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Vision\Nakron\"/>
    </mc:Choice>
  </mc:AlternateContent>
  <xr:revisionPtr revIDLastSave="0" documentId="13_ncr:1_{1C06025B-971C-4C6E-BD9B-73E02235F54A}" xr6:coauthVersionLast="47" xr6:coauthVersionMax="47" xr10:uidLastSave="{00000000-0000-0000-0000-000000000000}"/>
  <bookViews>
    <workbookView xWindow="-108" yWindow="-108" windowWidth="23256" windowHeight="13896" firstSheet="1" activeTab="3" xr2:uid="{82FFDC66-6ED9-4ADD-A061-BDCD010F52F8}"/>
  </bookViews>
  <sheets>
    <sheet name="Ref.1" sheetId="2" state="hidden" r:id="rId1"/>
    <sheet name="Ref.2" sheetId="5" r:id="rId2"/>
    <sheet name="Ref.3" sheetId="9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ROI'!$A$1:$L$104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7" l="1"/>
  <c r="K28" i="7"/>
  <c r="D99" i="7" l="1"/>
  <c r="A98" i="7" l="1"/>
  <c r="A99" i="7" s="1"/>
  <c r="D104" i="7"/>
  <c r="A101" i="7"/>
  <c r="J25" i="7" l="1"/>
  <c r="J26" i="7"/>
  <c r="J27" i="7"/>
  <c r="J29" i="7"/>
  <c r="J30" i="7"/>
  <c r="J31" i="7"/>
  <c r="H25" i="7"/>
  <c r="H26" i="7"/>
  <c r="H27" i="7"/>
  <c r="H29" i="7"/>
  <c r="H30" i="7"/>
  <c r="H31" i="7"/>
  <c r="K20" i="7"/>
  <c r="J77" i="7"/>
  <c r="H77" i="7"/>
  <c r="H104" i="7"/>
  <c r="K19" i="7"/>
  <c r="G21" i="7"/>
  <c r="H8" i="7"/>
  <c r="K8" i="7"/>
  <c r="E8" i="7"/>
  <c r="E10" i="7"/>
  <c r="H9" i="7"/>
  <c r="K9" i="7" s="1"/>
  <c r="E9" i="7"/>
  <c r="H73" i="7" l="1"/>
  <c r="J33" i="7"/>
  <c r="H33" i="7"/>
  <c r="K33" i="7" s="1"/>
  <c r="K17" i="7" l="1"/>
  <c r="K82" i="7" l="1"/>
  <c r="J76" i="7"/>
  <c r="H76" i="7"/>
  <c r="K76" i="7" s="1"/>
  <c r="J75" i="7"/>
  <c r="H75" i="7"/>
  <c r="K75" i="7" s="1"/>
  <c r="J84" i="7"/>
  <c r="H84" i="7"/>
  <c r="K84" i="7" s="1"/>
  <c r="J83" i="7"/>
  <c r="H83" i="7"/>
  <c r="K83" i="7" s="1"/>
  <c r="H86" i="7"/>
  <c r="K86" i="7" s="1"/>
  <c r="J86" i="7"/>
  <c r="H87" i="7"/>
  <c r="K87" i="7" s="1"/>
  <c r="J87" i="7"/>
  <c r="H74" i="7"/>
  <c r="H78" i="7"/>
  <c r="H85" i="7"/>
  <c r="J50" i="7"/>
  <c r="J51" i="7"/>
  <c r="H50" i="7"/>
  <c r="K50" i="7" s="1"/>
  <c r="H51" i="7"/>
  <c r="K51" i="7" s="1"/>
  <c r="K15" i="7"/>
  <c r="K16" i="7"/>
  <c r="K91" i="7" s="1"/>
  <c r="K13" i="7"/>
  <c r="J85" i="7" l="1"/>
  <c r="K85" i="7"/>
  <c r="K88" i="7" s="1"/>
  <c r="J78" i="7"/>
  <c r="K78" i="7"/>
  <c r="J74" i="7"/>
  <c r="K74" i="7"/>
  <c r="J73" i="7"/>
  <c r="K73" i="7"/>
  <c r="J69" i="7"/>
  <c r="H69" i="7"/>
  <c r="K69" i="7" s="1"/>
  <c r="J68" i="7"/>
  <c r="H68" i="7"/>
  <c r="K68" i="7" s="1"/>
  <c r="J67" i="7"/>
  <c r="H67" i="7"/>
  <c r="K67" i="7" s="1"/>
  <c r="J66" i="7"/>
  <c r="H66" i="7"/>
  <c r="K66" i="7" s="1"/>
  <c r="J65" i="7"/>
  <c r="H65" i="7"/>
  <c r="K65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6" i="7"/>
  <c r="H36" i="7"/>
  <c r="K36" i="7" s="1"/>
  <c r="J35" i="7"/>
  <c r="H35" i="7"/>
  <c r="K35" i="7" s="1"/>
  <c r="J34" i="7"/>
  <c r="H34" i="7"/>
  <c r="K34" i="7" s="1"/>
  <c r="J32" i="7"/>
  <c r="H32" i="7"/>
  <c r="K32" i="7" s="1"/>
  <c r="K27" i="7"/>
  <c r="K26" i="7"/>
  <c r="K25" i="7"/>
  <c r="K24" i="7"/>
  <c r="K37" i="7" l="1"/>
  <c r="K79" i="7"/>
  <c r="K21" i="7"/>
  <c r="K95" i="7" s="1"/>
  <c r="K18" i="7"/>
  <c r="K70" i="7"/>
  <c r="K93" i="7" l="1"/>
  <c r="K90" i="7"/>
  <c r="K92" i="7" s="1"/>
  <c r="K94" i="7" s="1"/>
</calcChain>
</file>

<file path=xl/sharedStrings.xml><?xml version="1.0" encoding="utf-8"?>
<sst xmlns="http://schemas.openxmlformats.org/spreadsheetml/2006/main" count="2802" uniqueCount="862">
  <si>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</si>
  <si>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</si>
  <si>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</si>
  <si>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</si>
  <si>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</si>
  <si>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</si>
  <si>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</si>
  <si>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</si>
  <si>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</si>
  <si>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</si>
  <si>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</si>
  <si>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</si>
  <si>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</si>
  <si>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</si>
  <si>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</si>
  <si>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</si>
  <si>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</si>
  <si>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</si>
  <si>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</si>
  <si>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</si>
  <si>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</si>
  <si>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</si>
  <si>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</si>
  <si>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</si>
  <si>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</si>
  <si>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</si>
  <si>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</si>
  <si>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</si>
  <si>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</si>
  <si>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</si>
  <si>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</si>
  <si>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</si>
  <si>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</si>
  <si>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</si>
  <si>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</si>
  <si>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</si>
  <si>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</si>
  <si>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</si>
  <si>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</si>
  <si>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</si>
  <si>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</si>
  <si>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</si>
  <si>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</si>
  <si>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</si>
  <si>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</si>
  <si>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</si>
  <si>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</si>
  <si>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</si>
  <si>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</si>
  <si>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</si>
  <si>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</si>
  <si>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</si>
  <si>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</si>
  <si>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</si>
  <si>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</si>
  <si>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</si>
  <si>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</si>
  <si>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</si>
  <si>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</si>
  <si>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</si>
  <si>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</si>
  <si>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</si>
  <si>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</si>
  <si>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</si>
  <si>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</si>
  <si>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</si>
  <si>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</si>
  <si>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</si>
  <si>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</si>
  <si>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</si>
  <si>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</si>
  <si>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</si>
  <si>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</si>
  <si>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</si>
  <si>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</si>
  <si>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</si>
  <si>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</si>
  <si>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</si>
  <si>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</si>
  <si>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</si>
  <si>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</si>
  <si>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</si>
  <si>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</si>
  <si>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</si>
  <si>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</si>
  <si>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</si>
  <si>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</si>
  <si>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</si>
  <si>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</si>
  <si>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</si>
  <si>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</si>
  <si>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</si>
  <si>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</si>
  <si>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</si>
  <si>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</si>
  <si>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</si>
  <si>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</si>
  <si>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</si>
  <si>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</si>
  <si>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</si>
  <si>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</si>
  <si>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</si>
  <si>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</si>
  <si>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</si>
  <si>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</si>
  <si>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</si>
  <si>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</si>
  <si>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</si>
  <si>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</si>
  <si>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</si>
  <si>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</si>
  <si>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</si>
  <si>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</si>
  <si>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</si>
  <si>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</si>
  <si>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</si>
  <si>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</si>
  <si>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</si>
  <si>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</si>
  <si>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</si>
  <si>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</si>
  <si>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</si>
  <si>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</si>
  <si>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</si>
  <si>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</si>
  <si>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</si>
  <si>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</si>
  <si>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</si>
  <si>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</si>
  <si>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</si>
  <si>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</si>
  <si>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</si>
  <si>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</si>
  <si>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</si>
  <si>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</si>
  <si>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</si>
  <si>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</si>
  <si>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</si>
  <si>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</si>
  <si>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</si>
  <si>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</si>
  <si>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</si>
  <si>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</si>
  <si>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</si>
  <si>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</si>
  <si>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</si>
  <si>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</si>
  <si>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</si>
  <si>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</si>
  <si>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</si>
  <si>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</si>
  <si>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</si>
  <si>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</si>
  <si>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</si>
  <si>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</si>
  <si>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</si>
  <si>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</si>
  <si>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</si>
  <si>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</si>
  <si>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</si>
  <si>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</si>
  <si>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</si>
  <si>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</si>
  <si>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</si>
  <si>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</si>
  <si>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</si>
  <si>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</si>
  <si>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</si>
  <si>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</si>
  <si>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</si>
  <si>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</si>
  <si>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</si>
  <si>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</si>
  <si>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</si>
  <si>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</si>
  <si>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</si>
  <si>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</si>
  <si>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</si>
  <si>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</si>
  <si>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</si>
  <si>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</si>
  <si>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</si>
  <si>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</si>
  <si>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</si>
  <si>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</si>
  <si>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</si>
  <si>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</si>
  <si>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</si>
  <si>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</si>
  <si>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</si>
  <si>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</si>
  <si>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</si>
  <si>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</si>
  <si>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</si>
  <si>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</si>
  <si>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</si>
  <si>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</si>
  <si>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</si>
  <si>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</si>
  <si>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</si>
  <si>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</si>
  <si>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</si>
  <si>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</si>
  <si>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</si>
  <si>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</si>
  <si>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</si>
  <si>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</si>
  <si>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</si>
  <si>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</si>
  <si>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</si>
  <si>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</si>
  <si>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</si>
  <si>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</si>
  <si>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</si>
  <si>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</si>
  <si>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</si>
  <si>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</si>
  <si>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</si>
  <si>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</si>
  <si>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</si>
  <si>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</si>
  <si>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</si>
  <si>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</si>
  <si>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</si>
  <si>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</si>
  <si>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</si>
  <si>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</si>
  <si>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</si>
  <si>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</si>
  <si>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</si>
  <si>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</si>
  <si>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</si>
  <si>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</si>
  <si>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</si>
  <si>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</si>
  <si>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</si>
  <si>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</si>
  <si>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</si>
  <si>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</si>
  <si>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</si>
  <si>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</si>
  <si>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</si>
  <si>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</si>
  <si>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</si>
  <si>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</si>
  <si>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</si>
  <si>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</si>
  <si>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</si>
  <si>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</si>
  <si>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</si>
  <si>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</si>
  <si>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</si>
  <si>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</si>
  <si>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</si>
  <si>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</si>
  <si>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</si>
  <si>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</si>
  <si>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</si>
  <si>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</si>
  <si>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</si>
  <si>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</si>
  <si>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</si>
  <si>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</si>
  <si>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</si>
  <si>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</si>
  <si>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</si>
  <si>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</si>
  <si>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</si>
  <si>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</si>
  <si>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</si>
  <si>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</si>
  <si>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</si>
  <si>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</si>
  <si>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</si>
  <si>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</si>
  <si>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</si>
  <si>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</si>
  <si>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</si>
  <si>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</si>
  <si>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</si>
  <si>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</si>
  <si>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</si>
  <si>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</si>
  <si>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</si>
  <si>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</si>
  <si>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</si>
  <si>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</si>
  <si>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</si>
  <si>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</si>
  <si>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</si>
  <si>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</si>
  <si>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</si>
  <si>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</si>
  <si>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</si>
  <si>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</si>
  <si>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</si>
  <si>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</si>
  <si>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</si>
  <si>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</si>
  <si>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</si>
  <si>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</si>
  <si>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</si>
  <si>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</si>
  <si>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</si>
  <si>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</si>
  <si>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</si>
  <si>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</si>
  <si>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</si>
  <si>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</si>
  <si>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</si>
  <si>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</si>
  <si>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</si>
  <si>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</si>
  <si>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</si>
  <si>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</si>
  <si>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</si>
  <si>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</si>
  <si>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</si>
  <si>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</si>
  <si>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</si>
  <si>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</si>
  <si>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</si>
  <si>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</si>
  <si>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</si>
  <si>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</si>
  <si>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</si>
  <si>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</si>
  <si>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</si>
  <si>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</si>
  <si>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</si>
  <si>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</si>
  <si>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</si>
  <si>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</si>
  <si>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</si>
  <si>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</si>
  <si>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</si>
  <si>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</si>
  <si>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</si>
  <si>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</si>
  <si>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</si>
  <si>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</si>
  <si>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</si>
  <si>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</si>
  <si>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</si>
  <si>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</si>
  <si>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</si>
  <si>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</si>
  <si>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</si>
  <si>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</si>
  <si>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</si>
  <si>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</si>
  <si>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</si>
  <si>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</si>
  <si>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</si>
  <si>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</si>
  <si>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</si>
  <si>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</si>
  <si>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</si>
  <si>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</si>
  <si>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</si>
  <si>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</si>
  <si>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</si>
  <si>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</si>
  <si>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</si>
  <si>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</si>
  <si>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</si>
  <si>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</si>
  <si>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</si>
  <si>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</si>
  <si>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</si>
  <si>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</si>
  <si>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</si>
  <si>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</si>
  <si>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</si>
  <si>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</si>
  <si>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</si>
  <si>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</si>
  <si>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</si>
  <si>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</si>
  <si>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</si>
  <si>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</si>
  <si>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</si>
  <si>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</si>
  <si>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</si>
  <si>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</si>
  <si>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</si>
  <si>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</si>
  <si>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</si>
  <si>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</si>
  <si>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</si>
  <si>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</si>
  <si>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</si>
  <si>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</si>
  <si>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</si>
  <si>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</si>
  <si>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</si>
  <si>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</si>
  <si>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</si>
  <si>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</si>
  <si>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</si>
  <si>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</si>
  <si>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</si>
  <si>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</si>
  <si>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</si>
  <si>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</si>
  <si>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</si>
  <si>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</si>
  <si>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</si>
  <si>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</si>
  <si>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</si>
  <si>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</si>
  <si>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</si>
  <si>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</si>
  <si>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</si>
  <si>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</si>
  <si>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</si>
  <si>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</si>
  <si>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</si>
  <si>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</si>
  <si>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</si>
  <si>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</si>
  <si>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</si>
  <si>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</si>
  <si>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</si>
  <si>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</si>
  <si>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</si>
  <si>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</si>
  <si>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</si>
  <si>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</si>
  <si>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</si>
  <si>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</si>
  <si>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</si>
  <si>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</si>
  <si>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</si>
  <si>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</si>
  <si>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</si>
  <si>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</si>
  <si>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</si>
  <si>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</si>
  <si>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</si>
  <si>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</si>
  <si>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</si>
  <si>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</si>
  <si>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</si>
  <si>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</si>
  <si>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</si>
  <si>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</si>
  <si>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</si>
  <si>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</si>
  <si>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</si>
  <si>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</si>
  <si>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</si>
  <si>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</si>
  <si>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</si>
  <si>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</si>
  <si>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</si>
  <si>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</si>
  <si>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</si>
  <si>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</si>
  <si>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</si>
  <si>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</si>
  <si>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</si>
  <si>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</si>
  <si>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</si>
  <si>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</si>
  <si>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</si>
  <si>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</si>
  <si>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</si>
  <si>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</si>
  <si>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</si>
  <si>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</si>
  <si>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</si>
  <si>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</si>
  <si>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</si>
  <si>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</si>
  <si>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</si>
  <si>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</si>
  <si>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</si>
  <si>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</si>
  <si>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</si>
  <si>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</si>
  <si>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</si>
  <si>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</si>
  <si>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</si>
  <si>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</si>
  <si>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</si>
  <si>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</si>
  <si>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</si>
  <si>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</si>
  <si>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</si>
  <si>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</si>
  <si>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</si>
  <si>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</si>
  <si>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</si>
  <si>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</si>
  <si>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</si>
  <si>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</si>
  <si>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</si>
  <si>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</si>
  <si>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</si>
  <si>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</si>
  <si>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</si>
  <si>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</si>
  <si>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</si>
  <si>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</si>
  <si>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</si>
  <si>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</si>
  <si>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</si>
  <si>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</si>
  <si>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</si>
  <si>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</si>
  <si>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</si>
  <si>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</si>
  <si>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</si>
  <si>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</si>
  <si>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</si>
  <si>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</si>
  <si>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</si>
  <si>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</si>
  <si>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</si>
  <si>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</si>
  <si>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</si>
  <si>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</si>
  <si>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</si>
  <si>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</si>
  <si>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</si>
  <si>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</si>
  <si>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</si>
  <si>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</si>
  <si>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</si>
  <si>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</si>
  <si>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</si>
  <si>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</si>
  <si>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</si>
  <si>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</si>
  <si>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</si>
  <si>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</si>
  <si>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</si>
  <si>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</si>
  <si>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</si>
  <si>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</si>
  <si>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</si>
  <si>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</si>
  <si>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</si>
  <si>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</si>
  <si>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</si>
  <si>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</si>
  <si>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</si>
  <si>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</si>
  <si>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</si>
  <si>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</si>
  <si>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</si>
  <si>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</si>
  <si>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</si>
  <si>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</si>
  <si>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</si>
  <si>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</si>
  <si>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</si>
  <si>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</si>
  <si>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</si>
  <si>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</si>
  <si>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</si>
  <si>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</si>
  <si>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</si>
  <si>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</si>
  <si>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</si>
  <si>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</si>
  <si>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</si>
  <si>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</si>
  <si>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</si>
  <si>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</si>
  <si>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</si>
  <si>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</si>
  <si>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</si>
  <si>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</si>
  <si>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</si>
  <si>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</si>
  <si>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</si>
  <si>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</si>
  <si>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</si>
  <si>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</si>
  <si>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</si>
  <si>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</si>
  <si>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</si>
  <si>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</si>
  <si>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</si>
  <si>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</si>
  <si>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</si>
  <si>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</si>
  <si>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</si>
  <si>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</si>
  <si>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</si>
  <si>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</si>
  <si>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</si>
  <si>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</si>
  <si>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</si>
  <si>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</si>
  <si>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</si>
  <si>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</si>
  <si>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</si>
  <si>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</si>
  <si>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</si>
  <si>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</si>
  <si>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</si>
  <si>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</si>
  <si>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</si>
  <si>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</si>
  <si>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</si>
  <si>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</si>
  <si>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</si>
  <si>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</si>
  <si>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</si>
  <si>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</si>
  <si>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</si>
  <si>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</si>
  <si>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</si>
  <si>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</si>
  <si>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</si>
  <si>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</si>
  <si>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</si>
  <si>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</si>
  <si>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</si>
  <si>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</si>
  <si>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</si>
  <si>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</si>
  <si>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</si>
  <si>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</si>
  <si>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</si>
  <si>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</si>
  <si>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</si>
  <si>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</si>
  <si>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</si>
  <si>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</si>
  <si>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</si>
  <si>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</si>
  <si>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</si>
  <si>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</si>
  <si>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</si>
  <si>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</si>
  <si>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</si>
  <si>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</si>
  <si>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</si>
  <si>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</si>
  <si>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</si>
  <si>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</si>
  <si>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</si>
  <si>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</si>
  <si>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</si>
  <si>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</si>
  <si>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</si>
  <si>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</si>
  <si>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</si>
  <si>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</si>
  <si>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</si>
  <si>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</si>
  <si>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</si>
  <si>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</si>
  <si>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</si>
  <si>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</si>
  <si>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</si>
  <si>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</si>
  <si>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</si>
  <si>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</si>
  <si>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</si>
  <si>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</si>
  <si>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</si>
  <si>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</si>
  <si>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</si>
  <si>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</si>
  <si>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</si>
  <si>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</si>
  <si>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</si>
  <si>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</si>
  <si>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</si>
  <si>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</si>
  <si>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</si>
  <si>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</si>
  <si>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</si>
  <si>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</si>
  <si>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</si>
  <si>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</si>
  <si>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</si>
  <si>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</si>
  <si>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</si>
  <si>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</si>
  <si>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</si>
  <si>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</si>
  <si>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</si>
  <si>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</si>
  <si>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</si>
  <si>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</si>
  <si>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</si>
  <si>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</si>
  <si>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</si>
  <si>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</si>
  <si>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</si>
  <si>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</si>
  <si>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</si>
  <si>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</si>
  <si>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</si>
  <si>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</si>
  <si>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</si>
  <si>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</si>
  <si>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</si>
  <si>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</si>
  <si>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</si>
  <si>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</si>
  <si>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</si>
  <si>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</si>
  <si>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</si>
  <si>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</si>
  <si>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</si>
  <si>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</si>
  <si>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</si>
  <si>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</si>
  <si>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</si>
  <si>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</si>
  <si>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</si>
  <si>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</si>
  <si>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</si>
  <si>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</si>
  <si>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</si>
  <si>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</si>
  <si>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</si>
  <si>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</si>
  <si>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</si>
  <si>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</si>
  <si>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</si>
  <si>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</si>
  <si>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</si>
  <si>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</si>
  <si>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</si>
  <si>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</si>
  <si>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</si>
  <si>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</si>
  <si>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</si>
  <si>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</si>
  <si>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</si>
  <si>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</si>
  <si>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</si>
  <si>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</si>
  <si>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</si>
  <si>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</si>
  <si>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</si>
  <si>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</si>
  <si>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</si>
  <si>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</si>
  <si>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</si>
  <si>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</si>
  <si>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</si>
  <si>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</si>
  <si>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</si>
  <si>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</si>
  <si>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</si>
  <si>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</si>
  <si>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</si>
  <si>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</si>
  <si>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</si>
  <si>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</si>
  <si>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</si>
  <si>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</si>
  <si>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</si>
  <si>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</si>
  <si>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</si>
  <si>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</si>
  <si>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</si>
  <si>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</si>
  <si>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</si>
  <si>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</si>
  <si>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</si>
  <si>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</si>
  <si>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</si>
  <si>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</si>
  <si>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</si>
  <si>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</si>
  <si>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</si>
  <si>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</si>
  <si>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</si>
  <si>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</si>
  <si>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</si>
  <si>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</si>
  <si>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</si>
  <si>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</si>
  <si>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</si>
  <si>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</si>
  <si>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</si>
  <si>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</si>
  <si>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</si>
  <si>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</si>
  <si>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</si>
  <si>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</si>
  <si>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</si>
  <si>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</si>
  <si>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</si>
  <si>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</si>
  <si>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</si>
  <si>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</si>
  <si>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</si>
  <si>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</si>
  <si>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</si>
  <si>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</si>
  <si>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</si>
  <si>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</si>
  <si>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</si>
  <si>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</si>
  <si>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</si>
  <si>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</si>
  <si>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</si>
  <si>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</si>
  <si>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</si>
  <si>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</si>
  <si>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</si>
  <si>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</si>
  <si>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</si>
  <si>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</si>
  <si>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</si>
  <si>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</si>
  <si>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</si>
  <si>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</si>
  <si>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</si>
  <si>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</si>
  <si>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</si>
  <si>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</si>
  <si>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</si>
  <si>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</si>
  <si>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</si>
  <si>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</si>
  <si>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</si>
  <si>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</si>
  <si>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</si>
  <si>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</si>
  <si>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</si>
  <si>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</si>
  <si>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</si>
  <si>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</si>
  <si>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</si>
  <si>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</si>
  <si>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</si>
  <si>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</si>
  <si>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</si>
  <si>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</si>
  <si>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</si>
  <si>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</si>
  <si>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</si>
  <si>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</si>
  <si>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</si>
  <si>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</si>
  <si>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Transmodulator Souka 2 Slot 8 ความถี่</t>
  </si>
  <si>
    <t>Router TP-Link ER-605</t>
  </si>
  <si>
    <t>หมายเหตุ  เบื้องต้นเสนอ 55ช่อง</t>
  </si>
  <si>
    <t xml:space="preserve">คุณสมศักดิ์ ยศราวาส </t>
  </si>
  <si>
    <t>คุณสมศักดิ์ ยศราวาส</t>
  </si>
  <si>
    <t xml:space="preserve"> 065-9691038</t>
  </si>
  <si>
    <t>089 724 3214</t>
  </si>
  <si>
    <t>ค่าบริการประเภท CN Cable TV , HLS to RF</t>
  </si>
  <si>
    <t>ค่าบริการประเภท CN Cable TV , HLS to RF A la Carte International</t>
  </si>
  <si>
    <t>คุณนคร ( MOU บริษัท )</t>
  </si>
  <si>
    <t>โรงแรมอวิสต้า ไฮด์อเวย์ ภูเก็ต ป่าตอง - เอ็มแกลลอรี่</t>
  </si>
  <si>
    <t>39/9 ถ. หมื่นเงิน ตำบลป่าตอง อำเภอกะทู้ ภูเก็ต 83150</t>
  </si>
  <si>
    <t>https://maps.app.goo.gl/92E1qw8zHetU4g149</t>
  </si>
  <si>
    <t>นายสุริยา พลทิพย์</t>
  </si>
  <si>
    <t xml:space="preserve">Service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</si>
</sst>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4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4" fillId="3" borderId="4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left"/>
      <protection locked="0"/>
    </xf>
    <xf numFmtId="0" fontId="8" fillId="15" borderId="1" xfId="0" applyFont="1" applyFill="1" applyBorder="1" applyAlignment="1" applyProtection="1">
      <alignment horizontal="left"/>
      <protection locked="0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100</xdr:row>
      <xdr:rowOff>60959</xdr:rowOff>
    </xdr:from>
    <xdr:to>
      <xdr:col>9</xdr:col>
      <xdr:colOff>274857</xdr:colOff>
      <xdr:row>100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100</xdr:row>
      <xdr:rowOff>64770</xdr:rowOff>
    </xdr:from>
    <xdr:to>
      <xdr:col>10</xdr:col>
      <xdr:colOff>171213</xdr:colOff>
      <xdr:row>100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290378</xdr:colOff>
      <xdr:row>36</xdr:row>
      <xdr:rowOff>61536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5446E9-95C0-4B79-A31C-0588BD9D7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34378" cy="664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92E1qw8zHetU4g14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557</v>
      </c>
      <c r="N4" s="20" t="s">
        <v>559</v>
      </c>
      <c r="O4" s="45">
        <v>299</v>
      </c>
    </row>
    <row r="5" spans="1:15" x14ac:dyDescent="0.3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556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554</v>
      </c>
      <c r="B8" s="51" t="s">
        <v>552</v>
      </c>
      <c r="C8" s="49" t="s">
        <v>5</v>
      </c>
      <c r="E8" s="51" t="s">
        <v>552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554</v>
      </c>
      <c r="B9" s="51" t="s">
        <v>553</v>
      </c>
      <c r="C9" s="49" t="s">
        <v>5</v>
      </c>
      <c r="E9" s="51" t="s">
        <v>553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554</v>
      </c>
      <c r="B10" s="52" t="s">
        <v>567</v>
      </c>
      <c r="C10" s="49" t="s">
        <v>5</v>
      </c>
      <c r="E10" s="52" t="s">
        <v>567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554</v>
      </c>
      <c r="B11" s="52" t="s">
        <v>568</v>
      </c>
      <c r="C11" s="49" t="s">
        <v>5</v>
      </c>
      <c r="E11" s="52" t="s">
        <v>568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532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554</v>
      </c>
      <c r="B20" s="52" t="s">
        <v>555</v>
      </c>
      <c r="C20" s="49" t="s">
        <v>5</v>
      </c>
      <c r="E20" s="52" t="s">
        <v>555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559</v>
      </c>
      <c r="O21" s="45">
        <v>299</v>
      </c>
    </row>
    <row r="22" spans="1:15" x14ac:dyDescent="0.3">
      <c r="A22" s="45" t="s">
        <v>530</v>
      </c>
      <c r="B22" s="52" t="s">
        <v>572</v>
      </c>
      <c r="C22" s="49" t="s">
        <v>5</v>
      </c>
      <c r="E22" s="52" t="s">
        <v>572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570</v>
      </c>
      <c r="C23" s="49" t="s">
        <v>5</v>
      </c>
      <c r="E23" s="52" t="s">
        <v>570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558</v>
      </c>
    </row>
    <row r="24" spans="1:15" x14ac:dyDescent="0.3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708</v>
      </c>
      <c r="C28" s="49" t="s">
        <v>5</v>
      </c>
      <c r="E28" s="48" t="s">
        <v>708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657</v>
      </c>
      <c r="C29" s="49" t="s">
        <v>5</v>
      </c>
      <c r="E29" s="48" t="s">
        <v>657</v>
      </c>
      <c r="F29" s="50">
        <v>3400</v>
      </c>
      <c r="G29" s="49" t="s">
        <v>5</v>
      </c>
      <c r="I29" s="45" t="s">
        <v>516</v>
      </c>
    </row>
    <row r="30" spans="1:15" x14ac:dyDescent="0.3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1"/>
      <c r="B31" s="48" t="s">
        <v>566</v>
      </c>
      <c r="C31" s="49" t="s">
        <v>5</v>
      </c>
      <c r="E31" s="48" t="s">
        <v>566</v>
      </c>
      <c r="F31" s="50">
        <v>26000</v>
      </c>
      <c r="G31" s="49" t="s">
        <v>5</v>
      </c>
    </row>
    <row r="32" spans="1:15" x14ac:dyDescent="0.3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 x14ac:dyDescent="0.3">
      <c r="A33" s="109">
        <v>243410</v>
      </c>
      <c r="B33" s="110" t="s">
        <v>561</v>
      </c>
      <c r="C33" s="111" t="s">
        <v>5</v>
      </c>
      <c r="E33" s="110" t="s">
        <v>561</v>
      </c>
      <c r="F33" s="112">
        <v>3000</v>
      </c>
      <c r="G33" s="111" t="s">
        <v>5</v>
      </c>
    </row>
    <row r="34" spans="1:8" x14ac:dyDescent="0.3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1"/>
      <c r="B35" s="48" t="s">
        <v>596</v>
      </c>
      <c r="C35" s="49" t="s">
        <v>5</v>
      </c>
      <c r="E35" s="48" t="s">
        <v>596</v>
      </c>
      <c r="F35" s="50">
        <v>50000</v>
      </c>
      <c r="G35" s="49" t="s">
        <v>5</v>
      </c>
    </row>
    <row r="36" spans="1:8" x14ac:dyDescent="0.3">
      <c r="A36" s="101"/>
      <c r="B36" s="48" t="s">
        <v>595</v>
      </c>
      <c r="C36" s="49" t="s">
        <v>5</v>
      </c>
      <c r="E36" s="48" t="s">
        <v>595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702</v>
      </c>
      <c r="C40" s="49" t="s">
        <v>40</v>
      </c>
      <c r="E40" s="48" t="s">
        <v>702</v>
      </c>
      <c r="F40" s="50">
        <v>1750</v>
      </c>
      <c r="G40" s="49" t="s">
        <v>40</v>
      </c>
    </row>
    <row r="41" spans="1:8" x14ac:dyDescent="0.3">
      <c r="B41" s="48" t="s">
        <v>843</v>
      </c>
      <c r="C41" s="49" t="s">
        <v>63</v>
      </c>
      <c r="E41" s="48" t="s">
        <v>843</v>
      </c>
      <c r="F41" s="50">
        <v>2880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706</v>
      </c>
      <c r="C45" s="49" t="s">
        <v>5</v>
      </c>
      <c r="E45" s="48" t="s">
        <v>706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808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563</v>
      </c>
      <c r="C54" s="49" t="s">
        <v>11</v>
      </c>
      <c r="E54" s="48" t="s">
        <v>563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629</v>
      </c>
      <c r="J56" s="92"/>
      <c r="K56" s="93">
        <v>7</v>
      </c>
    </row>
    <row r="57" spans="2:11" x14ac:dyDescent="0.3">
      <c r="B57" s="51" t="s">
        <v>707</v>
      </c>
      <c r="C57" s="49" t="s">
        <v>0</v>
      </c>
      <c r="E57" s="51" t="s">
        <v>707</v>
      </c>
      <c r="F57" s="50">
        <v>1200</v>
      </c>
      <c r="G57" s="49" t="s">
        <v>0</v>
      </c>
      <c r="I57" s="54" t="s">
        <v>630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631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632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633</v>
      </c>
      <c r="J60" s="69"/>
      <c r="K60" s="72">
        <v>400</v>
      </c>
    </row>
    <row r="61" spans="2:11" x14ac:dyDescent="0.3">
      <c r="B61" s="51" t="s">
        <v>577</v>
      </c>
      <c r="C61" s="49" t="s">
        <v>0</v>
      </c>
      <c r="E61" s="51" t="s">
        <v>577</v>
      </c>
      <c r="F61" s="50">
        <v>1500</v>
      </c>
      <c r="G61" s="49" t="s">
        <v>0</v>
      </c>
      <c r="I61" s="69" t="s">
        <v>634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635</v>
      </c>
      <c r="J62" s="69"/>
      <c r="K62" s="72">
        <v>60</v>
      </c>
    </row>
    <row r="63" spans="2:11" x14ac:dyDescent="0.3">
      <c r="B63" s="51" t="s">
        <v>622</v>
      </c>
      <c r="C63" s="49" t="s">
        <v>0</v>
      </c>
      <c r="E63" s="51" t="s">
        <v>622</v>
      </c>
      <c r="F63" s="50">
        <v>1500</v>
      </c>
      <c r="G63" s="49" t="s">
        <v>0</v>
      </c>
      <c r="I63" s="69" t="s">
        <v>636</v>
      </c>
      <c r="J63" s="118"/>
      <c r="K63" s="72">
        <v>70</v>
      </c>
    </row>
    <row r="64" spans="2:11" x14ac:dyDescent="0.3">
      <c r="B64" s="51" t="s">
        <v>562</v>
      </c>
      <c r="C64" s="49" t="s">
        <v>5</v>
      </c>
      <c r="E64" s="51" t="s">
        <v>562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569</v>
      </c>
      <c r="C70" s="46" t="s">
        <v>9</v>
      </c>
      <c r="E70" s="57" t="s">
        <v>569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833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609</v>
      </c>
      <c r="C81" s="46" t="s">
        <v>5</v>
      </c>
      <c r="E81" s="57" t="s">
        <v>609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578</v>
      </c>
      <c r="J82" s="54"/>
      <c r="K82" s="56">
        <v>17</v>
      </c>
    </row>
    <row r="83" spans="2:11" x14ac:dyDescent="0.3">
      <c r="B83" s="57" t="s">
        <v>612</v>
      </c>
      <c r="C83" s="46" t="s">
        <v>5</v>
      </c>
      <c r="E83" s="57" t="s">
        <v>612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542</v>
      </c>
      <c r="C90" s="46" t="s">
        <v>5</v>
      </c>
      <c r="E90" s="57" t="s">
        <v>542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543</v>
      </c>
      <c r="C91" s="46" t="s">
        <v>5</v>
      </c>
      <c r="E91" s="57" t="s">
        <v>543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544</v>
      </c>
      <c r="C92" s="46" t="s">
        <v>5</v>
      </c>
      <c r="E92" s="57" t="s">
        <v>544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545</v>
      </c>
      <c r="C93" s="46" t="s">
        <v>5</v>
      </c>
      <c r="E93" s="57" t="s">
        <v>545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546</v>
      </c>
      <c r="C94" s="46" t="s">
        <v>5</v>
      </c>
      <c r="E94" s="57" t="s">
        <v>546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577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622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707</v>
      </c>
      <c r="K106" s="45">
        <v>1200</v>
      </c>
    </row>
    <row r="107" spans="2:11" ht="19.8" x14ac:dyDescent="0.3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 x14ac:dyDescent="0.3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 x14ac:dyDescent="0.3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 x14ac:dyDescent="0.3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2" t="s">
        <v>611</v>
      </c>
      <c r="C112" s="85" t="s">
        <v>5</v>
      </c>
      <c r="D112" s="86"/>
      <c r="E112" s="102" t="s">
        <v>611</v>
      </c>
      <c r="F112" s="103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547</v>
      </c>
      <c r="C158" s="59" t="s">
        <v>5</v>
      </c>
      <c r="D158" s="60"/>
      <c r="E158" s="62" t="s">
        <v>547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698</v>
      </c>
      <c r="C171" s="85" t="s">
        <v>5</v>
      </c>
      <c r="D171" s="86"/>
      <c r="E171" s="84" t="s">
        <v>698</v>
      </c>
      <c r="F171" s="87">
        <v>1750</v>
      </c>
      <c r="G171" s="85" t="s">
        <v>5</v>
      </c>
    </row>
    <row r="172" spans="2:11" x14ac:dyDescent="0.3">
      <c r="B172" s="84" t="s">
        <v>699</v>
      </c>
      <c r="C172" s="85" t="s">
        <v>5</v>
      </c>
      <c r="D172" s="86"/>
      <c r="E172" s="84" t="s">
        <v>699</v>
      </c>
      <c r="F172" s="87">
        <v>1750</v>
      </c>
      <c r="G172" s="85" t="s">
        <v>5</v>
      </c>
    </row>
    <row r="173" spans="2:11" x14ac:dyDescent="0.3">
      <c r="B173" s="157" t="s">
        <v>673</v>
      </c>
      <c r="C173" s="158" t="s">
        <v>5</v>
      </c>
      <c r="D173" s="159"/>
      <c r="E173" s="157" t="s">
        <v>673</v>
      </c>
      <c r="F173" s="160">
        <v>1198</v>
      </c>
      <c r="G173" s="158" t="s">
        <v>5</v>
      </c>
      <c r="K173" s="81"/>
    </row>
    <row r="174" spans="2:11" x14ac:dyDescent="0.3">
      <c r="B174" s="157" t="s">
        <v>674</v>
      </c>
      <c r="C174" s="158" t="s">
        <v>5</v>
      </c>
      <c r="D174" s="159"/>
      <c r="E174" s="157" t="s">
        <v>674</v>
      </c>
      <c r="F174" s="160">
        <v>1104</v>
      </c>
      <c r="G174" s="158" t="s">
        <v>5</v>
      </c>
      <c r="K174" s="81"/>
    </row>
    <row r="175" spans="2:11" x14ac:dyDescent="0.3">
      <c r="B175" s="157" t="s">
        <v>675</v>
      </c>
      <c r="C175" s="158" t="s">
        <v>5</v>
      </c>
      <c r="D175" s="159"/>
      <c r="E175" s="157" t="s">
        <v>675</v>
      </c>
      <c r="F175" s="160">
        <v>11404</v>
      </c>
      <c r="G175" s="158" t="s">
        <v>5</v>
      </c>
    </row>
    <row r="176" spans="2:11" x14ac:dyDescent="0.3">
      <c r="B176" s="157" t="s">
        <v>658</v>
      </c>
      <c r="C176" s="158" t="s">
        <v>5</v>
      </c>
      <c r="D176" s="159"/>
      <c r="E176" s="157" t="s">
        <v>658</v>
      </c>
      <c r="F176" s="160">
        <v>1198</v>
      </c>
      <c r="G176" s="158" t="s">
        <v>5</v>
      </c>
    </row>
    <row r="177" spans="2:10" x14ac:dyDescent="0.3">
      <c r="B177" s="157" t="s">
        <v>659</v>
      </c>
      <c r="C177" s="158" t="s">
        <v>5</v>
      </c>
      <c r="D177" s="159"/>
      <c r="E177" s="157" t="s">
        <v>659</v>
      </c>
      <c r="F177" s="160">
        <v>1198</v>
      </c>
      <c r="G177" s="158" t="s">
        <v>5</v>
      </c>
      <c r="I177" s="81" t="s">
        <v>120</v>
      </c>
      <c r="J177" s="81"/>
    </row>
    <row r="178" spans="2:10" x14ac:dyDescent="0.3">
      <c r="B178" s="157" t="s">
        <v>660</v>
      </c>
      <c r="C178" s="158" t="s">
        <v>5</v>
      </c>
      <c r="D178" s="159"/>
      <c r="E178" s="157" t="s">
        <v>660</v>
      </c>
      <c r="F178" s="160">
        <v>1716</v>
      </c>
      <c r="G178" s="158" t="s">
        <v>5</v>
      </c>
      <c r="I178" s="81" t="s">
        <v>127</v>
      </c>
      <c r="J178" s="81"/>
    </row>
    <row r="179" spans="2:10" x14ac:dyDescent="0.3">
      <c r="B179" s="157" t="s">
        <v>661</v>
      </c>
      <c r="C179" s="158" t="s">
        <v>5</v>
      </c>
      <c r="D179" s="159"/>
      <c r="E179" s="157" t="s">
        <v>661</v>
      </c>
      <c r="F179" s="160">
        <v>1848</v>
      </c>
      <c r="G179" s="158" t="s">
        <v>5</v>
      </c>
      <c r="I179" s="45" t="s">
        <v>100</v>
      </c>
    </row>
    <row r="180" spans="2:10" x14ac:dyDescent="0.3">
      <c r="B180" s="157" t="s">
        <v>662</v>
      </c>
      <c r="C180" s="158" t="s">
        <v>5</v>
      </c>
      <c r="D180" s="159"/>
      <c r="E180" s="157" t="s">
        <v>662</v>
      </c>
      <c r="F180" s="160">
        <v>1716</v>
      </c>
      <c r="G180" s="158" t="s">
        <v>5</v>
      </c>
      <c r="I180" s="45" t="s">
        <v>121</v>
      </c>
    </row>
    <row r="181" spans="2:10" x14ac:dyDescent="0.3">
      <c r="B181" s="157" t="s">
        <v>663</v>
      </c>
      <c r="C181" s="158" t="s">
        <v>5</v>
      </c>
      <c r="D181" s="159"/>
      <c r="E181" s="157" t="s">
        <v>663</v>
      </c>
      <c r="F181" s="160">
        <v>1716</v>
      </c>
      <c r="G181" s="158" t="s">
        <v>5</v>
      </c>
      <c r="H181" s="81"/>
    </row>
    <row r="182" spans="2:10" x14ac:dyDescent="0.3">
      <c r="B182" s="157" t="s">
        <v>664</v>
      </c>
      <c r="C182" s="158" t="s">
        <v>5</v>
      </c>
      <c r="D182" s="159"/>
      <c r="E182" s="157" t="s">
        <v>664</v>
      </c>
      <c r="F182" s="160">
        <v>2038</v>
      </c>
      <c r="G182" s="158" t="s">
        <v>5</v>
      </c>
      <c r="H182" s="81"/>
    </row>
    <row r="183" spans="2:10" x14ac:dyDescent="0.3">
      <c r="B183" s="157" t="s">
        <v>665</v>
      </c>
      <c r="C183" s="158" t="s">
        <v>5</v>
      </c>
      <c r="D183" s="159"/>
      <c r="E183" s="157" t="s">
        <v>665</v>
      </c>
      <c r="F183" s="160">
        <v>1944</v>
      </c>
      <c r="G183" s="158" t="s">
        <v>5</v>
      </c>
    </row>
    <row r="184" spans="2:10" x14ac:dyDescent="0.3">
      <c r="B184" s="157" t="s">
        <v>666</v>
      </c>
      <c r="C184" s="158" t="s">
        <v>5</v>
      </c>
      <c r="D184" s="159"/>
      <c r="E184" s="157" t="s">
        <v>666</v>
      </c>
      <c r="F184" s="160">
        <v>1944</v>
      </c>
      <c r="G184" s="158" t="s">
        <v>5</v>
      </c>
    </row>
    <row r="185" spans="2:10" x14ac:dyDescent="0.3">
      <c r="B185" s="157" t="s">
        <v>667</v>
      </c>
      <c r="C185" s="158" t="s">
        <v>5</v>
      </c>
      <c r="D185" s="159"/>
      <c r="E185" s="157" t="s">
        <v>667</v>
      </c>
      <c r="F185" s="160">
        <v>1524</v>
      </c>
      <c r="G185" s="158" t="s">
        <v>5</v>
      </c>
    </row>
    <row r="186" spans="2:10" x14ac:dyDescent="0.3">
      <c r="B186" s="157" t="s">
        <v>668</v>
      </c>
      <c r="C186" s="158" t="s">
        <v>5</v>
      </c>
      <c r="D186" s="159"/>
      <c r="E186" s="157" t="s">
        <v>668</v>
      </c>
      <c r="F186" s="160">
        <v>1404</v>
      </c>
      <c r="G186" s="158" t="s">
        <v>5</v>
      </c>
    </row>
    <row r="187" spans="2:10" x14ac:dyDescent="0.3">
      <c r="B187" s="157" t="s">
        <v>669</v>
      </c>
      <c r="C187" s="158" t="s">
        <v>5</v>
      </c>
      <c r="D187" s="159"/>
      <c r="E187" s="157" t="s">
        <v>669</v>
      </c>
      <c r="F187" s="160">
        <v>1404</v>
      </c>
      <c r="G187" s="158" t="s">
        <v>5</v>
      </c>
    </row>
    <row r="188" spans="2:10" x14ac:dyDescent="0.3">
      <c r="B188" s="157" t="s">
        <v>670</v>
      </c>
      <c r="C188" s="158" t="s">
        <v>5</v>
      </c>
      <c r="D188" s="159"/>
      <c r="E188" s="157" t="s">
        <v>670</v>
      </c>
      <c r="F188" s="160">
        <v>1716</v>
      </c>
      <c r="G188" s="158" t="s">
        <v>5</v>
      </c>
    </row>
    <row r="189" spans="2:10" x14ac:dyDescent="0.3">
      <c r="B189" s="157" t="s">
        <v>671</v>
      </c>
      <c r="C189" s="158" t="s">
        <v>5</v>
      </c>
      <c r="D189" s="159"/>
      <c r="E189" s="157" t="s">
        <v>671</v>
      </c>
      <c r="F189" s="160">
        <v>1644</v>
      </c>
      <c r="G189" s="158" t="s">
        <v>5</v>
      </c>
    </row>
    <row r="190" spans="2:10" x14ac:dyDescent="0.3">
      <c r="B190" s="157" t="s">
        <v>672</v>
      </c>
      <c r="C190" s="158" t="s">
        <v>5</v>
      </c>
      <c r="D190" s="159"/>
      <c r="E190" s="157" t="s">
        <v>672</v>
      </c>
      <c r="F190" s="160">
        <v>1644</v>
      </c>
      <c r="G190" s="158" t="s">
        <v>5</v>
      </c>
    </row>
    <row r="191" spans="2:10" x14ac:dyDescent="0.3">
      <c r="B191" s="157" t="s">
        <v>676</v>
      </c>
      <c r="C191" s="158" t="s">
        <v>5</v>
      </c>
      <c r="D191" s="159"/>
      <c r="E191" s="157" t="s">
        <v>676</v>
      </c>
      <c r="F191" s="160">
        <v>2616</v>
      </c>
      <c r="G191" s="158" t="s">
        <v>5</v>
      </c>
    </row>
    <row r="192" spans="2:10" x14ac:dyDescent="0.3">
      <c r="B192" s="157" t="s">
        <v>677</v>
      </c>
      <c r="C192" s="158" t="s">
        <v>5</v>
      </c>
      <c r="D192" s="159"/>
      <c r="E192" s="157" t="s">
        <v>677</v>
      </c>
      <c r="F192" s="160">
        <v>2328</v>
      </c>
      <c r="G192" s="158" t="s">
        <v>5</v>
      </c>
    </row>
    <row r="193" spans="2:7" x14ac:dyDescent="0.3">
      <c r="B193" s="157" t="s">
        <v>678</v>
      </c>
      <c r="C193" s="158" t="s">
        <v>5</v>
      </c>
      <c r="D193" s="159"/>
      <c r="E193" s="157" t="s">
        <v>678</v>
      </c>
      <c r="F193" s="160">
        <v>2220</v>
      </c>
      <c r="G193" s="158" t="s">
        <v>5</v>
      </c>
    </row>
    <row r="194" spans="2:7" x14ac:dyDescent="0.3">
      <c r="B194" s="157" t="s">
        <v>679</v>
      </c>
      <c r="C194" s="158" t="s">
        <v>5</v>
      </c>
      <c r="D194" s="159"/>
      <c r="E194" s="157" t="s">
        <v>679</v>
      </c>
      <c r="F194" s="160">
        <v>3024</v>
      </c>
      <c r="G194" s="158" t="s">
        <v>5</v>
      </c>
    </row>
    <row r="195" spans="2:7" x14ac:dyDescent="0.3">
      <c r="B195" s="157" t="s">
        <v>680</v>
      </c>
      <c r="C195" s="158" t="s">
        <v>5</v>
      </c>
      <c r="D195" s="159"/>
      <c r="E195" s="157" t="s">
        <v>680</v>
      </c>
      <c r="F195" s="160">
        <v>3108</v>
      </c>
      <c r="G195" s="158" t="s">
        <v>5</v>
      </c>
    </row>
    <row r="196" spans="2:7" x14ac:dyDescent="0.3">
      <c r="B196" s="157" t="s">
        <v>681</v>
      </c>
      <c r="C196" s="158" t="s">
        <v>5</v>
      </c>
      <c r="D196" s="159"/>
      <c r="E196" s="157" t="s">
        <v>681</v>
      </c>
      <c r="F196" s="160">
        <v>3060</v>
      </c>
      <c r="G196" s="158" t="s">
        <v>5</v>
      </c>
    </row>
    <row r="197" spans="2:7" x14ac:dyDescent="0.3">
      <c r="B197" s="157" t="s">
        <v>682</v>
      </c>
      <c r="C197" s="158" t="s">
        <v>5</v>
      </c>
      <c r="D197" s="159"/>
      <c r="E197" s="157" t="s">
        <v>682</v>
      </c>
      <c r="F197" s="160">
        <v>2820</v>
      </c>
      <c r="G197" s="158" t="s">
        <v>5</v>
      </c>
    </row>
    <row r="198" spans="2:7" x14ac:dyDescent="0.3">
      <c r="B198" s="157" t="s">
        <v>683</v>
      </c>
      <c r="C198" s="158" t="s">
        <v>5</v>
      </c>
      <c r="D198" s="159"/>
      <c r="E198" s="157" t="s">
        <v>683</v>
      </c>
      <c r="F198" s="160">
        <v>4668</v>
      </c>
      <c r="G198" s="158" t="s">
        <v>5</v>
      </c>
    </row>
    <row r="199" spans="2:7" x14ac:dyDescent="0.3">
      <c r="B199" s="157" t="s">
        <v>684</v>
      </c>
      <c r="C199" s="158" t="s">
        <v>5</v>
      </c>
      <c r="D199" s="159"/>
      <c r="E199" s="157" t="s">
        <v>684</v>
      </c>
      <c r="F199" s="160">
        <v>4308</v>
      </c>
      <c r="G199" s="158" t="s">
        <v>5</v>
      </c>
    </row>
    <row r="200" spans="2:7" x14ac:dyDescent="0.3">
      <c r="B200" s="157" t="s">
        <v>685</v>
      </c>
      <c r="C200" s="158" t="s">
        <v>5</v>
      </c>
      <c r="D200" s="159"/>
      <c r="E200" s="157" t="s">
        <v>685</v>
      </c>
      <c r="F200" s="160">
        <v>11268</v>
      </c>
      <c r="G200" s="158" t="s">
        <v>5</v>
      </c>
    </row>
    <row r="201" spans="2:7" x14ac:dyDescent="0.3">
      <c r="B201" s="157" t="s">
        <v>688</v>
      </c>
      <c r="C201" s="158" t="s">
        <v>5</v>
      </c>
      <c r="D201" s="159"/>
      <c r="E201" s="157" t="s">
        <v>688</v>
      </c>
      <c r="F201" s="160">
        <v>1700</v>
      </c>
      <c r="G201" s="158" t="s">
        <v>5</v>
      </c>
    </row>
    <row r="202" spans="2:7" x14ac:dyDescent="0.3">
      <c r="B202" s="157" t="s">
        <v>687</v>
      </c>
      <c r="C202" s="158" t="s">
        <v>5</v>
      </c>
      <c r="D202" s="159"/>
      <c r="E202" s="157" t="s">
        <v>687</v>
      </c>
      <c r="F202" s="160">
        <v>4800</v>
      </c>
      <c r="G202" s="158" t="s">
        <v>5</v>
      </c>
    </row>
    <row r="203" spans="2:7" x14ac:dyDescent="0.3">
      <c r="B203" s="157" t="s">
        <v>686</v>
      </c>
      <c r="C203" s="158" t="s">
        <v>5</v>
      </c>
      <c r="D203" s="159"/>
      <c r="E203" s="157" t="s">
        <v>686</v>
      </c>
      <c r="F203" s="160">
        <v>11000</v>
      </c>
      <c r="G203" s="158" t="s">
        <v>5</v>
      </c>
    </row>
    <row r="204" spans="2:7" x14ac:dyDescent="0.3">
      <c r="B204" s="84" t="s">
        <v>623</v>
      </c>
      <c r="C204" s="85" t="s">
        <v>63</v>
      </c>
      <c r="D204" s="86"/>
      <c r="E204" s="84" t="s">
        <v>623</v>
      </c>
      <c r="F204" s="87">
        <v>200</v>
      </c>
      <c r="G204" s="85" t="s">
        <v>63</v>
      </c>
    </row>
    <row r="205" spans="2:7" x14ac:dyDescent="0.3">
      <c r="B205" s="84" t="s">
        <v>701</v>
      </c>
      <c r="C205" s="85" t="s">
        <v>4</v>
      </c>
      <c r="D205" s="86"/>
      <c r="E205" s="84" t="s">
        <v>701</v>
      </c>
      <c r="F205" s="87">
        <v>15</v>
      </c>
      <c r="G205" s="85" t="s">
        <v>4</v>
      </c>
    </row>
    <row r="206" spans="2:7" x14ac:dyDescent="0.3">
      <c r="B206" s="84" t="s">
        <v>700</v>
      </c>
      <c r="C206" s="85" t="s">
        <v>4</v>
      </c>
      <c r="D206" s="86"/>
      <c r="E206" s="84" t="s">
        <v>700</v>
      </c>
      <c r="F206" s="87">
        <v>50</v>
      </c>
      <c r="G206" s="85" t="s">
        <v>4</v>
      </c>
    </row>
    <row r="207" spans="2:7" x14ac:dyDescent="0.3">
      <c r="B207" s="84" t="s">
        <v>615</v>
      </c>
      <c r="C207" s="85" t="s">
        <v>9</v>
      </c>
      <c r="D207" s="86"/>
      <c r="E207" s="84" t="s">
        <v>615</v>
      </c>
      <c r="F207" s="87">
        <v>33</v>
      </c>
      <c r="G207" s="85" t="s">
        <v>9</v>
      </c>
    </row>
    <row r="208" spans="2:7" x14ac:dyDescent="0.3">
      <c r="B208" s="84" t="s">
        <v>624</v>
      </c>
      <c r="C208" s="85" t="s">
        <v>4</v>
      </c>
      <c r="D208" s="86"/>
      <c r="E208" s="84" t="s">
        <v>624</v>
      </c>
      <c r="F208" s="87">
        <v>10</v>
      </c>
      <c r="G208" s="85" t="s">
        <v>4</v>
      </c>
    </row>
    <row r="209" spans="2:7" x14ac:dyDescent="0.3">
      <c r="B209" s="84" t="s">
        <v>533</v>
      </c>
      <c r="C209" s="85" t="s">
        <v>9</v>
      </c>
      <c r="D209" s="86"/>
      <c r="E209" s="84" t="s">
        <v>533</v>
      </c>
      <c r="F209" s="87">
        <v>50</v>
      </c>
      <c r="G209" s="85" t="s">
        <v>9</v>
      </c>
    </row>
    <row r="210" spans="2:7" x14ac:dyDescent="0.3">
      <c r="B210" s="84" t="s">
        <v>534</v>
      </c>
      <c r="C210" s="85" t="s">
        <v>535</v>
      </c>
      <c r="D210" s="86"/>
      <c r="E210" s="84" t="s">
        <v>534</v>
      </c>
      <c r="F210" s="87">
        <v>20</v>
      </c>
      <c r="G210" s="85" t="s">
        <v>535</v>
      </c>
    </row>
    <row r="211" spans="2:7" x14ac:dyDescent="0.3">
      <c r="B211" s="84" t="s">
        <v>536</v>
      </c>
      <c r="C211" s="85" t="s">
        <v>535</v>
      </c>
      <c r="D211" s="86"/>
      <c r="E211" s="84" t="s">
        <v>536</v>
      </c>
      <c r="F211" s="87">
        <v>15</v>
      </c>
      <c r="G211" s="85" t="s">
        <v>535</v>
      </c>
    </row>
    <row r="212" spans="2:7" x14ac:dyDescent="0.3">
      <c r="B212" s="84" t="s">
        <v>537</v>
      </c>
      <c r="C212" s="85" t="s">
        <v>535</v>
      </c>
      <c r="D212" s="86"/>
      <c r="E212" s="84" t="s">
        <v>537</v>
      </c>
      <c r="F212" s="87">
        <v>8</v>
      </c>
      <c r="G212" s="85" t="s">
        <v>535</v>
      </c>
    </row>
    <row r="213" spans="2:7" x14ac:dyDescent="0.3">
      <c r="B213" s="84" t="s">
        <v>808</v>
      </c>
      <c r="C213" s="85" t="s">
        <v>423</v>
      </c>
      <c r="D213" s="86"/>
      <c r="E213" s="84" t="s">
        <v>808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833</v>
      </c>
      <c r="C217" s="70" t="s">
        <v>4</v>
      </c>
      <c r="D217" s="71"/>
      <c r="E217" s="54" t="s">
        <v>833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629</v>
      </c>
      <c r="C226" s="70" t="s">
        <v>4</v>
      </c>
      <c r="D226" s="71"/>
      <c r="E226" s="92" t="s">
        <v>629</v>
      </c>
      <c r="F226" s="93">
        <v>7</v>
      </c>
      <c r="G226" s="70" t="s">
        <v>4</v>
      </c>
    </row>
    <row r="227" spans="2:7" x14ac:dyDescent="0.3">
      <c r="B227" s="54" t="s">
        <v>630</v>
      </c>
      <c r="C227" s="70" t="s">
        <v>4</v>
      </c>
      <c r="D227" s="71"/>
      <c r="E227" s="54" t="s">
        <v>630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578</v>
      </c>
      <c r="C229" s="70" t="s">
        <v>4</v>
      </c>
      <c r="D229" s="71"/>
      <c r="E229" s="54" t="s">
        <v>578</v>
      </c>
      <c r="F229" s="56">
        <v>17</v>
      </c>
      <c r="G229" s="70" t="s">
        <v>4</v>
      </c>
    </row>
    <row r="230" spans="2:7" x14ac:dyDescent="0.3">
      <c r="B230" s="69" t="s">
        <v>631</v>
      </c>
      <c r="C230" s="70" t="s">
        <v>4</v>
      </c>
      <c r="D230" s="71"/>
      <c r="E230" s="69" t="s">
        <v>631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632</v>
      </c>
      <c r="C232" s="70" t="s">
        <v>4</v>
      </c>
      <c r="D232" s="71"/>
      <c r="E232" s="69" t="s">
        <v>632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633</v>
      </c>
      <c r="C234" s="70" t="s">
        <v>4</v>
      </c>
      <c r="D234" s="71"/>
      <c r="E234" s="69" t="s">
        <v>633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634</v>
      </c>
      <c r="C236" s="70" t="s">
        <v>4</v>
      </c>
      <c r="D236" s="71"/>
      <c r="E236" s="69" t="s">
        <v>634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635</v>
      </c>
      <c r="C238" s="70" t="s">
        <v>4</v>
      </c>
      <c r="D238" s="71"/>
      <c r="E238" s="69" t="s">
        <v>635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636</v>
      </c>
      <c r="C240" s="70" t="s">
        <v>4</v>
      </c>
      <c r="D240" s="71"/>
      <c r="E240" s="69" t="s">
        <v>636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810</v>
      </c>
      <c r="C259" s="70" t="s">
        <v>5</v>
      </c>
      <c r="D259" s="71"/>
      <c r="E259" s="69" t="s">
        <v>810</v>
      </c>
      <c r="F259" s="72">
        <v>15000</v>
      </c>
      <c r="G259" s="70" t="s">
        <v>5</v>
      </c>
    </row>
    <row r="260" spans="2:7" x14ac:dyDescent="0.3">
      <c r="B260" s="69" t="s">
        <v>811</v>
      </c>
      <c r="C260" s="70" t="s">
        <v>5</v>
      </c>
      <c r="D260" s="71"/>
      <c r="E260" s="69" t="s">
        <v>811</v>
      </c>
      <c r="F260" s="72">
        <v>22000</v>
      </c>
      <c r="G260" s="70" t="s">
        <v>5</v>
      </c>
    </row>
    <row r="261" spans="2:7" x14ac:dyDescent="0.3">
      <c r="B261" s="69" t="s">
        <v>812</v>
      </c>
      <c r="C261" s="70" t="s">
        <v>5</v>
      </c>
      <c r="D261" s="71"/>
      <c r="E261" s="69" t="s">
        <v>812</v>
      </c>
      <c r="F261" s="72">
        <v>34000</v>
      </c>
      <c r="G261" s="70" t="s">
        <v>5</v>
      </c>
    </row>
    <row r="262" spans="2:7" x14ac:dyDescent="0.3">
      <c r="B262" s="69" t="s">
        <v>813</v>
      </c>
      <c r="C262" s="70" t="s">
        <v>5</v>
      </c>
      <c r="D262" s="71"/>
      <c r="E262" s="69" t="s">
        <v>813</v>
      </c>
      <c r="F262" s="72">
        <v>21000</v>
      </c>
      <c r="G262" s="70" t="s">
        <v>5</v>
      </c>
    </row>
    <row r="263" spans="2:7" x14ac:dyDescent="0.3">
      <c r="B263" s="69" t="s">
        <v>814</v>
      </c>
      <c r="C263" s="70" t="s">
        <v>5</v>
      </c>
      <c r="D263" s="71"/>
      <c r="E263" s="69" t="s">
        <v>814</v>
      </c>
      <c r="F263" s="72">
        <v>33000</v>
      </c>
      <c r="G263" s="70" t="s">
        <v>5</v>
      </c>
    </row>
    <row r="264" spans="2:7" x14ac:dyDescent="0.3">
      <c r="B264" s="69" t="s">
        <v>815</v>
      </c>
      <c r="C264" s="70" t="s">
        <v>5</v>
      </c>
      <c r="D264" s="71"/>
      <c r="E264" s="69" t="s">
        <v>815</v>
      </c>
      <c r="F264" s="72">
        <v>25000</v>
      </c>
      <c r="G264" s="70" t="s">
        <v>5</v>
      </c>
    </row>
    <row r="265" spans="2:7" x14ac:dyDescent="0.3">
      <c r="B265" s="69" t="s">
        <v>816</v>
      </c>
      <c r="C265" s="70" t="s">
        <v>5</v>
      </c>
      <c r="D265" s="71"/>
      <c r="E265" s="69" t="s">
        <v>816</v>
      </c>
      <c r="F265" s="72">
        <v>70000</v>
      </c>
      <c r="G265" s="70" t="s">
        <v>5</v>
      </c>
    </row>
    <row r="266" spans="2:7" x14ac:dyDescent="0.3">
      <c r="B266" s="69" t="s">
        <v>817</v>
      </c>
      <c r="C266" s="70" t="s">
        <v>40</v>
      </c>
      <c r="D266" s="71"/>
      <c r="E266" s="69" t="s">
        <v>817</v>
      </c>
      <c r="F266" s="72">
        <v>2200</v>
      </c>
      <c r="G266" s="70" t="s">
        <v>40</v>
      </c>
    </row>
    <row r="267" spans="2:7" x14ac:dyDescent="0.3">
      <c r="B267" s="69" t="s">
        <v>818</v>
      </c>
      <c r="C267" s="70" t="s">
        <v>830</v>
      </c>
      <c r="D267" s="71"/>
      <c r="E267" s="69" t="s">
        <v>818</v>
      </c>
      <c r="F267" s="72">
        <v>4590</v>
      </c>
      <c r="G267" s="70" t="s">
        <v>830</v>
      </c>
    </row>
    <row r="268" spans="2:7" x14ac:dyDescent="0.3">
      <c r="B268" s="69" t="s">
        <v>819</v>
      </c>
      <c r="C268" s="70" t="s">
        <v>830</v>
      </c>
      <c r="D268" s="71"/>
      <c r="E268" s="69" t="s">
        <v>819</v>
      </c>
      <c r="F268" s="72">
        <v>7990</v>
      </c>
      <c r="G268" s="70" t="s">
        <v>830</v>
      </c>
    </row>
    <row r="269" spans="2:7" x14ac:dyDescent="0.3">
      <c r="B269" s="69" t="s">
        <v>820</v>
      </c>
      <c r="C269" s="70" t="s">
        <v>830</v>
      </c>
      <c r="D269" s="71"/>
      <c r="E269" s="69" t="s">
        <v>820</v>
      </c>
      <c r="F269" s="72">
        <v>11500</v>
      </c>
      <c r="G269" s="70" t="s">
        <v>830</v>
      </c>
    </row>
    <row r="270" spans="2:7" x14ac:dyDescent="0.3">
      <c r="B270" s="69" t="s">
        <v>821</v>
      </c>
      <c r="C270" s="70" t="s">
        <v>831</v>
      </c>
      <c r="D270" s="71"/>
      <c r="E270" s="69" t="s">
        <v>821</v>
      </c>
      <c r="F270" s="202">
        <v>1350</v>
      </c>
      <c r="G270" s="70" t="s">
        <v>831</v>
      </c>
    </row>
    <row r="271" spans="2:7" x14ac:dyDescent="0.3">
      <c r="B271" s="69" t="s">
        <v>822</v>
      </c>
      <c r="C271" s="70" t="s">
        <v>831</v>
      </c>
      <c r="D271" s="71"/>
      <c r="E271" s="69" t="s">
        <v>822</v>
      </c>
      <c r="F271" s="202">
        <v>2550</v>
      </c>
      <c r="G271" s="70" t="s">
        <v>831</v>
      </c>
    </row>
    <row r="272" spans="2:7" x14ac:dyDescent="0.3">
      <c r="B272" s="69" t="s">
        <v>823</v>
      </c>
      <c r="C272" s="70" t="s">
        <v>831</v>
      </c>
      <c r="D272" s="71"/>
      <c r="E272" s="69" t="s">
        <v>823</v>
      </c>
      <c r="F272" s="202">
        <v>2150</v>
      </c>
      <c r="G272" s="70" t="s">
        <v>831</v>
      </c>
    </row>
    <row r="273" spans="2:7" x14ac:dyDescent="0.3">
      <c r="B273" s="69" t="s">
        <v>824</v>
      </c>
      <c r="C273" s="70" t="s">
        <v>831</v>
      </c>
      <c r="D273" s="71"/>
      <c r="E273" s="69" t="s">
        <v>824</v>
      </c>
      <c r="F273" s="202">
        <v>5700</v>
      </c>
      <c r="G273" s="70" t="s">
        <v>831</v>
      </c>
    </row>
    <row r="274" spans="2:7" x14ac:dyDescent="0.3">
      <c r="B274" s="69" t="s">
        <v>825</v>
      </c>
      <c r="C274" s="70" t="s">
        <v>831</v>
      </c>
      <c r="D274" s="71"/>
      <c r="E274" s="69" t="s">
        <v>825</v>
      </c>
      <c r="F274" s="202">
        <v>2790</v>
      </c>
      <c r="G274" s="70" t="s">
        <v>831</v>
      </c>
    </row>
    <row r="275" spans="2:7" x14ac:dyDescent="0.3">
      <c r="B275" s="69" t="s">
        <v>826</v>
      </c>
      <c r="C275" s="70" t="s">
        <v>5</v>
      </c>
      <c r="D275" s="71"/>
      <c r="E275" s="69" t="s">
        <v>826</v>
      </c>
      <c r="F275" s="201">
        <v>54500</v>
      </c>
      <c r="G275" s="70" t="s">
        <v>5</v>
      </c>
    </row>
    <row r="276" spans="2:7" x14ac:dyDescent="0.3">
      <c r="B276" s="69" t="s">
        <v>827</v>
      </c>
      <c r="C276" s="70" t="s">
        <v>5</v>
      </c>
      <c r="D276" s="71"/>
      <c r="E276" s="69" t="s">
        <v>827</v>
      </c>
      <c r="F276" s="203">
        <v>54500</v>
      </c>
      <c r="G276" s="70" t="s">
        <v>5</v>
      </c>
    </row>
    <row r="277" spans="2:7" x14ac:dyDescent="0.3">
      <c r="B277" s="69" t="s">
        <v>828</v>
      </c>
      <c r="C277" s="70" t="s">
        <v>5</v>
      </c>
      <c r="D277" s="71"/>
      <c r="E277" s="69" t="s">
        <v>828</v>
      </c>
      <c r="F277" s="203">
        <v>92800</v>
      </c>
      <c r="G277" s="70" t="s">
        <v>5</v>
      </c>
    </row>
    <row r="278" spans="2:7" x14ac:dyDescent="0.3">
      <c r="B278" s="69" t="s">
        <v>829</v>
      </c>
      <c r="C278" s="70" t="s">
        <v>5</v>
      </c>
      <c r="D278" s="71"/>
      <c r="E278" s="69" t="s">
        <v>829</v>
      </c>
      <c r="F278" s="203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7" t="s">
        <v>304</v>
      </c>
      <c r="F280" s="199">
        <v>0</v>
      </c>
      <c r="G280" s="76"/>
    </row>
    <row r="281" spans="2:7" x14ac:dyDescent="0.3">
      <c r="B281" s="45" t="s">
        <v>301</v>
      </c>
      <c r="C281" s="75" t="s">
        <v>13</v>
      </c>
      <c r="E281" s="198" t="s">
        <v>301</v>
      </c>
      <c r="F281" s="200">
        <v>399</v>
      </c>
      <c r="G281" s="77"/>
    </row>
    <row r="282" spans="2:7" x14ac:dyDescent="0.3">
      <c r="B282" s="45" t="s">
        <v>302</v>
      </c>
      <c r="C282" s="75" t="s">
        <v>13</v>
      </c>
      <c r="E282" s="198" t="s">
        <v>302</v>
      </c>
      <c r="F282" s="199">
        <v>499</v>
      </c>
      <c r="G282" s="76"/>
    </row>
    <row r="283" spans="2:7" x14ac:dyDescent="0.3">
      <c r="B283" s="45" t="s">
        <v>303</v>
      </c>
      <c r="C283" s="75" t="s">
        <v>13</v>
      </c>
      <c r="E283" s="198" t="s">
        <v>303</v>
      </c>
      <c r="F283" s="199">
        <v>599</v>
      </c>
      <c r="G283" s="76"/>
    </row>
    <row r="284" spans="2:7" x14ac:dyDescent="0.3">
      <c r="B284" s="45" t="s">
        <v>455</v>
      </c>
      <c r="C284" s="75" t="s">
        <v>13</v>
      </c>
      <c r="E284" s="198" t="s">
        <v>455</v>
      </c>
      <c r="F284" s="199">
        <v>799</v>
      </c>
      <c r="G284" s="76"/>
    </row>
    <row r="285" spans="2:7" x14ac:dyDescent="0.3">
      <c r="C285" s="75"/>
      <c r="E285" s="198" t="s">
        <v>456</v>
      </c>
      <c r="F285" s="199">
        <v>1200</v>
      </c>
      <c r="G285" s="76"/>
    </row>
    <row r="286" spans="2:7" x14ac:dyDescent="0.3">
      <c r="B286" s="74"/>
      <c r="C286" s="45" t="s">
        <v>107</v>
      </c>
      <c r="E286" s="197" t="s">
        <v>807</v>
      </c>
      <c r="F286" s="199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809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K1" zoomScale="60" zoomScaleNormal="70" workbookViewId="0">
      <selection activeCell="N38" sqref="N38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602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647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601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648</v>
      </c>
      <c r="J5" s="11" t="s">
        <v>269</v>
      </c>
      <c r="K5" s="10" t="s">
        <v>574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690</v>
      </c>
      <c r="S5" t="s">
        <v>691</v>
      </c>
      <c r="T5" s="10" t="s">
        <v>294</v>
      </c>
      <c r="U5" s="9" t="s">
        <v>285</v>
      </c>
      <c r="W5" t="s">
        <v>603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649</v>
      </c>
      <c r="J6" s="11" t="s">
        <v>580</v>
      </c>
      <c r="K6" s="10" t="s">
        <v>573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690</v>
      </c>
      <c r="S6" t="s">
        <v>691</v>
      </c>
      <c r="T6" s="10" t="s">
        <v>295</v>
      </c>
      <c r="U6" s="9" t="s">
        <v>270</v>
      </c>
      <c r="W6" t="s">
        <v>604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850</v>
      </c>
      <c r="J7" s="13" t="s">
        <v>283</v>
      </c>
      <c r="K7" s="13" t="s">
        <v>68</v>
      </c>
      <c r="N7" s="127" t="s">
        <v>243</v>
      </c>
      <c r="O7" s="1" t="s">
        <v>584</v>
      </c>
      <c r="P7" s="125" t="s">
        <v>331</v>
      </c>
      <c r="Q7" s="128" t="s">
        <v>294</v>
      </c>
      <c r="R7" s="127" t="s">
        <v>243</v>
      </c>
      <c r="S7" t="s">
        <v>689</v>
      </c>
      <c r="T7" s="10"/>
      <c r="U7" s="9"/>
      <c r="W7" t="s">
        <v>605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650</v>
      </c>
      <c r="J8" s="14" t="s">
        <v>538</v>
      </c>
      <c r="K8" s="14" t="s">
        <v>122</v>
      </c>
      <c r="N8" s="127" t="s">
        <v>244</v>
      </c>
      <c r="O8" s="1" t="s">
        <v>585</v>
      </c>
      <c r="P8" s="125" t="s">
        <v>329</v>
      </c>
      <c r="Q8" s="128" t="s">
        <v>294</v>
      </c>
      <c r="R8" s="127" t="s">
        <v>243</v>
      </c>
      <c r="S8" t="s">
        <v>689</v>
      </c>
      <c r="W8" t="s">
        <v>606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651</v>
      </c>
      <c r="J9" s="13" t="s">
        <v>581</v>
      </c>
      <c r="K9" s="14" t="s">
        <v>431</v>
      </c>
      <c r="N9" s="123" t="s">
        <v>245</v>
      </c>
      <c r="O9" s="124" t="s">
        <v>259</v>
      </c>
      <c r="P9" s="125" t="s">
        <v>560</v>
      </c>
      <c r="Q9" s="128" t="s">
        <v>295</v>
      </c>
      <c r="R9" t="s">
        <v>690</v>
      </c>
      <c r="S9" t="s">
        <v>691</v>
      </c>
      <c r="T9" t="s">
        <v>317</v>
      </c>
      <c r="U9" s="4" t="s">
        <v>324</v>
      </c>
      <c r="W9" t="s">
        <v>607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652</v>
      </c>
      <c r="J10" t="s">
        <v>550</v>
      </c>
      <c r="K10" s="14" t="s">
        <v>551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689</v>
      </c>
      <c r="T10" t="s">
        <v>318</v>
      </c>
      <c r="U10" s="4" t="s">
        <v>325</v>
      </c>
      <c r="W10" t="s">
        <v>617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653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689</v>
      </c>
      <c r="T11" t="s">
        <v>319</v>
      </c>
      <c r="U11" s="4" t="s">
        <v>327</v>
      </c>
      <c r="W11" t="s">
        <v>618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654</v>
      </c>
      <c r="N12" s="127" t="s">
        <v>613</v>
      </c>
      <c r="O12" s="1" t="s">
        <v>614</v>
      </c>
      <c r="P12" s="125" t="s">
        <v>329</v>
      </c>
      <c r="Q12" s="128" t="s">
        <v>294</v>
      </c>
      <c r="R12" s="127" t="s">
        <v>243</v>
      </c>
      <c r="S12" t="s">
        <v>689</v>
      </c>
      <c r="T12" t="s">
        <v>320</v>
      </c>
      <c r="U12" s="4" t="s">
        <v>328</v>
      </c>
      <c r="W12" t="s">
        <v>619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654</v>
      </c>
      <c r="N13" s="12" t="s">
        <v>593</v>
      </c>
      <c r="O13" s="1" t="s">
        <v>594</v>
      </c>
      <c r="P13" s="125" t="s">
        <v>329</v>
      </c>
      <c r="Q13" s="128" t="s">
        <v>294</v>
      </c>
      <c r="R13" s="127" t="s">
        <v>243</v>
      </c>
      <c r="S13" t="s">
        <v>689</v>
      </c>
      <c r="T13" t="s">
        <v>335</v>
      </c>
      <c r="U13" s="4" t="s">
        <v>564</v>
      </c>
      <c r="W13" t="s">
        <v>620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655</v>
      </c>
      <c r="J14" s="4"/>
      <c r="N14" s="127" t="s">
        <v>625</v>
      </c>
      <c r="O14" s="124" t="s">
        <v>626</v>
      </c>
      <c r="P14" s="125" t="s">
        <v>330</v>
      </c>
      <c r="Q14" s="128" t="s">
        <v>295</v>
      </c>
      <c r="R14" t="s">
        <v>690</v>
      </c>
      <c r="S14" t="s">
        <v>691</v>
      </c>
      <c r="T14" t="s">
        <v>336</v>
      </c>
      <c r="U14" s="4" t="s">
        <v>565</v>
      </c>
      <c r="W14" t="s">
        <v>621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627</v>
      </c>
      <c r="O15" s="124" t="s">
        <v>628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616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590</v>
      </c>
      <c r="Q16" s="128" t="s">
        <v>293</v>
      </c>
      <c r="R16" s="161"/>
      <c r="T16" t="s">
        <v>322</v>
      </c>
      <c r="U16" s="4" t="s">
        <v>844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586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538</v>
      </c>
      <c r="L18" t="s">
        <v>645</v>
      </c>
      <c r="M18" s="10" t="s">
        <v>574</v>
      </c>
      <c r="N18" s="127" t="s">
        <v>250</v>
      </c>
      <c r="O18" s="1" t="s">
        <v>587</v>
      </c>
      <c r="P18" s="125" t="s">
        <v>233</v>
      </c>
      <c r="Q18" s="128" t="s">
        <v>293</v>
      </c>
      <c r="R18" s="161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538</v>
      </c>
      <c r="L19" t="s">
        <v>645</v>
      </c>
      <c r="M19" s="10" t="s">
        <v>574</v>
      </c>
      <c r="N19" s="130" t="s">
        <v>582</v>
      </c>
      <c r="O19" s="131" t="s">
        <v>588</v>
      </c>
      <c r="P19" s="125" t="s">
        <v>287</v>
      </c>
      <c r="Q19" s="125" t="s">
        <v>334</v>
      </c>
      <c r="R19" s="126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538</v>
      </c>
      <c r="L20" t="s">
        <v>645</v>
      </c>
      <c r="M20" s="10" t="s">
        <v>574</v>
      </c>
      <c r="N20" s="123" t="s">
        <v>251</v>
      </c>
      <c r="O20" s="124" t="s">
        <v>263</v>
      </c>
      <c r="P20" s="125" t="s">
        <v>592</v>
      </c>
      <c r="Q20" s="125" t="s">
        <v>333</v>
      </c>
      <c r="R20" s="126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557</v>
      </c>
      <c r="J21" s="21" t="s">
        <v>301</v>
      </c>
      <c r="K21" s="14" t="s">
        <v>538</v>
      </c>
      <c r="L21" t="s">
        <v>645</v>
      </c>
      <c r="M21" s="10" t="s">
        <v>574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581</v>
      </c>
      <c r="L22" s="11" t="s">
        <v>580</v>
      </c>
      <c r="M22" s="10" t="s">
        <v>573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581</v>
      </c>
      <c r="L23" s="11" t="s">
        <v>580</v>
      </c>
      <c r="M23" s="10" t="s">
        <v>573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581</v>
      </c>
      <c r="L24" s="11" t="s">
        <v>580</v>
      </c>
      <c r="M24" s="10" t="s">
        <v>573</v>
      </c>
      <c r="N24" s="130" t="s">
        <v>583</v>
      </c>
      <c r="O24" s="131" t="s">
        <v>589</v>
      </c>
      <c r="P24" s="125" t="s">
        <v>287</v>
      </c>
      <c r="Q24" s="125" t="s">
        <v>334</v>
      </c>
      <c r="R24" s="126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581</v>
      </c>
      <c r="L25" s="11" t="s">
        <v>580</v>
      </c>
      <c r="M25" s="10" t="s">
        <v>573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581</v>
      </c>
      <c r="L26" s="11" t="s">
        <v>580</v>
      </c>
      <c r="M26" s="10" t="s">
        <v>573</v>
      </c>
      <c r="N26" s="127" t="s">
        <v>255</v>
      </c>
      <c r="O26" s="124" t="s">
        <v>289</v>
      </c>
      <c r="P26" s="125" t="s">
        <v>591</v>
      </c>
      <c r="Q26" s="125" t="s">
        <v>334</v>
      </c>
      <c r="R26" s="126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538</v>
      </c>
      <c r="L27" t="s">
        <v>645</v>
      </c>
      <c r="M27" s="10" t="s">
        <v>574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538</v>
      </c>
      <c r="L28" t="s">
        <v>645</v>
      </c>
      <c r="M28" s="10" t="s">
        <v>574</v>
      </c>
      <c r="N28" s="10" t="s">
        <v>647</v>
      </c>
      <c r="O28" s="10" t="s">
        <v>383</v>
      </c>
      <c r="P28" s="123" t="s">
        <v>241</v>
      </c>
      <c r="Q28" s="123" t="s">
        <v>241</v>
      </c>
      <c r="R28" s="162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538</v>
      </c>
      <c r="L29" t="s">
        <v>645</v>
      </c>
      <c r="M29" s="10" t="s">
        <v>574</v>
      </c>
      <c r="N29" s="10" t="s">
        <v>648</v>
      </c>
      <c r="O29" s="10" t="s">
        <v>384</v>
      </c>
      <c r="P29" s="127" t="s">
        <v>300</v>
      </c>
      <c r="Q29" s="127" t="s">
        <v>300</v>
      </c>
      <c r="R29" s="163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644</v>
      </c>
      <c r="M30" s="10" t="s">
        <v>646</v>
      </c>
      <c r="N30" s="10" t="s">
        <v>649</v>
      </c>
      <c r="O30" s="10" t="s">
        <v>385</v>
      </c>
      <c r="P30" s="127" t="s">
        <v>625</v>
      </c>
      <c r="Q30" s="127" t="s">
        <v>625</v>
      </c>
      <c r="R30" s="163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644</v>
      </c>
      <c r="M31" s="10" t="s">
        <v>646</v>
      </c>
      <c r="N31" s="10" t="s">
        <v>850</v>
      </c>
      <c r="O31" s="10" t="s">
        <v>852</v>
      </c>
      <c r="P31" s="127" t="s">
        <v>242</v>
      </c>
      <c r="Q31" s="127" t="s">
        <v>242</v>
      </c>
      <c r="R31" s="163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580</v>
      </c>
      <c r="M32" s="10" t="s">
        <v>646</v>
      </c>
      <c r="N32" s="10" t="s">
        <v>650</v>
      </c>
      <c r="O32" s="10" t="s">
        <v>656</v>
      </c>
      <c r="P32" s="127" t="s">
        <v>243</v>
      </c>
      <c r="Q32" s="127" t="s">
        <v>243</v>
      </c>
      <c r="R32" s="163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697</v>
      </c>
      <c r="L33" s="11" t="s">
        <v>580</v>
      </c>
      <c r="M33" s="10" t="s">
        <v>646</v>
      </c>
      <c r="N33" s="10" t="s">
        <v>651</v>
      </c>
      <c r="O33" s="12" t="s">
        <v>386</v>
      </c>
      <c r="P33" s="127" t="s">
        <v>244</v>
      </c>
      <c r="Q33" s="127" t="s">
        <v>692</v>
      </c>
      <c r="R33" s="163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697</v>
      </c>
      <c r="L34" s="11" t="s">
        <v>580</v>
      </c>
      <c r="M34" s="10" t="s">
        <v>646</v>
      </c>
      <c r="N34" s="24" t="s">
        <v>652</v>
      </c>
      <c r="O34" s="12" t="s">
        <v>387</v>
      </c>
      <c r="P34" s="123" t="s">
        <v>245</v>
      </c>
      <c r="Q34" s="123" t="s">
        <v>245</v>
      </c>
      <c r="R34" s="162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697</v>
      </c>
      <c r="L35" s="11" t="s">
        <v>580</v>
      </c>
      <c r="M35" s="10" t="s">
        <v>646</v>
      </c>
      <c r="N35" s="24" t="s">
        <v>653</v>
      </c>
      <c r="O35" s="12" t="s">
        <v>388</v>
      </c>
      <c r="P35" s="127" t="s">
        <v>246</v>
      </c>
      <c r="Q35" s="127" t="s">
        <v>693</v>
      </c>
      <c r="R35" s="163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697</v>
      </c>
      <c r="L36" s="11" t="s">
        <v>580</v>
      </c>
      <c r="M36" s="10" t="s">
        <v>646</v>
      </c>
      <c r="N36" s="10" t="s">
        <v>373</v>
      </c>
      <c r="O36" s="12" t="s">
        <v>389</v>
      </c>
      <c r="P36" s="129" t="s">
        <v>247</v>
      </c>
      <c r="Q36" s="129" t="s">
        <v>694</v>
      </c>
      <c r="R36" s="164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597</v>
      </c>
      <c r="J37" s="21" t="s">
        <v>301</v>
      </c>
      <c r="K37" s="13" t="s">
        <v>697</v>
      </c>
      <c r="L37" s="11" t="s">
        <v>580</v>
      </c>
      <c r="M37" s="10" t="s">
        <v>646</v>
      </c>
      <c r="N37" s="13" t="s">
        <v>283</v>
      </c>
      <c r="O37" s="10" t="s">
        <v>418</v>
      </c>
      <c r="P37" s="127" t="s">
        <v>613</v>
      </c>
      <c r="Q37" s="127" t="s">
        <v>613</v>
      </c>
      <c r="R37" s="163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697</v>
      </c>
      <c r="L38" s="11" t="s">
        <v>580</v>
      </c>
      <c r="M38" s="10" t="s">
        <v>646</v>
      </c>
      <c r="N38" s="12" t="s">
        <v>374</v>
      </c>
      <c r="O38" s="12" t="s">
        <v>391</v>
      </c>
      <c r="P38" s="12" t="s">
        <v>593</v>
      </c>
      <c r="Q38" s="127" t="s">
        <v>695</v>
      </c>
      <c r="R38" s="163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697</v>
      </c>
      <c r="L39" s="11" t="s">
        <v>580</v>
      </c>
      <c r="M39" s="10" t="s">
        <v>646</v>
      </c>
      <c r="N39" s="25" t="s">
        <v>548</v>
      </c>
      <c r="O39" s="12" t="s">
        <v>549</v>
      </c>
      <c r="P39" s="127" t="s">
        <v>625</v>
      </c>
      <c r="Q39" s="127" t="s">
        <v>625</v>
      </c>
      <c r="R39" s="163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556</v>
      </c>
      <c r="K40" s="13" t="s">
        <v>697</v>
      </c>
      <c r="L40" s="11" t="s">
        <v>580</v>
      </c>
      <c r="M40" s="10" t="s">
        <v>646</v>
      </c>
      <c r="N40" s="12" t="s">
        <v>376</v>
      </c>
      <c r="O40" s="10"/>
      <c r="P40" s="127" t="s">
        <v>627</v>
      </c>
      <c r="Q40" s="127" t="s">
        <v>696</v>
      </c>
      <c r="R40" s="163"/>
    </row>
    <row r="41" spans="2:18" ht="15.6" x14ac:dyDescent="0.3">
      <c r="H41" s="4"/>
      <c r="I41" s="23" t="s">
        <v>598</v>
      </c>
      <c r="J41" s="20" t="s">
        <v>304</v>
      </c>
      <c r="K41" s="13" t="s">
        <v>697</v>
      </c>
      <c r="L41" s="11" t="s">
        <v>580</v>
      </c>
      <c r="M41" s="10" t="s">
        <v>646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 x14ac:dyDescent="0.3">
      <c r="H42" s="4"/>
      <c r="I42" s="23" t="s">
        <v>356</v>
      </c>
      <c r="J42" s="20" t="s">
        <v>304</v>
      </c>
      <c r="K42" s="13" t="s">
        <v>697</v>
      </c>
      <c r="L42" s="11" t="s">
        <v>580</v>
      </c>
      <c r="M42" s="10" t="s">
        <v>646</v>
      </c>
      <c r="N42" s="10"/>
      <c r="O42" s="10"/>
      <c r="P42" s="127" t="s">
        <v>249</v>
      </c>
      <c r="Q42" s="127" t="s">
        <v>249</v>
      </c>
      <c r="R42" s="163"/>
    </row>
    <row r="43" spans="2:18" ht="15.6" x14ac:dyDescent="0.3">
      <c r="H43" s="4"/>
      <c r="I43" s="23" t="s">
        <v>599</v>
      </c>
      <c r="J43" s="20" t="s">
        <v>304</v>
      </c>
      <c r="K43" s="13" t="s">
        <v>697</v>
      </c>
      <c r="L43" s="11" t="s">
        <v>580</v>
      </c>
      <c r="M43" s="10" t="s">
        <v>646</v>
      </c>
      <c r="P43" s="127" t="s">
        <v>250</v>
      </c>
      <c r="Q43" s="127" t="s">
        <v>250</v>
      </c>
      <c r="R43" s="163"/>
    </row>
    <row r="44" spans="2:18" ht="15.6" x14ac:dyDescent="0.3">
      <c r="H44" s="4"/>
      <c r="I44" s="23" t="s">
        <v>357</v>
      </c>
      <c r="J44" s="20" t="s">
        <v>304</v>
      </c>
      <c r="K44" s="13" t="s">
        <v>697</v>
      </c>
      <c r="L44" s="11" t="s">
        <v>580</v>
      </c>
      <c r="M44" s="10" t="s">
        <v>646</v>
      </c>
      <c r="P44" s="130" t="s">
        <v>582</v>
      </c>
      <c r="Q44" s="130" t="s">
        <v>582</v>
      </c>
      <c r="R44" s="165"/>
    </row>
    <row r="45" spans="2:18" ht="15.6" x14ac:dyDescent="0.3">
      <c r="H45" s="4"/>
      <c r="I45" s="23" t="s">
        <v>358</v>
      </c>
      <c r="J45" s="20" t="s">
        <v>304</v>
      </c>
      <c r="K45" s="13" t="s">
        <v>697</v>
      </c>
      <c r="L45" s="11" t="s">
        <v>580</v>
      </c>
      <c r="M45" s="10" t="s">
        <v>646</v>
      </c>
      <c r="P45" s="123" t="s">
        <v>251</v>
      </c>
      <c r="Q45" s="123" t="s">
        <v>251</v>
      </c>
      <c r="R45" s="162"/>
    </row>
    <row r="46" spans="2:18" ht="15.6" x14ac:dyDescent="0.3">
      <c r="H46" s="4"/>
      <c r="I46" t="s">
        <v>642</v>
      </c>
      <c r="J46" s="20" t="s">
        <v>304</v>
      </c>
      <c r="K46" s="13" t="s">
        <v>697</v>
      </c>
      <c r="L46" s="11" t="s">
        <v>580</v>
      </c>
      <c r="M46" s="10" t="s">
        <v>646</v>
      </c>
      <c r="P46" s="127" t="s">
        <v>252</v>
      </c>
      <c r="Q46" s="127" t="s">
        <v>252</v>
      </c>
      <c r="R46" s="163"/>
    </row>
    <row r="47" spans="2:18" ht="15.6" x14ac:dyDescent="0.3">
      <c r="I47" t="s">
        <v>643</v>
      </c>
      <c r="J47" s="20" t="s">
        <v>304</v>
      </c>
      <c r="K47" s="13" t="s">
        <v>581</v>
      </c>
      <c r="L47" s="11" t="s">
        <v>580</v>
      </c>
      <c r="M47" s="10" t="s">
        <v>573</v>
      </c>
      <c r="N47" s="11" t="s">
        <v>269</v>
      </c>
      <c r="P47" s="129" t="s">
        <v>253</v>
      </c>
      <c r="Q47" s="129" t="s">
        <v>253</v>
      </c>
      <c r="R47" s="164"/>
    </row>
    <row r="48" spans="2:18" ht="15.6" x14ac:dyDescent="0.3">
      <c r="I48" t="s">
        <v>639</v>
      </c>
      <c r="J48" s="20" t="s">
        <v>304</v>
      </c>
      <c r="K48" s="13" t="s">
        <v>697</v>
      </c>
      <c r="L48" s="11" t="s">
        <v>580</v>
      </c>
      <c r="M48" s="10" t="s">
        <v>573</v>
      </c>
      <c r="N48" s="11" t="s">
        <v>269</v>
      </c>
      <c r="P48" s="127" t="s">
        <v>254</v>
      </c>
      <c r="Q48" s="127" t="s">
        <v>254</v>
      </c>
      <c r="R48" s="163"/>
    </row>
    <row r="49" spans="9:18" ht="15.6" x14ac:dyDescent="0.3">
      <c r="I49" t="s">
        <v>640</v>
      </c>
      <c r="J49" s="20" t="s">
        <v>304</v>
      </c>
      <c r="K49" s="13" t="s">
        <v>581</v>
      </c>
      <c r="L49" s="11" t="s">
        <v>580</v>
      </c>
      <c r="M49" s="10" t="s">
        <v>573</v>
      </c>
      <c r="N49" s="11" t="s">
        <v>269</v>
      </c>
      <c r="P49" s="130" t="s">
        <v>583</v>
      </c>
      <c r="Q49" s="130" t="s">
        <v>583</v>
      </c>
      <c r="R49" s="165"/>
    </row>
    <row r="50" spans="9:18" ht="15.6" x14ac:dyDescent="0.3">
      <c r="I50" t="s">
        <v>641</v>
      </c>
      <c r="J50" s="20" t="s">
        <v>556</v>
      </c>
      <c r="K50" s="13" t="s">
        <v>581</v>
      </c>
      <c r="L50" s="11" t="s">
        <v>580</v>
      </c>
      <c r="M50" s="10" t="s">
        <v>573</v>
      </c>
      <c r="N50" s="11" t="s">
        <v>580</v>
      </c>
      <c r="P50" s="127" t="s">
        <v>361</v>
      </c>
      <c r="Q50" s="127" t="s">
        <v>361</v>
      </c>
      <c r="R50" s="163"/>
    </row>
    <row r="51" spans="9:18" ht="15.6" x14ac:dyDescent="0.3">
      <c r="I51" t="s">
        <v>637</v>
      </c>
      <c r="J51" s="20" t="s">
        <v>304</v>
      </c>
      <c r="K51" s="13" t="s">
        <v>283</v>
      </c>
      <c r="L51" s="156" t="s">
        <v>644</v>
      </c>
      <c r="M51" s="10" t="s">
        <v>646</v>
      </c>
      <c r="N51" s="11" t="s">
        <v>580</v>
      </c>
      <c r="P51" s="127" t="s">
        <v>255</v>
      </c>
      <c r="Q51" s="127" t="s">
        <v>255</v>
      </c>
      <c r="R51" s="163"/>
    </row>
    <row r="52" spans="9:18" ht="15.6" x14ac:dyDescent="0.3">
      <c r="I52" t="s">
        <v>638</v>
      </c>
      <c r="J52" s="20" t="s">
        <v>304</v>
      </c>
      <c r="K52" s="13" t="s">
        <v>283</v>
      </c>
      <c r="L52" s="156" t="s">
        <v>644</v>
      </c>
      <c r="M52" s="10" t="s">
        <v>646</v>
      </c>
      <c r="N52" s="11" t="s">
        <v>580</v>
      </c>
    </row>
    <row r="53" spans="9:18" x14ac:dyDescent="0.3">
      <c r="N53" s="11" t="s">
        <v>580</v>
      </c>
    </row>
    <row r="54" spans="9:18" x14ac:dyDescent="0.3">
      <c r="N54" s="11" t="s">
        <v>580</v>
      </c>
    </row>
    <row r="55" spans="9:18" x14ac:dyDescent="0.3">
      <c r="N55" s="11" t="s">
        <v>580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557</v>
      </c>
      <c r="J59" s="21" t="s">
        <v>301</v>
      </c>
      <c r="K59">
        <v>399</v>
      </c>
      <c r="N59" s="11" t="s">
        <v>580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580</v>
      </c>
    </row>
    <row r="61" spans="9:18" ht="15.6" x14ac:dyDescent="0.3">
      <c r="I61" s="22" t="s">
        <v>346</v>
      </c>
      <c r="J61" s="20" t="s">
        <v>556</v>
      </c>
      <c r="N61" s="11" t="s">
        <v>580</v>
      </c>
    </row>
    <row r="62" spans="9:18" ht="15.6" x14ac:dyDescent="0.3">
      <c r="I62" s="22" t="s">
        <v>347</v>
      </c>
      <c r="J62" s="20" t="s">
        <v>304</v>
      </c>
      <c r="N62" s="11" t="s">
        <v>580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580</v>
      </c>
    </row>
    <row r="64" spans="9:18" ht="15.6" x14ac:dyDescent="0.3">
      <c r="I64" s="22" t="s">
        <v>520</v>
      </c>
      <c r="J64" s="21" t="s">
        <v>301</v>
      </c>
      <c r="N64" s="11" t="s">
        <v>580</v>
      </c>
    </row>
    <row r="65" spans="9:14" ht="15.6" x14ac:dyDescent="0.3">
      <c r="I65" s="23" t="s">
        <v>349</v>
      </c>
      <c r="J65" s="20" t="s">
        <v>304</v>
      </c>
      <c r="N65" s="11" t="s">
        <v>580</v>
      </c>
    </row>
    <row r="66" spans="9:14" ht="15.6" x14ac:dyDescent="0.3">
      <c r="I66" s="23" t="s">
        <v>486</v>
      </c>
      <c r="J66" s="20" t="s">
        <v>304</v>
      </c>
      <c r="N66" s="11" t="s">
        <v>580</v>
      </c>
    </row>
    <row r="67" spans="9:14" ht="15.6" x14ac:dyDescent="0.3">
      <c r="I67" s="23" t="s">
        <v>485</v>
      </c>
      <c r="J67" s="20" t="s">
        <v>304</v>
      </c>
      <c r="N67" s="11" t="s">
        <v>580</v>
      </c>
    </row>
    <row r="68" spans="9:14" ht="15.6" x14ac:dyDescent="0.3">
      <c r="I68" s="23" t="s">
        <v>409</v>
      </c>
      <c r="J68" s="21" t="s">
        <v>302</v>
      </c>
      <c r="N68" s="11" t="s">
        <v>580</v>
      </c>
    </row>
    <row r="69" spans="9:14" ht="15.6" x14ac:dyDescent="0.3">
      <c r="I69" s="23" t="s">
        <v>410</v>
      </c>
      <c r="J69" s="21" t="s">
        <v>302</v>
      </c>
      <c r="N69" s="11" t="s">
        <v>580</v>
      </c>
    </row>
    <row r="70" spans="9:14" ht="15.6" x14ac:dyDescent="0.3">
      <c r="I70" s="23" t="s">
        <v>350</v>
      </c>
      <c r="J70" s="20" t="s">
        <v>304</v>
      </c>
      <c r="N70" s="11" t="s">
        <v>580</v>
      </c>
    </row>
    <row r="71" spans="9:14" ht="15.6" x14ac:dyDescent="0.3">
      <c r="I71" s="23" t="s">
        <v>351</v>
      </c>
      <c r="J71" s="20" t="s">
        <v>304</v>
      </c>
      <c r="N71" s="11" t="s">
        <v>580</v>
      </c>
    </row>
    <row r="72" spans="9:14" ht="15.6" x14ac:dyDescent="0.3">
      <c r="I72" s="23" t="s">
        <v>352</v>
      </c>
      <c r="J72" s="20" t="s">
        <v>304</v>
      </c>
      <c r="N72" s="11" t="s">
        <v>580</v>
      </c>
    </row>
    <row r="73" spans="9:14" ht="15.6" x14ac:dyDescent="0.3">
      <c r="I73" s="23" t="s">
        <v>353</v>
      </c>
      <c r="J73" s="20" t="s">
        <v>304</v>
      </c>
      <c r="N73" s="11" t="s">
        <v>580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580</v>
      </c>
    </row>
    <row r="75" spans="9:14" ht="15.6" x14ac:dyDescent="0.3">
      <c r="I75" s="23" t="s">
        <v>597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556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556</v>
      </c>
    </row>
    <row r="79" spans="9:14" ht="15.6" x14ac:dyDescent="0.3">
      <c r="I79" s="23" t="s">
        <v>598</v>
      </c>
      <c r="J79" s="20" t="s">
        <v>556</v>
      </c>
    </row>
    <row r="80" spans="9:14" ht="15.6" x14ac:dyDescent="0.3">
      <c r="I80" s="23" t="s">
        <v>356</v>
      </c>
      <c r="J80" s="20" t="s">
        <v>556</v>
      </c>
    </row>
    <row r="81" spans="9:11" ht="15.6" x14ac:dyDescent="0.3">
      <c r="I81" s="23" t="s">
        <v>599</v>
      </c>
      <c r="J81" s="20" t="s">
        <v>556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642</v>
      </c>
      <c r="J84" s="20" t="s">
        <v>304</v>
      </c>
    </row>
    <row r="85" spans="9:11" ht="15.6" x14ac:dyDescent="0.3">
      <c r="I85" t="s">
        <v>643</v>
      </c>
      <c r="J85" s="20" t="s">
        <v>304</v>
      </c>
    </row>
    <row r="86" spans="9:11" ht="15.6" x14ac:dyDescent="0.3">
      <c r="I86" t="s">
        <v>639</v>
      </c>
      <c r="J86" s="20" t="s">
        <v>304</v>
      </c>
      <c r="K86">
        <v>399</v>
      </c>
    </row>
    <row r="87" spans="9:11" ht="15.6" x14ac:dyDescent="0.3">
      <c r="I87" t="s">
        <v>640</v>
      </c>
      <c r="J87" s="21" t="s">
        <v>301</v>
      </c>
      <c r="K87">
        <v>399</v>
      </c>
    </row>
    <row r="88" spans="9:11" ht="15.6" x14ac:dyDescent="0.3">
      <c r="I88" t="s">
        <v>641</v>
      </c>
      <c r="J88" s="20" t="s">
        <v>556</v>
      </c>
    </row>
    <row r="89" spans="9:11" ht="15.6" x14ac:dyDescent="0.3">
      <c r="I89" t="s">
        <v>637</v>
      </c>
      <c r="J89" s="20" t="s">
        <v>304</v>
      </c>
    </row>
    <row r="90" spans="9:11" ht="15.6" x14ac:dyDescent="0.3">
      <c r="I90" t="s">
        <v>638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1" zoomScale="70" zoomScaleNormal="70" workbookViewId="0">
      <selection activeCell="N32" sqref="N32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709</v>
      </c>
      <c r="O3" s="171" t="s">
        <v>804</v>
      </c>
      <c r="P3" s="125" t="s">
        <v>710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711</v>
      </c>
      <c r="F4" s="9" t="s">
        <v>279</v>
      </c>
      <c r="G4" s="9" t="s">
        <v>279</v>
      </c>
      <c r="H4" s="10" t="s">
        <v>712</v>
      </c>
      <c r="I4" s="11" t="s">
        <v>268</v>
      </c>
      <c r="J4" s="10" t="s">
        <v>100</v>
      </c>
      <c r="M4" s="170" t="s">
        <v>245</v>
      </c>
      <c r="N4" s="125" t="s">
        <v>713</v>
      </c>
      <c r="O4" s="171" t="s">
        <v>805</v>
      </c>
      <c r="P4" s="125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711</v>
      </c>
      <c r="F5" s="9" t="s">
        <v>279</v>
      </c>
      <c r="G5" s="9" t="s">
        <v>282</v>
      </c>
      <c r="H5" s="10" t="s">
        <v>715</v>
      </c>
      <c r="I5" s="11" t="s">
        <v>269</v>
      </c>
      <c r="J5" s="10" t="s">
        <v>574</v>
      </c>
      <c r="M5" s="172" t="s">
        <v>716</v>
      </c>
      <c r="N5" s="125" t="s">
        <v>717</v>
      </c>
      <c r="O5" s="171" t="s">
        <v>806</v>
      </c>
      <c r="P5" s="125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711</v>
      </c>
      <c r="F6" s="9" t="s">
        <v>279</v>
      </c>
      <c r="G6" s="9" t="s">
        <v>181</v>
      </c>
      <c r="H6" s="10" t="s">
        <v>718</v>
      </c>
      <c r="I6" s="11" t="s">
        <v>719</v>
      </c>
      <c r="J6" s="10" t="s">
        <v>573</v>
      </c>
      <c r="M6" s="173" t="s">
        <v>242</v>
      </c>
      <c r="N6" s="124" t="s">
        <v>720</v>
      </c>
      <c r="O6" s="171" t="s">
        <v>721</v>
      </c>
      <c r="P6" s="125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711</v>
      </c>
      <c r="F7" s="9" t="s">
        <v>279</v>
      </c>
      <c r="G7" s="9" t="s">
        <v>222</v>
      </c>
      <c r="H7" s="10" t="s">
        <v>850</v>
      </c>
      <c r="I7" s="11" t="s">
        <v>722</v>
      </c>
      <c r="J7" s="10" t="s">
        <v>573</v>
      </c>
      <c r="M7" s="173" t="s">
        <v>723</v>
      </c>
      <c r="N7" s="124" t="s">
        <v>724</v>
      </c>
      <c r="O7" s="171" t="s">
        <v>721</v>
      </c>
      <c r="P7" s="125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711</v>
      </c>
      <c r="F8" s="9" t="s">
        <v>279</v>
      </c>
      <c r="G8" s="9" t="s">
        <v>284</v>
      </c>
      <c r="H8" s="10" t="s">
        <v>725</v>
      </c>
      <c r="I8" s="13" t="s">
        <v>283</v>
      </c>
      <c r="J8" s="13" t="s">
        <v>68</v>
      </c>
      <c r="K8" s="11"/>
      <c r="M8" s="170" t="s">
        <v>726</v>
      </c>
      <c r="N8" s="124" t="s">
        <v>727</v>
      </c>
      <c r="O8" s="171" t="s">
        <v>728</v>
      </c>
      <c r="P8" s="125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711</v>
      </c>
      <c r="F9" s="9" t="s">
        <v>279</v>
      </c>
      <c r="G9" s="9" t="s">
        <v>108</v>
      </c>
      <c r="H9" s="10" t="s">
        <v>729</v>
      </c>
      <c r="I9" s="14" t="s">
        <v>538</v>
      </c>
      <c r="J9" s="14" t="s">
        <v>122</v>
      </c>
      <c r="M9" s="173" t="s">
        <v>583</v>
      </c>
      <c r="N9" s="124" t="s">
        <v>730</v>
      </c>
      <c r="O9" s="171" t="s">
        <v>728</v>
      </c>
      <c r="P9" s="125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711</v>
      </c>
      <c r="F10" s="9" t="s">
        <v>108</v>
      </c>
      <c r="G10" s="4" t="s">
        <v>368</v>
      </c>
      <c r="H10" s="24" t="s">
        <v>731</v>
      </c>
      <c r="I10" s="13" t="s">
        <v>841</v>
      </c>
      <c r="J10" s="14" t="s">
        <v>842</v>
      </c>
      <c r="M10" s="170" t="s">
        <v>244</v>
      </c>
      <c r="N10" s="124" t="s">
        <v>732</v>
      </c>
      <c r="O10" s="171" t="s">
        <v>733</v>
      </c>
      <c r="P10" s="125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711</v>
      </c>
      <c r="F11" s="9" t="s">
        <v>108</v>
      </c>
      <c r="G11" s="4" t="s">
        <v>734</v>
      </c>
      <c r="H11" s="24" t="s">
        <v>735</v>
      </c>
      <c r="I11" t="s">
        <v>550</v>
      </c>
      <c r="J11" s="14" t="s">
        <v>551</v>
      </c>
      <c r="M11" s="174" t="s">
        <v>246</v>
      </c>
      <c r="N11" s="124" t="s">
        <v>260</v>
      </c>
      <c r="O11" s="171" t="s">
        <v>806</v>
      </c>
      <c r="P11" s="125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711</v>
      </c>
      <c r="F12" s="9" t="s">
        <v>108</v>
      </c>
      <c r="G12" s="4" t="s">
        <v>736</v>
      </c>
      <c r="H12" s="13" t="s">
        <v>283</v>
      </c>
      <c r="I12" t="s">
        <v>266</v>
      </c>
      <c r="M12" s="173" t="s">
        <v>737</v>
      </c>
      <c r="N12" s="124" t="s">
        <v>738</v>
      </c>
      <c r="O12" s="171" t="s">
        <v>728</v>
      </c>
      <c r="P12" s="125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711</v>
      </c>
      <c r="F13" s="9" t="s">
        <v>108</v>
      </c>
      <c r="G13" s="4" t="s">
        <v>739</v>
      </c>
      <c r="H13" s="13" t="s">
        <v>283</v>
      </c>
      <c r="I13" t="s">
        <v>268</v>
      </c>
      <c r="J13" s="10" t="s">
        <v>100</v>
      </c>
      <c r="M13" s="173" t="s">
        <v>593</v>
      </c>
      <c r="N13" s="124" t="s">
        <v>740</v>
      </c>
      <c r="O13" s="171" t="s">
        <v>728</v>
      </c>
      <c r="P13" s="125" t="s">
        <v>294</v>
      </c>
      <c r="R13" t="s">
        <v>336</v>
      </c>
      <c r="S13" s="4" t="s">
        <v>564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645</v>
      </c>
      <c r="J14" s="10" t="s">
        <v>574</v>
      </c>
      <c r="K14" t="s">
        <v>741</v>
      </c>
      <c r="M14" s="173" t="s">
        <v>613</v>
      </c>
      <c r="N14" s="124" t="s">
        <v>742</v>
      </c>
      <c r="O14" s="171" t="s">
        <v>728</v>
      </c>
      <c r="P14" s="125" t="s">
        <v>294</v>
      </c>
      <c r="R14" t="s">
        <v>321</v>
      </c>
      <c r="S14" s="4" t="s">
        <v>565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644</v>
      </c>
      <c r="J15" s="10" t="s">
        <v>646</v>
      </c>
      <c r="K15" t="s">
        <v>743</v>
      </c>
      <c r="M15" s="174" t="s">
        <v>744</v>
      </c>
      <c r="N15" s="124" t="s">
        <v>628</v>
      </c>
      <c r="O15" s="171" t="s">
        <v>728</v>
      </c>
      <c r="P15" s="125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548</v>
      </c>
      <c r="I16" s="11" t="s">
        <v>580</v>
      </c>
      <c r="J16" s="10" t="s">
        <v>573</v>
      </c>
      <c r="K16" t="s">
        <v>745</v>
      </c>
      <c r="M16" s="173" t="s">
        <v>248</v>
      </c>
      <c r="N16" s="124" t="s">
        <v>746</v>
      </c>
      <c r="O16" s="171" t="s">
        <v>747</v>
      </c>
      <c r="P16" s="125" t="s">
        <v>748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538</v>
      </c>
      <c r="J17" s="12" t="s">
        <v>839</v>
      </c>
      <c r="K17" s="25" t="s">
        <v>840</v>
      </c>
      <c r="M17" s="172" t="s">
        <v>249</v>
      </c>
      <c r="N17" s="124" t="s">
        <v>749</v>
      </c>
      <c r="O17" s="171" t="s">
        <v>750</v>
      </c>
      <c r="P17" s="125" t="s">
        <v>748</v>
      </c>
      <c r="R17" t="s">
        <v>751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752</v>
      </c>
      <c r="N18" s="175" t="s">
        <v>753</v>
      </c>
      <c r="O18" s="171" t="s">
        <v>728</v>
      </c>
      <c r="P18" s="125" t="s">
        <v>748</v>
      </c>
      <c r="R18" t="s">
        <v>754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574</v>
      </c>
      <c r="M19" s="173" t="s">
        <v>250</v>
      </c>
      <c r="N19" s="124" t="s">
        <v>755</v>
      </c>
      <c r="O19" s="171" t="s">
        <v>756</v>
      </c>
      <c r="P19" s="125" t="s">
        <v>748</v>
      </c>
      <c r="R19" t="s">
        <v>541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644</v>
      </c>
      <c r="L20" s="10" t="s">
        <v>646</v>
      </c>
      <c r="M20" s="173" t="s">
        <v>255</v>
      </c>
      <c r="N20" s="124" t="s">
        <v>289</v>
      </c>
      <c r="O20" s="171" t="s">
        <v>757</v>
      </c>
      <c r="P20" s="125" t="s">
        <v>287</v>
      </c>
      <c r="R20" t="s">
        <v>602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758</v>
      </c>
      <c r="L21" s="10" t="s">
        <v>573</v>
      </c>
      <c r="M21" s="173" t="s">
        <v>254</v>
      </c>
      <c r="N21" s="124" t="s">
        <v>288</v>
      </c>
      <c r="O21" s="171" t="s">
        <v>757</v>
      </c>
      <c r="P21" s="125" t="s">
        <v>287</v>
      </c>
      <c r="R21" t="s">
        <v>601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759</v>
      </c>
      <c r="N22" s="124" t="s">
        <v>760</v>
      </c>
      <c r="O22" s="171" t="s">
        <v>761</v>
      </c>
      <c r="P22" s="125" t="s">
        <v>287</v>
      </c>
      <c r="R22" t="s">
        <v>603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762</v>
      </c>
      <c r="N23" s="175" t="s">
        <v>265</v>
      </c>
      <c r="O23" s="171" t="s">
        <v>728</v>
      </c>
      <c r="P23" s="125" t="s">
        <v>287</v>
      </c>
      <c r="R23" t="s">
        <v>604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582</v>
      </c>
      <c r="N24" s="124" t="s">
        <v>763</v>
      </c>
      <c r="O24" s="171" t="s">
        <v>764</v>
      </c>
      <c r="P24" s="125" t="s">
        <v>287</v>
      </c>
      <c r="R24" t="s">
        <v>605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557</v>
      </c>
      <c r="I25" s="21" t="s">
        <v>301</v>
      </c>
      <c r="J25">
        <v>399</v>
      </c>
      <c r="M25" s="173" t="s">
        <v>765</v>
      </c>
      <c r="N25" s="124" t="s">
        <v>362</v>
      </c>
      <c r="O25" s="171" t="s">
        <v>766</v>
      </c>
      <c r="P25" s="125" t="s">
        <v>767</v>
      </c>
      <c r="R25" t="s">
        <v>606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607</v>
      </c>
    </row>
    <row r="27" spans="2:18" ht="15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768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769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770</v>
      </c>
      <c r="I29" s="21" t="s">
        <v>301</v>
      </c>
      <c r="J29">
        <v>399</v>
      </c>
      <c r="M29" s="10" t="s">
        <v>712</v>
      </c>
      <c r="N29" s="10" t="s">
        <v>383</v>
      </c>
      <c r="O29" s="170" t="s">
        <v>243</v>
      </c>
      <c r="P29" s="173" t="s">
        <v>832</v>
      </c>
      <c r="R29" t="s">
        <v>771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772</v>
      </c>
      <c r="I30" s="20" t="s">
        <v>304</v>
      </c>
      <c r="M30" s="10" t="s">
        <v>715</v>
      </c>
      <c r="N30" s="10" t="s">
        <v>384</v>
      </c>
      <c r="O30" s="173" t="s">
        <v>244</v>
      </c>
      <c r="P30" s="173" t="s">
        <v>733</v>
      </c>
      <c r="R30" t="s">
        <v>773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774</v>
      </c>
      <c r="I31" s="21" t="s">
        <v>301</v>
      </c>
      <c r="M31" s="10" t="s">
        <v>718</v>
      </c>
      <c r="N31" s="10" t="s">
        <v>385</v>
      </c>
      <c r="O31" s="173" t="s">
        <v>245</v>
      </c>
      <c r="P31" s="173" t="s">
        <v>714</v>
      </c>
      <c r="R31" t="s">
        <v>775</v>
      </c>
    </row>
    <row r="32" spans="2:18" ht="25.2" thickBot="1" x14ac:dyDescent="0.75">
      <c r="B32" s="176" t="s">
        <v>229</v>
      </c>
      <c r="C32" s="177" t="s">
        <v>230</v>
      </c>
      <c r="D32" s="177" t="s">
        <v>736</v>
      </c>
      <c r="E32" s="177" t="s">
        <v>736</v>
      </c>
      <c r="F32" s="177" t="s">
        <v>736</v>
      </c>
      <c r="G32" s="4"/>
      <c r="H32" s="22" t="s">
        <v>776</v>
      </c>
      <c r="I32" s="20" t="s">
        <v>304</v>
      </c>
      <c r="M32" s="10" t="s">
        <v>851</v>
      </c>
      <c r="N32" s="10" t="s">
        <v>852</v>
      </c>
      <c r="O32" s="178" t="s">
        <v>777</v>
      </c>
      <c r="P32" s="178" t="s">
        <v>691</v>
      </c>
      <c r="R32" t="s">
        <v>778</v>
      </c>
    </row>
    <row r="33" spans="2:21" ht="25.2" thickBot="1" x14ac:dyDescent="0.75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725</v>
      </c>
      <c r="N33" s="10" t="s">
        <v>779</v>
      </c>
      <c r="O33" s="178" t="s">
        <v>690</v>
      </c>
      <c r="P33" s="178" t="s">
        <v>691</v>
      </c>
    </row>
    <row r="34" spans="2:21" ht="25.2" thickBot="1" x14ac:dyDescent="0.75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486</v>
      </c>
      <c r="I34" s="20" t="s">
        <v>304</v>
      </c>
      <c r="M34" s="10" t="s">
        <v>729</v>
      </c>
      <c r="N34" s="12" t="s">
        <v>386</v>
      </c>
      <c r="O34" s="178" t="s">
        <v>780</v>
      </c>
      <c r="P34" s="178" t="s">
        <v>691</v>
      </c>
    </row>
    <row r="35" spans="2:21" ht="16.2" thickBot="1" x14ac:dyDescent="0.35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485</v>
      </c>
      <c r="I35" s="20" t="s">
        <v>304</v>
      </c>
      <c r="M35" s="10" t="s">
        <v>731</v>
      </c>
      <c r="N35" s="12" t="s">
        <v>387</v>
      </c>
      <c r="U35" s="122"/>
    </row>
    <row r="36" spans="2:21" ht="16.2" thickBot="1" x14ac:dyDescent="0.35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735</v>
      </c>
      <c r="N36" s="12" t="s">
        <v>388</v>
      </c>
      <c r="U36" s="126"/>
    </row>
    <row r="37" spans="2:21" ht="16.2" thickBot="1" x14ac:dyDescent="0.35">
      <c r="B37" s="181" t="s">
        <v>363</v>
      </c>
      <c r="C37" s="179" t="s">
        <v>380</v>
      </c>
      <c r="D37" s="179" t="s">
        <v>734</v>
      </c>
      <c r="E37" s="179" t="s">
        <v>734</v>
      </c>
      <c r="F37" s="179" t="s">
        <v>734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1" t="s">
        <v>377</v>
      </c>
      <c r="C38" s="179" t="s">
        <v>781</v>
      </c>
      <c r="D38" s="179" t="s">
        <v>734</v>
      </c>
      <c r="E38" s="179" t="s">
        <v>734</v>
      </c>
      <c r="F38" s="179" t="s">
        <v>734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1" t="s">
        <v>364</v>
      </c>
      <c r="C39" s="179" t="s">
        <v>782</v>
      </c>
      <c r="D39" s="179" t="s">
        <v>736</v>
      </c>
      <c r="E39" s="179" t="s">
        <v>736</v>
      </c>
      <c r="F39" s="179" t="s">
        <v>736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 x14ac:dyDescent="0.35">
      <c r="B40" s="181" t="s">
        <v>365</v>
      </c>
      <c r="C40" s="179" t="s">
        <v>378</v>
      </c>
      <c r="D40" s="179" t="s">
        <v>739</v>
      </c>
      <c r="E40" s="179" t="s">
        <v>739</v>
      </c>
      <c r="F40" s="179" t="s">
        <v>739</v>
      </c>
      <c r="G40" s="4"/>
      <c r="H40" s="23" t="s">
        <v>352</v>
      </c>
      <c r="I40" s="20" t="s">
        <v>304</v>
      </c>
      <c r="M40" s="25" t="s">
        <v>548</v>
      </c>
      <c r="N40" s="12" t="s">
        <v>549</v>
      </c>
      <c r="U40" s="127"/>
    </row>
    <row r="41" spans="2:21" ht="16.2" thickBot="1" x14ac:dyDescent="0.35">
      <c r="B41" s="182" t="s">
        <v>783</v>
      </c>
      <c r="C41" s="183" t="s">
        <v>784</v>
      </c>
      <c r="D41" s="179" t="s">
        <v>736</v>
      </c>
      <c r="E41" s="179" t="s">
        <v>736</v>
      </c>
      <c r="F41" s="179" t="s">
        <v>736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4" t="s">
        <v>785</v>
      </c>
      <c r="C42" s="179" t="s">
        <v>786</v>
      </c>
      <c r="D42" s="179" t="s">
        <v>739</v>
      </c>
      <c r="E42" s="179" t="s">
        <v>739</v>
      </c>
      <c r="F42" s="179" t="s">
        <v>739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 x14ac:dyDescent="0.3">
      <c r="B43" s="181" t="s">
        <v>787</v>
      </c>
      <c r="C43" s="185"/>
      <c r="D43" s="185"/>
      <c r="E43" s="185"/>
      <c r="G43" s="4"/>
      <c r="H43" s="23" t="s">
        <v>597</v>
      </c>
      <c r="I43" s="21" t="s">
        <v>301</v>
      </c>
      <c r="J43">
        <v>399</v>
      </c>
      <c r="M43" s="10"/>
      <c r="N43" s="10"/>
      <c r="U43" s="127"/>
    </row>
    <row r="44" spans="2:21" ht="15.45" customHeight="1" x14ac:dyDescent="0.3">
      <c r="G44" s="4"/>
      <c r="H44" s="23" t="s">
        <v>519</v>
      </c>
      <c r="I44" s="20" t="s">
        <v>304</v>
      </c>
      <c r="U44" s="127"/>
    </row>
    <row r="45" spans="2:21" ht="15.45" customHeight="1" x14ac:dyDescent="0.3">
      <c r="G45" s="4"/>
      <c r="H45" s="23" t="s">
        <v>788</v>
      </c>
      <c r="I45" s="20" t="s">
        <v>304</v>
      </c>
      <c r="U45" s="127"/>
    </row>
    <row r="46" spans="2:21" ht="15.6" x14ac:dyDescent="0.3">
      <c r="G46" s="4"/>
      <c r="H46" s="186" t="s">
        <v>789</v>
      </c>
      <c r="I46" s="20" t="s">
        <v>304</v>
      </c>
      <c r="J46" s="187"/>
    </row>
    <row r="47" spans="2:21" ht="15.6" x14ac:dyDescent="0.3">
      <c r="G47" s="4"/>
      <c r="H47" s="23" t="s">
        <v>834</v>
      </c>
      <c r="I47" s="21" t="s">
        <v>302</v>
      </c>
      <c r="U47" s="161"/>
    </row>
    <row r="48" spans="2:21" x14ac:dyDescent="0.3">
      <c r="H48" s="23" t="s">
        <v>835</v>
      </c>
      <c r="I48" t="s">
        <v>556</v>
      </c>
      <c r="U48" s="161"/>
    </row>
    <row r="49" spans="8:21" ht="15.6" x14ac:dyDescent="0.3">
      <c r="H49" s="186" t="s">
        <v>790</v>
      </c>
      <c r="I49" s="21" t="s">
        <v>302</v>
      </c>
      <c r="U49" s="161"/>
    </row>
    <row r="50" spans="8:21" ht="15.6" x14ac:dyDescent="0.3">
      <c r="H50" s="23" t="s">
        <v>791</v>
      </c>
      <c r="I50" s="20" t="s">
        <v>304</v>
      </c>
      <c r="U50" s="161"/>
    </row>
    <row r="51" spans="8:21" ht="15.6" x14ac:dyDescent="0.3">
      <c r="H51" s="23" t="s">
        <v>356</v>
      </c>
      <c r="I51" s="20" t="s">
        <v>304</v>
      </c>
      <c r="U51" s="126"/>
    </row>
    <row r="52" spans="8:21" ht="15.6" x14ac:dyDescent="0.3">
      <c r="H52" s="23" t="s">
        <v>599</v>
      </c>
      <c r="I52" s="20" t="s">
        <v>304</v>
      </c>
      <c r="U52" s="126"/>
    </row>
    <row r="53" spans="8:21" ht="15.6" x14ac:dyDescent="0.3">
      <c r="H53" s="23" t="s">
        <v>357</v>
      </c>
      <c r="I53" s="20" t="s">
        <v>304</v>
      </c>
      <c r="U53" s="126"/>
    </row>
    <row r="54" spans="8:21" ht="15.6" x14ac:dyDescent="0.3">
      <c r="H54" s="23" t="s">
        <v>358</v>
      </c>
      <c r="I54" s="20" t="s">
        <v>304</v>
      </c>
      <c r="U54" s="161"/>
    </row>
    <row r="55" spans="8:21" ht="15.6" x14ac:dyDescent="0.3">
      <c r="H55" s="23" t="s">
        <v>792</v>
      </c>
      <c r="I55" s="20" t="s">
        <v>304</v>
      </c>
      <c r="U55" s="126"/>
    </row>
    <row r="56" spans="8:21" ht="15.6" x14ac:dyDescent="0.3">
      <c r="H56" s="23" t="s">
        <v>793</v>
      </c>
      <c r="I56" s="20" t="s">
        <v>304</v>
      </c>
      <c r="U56" s="126"/>
    </row>
    <row r="57" spans="8:21" ht="15.6" x14ac:dyDescent="0.3">
      <c r="H57" s="23" t="s">
        <v>836</v>
      </c>
      <c r="I57" s="20" t="s">
        <v>304</v>
      </c>
      <c r="U57" s="161"/>
    </row>
    <row r="58" spans="8:21" ht="15.6" x14ac:dyDescent="0.3">
      <c r="H58" t="s">
        <v>794</v>
      </c>
      <c r="I58" s="20" t="s">
        <v>304</v>
      </c>
      <c r="U58" s="126"/>
    </row>
    <row r="59" spans="8:21" ht="15.6" x14ac:dyDescent="0.3">
      <c r="H59" t="s">
        <v>795</v>
      </c>
      <c r="I59" s="20" t="s">
        <v>304</v>
      </c>
    </row>
    <row r="60" spans="8:21" ht="15.6" x14ac:dyDescent="0.3">
      <c r="H60" t="s">
        <v>796</v>
      </c>
      <c r="I60" s="20" t="s">
        <v>304</v>
      </c>
      <c r="J60">
        <v>399</v>
      </c>
    </row>
    <row r="61" spans="8:21" ht="15.6" x14ac:dyDescent="0.3">
      <c r="H61" t="s">
        <v>797</v>
      </c>
      <c r="I61" s="20" t="s">
        <v>304</v>
      </c>
      <c r="J61">
        <v>399</v>
      </c>
    </row>
    <row r="62" spans="8:21" ht="15.6" x14ac:dyDescent="0.3">
      <c r="H62" t="s">
        <v>798</v>
      </c>
      <c r="I62" s="20" t="s">
        <v>304</v>
      </c>
    </row>
    <row r="63" spans="8:21" ht="15.6" x14ac:dyDescent="0.3">
      <c r="H63" t="s">
        <v>837</v>
      </c>
      <c r="I63" s="20" t="s">
        <v>304</v>
      </c>
    </row>
    <row r="64" spans="8:21" ht="15.6" x14ac:dyDescent="0.3">
      <c r="H64" t="s">
        <v>838</v>
      </c>
      <c r="I64" s="20" t="s">
        <v>304</v>
      </c>
    </row>
    <row r="65" spans="8:9" ht="15.6" x14ac:dyDescent="0.3">
      <c r="H65" t="s">
        <v>637</v>
      </c>
      <c r="I65" s="20" t="s">
        <v>304</v>
      </c>
    </row>
    <row r="66" spans="8:9" x14ac:dyDescent="0.3">
      <c r="H66" t="s">
        <v>799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8"/>
  <sheetViews>
    <sheetView tabSelected="1" view="pageBreakPreview" zoomScale="79" zoomScaleNormal="80" zoomScaleSheetLayoutView="79" workbookViewId="0">
      <selection activeCell="B93" sqref="B93:G93"/>
    </sheetView>
  </sheetViews>
  <sheetFormatPr defaultRowHeight="14.4" x14ac:dyDescent="0.3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6.44140625" customWidth="1"/>
    <col min="7" max="7" width="19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25.8" x14ac:dyDescent="0.4">
      <c r="A1" s="132"/>
      <c r="B1" s="133"/>
      <c r="C1" s="351" t="s">
        <v>439</v>
      </c>
      <c r="D1" s="351"/>
      <c r="E1" s="351"/>
      <c r="F1" s="351"/>
      <c r="G1" s="351"/>
      <c r="H1" s="351"/>
      <c r="I1" s="352"/>
      <c r="J1" s="134" t="s">
        <v>93</v>
      </c>
      <c r="K1" s="342"/>
      <c r="L1" s="343"/>
    </row>
    <row r="2" spans="1:12" ht="23.4" x14ac:dyDescent="0.45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344"/>
      <c r="L2" s="345"/>
    </row>
    <row r="3" spans="1:12" ht="26.4" x14ac:dyDescent="0.7">
      <c r="A3" s="346" t="s">
        <v>292</v>
      </c>
      <c r="B3" s="347"/>
      <c r="C3" s="166" t="s">
        <v>857</v>
      </c>
      <c r="D3" s="140" t="s">
        <v>95</v>
      </c>
      <c r="E3" s="362" t="s">
        <v>859</v>
      </c>
      <c r="F3" s="363"/>
      <c r="G3" s="363"/>
      <c r="H3" s="363"/>
      <c r="I3" s="140" t="s">
        <v>308</v>
      </c>
      <c r="J3" s="356" t="s">
        <v>335</v>
      </c>
      <c r="K3" s="356"/>
      <c r="L3" s="357"/>
    </row>
    <row r="4" spans="1:12" ht="24.6" x14ac:dyDescent="0.45">
      <c r="A4" s="346" t="s">
        <v>94</v>
      </c>
      <c r="B4" s="347"/>
      <c r="C4" s="358" t="s">
        <v>858</v>
      </c>
      <c r="D4" s="359"/>
      <c r="E4" s="359"/>
      <c r="F4" s="359"/>
      <c r="G4" s="359"/>
      <c r="H4" s="359"/>
      <c r="I4" s="140" t="s">
        <v>600</v>
      </c>
      <c r="J4" s="360" t="s">
        <v>602</v>
      </c>
      <c r="K4" s="360"/>
      <c r="L4" s="361"/>
    </row>
    <row r="5" spans="1:12" ht="23.4" x14ac:dyDescent="0.45">
      <c r="A5" s="346" t="s">
        <v>340</v>
      </c>
      <c r="B5" s="347"/>
      <c r="C5" s="272" t="s">
        <v>838</v>
      </c>
      <c r="D5" s="140" t="s">
        <v>305</v>
      </c>
      <c r="E5" s="141"/>
      <c r="F5" s="142" t="s">
        <v>338</v>
      </c>
      <c r="G5" s="140" t="s">
        <v>102</v>
      </c>
      <c r="H5" s="141"/>
      <c r="I5" s="143" t="s">
        <v>306</v>
      </c>
      <c r="J5" s="140" t="s">
        <v>339</v>
      </c>
      <c r="K5" s="154">
        <v>159</v>
      </c>
      <c r="L5" s="144" t="s">
        <v>307</v>
      </c>
    </row>
    <row r="6" spans="1:12" ht="23.4" x14ac:dyDescent="0.45">
      <c r="A6" s="346" t="s">
        <v>312</v>
      </c>
      <c r="B6" s="347"/>
      <c r="C6" s="353" t="s">
        <v>856</v>
      </c>
      <c r="D6" s="354"/>
      <c r="E6" s="354"/>
      <c r="F6" s="354"/>
      <c r="G6" s="140" t="s">
        <v>314</v>
      </c>
      <c r="H6" s="349"/>
      <c r="I6" s="349"/>
      <c r="J6" s="140" t="s">
        <v>315</v>
      </c>
      <c r="K6" s="355" t="s">
        <v>853</v>
      </c>
      <c r="L6" s="350"/>
    </row>
    <row r="7" spans="1:12" ht="23.4" x14ac:dyDescent="0.45">
      <c r="A7" s="346" t="s">
        <v>313</v>
      </c>
      <c r="B7" s="347"/>
      <c r="C7" s="348" t="s">
        <v>844</v>
      </c>
      <c r="D7" s="348"/>
      <c r="E7" s="348"/>
      <c r="F7" s="348"/>
      <c r="G7" s="140" t="s">
        <v>314</v>
      </c>
      <c r="H7" s="349" t="s">
        <v>844</v>
      </c>
      <c r="I7" s="349"/>
      <c r="J7" s="140" t="s">
        <v>315</v>
      </c>
      <c r="K7" s="349" t="s">
        <v>844</v>
      </c>
      <c r="L7" s="350"/>
    </row>
    <row r="8" spans="1:12" ht="23.4" x14ac:dyDescent="0.45">
      <c r="A8" s="145"/>
      <c r="B8" s="140" t="s">
        <v>101</v>
      </c>
      <c r="C8" s="154" t="s">
        <v>716</v>
      </c>
      <c r="D8" s="140" t="s">
        <v>314</v>
      </c>
      <c r="E8" s="332" t="str">
        <f>VLOOKUP(C8,'Ref.3'!M3:P25,3,0)</f>
        <v xml:space="preserve"> Assistant  Sales Manager</v>
      </c>
      <c r="F8" s="332"/>
      <c r="G8" s="140" t="s">
        <v>311</v>
      </c>
      <c r="H8" s="332" t="str">
        <f>VLOOKUP(C8,'Ref.3'!M3:P25,4,0)</f>
        <v>Hospitality</v>
      </c>
      <c r="I8" s="332"/>
      <c r="J8" s="140" t="s">
        <v>315</v>
      </c>
      <c r="K8" s="329" t="str">
        <f>VLOOKUP(C8,'Ref.3'!M3:P25,2,0)</f>
        <v>065-238-7603</v>
      </c>
      <c r="L8" s="330"/>
    </row>
    <row r="9" spans="1:12" ht="23.4" x14ac:dyDescent="0.45">
      <c r="A9" s="145"/>
      <c r="B9" s="140" t="s">
        <v>309</v>
      </c>
      <c r="C9" s="155"/>
      <c r="D9" s="140" t="s">
        <v>240</v>
      </c>
      <c r="E9" s="328" t="e">
        <f>VLOOKUP(C9,'Ref.3'!B4:G43,2,0)</f>
        <v>#N/A</v>
      </c>
      <c r="F9" s="328"/>
      <c r="G9" s="140" t="s">
        <v>291</v>
      </c>
      <c r="H9" s="328" t="e">
        <f>VLOOKUP(C9,'Ref.3'!B4:F43,5,0)</f>
        <v>#N/A</v>
      </c>
      <c r="I9" s="328"/>
      <c r="J9" s="140" t="s">
        <v>316</v>
      </c>
      <c r="K9" s="329" t="e">
        <f>VLOOKUP(H9,'Ref.3'!G4:H18,2,0)</f>
        <v>#N/A</v>
      </c>
      <c r="L9" s="330"/>
    </row>
    <row r="10" spans="1:12" ht="23.4" x14ac:dyDescent="0.45">
      <c r="A10" s="146"/>
      <c r="B10" s="140" t="s">
        <v>296</v>
      </c>
      <c r="C10" s="147"/>
      <c r="D10" s="140" t="s">
        <v>310</v>
      </c>
      <c r="E10" s="331" t="e">
        <f>VLOOKUP(C9,'Ref.3'!B4:F43,2,0)</f>
        <v>#N/A</v>
      </c>
      <c r="F10" s="331"/>
      <c r="G10" s="140" t="s">
        <v>390</v>
      </c>
      <c r="H10" s="328" t="s">
        <v>179</v>
      </c>
      <c r="I10" s="328"/>
      <c r="J10" s="140" t="s">
        <v>315</v>
      </c>
      <c r="K10" s="332" t="s">
        <v>852</v>
      </c>
      <c r="L10" s="333"/>
    </row>
    <row r="11" spans="1:12" ht="10.8" customHeight="1" thickBot="1" x14ac:dyDescent="0.45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1" x14ac:dyDescent="0.4">
      <c r="A12" s="28" t="s">
        <v>46</v>
      </c>
      <c r="B12" s="336" t="s">
        <v>96</v>
      </c>
      <c r="C12" s="337"/>
      <c r="D12" s="337"/>
      <c r="E12" s="337"/>
      <c r="F12" s="337"/>
      <c r="G12" s="338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5">
        <v>1</v>
      </c>
      <c r="B13" s="339" t="s">
        <v>854</v>
      </c>
      <c r="C13" s="340"/>
      <c r="D13" s="340"/>
      <c r="E13" s="340"/>
      <c r="F13" s="340"/>
      <c r="G13" s="341"/>
      <c r="H13" s="256">
        <v>16000</v>
      </c>
      <c r="I13" s="257">
        <v>1</v>
      </c>
      <c r="J13" s="258" t="s">
        <v>51</v>
      </c>
      <c r="K13" s="259">
        <f>I13*H13</f>
        <v>16000</v>
      </c>
      <c r="L13" s="260" t="s">
        <v>13</v>
      </c>
    </row>
    <row r="14" spans="1:12" ht="24.6" x14ac:dyDescent="0.3">
      <c r="A14" s="255">
        <v>2</v>
      </c>
      <c r="B14" s="339" t="s">
        <v>855</v>
      </c>
      <c r="C14" s="340"/>
      <c r="D14" s="340"/>
      <c r="E14" s="340"/>
      <c r="F14" s="340"/>
      <c r="G14" s="341"/>
      <c r="H14" s="256"/>
      <c r="I14" s="257"/>
      <c r="J14" s="258" t="s">
        <v>51</v>
      </c>
      <c r="K14" s="259">
        <f>I14*H14</f>
        <v>0</v>
      </c>
      <c r="L14" s="260" t="s">
        <v>13</v>
      </c>
    </row>
    <row r="15" spans="1:12" ht="24.6" x14ac:dyDescent="0.3">
      <c r="A15" s="255">
        <v>3</v>
      </c>
      <c r="B15" s="339" t="s">
        <v>531</v>
      </c>
      <c r="C15" s="340"/>
      <c r="D15" s="340"/>
      <c r="E15" s="340"/>
      <c r="F15" s="340"/>
      <c r="G15" s="341"/>
      <c r="H15" s="256"/>
      <c r="I15" s="257"/>
      <c r="J15" s="258" t="s">
        <v>51</v>
      </c>
      <c r="K15" s="259">
        <f t="shared" ref="K15:K16" si="0">I15*H15</f>
        <v>0</v>
      </c>
      <c r="L15" s="260" t="s">
        <v>13</v>
      </c>
    </row>
    <row r="16" spans="1:12" ht="24.6" x14ac:dyDescent="0.3">
      <c r="A16" s="255">
        <v>4</v>
      </c>
      <c r="B16" s="324" t="s">
        <v>297</v>
      </c>
      <c r="C16" s="325"/>
      <c r="D16" s="325"/>
      <c r="E16" s="325"/>
      <c r="F16" s="325"/>
      <c r="G16" s="326"/>
      <c r="H16" s="256"/>
      <c r="I16" s="257"/>
      <c r="J16" s="261" t="s">
        <v>50</v>
      </c>
      <c r="K16" s="259">
        <f t="shared" si="0"/>
        <v>0</v>
      </c>
      <c r="L16" s="260" t="s">
        <v>13</v>
      </c>
    </row>
    <row r="17" spans="1:12" ht="24.6" x14ac:dyDescent="0.3">
      <c r="A17" s="255">
        <v>5</v>
      </c>
      <c r="B17" s="334" t="s">
        <v>298</v>
      </c>
      <c r="C17" s="334"/>
      <c r="D17" s="334"/>
      <c r="E17" s="334"/>
      <c r="F17" s="334"/>
      <c r="G17" s="334"/>
      <c r="H17" s="262"/>
      <c r="I17" s="257"/>
      <c r="J17" s="261" t="s">
        <v>50</v>
      </c>
      <c r="K17" s="259">
        <f t="shared" ref="K17" si="1">I17*H17</f>
        <v>0</v>
      </c>
      <c r="L17" s="263" t="s">
        <v>13</v>
      </c>
    </row>
    <row r="18" spans="1:12" ht="24.6" x14ac:dyDescent="0.7">
      <c r="A18" s="308">
        <v>5</v>
      </c>
      <c r="B18" s="264" t="s">
        <v>518</v>
      </c>
      <c r="C18" s="265"/>
      <c r="D18" s="264" t="s">
        <v>523</v>
      </c>
      <c r="E18" s="335"/>
      <c r="F18" s="335"/>
      <c r="G18" s="335"/>
      <c r="H18" s="327" t="s">
        <v>299</v>
      </c>
      <c r="I18" s="327"/>
      <c r="J18" s="327"/>
      <c r="K18" s="267">
        <f>SUM(K13:K17)</f>
        <v>16000</v>
      </c>
      <c r="L18" s="268" t="s">
        <v>13</v>
      </c>
    </row>
    <row r="19" spans="1:12" ht="24.6" x14ac:dyDescent="0.7">
      <c r="A19" s="309"/>
      <c r="B19" s="269" t="s">
        <v>524</v>
      </c>
      <c r="C19" s="266"/>
      <c r="D19" s="269" t="s">
        <v>525</v>
      </c>
      <c r="E19" s="266"/>
      <c r="F19" s="228" t="s">
        <v>517</v>
      </c>
      <c r="G19" s="266"/>
      <c r="H19" s="306" t="s">
        <v>800</v>
      </c>
      <c r="I19" s="306"/>
      <c r="J19" s="306"/>
      <c r="K19" s="267">
        <f>H15</f>
        <v>0</v>
      </c>
      <c r="L19" s="268" t="s">
        <v>13</v>
      </c>
    </row>
    <row r="20" spans="1:12" ht="24.6" x14ac:dyDescent="0.7">
      <c r="A20" s="310"/>
      <c r="B20" s="269" t="s">
        <v>504</v>
      </c>
      <c r="C20" s="266"/>
      <c r="D20" s="273">
        <v>2567</v>
      </c>
      <c r="E20" s="274"/>
      <c r="F20" s="270"/>
      <c r="G20" s="270"/>
      <c r="H20" s="307" t="s">
        <v>304</v>
      </c>
      <c r="I20" s="307"/>
      <c r="J20" s="307"/>
      <c r="K20" s="271">
        <f>VLOOKUP(H20,'Ref.1'!E280:F285,2,0)</f>
        <v>0</v>
      </c>
      <c r="L20" s="268" t="s">
        <v>13</v>
      </c>
    </row>
    <row r="21" spans="1:12" ht="24" thickBot="1" x14ac:dyDescent="0.5">
      <c r="A21" s="191">
        <v>6</v>
      </c>
      <c r="B21" s="313" t="s">
        <v>801</v>
      </c>
      <c r="C21" s="314"/>
      <c r="D21" s="315" t="s">
        <v>802</v>
      </c>
      <c r="E21" s="316"/>
      <c r="F21" s="316"/>
      <c r="G21" s="192">
        <f>H13</f>
        <v>16000</v>
      </c>
      <c r="H21" s="193" t="s">
        <v>13</v>
      </c>
      <c r="I21" s="311" t="s">
        <v>803</v>
      </c>
      <c r="J21" s="312"/>
      <c r="K21" s="194">
        <f>K19-K20</f>
        <v>0</v>
      </c>
      <c r="L21" s="195" t="s">
        <v>13</v>
      </c>
    </row>
    <row r="22" spans="1:12" ht="21" x14ac:dyDescent="0.4">
      <c r="A22" s="318" t="s">
        <v>521</v>
      </c>
      <c r="B22" s="319"/>
      <c r="C22" s="319"/>
      <c r="D22" s="319"/>
      <c r="E22" s="319"/>
      <c r="F22" s="319"/>
      <c r="G22" s="319"/>
      <c r="H22" s="189"/>
      <c r="I22" s="188"/>
      <c r="J22" s="188"/>
      <c r="K22" s="189"/>
      <c r="L22" s="190"/>
    </row>
    <row r="23" spans="1:12" ht="21" x14ac:dyDescent="0.4">
      <c r="A23" s="32" t="s">
        <v>46</v>
      </c>
      <c r="B23" s="320" t="s">
        <v>576</v>
      </c>
      <c r="C23" s="320"/>
      <c r="D23" s="320"/>
      <c r="E23" s="320"/>
      <c r="F23" s="320"/>
      <c r="G23" s="320"/>
      <c r="H23" s="33" t="s">
        <v>47</v>
      </c>
      <c r="I23" s="34" t="s">
        <v>48</v>
      </c>
      <c r="J23" s="34" t="s">
        <v>1</v>
      </c>
      <c r="K23" s="33" t="s">
        <v>49</v>
      </c>
      <c r="L23" s="35" t="s">
        <v>1</v>
      </c>
    </row>
    <row r="24" spans="1:12" ht="24.6" x14ac:dyDescent="0.7">
      <c r="A24" s="208">
        <v>1</v>
      </c>
      <c r="B24" s="282" t="s">
        <v>847</v>
      </c>
      <c r="C24" s="282"/>
      <c r="D24" s="282"/>
      <c r="E24" s="282"/>
      <c r="F24" s="282"/>
      <c r="G24" s="282"/>
      <c r="H24" s="209">
        <v>53000</v>
      </c>
      <c r="I24" s="210">
        <v>1</v>
      </c>
      <c r="J24" s="211" t="s">
        <v>5</v>
      </c>
      <c r="K24" s="209">
        <f t="shared" ref="K24:K36" si="2">IFERROR(I24*H24,0)</f>
        <v>53000</v>
      </c>
      <c r="L24" s="212" t="s">
        <v>13</v>
      </c>
    </row>
    <row r="25" spans="1:12" ht="24.6" x14ac:dyDescent="0.7">
      <c r="A25" s="208">
        <v>2</v>
      </c>
      <c r="B25" s="282" t="s">
        <v>706</v>
      </c>
      <c r="C25" s="282"/>
      <c r="D25" s="282"/>
      <c r="E25" s="282"/>
      <c r="F25" s="282"/>
      <c r="G25" s="282"/>
      <c r="H25" s="209">
        <f>IFERROR(VLOOKUP(B25,'Ref.1'!$E$2:$F$278,2,FALSE),"")</f>
        <v>1890</v>
      </c>
      <c r="I25" s="210">
        <v>1</v>
      </c>
      <c r="J25" s="211" t="str">
        <f>IFERROR(VLOOKUP(B25,'Ref.1'!$B$2:$C$278,2,FALSE),"")</f>
        <v>ตัว</v>
      </c>
      <c r="K25" s="209">
        <f t="shared" si="2"/>
        <v>1890</v>
      </c>
      <c r="L25" s="214" t="s">
        <v>13</v>
      </c>
    </row>
    <row r="26" spans="1:12" ht="24.6" x14ac:dyDescent="0.7">
      <c r="A26" s="208">
        <v>3</v>
      </c>
      <c r="B26" s="282" t="s">
        <v>17</v>
      </c>
      <c r="C26" s="282"/>
      <c r="D26" s="282"/>
      <c r="E26" s="282"/>
      <c r="F26" s="282"/>
      <c r="G26" s="282"/>
      <c r="H26" s="209">
        <f>IFERROR(VLOOKUP(B26,'Ref.1'!$E$2:$F$278,2,FALSE),"")</f>
        <v>1400</v>
      </c>
      <c r="I26" s="210">
        <v>1</v>
      </c>
      <c r="J26" s="211" t="str">
        <f>IFERROR(VLOOKUP(B26,'Ref.1'!$B$2:$C$278,2,FALSE),"")</f>
        <v>ตัว</v>
      </c>
      <c r="K26" s="209">
        <f t="shared" si="2"/>
        <v>1400</v>
      </c>
      <c r="L26" s="214" t="s">
        <v>13</v>
      </c>
    </row>
    <row r="27" spans="1:12" ht="24.6" x14ac:dyDescent="0.7">
      <c r="A27" s="208">
        <v>4</v>
      </c>
      <c r="B27" s="282" t="s">
        <v>461</v>
      </c>
      <c r="C27" s="282"/>
      <c r="D27" s="282"/>
      <c r="E27" s="282"/>
      <c r="F27" s="282"/>
      <c r="G27" s="282"/>
      <c r="H27" s="209">
        <f>IFERROR(VLOOKUP(B27,'Ref.1'!$E$2:$F$278,2,FALSE),"")</f>
        <v>52</v>
      </c>
      <c r="I27" s="210">
        <v>2</v>
      </c>
      <c r="J27" s="211" t="str">
        <f>IFERROR(VLOOKUP(B27,'Ref.1'!$B$2:$C$278,2,FALSE),"")</f>
        <v>เส้น</v>
      </c>
      <c r="K27" s="209">
        <f t="shared" si="2"/>
        <v>104</v>
      </c>
      <c r="L27" s="214" t="s">
        <v>13</v>
      </c>
    </row>
    <row r="28" spans="1:12" ht="24.6" x14ac:dyDescent="0.7">
      <c r="A28" s="208">
        <v>5</v>
      </c>
      <c r="B28" s="317" t="s">
        <v>848</v>
      </c>
      <c r="C28" s="317"/>
      <c r="D28" s="317"/>
      <c r="E28" s="317"/>
      <c r="F28" s="317"/>
      <c r="G28" s="317"/>
      <c r="H28" s="275">
        <v>1500</v>
      </c>
      <c r="I28" s="215">
        <v>1</v>
      </c>
      <c r="J28" s="215" t="s">
        <v>63</v>
      </c>
      <c r="K28" s="209">
        <f t="shared" ref="K28" si="3">IFERROR(I28*H28,0)</f>
        <v>1500</v>
      </c>
      <c r="L28" s="214" t="s">
        <v>13</v>
      </c>
    </row>
    <row r="29" spans="1:12" ht="24.6" x14ac:dyDescent="0.7">
      <c r="A29" s="208">
        <v>9</v>
      </c>
      <c r="B29" s="282"/>
      <c r="C29" s="282"/>
      <c r="D29" s="282"/>
      <c r="E29" s="282"/>
      <c r="F29" s="282"/>
      <c r="G29" s="282"/>
      <c r="H29" s="209" t="str">
        <f>IFERROR(VLOOKUP(B29,'Ref.1'!$E$2:$F$278,2,FALSE),"")</f>
        <v/>
      </c>
      <c r="I29" s="210"/>
      <c r="J29" s="211" t="str">
        <f>IFERROR(VLOOKUP(B29,'Ref.1'!$B$2:$C$278,2,FALSE),"")</f>
        <v/>
      </c>
      <c r="K29" s="209"/>
      <c r="L29" s="214"/>
    </row>
    <row r="30" spans="1:12" ht="24.6" x14ac:dyDescent="0.7">
      <c r="A30" s="208">
        <v>10</v>
      </c>
      <c r="B30" s="282"/>
      <c r="C30" s="282"/>
      <c r="D30" s="282"/>
      <c r="E30" s="282"/>
      <c r="F30" s="282"/>
      <c r="G30" s="282"/>
      <c r="H30" s="209" t="str">
        <f>IFERROR(VLOOKUP(B30,'Ref.1'!$E$2:$F$278,2,FALSE),"")</f>
        <v/>
      </c>
      <c r="I30" s="210"/>
      <c r="J30" s="211" t="str">
        <f>IFERROR(VLOOKUP(B30,'Ref.1'!$B$2:$C$278,2,FALSE),"")</f>
        <v/>
      </c>
      <c r="K30" s="209"/>
      <c r="L30" s="214"/>
    </row>
    <row r="31" spans="1:12" ht="24.6" x14ac:dyDescent="0.7">
      <c r="A31" s="208">
        <v>11</v>
      </c>
      <c r="B31" s="290"/>
      <c r="C31" s="291"/>
      <c r="D31" s="291"/>
      <c r="E31" s="291"/>
      <c r="F31" s="291"/>
      <c r="G31" s="292"/>
      <c r="H31" s="209" t="str">
        <f>IFERROR(VLOOKUP(B31,'Ref.1'!$E$2:$F$278,2,FALSE),"")</f>
        <v/>
      </c>
      <c r="I31" s="210"/>
      <c r="J31" s="211" t="str">
        <f>IFERROR(VLOOKUP(B31,'Ref.1'!$B$2:$C$278,2,FALSE),"")</f>
        <v/>
      </c>
      <c r="K31" s="209"/>
      <c r="L31" s="214"/>
    </row>
    <row r="32" spans="1:12" ht="24.6" hidden="1" x14ac:dyDescent="0.7">
      <c r="A32" s="208">
        <v>21</v>
      </c>
      <c r="B32" s="321"/>
      <c r="C32" s="322"/>
      <c r="D32" s="322"/>
      <c r="E32" s="322"/>
      <c r="F32" s="322"/>
      <c r="G32" s="323"/>
      <c r="H32" s="209" t="str">
        <f t="shared" ref="H32:H33" si="4">IFERROR(VLOOKUP(B32,Priceนอกอาคาร,2,FALSE),"")</f>
        <v/>
      </c>
      <c r="I32" s="211"/>
      <c r="J32" s="211" t="str">
        <f t="shared" ref="J32:J36" si="5">IFERROR(VLOOKUP(B32,หน่วยนอกอาคาร,2,FALSE),"")</f>
        <v/>
      </c>
      <c r="K32" s="209">
        <f t="shared" si="2"/>
        <v>0</v>
      </c>
      <c r="L32" s="214" t="s">
        <v>13</v>
      </c>
    </row>
    <row r="33" spans="1:12" ht="24.6" hidden="1" x14ac:dyDescent="0.7">
      <c r="A33" s="213">
        <v>22</v>
      </c>
      <c r="B33" s="290"/>
      <c r="C33" s="291"/>
      <c r="D33" s="291"/>
      <c r="E33" s="291"/>
      <c r="F33" s="291"/>
      <c r="G33" s="292"/>
      <c r="H33" s="209" t="str">
        <f t="shared" si="4"/>
        <v/>
      </c>
      <c r="I33" s="211"/>
      <c r="J33" s="211" t="str">
        <f t="shared" si="5"/>
        <v/>
      </c>
      <c r="K33" s="209">
        <f t="shared" si="2"/>
        <v>0</v>
      </c>
      <c r="L33" s="214" t="s">
        <v>13</v>
      </c>
    </row>
    <row r="34" spans="1:12" ht="24.6" hidden="1" x14ac:dyDescent="0.7">
      <c r="A34" s="208">
        <v>23</v>
      </c>
      <c r="B34" s="290"/>
      <c r="C34" s="291"/>
      <c r="D34" s="291"/>
      <c r="E34" s="291"/>
      <c r="F34" s="291"/>
      <c r="G34" s="292"/>
      <c r="H34" s="209" t="str">
        <f>IFERROR(VLOOKUP(B34,Priceนอกอาคาร,2,FALSE),"")</f>
        <v/>
      </c>
      <c r="I34" s="216"/>
      <c r="J34" s="211" t="str">
        <f t="shared" si="5"/>
        <v/>
      </c>
      <c r="K34" s="209">
        <f t="shared" si="2"/>
        <v>0</v>
      </c>
      <c r="L34" s="214" t="s">
        <v>13</v>
      </c>
    </row>
    <row r="35" spans="1:12" ht="24.6" hidden="1" x14ac:dyDescent="0.7">
      <c r="A35" s="213">
        <v>24</v>
      </c>
      <c r="B35" s="290"/>
      <c r="C35" s="291"/>
      <c r="D35" s="291"/>
      <c r="E35" s="291"/>
      <c r="F35" s="291"/>
      <c r="G35" s="292"/>
      <c r="H35" s="209" t="str">
        <f>IFERROR(VLOOKUP(B35,Priceนอกอาคาร,2,FALSE),"")</f>
        <v/>
      </c>
      <c r="I35" s="216"/>
      <c r="J35" s="211" t="str">
        <f t="shared" si="5"/>
        <v/>
      </c>
      <c r="K35" s="209">
        <f t="shared" si="2"/>
        <v>0</v>
      </c>
      <c r="L35" s="214" t="s">
        <v>13</v>
      </c>
    </row>
    <row r="36" spans="1:12" ht="24.6" hidden="1" x14ac:dyDescent="0.7">
      <c r="A36" s="208">
        <v>25</v>
      </c>
      <c r="B36" s="290"/>
      <c r="C36" s="291"/>
      <c r="D36" s="291"/>
      <c r="E36" s="291"/>
      <c r="F36" s="291"/>
      <c r="G36" s="292"/>
      <c r="H36" s="209" t="str">
        <f t="shared" ref="H36" si="6">IFERROR(VLOOKUP(B36,Priceนอกอาคาร,2,FALSE),"")</f>
        <v/>
      </c>
      <c r="I36" s="216"/>
      <c r="J36" s="211" t="str">
        <f t="shared" si="5"/>
        <v/>
      </c>
      <c r="K36" s="209">
        <f t="shared" si="2"/>
        <v>0</v>
      </c>
      <c r="L36" s="214" t="s">
        <v>13</v>
      </c>
    </row>
    <row r="37" spans="1:12" ht="27" thickBot="1" x14ac:dyDescent="0.9">
      <c r="A37" s="299" t="s">
        <v>97</v>
      </c>
      <c r="B37" s="300"/>
      <c r="C37" s="300"/>
      <c r="D37" s="300"/>
      <c r="E37" s="300"/>
      <c r="F37" s="300"/>
      <c r="G37" s="300"/>
      <c r="H37" s="300"/>
      <c r="I37" s="300"/>
      <c r="J37" s="300"/>
      <c r="K37" s="217">
        <f>SUM(K24:K36)</f>
        <v>57894</v>
      </c>
      <c r="L37" s="218" t="s">
        <v>13</v>
      </c>
    </row>
    <row r="38" spans="1:12" ht="24.6" hidden="1" x14ac:dyDescent="0.7">
      <c r="A38" s="301" t="s">
        <v>337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3"/>
    </row>
    <row r="39" spans="1:12" ht="27" hidden="1" x14ac:dyDescent="0.75">
      <c r="A39" s="219" t="s">
        <v>46</v>
      </c>
      <c r="B39" s="304" t="s">
        <v>88</v>
      </c>
      <c r="C39" s="304"/>
      <c r="D39" s="304"/>
      <c r="E39" s="304"/>
      <c r="F39" s="304"/>
      <c r="G39" s="304"/>
      <c r="H39" s="221" t="s">
        <v>2</v>
      </c>
      <c r="I39" s="220" t="s">
        <v>30</v>
      </c>
      <c r="J39" s="220" t="s">
        <v>1</v>
      </c>
      <c r="K39" s="221" t="s">
        <v>3</v>
      </c>
      <c r="L39" s="222" t="s">
        <v>1</v>
      </c>
    </row>
    <row r="40" spans="1:12" ht="24.6" hidden="1" x14ac:dyDescent="0.7">
      <c r="A40" s="223">
        <v>1</v>
      </c>
      <c r="B40" s="282" t="s">
        <v>488</v>
      </c>
      <c r="C40" s="282"/>
      <c r="D40" s="282"/>
      <c r="E40" s="282"/>
      <c r="F40" s="282"/>
      <c r="G40" s="282"/>
      <c r="H40" s="209">
        <f t="shared" ref="H40:H51" si="7">IFERROR(VLOOKUP(B40,Priceนอกอาคาร,2,FALSE),"")</f>
        <v>2000</v>
      </c>
      <c r="I40" s="210"/>
      <c r="J40" s="211" t="str">
        <f>IFERROR(VLOOKUP(B40,หน่วยนอกอาคาร,2,FALSE),"")</f>
        <v>ตัว</v>
      </c>
      <c r="K40" s="209">
        <f t="shared" ref="K40:K51" si="8">IFERROR(I40*H40,0)</f>
        <v>0</v>
      </c>
      <c r="L40" s="212" t="s">
        <v>13</v>
      </c>
    </row>
    <row r="41" spans="1:12" ht="24.6" hidden="1" x14ac:dyDescent="0.7">
      <c r="A41" s="223">
        <v>2</v>
      </c>
      <c r="B41" s="282" t="s">
        <v>489</v>
      </c>
      <c r="C41" s="282"/>
      <c r="D41" s="282"/>
      <c r="E41" s="282"/>
      <c r="F41" s="282"/>
      <c r="G41" s="282"/>
      <c r="H41" s="209">
        <f t="shared" si="7"/>
        <v>10890</v>
      </c>
      <c r="I41" s="210"/>
      <c r="J41" s="211" t="str">
        <f t="shared" ref="J41:J69" si="9">IFERROR(VLOOKUP(B41,หน่วยนอกอาคาร,2,FALSE),"")</f>
        <v>ตัว</v>
      </c>
      <c r="K41" s="209">
        <f t="shared" si="8"/>
        <v>0</v>
      </c>
      <c r="L41" s="212" t="s">
        <v>13</v>
      </c>
    </row>
    <row r="42" spans="1:12" ht="24.6" hidden="1" x14ac:dyDescent="0.7">
      <c r="A42" s="223">
        <v>3</v>
      </c>
      <c r="B42" s="282" t="s">
        <v>129</v>
      </c>
      <c r="C42" s="282"/>
      <c r="D42" s="282"/>
      <c r="E42" s="282"/>
      <c r="F42" s="282"/>
      <c r="G42" s="282"/>
      <c r="H42" s="209" t="str">
        <f t="shared" si="7"/>
        <v/>
      </c>
      <c r="I42" s="210"/>
      <c r="J42" s="211" t="str">
        <f t="shared" si="9"/>
        <v/>
      </c>
      <c r="K42" s="209">
        <f t="shared" si="8"/>
        <v>0</v>
      </c>
      <c r="L42" s="212" t="s">
        <v>13</v>
      </c>
    </row>
    <row r="43" spans="1:12" ht="24.6" hidden="1" x14ac:dyDescent="0.7">
      <c r="A43" s="223">
        <v>4</v>
      </c>
      <c r="B43" s="282" t="s">
        <v>130</v>
      </c>
      <c r="C43" s="282"/>
      <c r="D43" s="282"/>
      <c r="E43" s="282"/>
      <c r="F43" s="282"/>
      <c r="G43" s="282"/>
      <c r="H43" s="209" t="str">
        <f t="shared" si="7"/>
        <v/>
      </c>
      <c r="I43" s="210"/>
      <c r="J43" s="211" t="str">
        <f t="shared" si="9"/>
        <v/>
      </c>
      <c r="K43" s="209">
        <f t="shared" si="8"/>
        <v>0</v>
      </c>
      <c r="L43" s="212" t="s">
        <v>13</v>
      </c>
    </row>
    <row r="44" spans="1:12" ht="24.6" hidden="1" x14ac:dyDescent="0.7">
      <c r="A44" s="223">
        <v>5</v>
      </c>
      <c r="B44" s="290" t="s">
        <v>131</v>
      </c>
      <c r="C44" s="291"/>
      <c r="D44" s="291"/>
      <c r="E44" s="291"/>
      <c r="F44" s="291"/>
      <c r="G44" s="292"/>
      <c r="H44" s="209">
        <f t="shared" si="7"/>
        <v>1800</v>
      </c>
      <c r="I44" s="210"/>
      <c r="J44" s="211" t="str">
        <f t="shared" si="9"/>
        <v>กล่อง</v>
      </c>
      <c r="K44" s="209">
        <f t="shared" si="8"/>
        <v>0</v>
      </c>
      <c r="L44" s="212" t="s">
        <v>13</v>
      </c>
    </row>
    <row r="45" spans="1:12" ht="24.6" hidden="1" x14ac:dyDescent="0.7">
      <c r="A45" s="223">
        <v>6</v>
      </c>
      <c r="B45" s="290" t="s">
        <v>41</v>
      </c>
      <c r="C45" s="291"/>
      <c r="D45" s="291"/>
      <c r="E45" s="291"/>
      <c r="F45" s="291"/>
      <c r="G45" s="292"/>
      <c r="H45" s="209">
        <f t="shared" si="7"/>
        <v>50</v>
      </c>
      <c r="I45" s="210"/>
      <c r="J45" s="211" t="str">
        <f t="shared" si="9"/>
        <v>ถุง</v>
      </c>
      <c r="K45" s="209">
        <f t="shared" si="8"/>
        <v>0</v>
      </c>
      <c r="L45" s="212" t="s">
        <v>13</v>
      </c>
    </row>
    <row r="46" spans="1:12" ht="24.6" hidden="1" x14ac:dyDescent="0.7">
      <c r="A46" s="223">
        <v>7</v>
      </c>
      <c r="B46" s="290"/>
      <c r="C46" s="291"/>
      <c r="D46" s="291"/>
      <c r="E46" s="291"/>
      <c r="F46" s="291"/>
      <c r="G46" s="292"/>
      <c r="H46" s="209" t="str">
        <f t="shared" si="7"/>
        <v/>
      </c>
      <c r="I46" s="210"/>
      <c r="J46" s="211" t="str">
        <f t="shared" si="9"/>
        <v/>
      </c>
      <c r="K46" s="209">
        <f t="shared" si="8"/>
        <v>0</v>
      </c>
      <c r="L46" s="212" t="s">
        <v>13</v>
      </c>
    </row>
    <row r="47" spans="1:12" ht="24.6" hidden="1" x14ac:dyDescent="0.7">
      <c r="A47" s="223">
        <v>8</v>
      </c>
      <c r="B47" s="290"/>
      <c r="C47" s="291"/>
      <c r="D47" s="291"/>
      <c r="E47" s="291"/>
      <c r="F47" s="291"/>
      <c r="G47" s="292"/>
      <c r="H47" s="209" t="str">
        <f t="shared" si="7"/>
        <v/>
      </c>
      <c r="I47" s="210"/>
      <c r="J47" s="211" t="str">
        <f t="shared" si="9"/>
        <v/>
      </c>
      <c r="K47" s="209">
        <f t="shared" si="8"/>
        <v>0</v>
      </c>
      <c r="L47" s="212" t="s">
        <v>13</v>
      </c>
    </row>
    <row r="48" spans="1:12" ht="24.6" hidden="1" x14ac:dyDescent="0.7">
      <c r="A48" s="223">
        <v>9</v>
      </c>
      <c r="B48" s="290"/>
      <c r="C48" s="291"/>
      <c r="D48" s="291"/>
      <c r="E48" s="291"/>
      <c r="F48" s="291"/>
      <c r="G48" s="292"/>
      <c r="H48" s="209" t="str">
        <f t="shared" si="7"/>
        <v/>
      </c>
      <c r="I48" s="210"/>
      <c r="J48" s="211" t="str">
        <f t="shared" si="9"/>
        <v/>
      </c>
      <c r="K48" s="209">
        <f t="shared" si="8"/>
        <v>0</v>
      </c>
      <c r="L48" s="212" t="s">
        <v>13</v>
      </c>
    </row>
    <row r="49" spans="1:12" ht="24.6" hidden="1" x14ac:dyDescent="0.7">
      <c r="A49" s="223">
        <v>10</v>
      </c>
      <c r="B49" s="290"/>
      <c r="C49" s="291"/>
      <c r="D49" s="291"/>
      <c r="E49" s="291"/>
      <c r="F49" s="291"/>
      <c r="G49" s="292"/>
      <c r="H49" s="209" t="str">
        <f t="shared" si="7"/>
        <v/>
      </c>
      <c r="I49" s="210"/>
      <c r="J49" s="211" t="str">
        <f t="shared" si="9"/>
        <v/>
      </c>
      <c r="K49" s="209">
        <f t="shared" si="8"/>
        <v>0</v>
      </c>
      <c r="L49" s="212" t="s">
        <v>13</v>
      </c>
    </row>
    <row r="50" spans="1:12" ht="24.6" hidden="1" x14ac:dyDescent="0.7">
      <c r="A50" s="223">
        <v>11</v>
      </c>
      <c r="B50" s="290"/>
      <c r="C50" s="291"/>
      <c r="D50" s="291"/>
      <c r="E50" s="291"/>
      <c r="F50" s="291"/>
      <c r="G50" s="292"/>
      <c r="H50" s="209" t="str">
        <f t="shared" si="7"/>
        <v/>
      </c>
      <c r="I50" s="211"/>
      <c r="J50" s="211" t="str">
        <f t="shared" si="9"/>
        <v/>
      </c>
      <c r="K50" s="209">
        <f t="shared" si="8"/>
        <v>0</v>
      </c>
      <c r="L50" s="212" t="s">
        <v>13</v>
      </c>
    </row>
    <row r="51" spans="1:12" ht="24.6" hidden="1" x14ac:dyDescent="0.7">
      <c r="A51" s="223">
        <v>12</v>
      </c>
      <c r="B51" s="290"/>
      <c r="C51" s="291"/>
      <c r="D51" s="291"/>
      <c r="E51" s="291"/>
      <c r="F51" s="291"/>
      <c r="G51" s="292"/>
      <c r="H51" s="209" t="str">
        <f t="shared" si="7"/>
        <v/>
      </c>
      <c r="I51" s="211"/>
      <c r="J51" s="211" t="str">
        <f t="shared" si="9"/>
        <v/>
      </c>
      <c r="K51" s="209">
        <f t="shared" si="8"/>
        <v>0</v>
      </c>
      <c r="L51" s="212" t="s">
        <v>13</v>
      </c>
    </row>
    <row r="52" spans="1:12" ht="24.6" hidden="1" x14ac:dyDescent="0.7">
      <c r="A52" s="224">
        <v>13</v>
      </c>
      <c r="B52" s="225"/>
      <c r="C52" s="226"/>
      <c r="D52" s="226"/>
      <c r="E52" s="226"/>
      <c r="F52" s="226"/>
      <c r="G52" s="226"/>
      <c r="H52" s="227"/>
      <c r="I52" s="228"/>
      <c r="J52" s="228"/>
      <c r="K52" s="227"/>
      <c r="L52" s="212"/>
    </row>
    <row r="53" spans="1:12" ht="24.6" hidden="1" x14ac:dyDescent="0.7">
      <c r="A53" s="224">
        <v>14</v>
      </c>
      <c r="B53" s="225"/>
      <c r="C53" s="226"/>
      <c r="D53" s="226"/>
      <c r="E53" s="226"/>
      <c r="F53" s="226"/>
      <c r="G53" s="226"/>
      <c r="H53" s="227"/>
      <c r="I53" s="228"/>
      <c r="J53" s="228"/>
      <c r="K53" s="227"/>
      <c r="L53" s="212"/>
    </row>
    <row r="54" spans="1:12" ht="24.6" hidden="1" x14ac:dyDescent="0.7">
      <c r="A54" s="224">
        <v>15</v>
      </c>
      <c r="B54" s="225"/>
      <c r="C54" s="226"/>
      <c r="D54" s="226"/>
      <c r="E54" s="226"/>
      <c r="F54" s="226"/>
      <c r="G54" s="226"/>
      <c r="H54" s="227"/>
      <c r="I54" s="228"/>
      <c r="J54" s="228"/>
      <c r="K54" s="227"/>
      <c r="L54" s="212"/>
    </row>
    <row r="55" spans="1:12" ht="24.6" hidden="1" x14ac:dyDescent="0.7">
      <c r="A55" s="224">
        <v>16</v>
      </c>
      <c r="B55" s="225"/>
      <c r="C55" s="226"/>
      <c r="D55" s="226"/>
      <c r="E55" s="226"/>
      <c r="F55" s="226"/>
      <c r="G55" s="226"/>
      <c r="H55" s="227"/>
      <c r="I55" s="228"/>
      <c r="J55" s="228"/>
      <c r="K55" s="227"/>
      <c r="L55" s="212"/>
    </row>
    <row r="56" spans="1:12" ht="24.6" hidden="1" x14ac:dyDescent="0.7">
      <c r="A56" s="224">
        <v>17</v>
      </c>
      <c r="B56" s="225"/>
      <c r="C56" s="226"/>
      <c r="D56" s="226"/>
      <c r="E56" s="226"/>
      <c r="F56" s="226"/>
      <c r="G56" s="226"/>
      <c r="H56" s="227"/>
      <c r="I56" s="228"/>
      <c r="J56" s="228"/>
      <c r="K56" s="227"/>
      <c r="L56" s="212"/>
    </row>
    <row r="57" spans="1:12" ht="24.6" hidden="1" x14ac:dyDescent="0.7">
      <c r="A57" s="224">
        <v>18</v>
      </c>
      <c r="B57" s="225"/>
      <c r="C57" s="226"/>
      <c r="D57" s="226"/>
      <c r="E57" s="226"/>
      <c r="F57" s="226"/>
      <c r="G57" s="226"/>
      <c r="H57" s="227"/>
      <c r="I57" s="228"/>
      <c r="J57" s="228"/>
      <c r="K57" s="227"/>
      <c r="L57" s="212"/>
    </row>
    <row r="58" spans="1:12" ht="24.6" hidden="1" x14ac:dyDescent="0.7">
      <c r="A58" s="224">
        <v>19</v>
      </c>
      <c r="B58" s="225"/>
      <c r="C58" s="226"/>
      <c r="D58" s="226"/>
      <c r="E58" s="226"/>
      <c r="F58" s="226"/>
      <c r="G58" s="226"/>
      <c r="H58" s="227"/>
      <c r="I58" s="228"/>
      <c r="J58" s="228"/>
      <c r="K58" s="227"/>
      <c r="L58" s="212"/>
    </row>
    <row r="59" spans="1:12" ht="24.6" hidden="1" x14ac:dyDescent="0.7">
      <c r="A59" s="224">
        <v>20</v>
      </c>
      <c r="B59" s="225"/>
      <c r="C59" s="226"/>
      <c r="D59" s="226"/>
      <c r="E59" s="226"/>
      <c r="F59" s="226"/>
      <c r="G59" s="226"/>
      <c r="H59" s="227"/>
      <c r="I59" s="228"/>
      <c r="J59" s="228"/>
      <c r="K59" s="227"/>
      <c r="L59" s="212"/>
    </row>
    <row r="60" spans="1:12" ht="24.6" hidden="1" x14ac:dyDescent="0.7">
      <c r="A60" s="224">
        <v>21</v>
      </c>
      <c r="B60" s="225"/>
      <c r="C60" s="226"/>
      <c r="D60" s="226"/>
      <c r="E60" s="226"/>
      <c r="F60" s="226"/>
      <c r="G60" s="226"/>
      <c r="H60" s="227"/>
      <c r="I60" s="228"/>
      <c r="J60" s="228"/>
      <c r="K60" s="227"/>
      <c r="L60" s="212"/>
    </row>
    <row r="61" spans="1:12" ht="24.6" hidden="1" x14ac:dyDescent="0.7">
      <c r="A61" s="224">
        <v>22</v>
      </c>
      <c r="B61" s="225"/>
      <c r="C61" s="226"/>
      <c r="D61" s="226"/>
      <c r="E61" s="226"/>
      <c r="F61" s="226"/>
      <c r="G61" s="226"/>
      <c r="H61" s="227"/>
      <c r="I61" s="228"/>
      <c r="J61" s="228"/>
      <c r="K61" s="227"/>
      <c r="L61" s="212"/>
    </row>
    <row r="62" spans="1:12" ht="24.6" hidden="1" x14ac:dyDescent="0.7">
      <c r="A62" s="224">
        <v>23</v>
      </c>
      <c r="B62" s="225"/>
      <c r="C62" s="226"/>
      <c r="D62" s="226"/>
      <c r="E62" s="226"/>
      <c r="F62" s="226"/>
      <c r="G62" s="226"/>
      <c r="H62" s="227"/>
      <c r="I62" s="228"/>
      <c r="J62" s="228"/>
      <c r="K62" s="227"/>
      <c r="L62" s="212"/>
    </row>
    <row r="63" spans="1:12" ht="24.6" hidden="1" x14ac:dyDescent="0.7">
      <c r="A63" s="224">
        <v>24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 x14ac:dyDescent="0.7">
      <c r="A64" s="224">
        <v>25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 x14ac:dyDescent="0.7">
      <c r="A65" s="224">
        <v>26</v>
      </c>
      <c r="B65" s="225"/>
      <c r="C65" s="226"/>
      <c r="D65" s="226"/>
      <c r="E65" s="226"/>
      <c r="F65" s="226"/>
      <c r="G65" s="226"/>
      <c r="H65" s="227" t="str">
        <f t="shared" ref="H65:H69" si="10">IFERROR(VLOOKUP(B65,Priceนอกอาคาร,2,FALSE),"")</f>
        <v/>
      </c>
      <c r="I65" s="228"/>
      <c r="J65" s="228" t="str">
        <f t="shared" si="9"/>
        <v/>
      </c>
      <c r="K65" s="227">
        <f>IFERROR(I65*H65,0)</f>
        <v>0</v>
      </c>
      <c r="L65" s="212"/>
    </row>
    <row r="66" spans="1:12" ht="24.6" hidden="1" x14ac:dyDescent="0.7">
      <c r="A66" s="224">
        <v>27</v>
      </c>
      <c r="B66" s="225"/>
      <c r="C66" s="226"/>
      <c r="D66" s="226"/>
      <c r="E66" s="226"/>
      <c r="F66" s="226"/>
      <c r="G66" s="226"/>
      <c r="H66" s="227" t="str">
        <f t="shared" si="10"/>
        <v/>
      </c>
      <c r="I66" s="228"/>
      <c r="J66" s="228" t="str">
        <f t="shared" si="9"/>
        <v/>
      </c>
      <c r="K66" s="227">
        <f>IFERROR(I66*H66,0)</f>
        <v>0</v>
      </c>
      <c r="L66" s="212"/>
    </row>
    <row r="67" spans="1:12" ht="11.55" hidden="1" customHeight="1" x14ac:dyDescent="0.7">
      <c r="A67" s="224">
        <v>28</v>
      </c>
      <c r="B67" s="225"/>
      <c r="C67" s="226"/>
      <c r="D67" s="226"/>
      <c r="E67" s="226"/>
      <c r="F67" s="226"/>
      <c r="G67" s="226"/>
      <c r="H67" s="227" t="str">
        <f t="shared" si="10"/>
        <v/>
      </c>
      <c r="I67" s="228"/>
      <c r="J67" s="228" t="str">
        <f t="shared" si="9"/>
        <v/>
      </c>
      <c r="K67" s="227">
        <f>IFERROR(I67*H67,0)</f>
        <v>0</v>
      </c>
      <c r="L67" s="212"/>
    </row>
    <row r="68" spans="1:12" ht="24.6" hidden="1" x14ac:dyDescent="0.7">
      <c r="A68" s="224">
        <v>29</v>
      </c>
      <c r="B68" s="225"/>
      <c r="C68" s="226"/>
      <c r="D68" s="226"/>
      <c r="E68" s="226"/>
      <c r="F68" s="226"/>
      <c r="G68" s="226"/>
      <c r="H68" s="227" t="str">
        <f t="shared" si="10"/>
        <v/>
      </c>
      <c r="I68" s="228"/>
      <c r="J68" s="228" t="str">
        <f t="shared" si="9"/>
        <v/>
      </c>
      <c r="K68" s="227">
        <f>IFERROR(I68*H68,0)</f>
        <v>0</v>
      </c>
      <c r="L68" s="212"/>
    </row>
    <row r="69" spans="1:12" ht="24.6" hidden="1" x14ac:dyDescent="0.7">
      <c r="A69" s="229">
        <v>30</v>
      </c>
      <c r="B69" s="230"/>
      <c r="C69" s="231"/>
      <c r="D69" s="231"/>
      <c r="E69" s="231"/>
      <c r="F69" s="231"/>
      <c r="G69" s="231"/>
      <c r="H69" s="232" t="str">
        <f t="shared" si="10"/>
        <v/>
      </c>
      <c r="I69" s="228"/>
      <c r="J69" s="228" t="str">
        <f t="shared" si="9"/>
        <v/>
      </c>
      <c r="K69" s="232">
        <f>IFERROR(I69*H69,0)</f>
        <v>0</v>
      </c>
      <c r="L69" s="233"/>
    </row>
    <row r="70" spans="1:12" ht="27" hidden="1" thickBot="1" x14ac:dyDescent="0.75">
      <c r="A70" s="234"/>
      <c r="B70" s="298"/>
      <c r="C70" s="298"/>
      <c r="D70" s="298"/>
      <c r="E70" s="298"/>
      <c r="F70" s="298"/>
      <c r="G70" s="298"/>
      <c r="H70" s="235"/>
      <c r="I70" s="305" t="s">
        <v>97</v>
      </c>
      <c r="J70" s="305"/>
      <c r="K70" s="236">
        <f>SUM(K40:K69)</f>
        <v>0</v>
      </c>
      <c r="L70" s="237" t="s">
        <v>13</v>
      </c>
    </row>
    <row r="71" spans="1:12" ht="24.6" x14ac:dyDescent="0.7">
      <c r="A71" s="238"/>
      <c r="B71" s="293" t="s">
        <v>704</v>
      </c>
      <c r="C71" s="294"/>
      <c r="D71" s="294"/>
      <c r="E71" s="294"/>
      <c r="F71" s="294"/>
      <c r="G71" s="295"/>
      <c r="H71" s="239"/>
      <c r="I71" s="240"/>
      <c r="J71" s="240"/>
      <c r="K71" s="239"/>
      <c r="L71" s="241"/>
    </row>
    <row r="72" spans="1:12" ht="24.6" x14ac:dyDescent="0.7">
      <c r="A72" s="242" t="s">
        <v>46</v>
      </c>
      <c r="B72" s="296" t="s">
        <v>96</v>
      </c>
      <c r="C72" s="296"/>
      <c r="D72" s="296"/>
      <c r="E72" s="296"/>
      <c r="F72" s="296"/>
      <c r="G72" s="296"/>
      <c r="H72" s="244" t="s">
        <v>47</v>
      </c>
      <c r="I72" s="243" t="s">
        <v>48</v>
      </c>
      <c r="J72" s="243" t="s">
        <v>1</v>
      </c>
      <c r="K72" s="244" t="s">
        <v>49</v>
      </c>
      <c r="L72" s="245" t="s">
        <v>1</v>
      </c>
    </row>
    <row r="73" spans="1:12" ht="24.6" x14ac:dyDescent="0.7">
      <c r="A73" s="246">
        <v>1</v>
      </c>
      <c r="B73" s="282"/>
      <c r="C73" s="282"/>
      <c r="D73" s="282"/>
      <c r="E73" s="282"/>
      <c r="F73" s="282"/>
      <c r="G73" s="282"/>
      <c r="H73" s="209" t="str">
        <f t="shared" ref="H73:H87" si="11">IFERROR(VLOOKUP(B73,Priceนอกอาคาร,2,FALSE),"")</f>
        <v/>
      </c>
      <c r="I73" s="210"/>
      <c r="J73" s="211" t="str">
        <f t="shared" ref="J73:J87" si="12">IFERROR(VLOOKUP(B73,หน่วยนอกอาคาร,2,FALSE),"")</f>
        <v/>
      </c>
      <c r="K73" s="209">
        <f t="shared" ref="K73:K87" si="13">IFERROR(I73*H73,0)</f>
        <v>0</v>
      </c>
      <c r="L73" s="247" t="s">
        <v>13</v>
      </c>
    </row>
    <row r="74" spans="1:12" ht="24.6" x14ac:dyDescent="0.7">
      <c r="A74" s="246">
        <v>2</v>
      </c>
      <c r="B74" s="282"/>
      <c r="C74" s="282"/>
      <c r="D74" s="282"/>
      <c r="E74" s="282"/>
      <c r="F74" s="282"/>
      <c r="G74" s="282"/>
      <c r="H74" s="209" t="str">
        <f t="shared" si="11"/>
        <v/>
      </c>
      <c r="I74" s="215"/>
      <c r="J74" s="211" t="str">
        <f t="shared" si="12"/>
        <v/>
      </c>
      <c r="K74" s="209">
        <f t="shared" si="13"/>
        <v>0</v>
      </c>
      <c r="L74" s="247" t="s">
        <v>13</v>
      </c>
    </row>
    <row r="75" spans="1:12" ht="24.6" hidden="1" x14ac:dyDescent="0.7">
      <c r="A75" s="246">
        <v>3</v>
      </c>
      <c r="B75" s="282"/>
      <c r="C75" s="282"/>
      <c r="D75" s="282"/>
      <c r="E75" s="282"/>
      <c r="F75" s="282"/>
      <c r="G75" s="282"/>
      <c r="H75" s="209" t="str">
        <f t="shared" si="11"/>
        <v/>
      </c>
      <c r="I75" s="215"/>
      <c r="J75" s="211" t="str">
        <f t="shared" ref="J75" si="14">IFERROR(VLOOKUP(B75,หน่วยนอกอาคาร,2,FALSE),"")</f>
        <v/>
      </c>
      <c r="K75" s="209">
        <f t="shared" ref="K75" si="15">IFERROR(I75*H75,0)</f>
        <v>0</v>
      </c>
      <c r="L75" s="247" t="s">
        <v>13</v>
      </c>
    </row>
    <row r="76" spans="1:12" ht="24.6" hidden="1" x14ac:dyDescent="0.7">
      <c r="A76" s="246">
        <v>4</v>
      </c>
      <c r="B76" s="282"/>
      <c r="C76" s="282"/>
      <c r="D76" s="282"/>
      <c r="E76" s="282"/>
      <c r="F76" s="282"/>
      <c r="G76" s="282"/>
      <c r="H76" s="209" t="str">
        <f t="shared" si="11"/>
        <v/>
      </c>
      <c r="I76" s="215"/>
      <c r="J76" s="211" t="str">
        <f t="shared" ref="J76:J77" si="16">IFERROR(VLOOKUP(B76,หน่วยนอกอาคาร,2,FALSE),"")</f>
        <v/>
      </c>
      <c r="K76" s="209">
        <f t="shared" ref="K76" si="17">IFERROR(I76*H76,0)</f>
        <v>0</v>
      </c>
      <c r="L76" s="247" t="s">
        <v>13</v>
      </c>
    </row>
    <row r="77" spans="1:12" ht="24.6" hidden="1" x14ac:dyDescent="0.7">
      <c r="A77" s="246">
        <v>5</v>
      </c>
      <c r="B77" s="282"/>
      <c r="C77" s="282"/>
      <c r="D77" s="282"/>
      <c r="E77" s="282"/>
      <c r="F77" s="282"/>
      <c r="G77" s="282"/>
      <c r="H77" s="209" t="str">
        <f t="shared" si="11"/>
        <v/>
      </c>
      <c r="I77" s="215"/>
      <c r="J77" s="211" t="str">
        <f t="shared" si="16"/>
        <v/>
      </c>
      <c r="K77" s="209"/>
      <c r="L77" s="247" t="s">
        <v>13</v>
      </c>
    </row>
    <row r="78" spans="1:12" ht="24.6" hidden="1" x14ac:dyDescent="0.7">
      <c r="A78" s="246">
        <v>6</v>
      </c>
      <c r="B78" s="282"/>
      <c r="C78" s="282"/>
      <c r="D78" s="282"/>
      <c r="E78" s="282"/>
      <c r="F78" s="282"/>
      <c r="G78" s="282"/>
      <c r="H78" s="209" t="str">
        <f t="shared" si="11"/>
        <v/>
      </c>
      <c r="I78" s="215"/>
      <c r="J78" s="211" t="str">
        <f t="shared" si="12"/>
        <v/>
      </c>
      <c r="K78" s="209">
        <f t="shared" si="13"/>
        <v>0</v>
      </c>
      <c r="L78" s="247" t="s">
        <v>13</v>
      </c>
    </row>
    <row r="79" spans="1:12" ht="27" thickBot="1" x14ac:dyDescent="0.75">
      <c r="A79" s="299" t="s">
        <v>97</v>
      </c>
      <c r="B79" s="300"/>
      <c r="C79" s="300"/>
      <c r="D79" s="300"/>
      <c r="E79" s="300"/>
      <c r="F79" s="300"/>
      <c r="G79" s="300"/>
      <c r="H79" s="300"/>
      <c r="I79" s="300"/>
      <c r="J79" s="300"/>
      <c r="K79" s="248">
        <f>SUM(K73:K78)</f>
        <v>0</v>
      </c>
      <c r="L79" s="249" t="s">
        <v>13</v>
      </c>
    </row>
    <row r="80" spans="1:12" ht="24.6" x14ac:dyDescent="0.7">
      <c r="A80" s="238"/>
      <c r="B80" s="293" t="s">
        <v>450</v>
      </c>
      <c r="C80" s="294"/>
      <c r="D80" s="294"/>
      <c r="E80" s="294"/>
      <c r="F80" s="294"/>
      <c r="G80" s="295"/>
      <c r="H80" s="239"/>
      <c r="I80" s="240"/>
      <c r="J80" s="240"/>
      <c r="K80" s="239"/>
      <c r="L80" s="241"/>
    </row>
    <row r="81" spans="1:12" ht="24.6" x14ac:dyDescent="0.7">
      <c r="A81" s="242" t="s">
        <v>46</v>
      </c>
      <c r="B81" s="296" t="s">
        <v>96</v>
      </c>
      <c r="C81" s="296"/>
      <c r="D81" s="296"/>
      <c r="E81" s="296"/>
      <c r="F81" s="296"/>
      <c r="G81" s="296"/>
      <c r="H81" s="244" t="s">
        <v>47</v>
      </c>
      <c r="I81" s="243" t="s">
        <v>48</v>
      </c>
      <c r="J81" s="243" t="s">
        <v>1</v>
      </c>
      <c r="K81" s="244" t="s">
        <v>49</v>
      </c>
      <c r="L81" s="245" t="s">
        <v>1</v>
      </c>
    </row>
    <row r="82" spans="1:12" ht="24.6" x14ac:dyDescent="0.7">
      <c r="A82" s="246">
        <v>1</v>
      </c>
      <c r="B82" s="282"/>
      <c r="C82" s="282"/>
      <c r="D82" s="282"/>
      <c r="E82" s="282"/>
      <c r="F82" s="282"/>
      <c r="G82" s="282"/>
      <c r="H82" s="209"/>
      <c r="I82" s="210"/>
      <c r="J82" s="211"/>
      <c r="K82" s="209">
        <f t="shared" ref="K82:K84" si="18">IFERROR(I82*H82,0)</f>
        <v>0</v>
      </c>
      <c r="L82" s="247" t="s">
        <v>13</v>
      </c>
    </row>
    <row r="83" spans="1:12" ht="25.2" thickBot="1" x14ac:dyDescent="0.75">
      <c r="A83" s="246">
        <v>2</v>
      </c>
      <c r="B83" s="282"/>
      <c r="C83" s="282"/>
      <c r="D83" s="282"/>
      <c r="E83" s="282"/>
      <c r="F83" s="282"/>
      <c r="G83" s="282"/>
      <c r="H83" s="209" t="str">
        <f t="shared" ref="H83:H84" si="19">IFERROR(VLOOKUP(B83,Priceนอกอาคาร,2,FALSE),"")</f>
        <v/>
      </c>
      <c r="I83" s="215"/>
      <c r="J83" s="211" t="str">
        <f t="shared" ref="J83:J84" si="20">IFERROR(VLOOKUP(B83,หน่วยนอกอาคาร,2,FALSE),"")</f>
        <v/>
      </c>
      <c r="K83" s="209">
        <f t="shared" si="18"/>
        <v>0</v>
      </c>
      <c r="L83" s="247" t="s">
        <v>13</v>
      </c>
    </row>
    <row r="84" spans="1:12" ht="24.6" hidden="1" x14ac:dyDescent="0.7">
      <c r="A84" s="246">
        <v>3</v>
      </c>
      <c r="B84" s="282"/>
      <c r="C84" s="282"/>
      <c r="D84" s="282"/>
      <c r="E84" s="282"/>
      <c r="F84" s="282"/>
      <c r="G84" s="282"/>
      <c r="H84" s="209" t="str">
        <f t="shared" si="19"/>
        <v/>
      </c>
      <c r="I84" s="215"/>
      <c r="J84" s="211" t="str">
        <f t="shared" si="20"/>
        <v/>
      </c>
      <c r="K84" s="209">
        <f t="shared" si="18"/>
        <v>0</v>
      </c>
      <c r="L84" s="247" t="s">
        <v>13</v>
      </c>
    </row>
    <row r="85" spans="1:12" ht="24.6" hidden="1" x14ac:dyDescent="0.7">
      <c r="A85" s="246">
        <v>4</v>
      </c>
      <c r="B85" s="282"/>
      <c r="C85" s="282"/>
      <c r="D85" s="282"/>
      <c r="E85" s="282"/>
      <c r="F85" s="282"/>
      <c r="G85" s="282"/>
      <c r="H85" s="209" t="str">
        <f t="shared" si="11"/>
        <v/>
      </c>
      <c r="I85" s="215"/>
      <c r="J85" s="211" t="str">
        <f t="shared" si="12"/>
        <v/>
      </c>
      <c r="K85" s="209">
        <f t="shared" si="13"/>
        <v>0</v>
      </c>
      <c r="L85" s="247" t="s">
        <v>13</v>
      </c>
    </row>
    <row r="86" spans="1:12" ht="25.2" hidden="1" thickBot="1" x14ac:dyDescent="0.75">
      <c r="A86" s="250">
        <v>5</v>
      </c>
      <c r="B86" s="281"/>
      <c r="C86" s="281"/>
      <c r="D86" s="281"/>
      <c r="E86" s="281"/>
      <c r="F86" s="281"/>
      <c r="G86" s="281"/>
      <c r="H86" s="251" t="str">
        <f t="shared" si="11"/>
        <v/>
      </c>
      <c r="I86" s="252"/>
      <c r="J86" s="253" t="str">
        <f t="shared" si="12"/>
        <v/>
      </c>
      <c r="K86" s="251">
        <f t="shared" si="13"/>
        <v>0</v>
      </c>
      <c r="L86" s="254" t="s">
        <v>13</v>
      </c>
    </row>
    <row r="87" spans="1:12" ht="23.55" hidden="1" customHeight="1" thickBot="1" x14ac:dyDescent="0.45">
      <c r="A87" s="94">
        <v>6</v>
      </c>
      <c r="B87" s="285"/>
      <c r="C87" s="286"/>
      <c r="D87" s="286"/>
      <c r="E87" s="286"/>
      <c r="F87" s="286"/>
      <c r="G87" s="287"/>
      <c r="H87" s="95" t="str">
        <f t="shared" si="11"/>
        <v/>
      </c>
      <c r="I87" s="106"/>
      <c r="J87" s="96" t="str">
        <f t="shared" si="12"/>
        <v/>
      </c>
      <c r="K87" s="95">
        <f t="shared" si="13"/>
        <v>0</v>
      </c>
      <c r="L87" s="97" t="s">
        <v>13</v>
      </c>
    </row>
    <row r="88" spans="1:12" ht="28.8" customHeight="1" x14ac:dyDescent="0.45">
      <c r="A88" s="36"/>
      <c r="B88" s="284" t="s">
        <v>849</v>
      </c>
      <c r="C88" s="284"/>
      <c r="D88" s="284"/>
      <c r="E88" s="284"/>
      <c r="F88" s="284"/>
      <c r="G88" s="284"/>
      <c r="H88" s="37"/>
      <c r="I88" s="297" t="s">
        <v>97</v>
      </c>
      <c r="J88" s="297"/>
      <c r="K88" s="167">
        <f>SUM(K82:K86)</f>
        <v>0</v>
      </c>
      <c r="L88" s="26" t="s">
        <v>13</v>
      </c>
    </row>
    <row r="89" spans="1:12" ht="6.6" hidden="1" customHeight="1" x14ac:dyDescent="0.45">
      <c r="A89" s="36"/>
      <c r="B89" s="284"/>
      <c r="C89" s="284"/>
      <c r="D89" s="284"/>
      <c r="E89" s="284"/>
      <c r="F89" s="284"/>
      <c r="G89" s="284"/>
      <c r="H89" s="37"/>
      <c r="I89" s="39"/>
      <c r="J89" s="39"/>
      <c r="K89" s="38"/>
      <c r="L89" s="26"/>
    </row>
    <row r="90" spans="1:12" ht="25.2" x14ac:dyDescent="0.6">
      <c r="A90" s="27"/>
      <c r="B90" s="284"/>
      <c r="C90" s="284"/>
      <c r="D90" s="284"/>
      <c r="E90" s="284"/>
      <c r="F90" s="284"/>
      <c r="G90" s="284"/>
      <c r="H90" s="100"/>
      <c r="I90" s="27"/>
      <c r="J90" s="40" t="s">
        <v>98</v>
      </c>
      <c r="K90" s="120">
        <f>K79+K70+K37+K88</f>
        <v>57894</v>
      </c>
      <c r="L90" s="41" t="s">
        <v>13</v>
      </c>
    </row>
    <row r="91" spans="1:12" ht="24" thickBot="1" x14ac:dyDescent="0.5">
      <c r="A91" s="27"/>
      <c r="B91" s="108"/>
      <c r="C91" s="108"/>
      <c r="D91" s="108"/>
      <c r="E91" s="108"/>
      <c r="F91" s="108"/>
      <c r="G91" s="108"/>
      <c r="H91" s="116"/>
      <c r="I91" s="27"/>
      <c r="J91" s="40" t="s">
        <v>539</v>
      </c>
      <c r="K91" s="119">
        <f>K16+K17</f>
        <v>0</v>
      </c>
      <c r="L91" s="41" t="s">
        <v>13</v>
      </c>
    </row>
    <row r="92" spans="1:12" ht="24.6" thickTop="1" thickBot="1" x14ac:dyDescent="0.5">
      <c r="A92" s="27"/>
      <c r="B92" s="108"/>
      <c r="C92" s="108"/>
      <c r="D92" s="108"/>
      <c r="E92" s="108"/>
      <c r="F92" s="108"/>
      <c r="G92" s="108"/>
      <c r="H92" s="116"/>
      <c r="I92" s="27"/>
      <c r="J92" s="40" t="s">
        <v>540</v>
      </c>
      <c r="K92" s="119">
        <f>K90-K91</f>
        <v>57894</v>
      </c>
      <c r="L92" s="41" t="s">
        <v>13</v>
      </c>
    </row>
    <row r="93" spans="1:12" ht="25.8" thickTop="1" x14ac:dyDescent="0.6">
      <c r="A93" s="27"/>
      <c r="B93" s="284"/>
      <c r="C93" s="284"/>
      <c r="D93" s="284"/>
      <c r="E93" s="284"/>
      <c r="F93" s="284"/>
      <c r="G93" s="284"/>
      <c r="H93" s="283" t="s">
        <v>443</v>
      </c>
      <c r="I93" s="283"/>
      <c r="J93" s="283"/>
      <c r="K93" s="98">
        <f>(K37+K79-K91)/(K21+G21)</f>
        <v>3.6183749999999999</v>
      </c>
      <c r="L93" s="41" t="s">
        <v>51</v>
      </c>
    </row>
    <row r="94" spans="1:12" ht="25.2" x14ac:dyDescent="0.6">
      <c r="A94" s="42"/>
      <c r="B94" s="284"/>
      <c r="C94" s="284"/>
      <c r="D94" s="284"/>
      <c r="E94" s="284"/>
      <c r="F94" s="284"/>
      <c r="G94" s="284"/>
      <c r="H94" s="100"/>
      <c r="I94" s="42"/>
      <c r="J94" s="99" t="s">
        <v>608</v>
      </c>
      <c r="K94" s="98">
        <f>K92/(K21+G21)</f>
        <v>3.6183749999999999</v>
      </c>
      <c r="L94" s="43" t="s">
        <v>51</v>
      </c>
    </row>
    <row r="95" spans="1:12" ht="25.8" customHeight="1" x14ac:dyDescent="0.6">
      <c r="A95" s="36"/>
      <c r="B95" s="284"/>
      <c r="C95" s="284"/>
      <c r="D95" s="284"/>
      <c r="E95" s="284"/>
      <c r="F95" s="284"/>
      <c r="G95" s="284"/>
      <c r="H95" s="44"/>
      <c r="I95" s="39"/>
      <c r="J95" s="115" t="s">
        <v>526</v>
      </c>
      <c r="K95" s="196">
        <f>(K21+G21)/K5</f>
        <v>100.62893081761007</v>
      </c>
      <c r="L95" s="117" t="s">
        <v>13</v>
      </c>
    </row>
    <row r="96" spans="1:12" ht="32.549999999999997" customHeight="1" x14ac:dyDescent="0.7">
      <c r="A96" s="277" t="s">
        <v>579</v>
      </c>
      <c r="B96" s="277"/>
      <c r="C96" s="277"/>
      <c r="D96" s="278"/>
      <c r="E96" s="278"/>
      <c r="F96" s="278"/>
      <c r="G96" s="278"/>
      <c r="H96" s="278" t="s">
        <v>705</v>
      </c>
      <c r="I96" s="278"/>
      <c r="J96" s="278"/>
      <c r="K96" s="278"/>
      <c r="L96" s="278"/>
    </row>
    <row r="97" spans="1:16" ht="49.35" customHeight="1" x14ac:dyDescent="0.7">
      <c r="A97" s="278" t="s">
        <v>490</v>
      </c>
      <c r="B97" s="278"/>
      <c r="C97" s="278"/>
      <c r="D97" s="278" t="s">
        <v>490</v>
      </c>
      <c r="E97" s="278"/>
      <c r="F97" s="278"/>
      <c r="G97" s="278"/>
      <c r="H97" s="278" t="s">
        <v>575</v>
      </c>
      <c r="I97" s="278"/>
      <c r="J97" s="278"/>
      <c r="K97" s="278"/>
      <c r="L97" s="278"/>
    </row>
    <row r="98" spans="1:16" ht="20.55" customHeight="1" x14ac:dyDescent="0.7">
      <c r="A98" s="279" t="str">
        <f>C8</f>
        <v>นางสาวจินตนา  อ้อยหวาน</v>
      </c>
      <c r="B98" s="279"/>
      <c r="C98" s="279"/>
      <c r="D98" s="276" t="s">
        <v>780</v>
      </c>
      <c r="E98" s="276"/>
      <c r="F98" s="276"/>
      <c r="G98" s="276"/>
      <c r="H98" s="276" t="s">
        <v>860</v>
      </c>
      <c r="I98" s="276"/>
      <c r="J98" s="276"/>
      <c r="K98" s="276"/>
      <c r="L98" s="276"/>
    </row>
    <row r="99" spans="1:16" ht="20.55" customHeight="1" x14ac:dyDescent="0.7">
      <c r="A99" s="276" t="str">
        <f>VLOOKUP(A98,'Ref.3'!M3:O25,3,0)</f>
        <v xml:space="preserve"> Assistant  Sales Manager</v>
      </c>
      <c r="B99" s="276"/>
      <c r="C99" s="276"/>
      <c r="D99" s="276" t="str">
        <f>VLOOKUP(D98,'Ref.3'!O29:P34,2,0)</f>
        <v>Deputy Managing Director of Marketing</v>
      </c>
      <c r="E99" s="276"/>
      <c r="F99" s="276"/>
      <c r="G99" s="276"/>
      <c r="H99" s="289" t="s">
        <v>861</v>
      </c>
      <c r="I99" s="289"/>
      <c r="J99" s="289"/>
      <c r="K99" s="289"/>
      <c r="L99" s="289"/>
    </row>
    <row r="100" spans="1:16" ht="20.55" customHeight="1" x14ac:dyDescent="0.7">
      <c r="A100" s="204"/>
      <c r="B100" s="204"/>
      <c r="C100" s="204"/>
      <c r="D100" s="204"/>
      <c r="E100" s="205"/>
      <c r="F100" s="205"/>
      <c r="G100" s="205"/>
      <c r="H100" s="206"/>
      <c r="I100" s="206"/>
      <c r="J100" s="204"/>
      <c r="K100" s="204"/>
      <c r="L100" s="207"/>
      <c r="N100" s="288"/>
      <c r="O100" s="288"/>
      <c r="P100" s="288"/>
    </row>
    <row r="101" spans="1:16" ht="24.6" x14ac:dyDescent="0.7">
      <c r="A101" s="278" t="e">
        <f>VLOOKUP(#REF!,'Ref.3'!I14:J161,2,0)</f>
        <v>#REF!</v>
      </c>
      <c r="B101" s="278"/>
      <c r="C101" s="278"/>
      <c r="D101" s="278"/>
      <c r="E101" s="278"/>
      <c r="F101" s="278"/>
      <c r="G101" s="278"/>
      <c r="H101" s="278" t="s">
        <v>703</v>
      </c>
      <c r="I101" s="278"/>
      <c r="J101" s="278"/>
      <c r="K101" s="278"/>
      <c r="L101" s="278"/>
    </row>
    <row r="102" spans="1:16" ht="49.35" customHeight="1" x14ac:dyDescent="0.7">
      <c r="A102" s="278" t="s">
        <v>490</v>
      </c>
      <c r="B102" s="278"/>
      <c r="C102" s="278"/>
      <c r="D102" s="278" t="s">
        <v>490</v>
      </c>
      <c r="E102" s="278"/>
      <c r="F102" s="278"/>
      <c r="G102" s="278"/>
      <c r="H102" s="278" t="s">
        <v>491</v>
      </c>
      <c r="I102" s="278"/>
      <c r="J102" s="278"/>
      <c r="K102" s="278"/>
      <c r="L102" s="278"/>
    </row>
    <row r="103" spans="1:16" ht="20.55" customHeight="1" x14ac:dyDescent="0.7">
      <c r="A103" s="276" t="s">
        <v>845</v>
      </c>
      <c r="B103" s="276"/>
      <c r="C103" s="276"/>
      <c r="D103" s="279" t="s">
        <v>538</v>
      </c>
      <c r="E103" s="279"/>
      <c r="F103" s="279"/>
      <c r="G103" s="279"/>
      <c r="H103" s="279" t="s">
        <v>841</v>
      </c>
      <c r="I103" s="279"/>
      <c r="J103" s="279"/>
      <c r="K103" s="279"/>
      <c r="L103" s="279"/>
    </row>
    <row r="104" spans="1:16" ht="24.6" x14ac:dyDescent="0.7">
      <c r="A104" s="280" t="s">
        <v>846</v>
      </c>
      <c r="B104" s="280"/>
      <c r="C104" s="280"/>
      <c r="D104" s="276" t="str">
        <f>VLOOKUP(D103,'Ref.3'!I14:K17,3,0)</f>
        <v>สายงาน Cable</v>
      </c>
      <c r="E104" s="276"/>
      <c r="F104" s="276"/>
      <c r="G104" s="276"/>
      <c r="H104" s="276" t="str">
        <f>VLOOKUP(H103,'Ref.3'!I8:J10,2,0)</f>
        <v>ผู้อนุมัติสายงาน Non cable</v>
      </c>
      <c r="I104" s="276"/>
      <c r="J104" s="276"/>
      <c r="K104" s="276"/>
      <c r="L104" s="276"/>
    </row>
    <row r="105" spans="1:16" x14ac:dyDescent="0.3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</row>
    <row r="106" spans="1:16" x14ac:dyDescent="0.3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</row>
    <row r="107" spans="1:16" x14ac:dyDescent="0.3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</row>
    <row r="108" spans="1:16" x14ac:dyDescent="0.3">
      <c r="D108" s="114"/>
      <c r="E108" s="114"/>
      <c r="F108" s="114"/>
      <c r="G108" s="114"/>
      <c r="H108" s="114"/>
      <c r="I108" s="114"/>
      <c r="J108" s="114"/>
      <c r="K108" s="114"/>
      <c r="L108" s="114"/>
    </row>
  </sheetData>
  <dataConsolidate/>
  <mergeCells count="123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6:G16"/>
    <mergeCell ref="H18:J18"/>
    <mergeCell ref="E9:F9"/>
    <mergeCell ref="H9:I9"/>
    <mergeCell ref="K9:L9"/>
    <mergeCell ref="E10:F10"/>
    <mergeCell ref="H10:I10"/>
    <mergeCell ref="K10:L10"/>
    <mergeCell ref="B17:G17"/>
    <mergeCell ref="E18:G18"/>
    <mergeCell ref="B12:G12"/>
    <mergeCell ref="B13:G13"/>
    <mergeCell ref="B15:G15"/>
    <mergeCell ref="B14:G14"/>
    <mergeCell ref="B29:G29"/>
    <mergeCell ref="B30:G30"/>
    <mergeCell ref="B31:G31"/>
    <mergeCell ref="B41:G41"/>
    <mergeCell ref="B42:G42"/>
    <mergeCell ref="B43:G43"/>
    <mergeCell ref="B44:G44"/>
    <mergeCell ref="B50:G50"/>
    <mergeCell ref="A22:G22"/>
    <mergeCell ref="B23:G23"/>
    <mergeCell ref="B32:G32"/>
    <mergeCell ref="B34:G34"/>
    <mergeCell ref="B33:G33"/>
    <mergeCell ref="B40:G40"/>
    <mergeCell ref="H19:J19"/>
    <mergeCell ref="H20:J20"/>
    <mergeCell ref="A18:A20"/>
    <mergeCell ref="I21:J21"/>
    <mergeCell ref="B21:C21"/>
    <mergeCell ref="D21:F21"/>
    <mergeCell ref="B26:G26"/>
    <mergeCell ref="B27:G27"/>
    <mergeCell ref="B28:G28"/>
    <mergeCell ref="B24:G24"/>
    <mergeCell ref="B25:G25"/>
    <mergeCell ref="B35:G35"/>
    <mergeCell ref="B36:G36"/>
    <mergeCell ref="B46:G46"/>
    <mergeCell ref="B47:G47"/>
    <mergeCell ref="B48:G48"/>
    <mergeCell ref="B49:G49"/>
    <mergeCell ref="B70:G70"/>
    <mergeCell ref="A37:J37"/>
    <mergeCell ref="A79:J79"/>
    <mergeCell ref="A38:L38"/>
    <mergeCell ref="B39:G39"/>
    <mergeCell ref="B77:G77"/>
    <mergeCell ref="B71:G71"/>
    <mergeCell ref="B72:G72"/>
    <mergeCell ref="B76:G76"/>
    <mergeCell ref="B73:G73"/>
    <mergeCell ref="B74:G74"/>
    <mergeCell ref="B51:G51"/>
    <mergeCell ref="B78:G78"/>
    <mergeCell ref="I70:J70"/>
    <mergeCell ref="B45:G45"/>
    <mergeCell ref="B75:G75"/>
    <mergeCell ref="B84:G84"/>
    <mergeCell ref="B80:G80"/>
    <mergeCell ref="B81:G81"/>
    <mergeCell ref="B82:G82"/>
    <mergeCell ref="B94:G94"/>
    <mergeCell ref="B95:G95"/>
    <mergeCell ref="I88:J88"/>
    <mergeCell ref="B85:G85"/>
    <mergeCell ref="B93:G93"/>
    <mergeCell ref="B90:G90"/>
    <mergeCell ref="B86:G86"/>
    <mergeCell ref="B83:G83"/>
    <mergeCell ref="H93:J93"/>
    <mergeCell ref="B88:G88"/>
    <mergeCell ref="B89:G89"/>
    <mergeCell ref="B87:G87"/>
    <mergeCell ref="N100:P100"/>
    <mergeCell ref="A99:C99"/>
    <mergeCell ref="D99:G99"/>
    <mergeCell ref="H99:L99"/>
    <mergeCell ref="H104:L104"/>
    <mergeCell ref="A96:C96"/>
    <mergeCell ref="A97:C97"/>
    <mergeCell ref="A98:C98"/>
    <mergeCell ref="D96:G96"/>
    <mergeCell ref="D104:G104"/>
    <mergeCell ref="A101:C101"/>
    <mergeCell ref="A102:C102"/>
    <mergeCell ref="D97:G97"/>
    <mergeCell ref="D98:G98"/>
    <mergeCell ref="D102:G102"/>
    <mergeCell ref="D101:G101"/>
    <mergeCell ref="A104:C104"/>
    <mergeCell ref="A103:C103"/>
    <mergeCell ref="D103:G103"/>
    <mergeCell ref="H101:L101"/>
    <mergeCell ref="H102:L102"/>
    <mergeCell ref="H103:L103"/>
    <mergeCell ref="H98:L98"/>
    <mergeCell ref="H96:L96"/>
    <mergeCell ref="H97:L97"/>
  </mergeCells>
  <phoneticPr fontId="5" type="noConversion"/>
  <dataValidations count="1">
    <dataValidation type="list" allowBlank="1" showInputMessage="1" showErrorMessage="1" sqref="B40:B69 B25:B27 B29:B36" xr:uid="{B52077B7-097D-41B0-84C1-9AC060B759BD}">
      <formula1>นอกอาคาร</formula1>
    </dataValidation>
  </dataValidations>
  <hyperlinks>
    <hyperlink ref="E3" r:id="rId1" xr:uid="{7E977DCE-2323-4CE6-932F-82196C1CC43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B82:G86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C16:C17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D20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C19:C20 G19 E19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B87:G87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E18:G18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C18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A98:C98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D98:G98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H103:L103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H20:J20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B73:G77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tanyatanya</cp:lastModifiedBy>
  <cp:lastPrinted>2024-12-25T07:27:58Z</cp:lastPrinted>
  <dcterms:created xsi:type="dcterms:W3CDTF">2021-08-28T09:02:17Z</dcterms:created>
  <dcterms:modified xsi:type="dcterms:W3CDTF">2025-12-08T05:00:46Z</dcterms:modified>
</cp:coreProperties>
</file>