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E8CFC1E-A44E-4989-9A04-EAF650444F7E}" xr6:coauthVersionLast="43" xr6:coauthVersionMax="43" xr10:uidLastSave="{00000000-0000-0000-0000-000000000000}"/>
  <bookViews>
    <workbookView xWindow="2508" yWindow="2508" windowWidth="17280" windowHeight="888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externalReferences>
    <externalReference r:id="rId5"/>
  </externalReferences>
  <definedNames>
    <definedName name="_xlnm._FilterDatabase" localSheetId="0" hidden="1">'Ref.1'!$A$1:$L$1</definedName>
    <definedName name="Priceนอกอาคาร">'[1]Ref.1'!$E$2:$F$193</definedName>
    <definedName name="_xlnm.Print_Area" localSheetId="2">'รายละเอียด ROI'!$A$1:$L$110</definedName>
    <definedName name="นอกอาคาร">'[1]Ref.1'!$B$2:$B$193</definedName>
    <definedName name="หน่วยนอกอาคาร">'[1]Ref.1'!$B$2:$C$193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H27" i="7"/>
  <c r="K27" i="7" s="1"/>
  <c r="J26" i="7"/>
  <c r="H26" i="7"/>
  <c r="K26" i="7" s="1"/>
  <c r="J25" i="7"/>
  <c r="H25" i="7"/>
  <c r="K25" i="7" s="1"/>
  <c r="J24" i="7" l="1"/>
  <c r="H24" i="7"/>
  <c r="K24" i="7" s="1"/>
  <c r="G20" i="7" l="1"/>
  <c r="F20" i="7"/>
  <c r="K20" i="7" s="1"/>
  <c r="I20" i="7"/>
  <c r="K19" i="7"/>
  <c r="L84" i="7"/>
  <c r="L85" i="7"/>
  <c r="L86" i="7"/>
  <c r="L83" i="7"/>
  <c r="J84" i="7"/>
  <c r="J85" i="7"/>
  <c r="J86" i="7"/>
  <c r="J83" i="7"/>
  <c r="J74" i="7"/>
  <c r="J75" i="7"/>
  <c r="J76" i="7"/>
  <c r="J77" i="7"/>
  <c r="J78" i="7"/>
  <c r="J79" i="7"/>
  <c r="J73" i="7"/>
  <c r="H74" i="7"/>
  <c r="K74" i="7" s="1"/>
  <c r="H75" i="7"/>
  <c r="K75" i="7" s="1"/>
  <c r="H76" i="7"/>
  <c r="K76" i="7" s="1"/>
  <c r="H73" i="7"/>
  <c r="K73" i="7" s="1"/>
  <c r="H84" i="7"/>
  <c r="K84" i="7" s="1"/>
  <c r="H85" i="7"/>
  <c r="K85" i="7" s="1"/>
  <c r="H86" i="7"/>
  <c r="K86" i="7" s="1"/>
  <c r="H83" i="7"/>
  <c r="K83" i="7" s="1"/>
  <c r="L74" i="7"/>
  <c r="L75" i="7"/>
  <c r="L76" i="7"/>
  <c r="L73" i="7"/>
  <c r="H9" i="7" l="1"/>
  <c r="E9" i="7"/>
  <c r="H101" i="7" l="1"/>
  <c r="D101" i="7"/>
  <c r="D106" i="7"/>
  <c r="H106" i="7" l="1"/>
  <c r="A100" i="7" l="1"/>
  <c r="A101" i="7" l="1"/>
  <c r="H78" i="7" l="1"/>
  <c r="G21" i="7"/>
  <c r="H8" i="7"/>
  <c r="K8" i="7"/>
  <c r="E8" i="7"/>
  <c r="E10" i="7"/>
  <c r="K9" i="7"/>
  <c r="K10" i="7" s="1"/>
  <c r="K16" i="7" l="1"/>
  <c r="H77" i="7" l="1"/>
  <c r="K77" i="7" s="1"/>
  <c r="H88" i="7"/>
  <c r="K88" i="7" s="1"/>
  <c r="J88" i="7"/>
  <c r="H89" i="7"/>
  <c r="K89" i="7" s="1"/>
  <c r="J89" i="7"/>
  <c r="H79" i="7"/>
  <c r="H87" i="7"/>
  <c r="K87" i="7" s="1"/>
  <c r="J50" i="7"/>
  <c r="J51" i="7"/>
  <c r="H50" i="7"/>
  <c r="K50" i="7" s="1"/>
  <c r="H51" i="7"/>
  <c r="K51" i="7" s="1"/>
  <c r="K15" i="7"/>
  <c r="K93" i="7" s="1"/>
  <c r="K13" i="7"/>
  <c r="J87" i="7" l="1"/>
  <c r="K90" i="7"/>
  <c r="K79" i="7"/>
  <c r="K80" i="7" s="1"/>
  <c r="J69" i="7"/>
  <c r="H69" i="7"/>
  <c r="K69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C10" i="7"/>
  <c r="H10" i="7" s="1"/>
  <c r="K37" i="7" l="1"/>
  <c r="K70" i="7"/>
  <c r="K92" i="7" l="1"/>
  <c r="K94" i="7" s="1"/>
  <c r="K18" i="7" l="1"/>
  <c r="K21" i="7" s="1"/>
  <c r="K14" i="7"/>
  <c r="K17" i="7" s="1"/>
  <c r="K97" i="7" l="1"/>
  <c r="K95" i="7"/>
  <c r="K96" i="7"/>
</calcChain>
</file>

<file path=xl/sharedStrings.xml><?xml version="1.0" encoding="utf-8"?>
<sst xmlns="http://schemas.openxmlformats.org/spreadsheetml/2006/main" count="1475" uniqueCount="716">
  <si>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</si>
  <si>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</si>
  <si>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</si>
  <si>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</si>
  <si>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</si>
  <si>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</si>
  <si>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</si>
  <si>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</si>
  <si>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</si>
  <si>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</si>
  <si>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</si>
  <si>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</si>
  <si>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</si>
  <si>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</si>
  <si>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</si>
  <si>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</si>
  <si>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</si>
  <si>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</si>
  <si>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</si>
  <si>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</si>
  <si>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</si>
  <si>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</si>
  <si>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</si>
  <si>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</si>
  <si>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</si>
  <si>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</si>
  <si>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</si>
  <si>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</si>
  <si>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</si>
  <si>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</si>
  <si>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</si>
  <si>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</si>
  <si>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</si>
  <si>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</si>
  <si>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</si>
  <si>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</si>
  <si>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</si>
  <si>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</si>
  <si>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</si>
  <si>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</si>
  <si>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</si>
  <si>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</si>
  <si>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</si>
  <si>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</si>
  <si>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</si>
  <si>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</si>
  <si>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</si>
  <si>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</si>
  <si>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</si>
  <si>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</si>
  <si>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</si>
  <si>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</si>
  <si>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</si>
  <si>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</si>
  <si>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</si>
  <si>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</si>
  <si>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</si>
  <si>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</si>
  <si>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</si>
  <si>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</si>
  <si>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</si>
  <si>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</si>
  <si>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</si>
  <si>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</si>
  <si>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</si>
  <si>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</si>
  <si>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</si>
  <si>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</si>
  <si>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</si>
  <si>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</si>
  <si>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</si>
  <si>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</si>
  <si>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</si>
  <si>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</si>
  <si>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</si>
  <si>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</si>
  <si>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</si>
  <si>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</si>
  <si>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</si>
  <si>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</si>
  <si>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</si>
  <si>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</si>
  <si>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</si>
  <si>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</si>
  <si>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</si>
  <si>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</si>
  <si>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</si>
  <si>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</si>
  <si>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</si>
  <si>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</si>
  <si>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</si>
  <si>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</si>
  <si>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</si>
  <si>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</si>
  <si>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</si>
  <si>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</si>
  <si>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</si>
  <si>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</si>
  <si>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</si>
  <si>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</si>
  <si>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</si>
  <si>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</si>
  <si>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</si>
  <si>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</si>
  <si>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</si>
  <si>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</si>
  <si>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</si>
  <si>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</si>
  <si>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</si>
  <si>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</si>
  <si>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</si>
  <si>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</si>
  <si>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</si>
  <si>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</si>
  <si>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</si>
  <si>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</si>
  <si>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</si>
  <si>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</si>
  <si>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</si>
  <si>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</si>
  <si>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</si>
  <si>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</si>
  <si>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</si>
  <si>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</si>
  <si>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</si>
  <si>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</si>
  <si>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</si>
  <si>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</si>
  <si>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</si>
  <si>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</si>
  <si>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</si>
  <si>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</si>
  <si>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</si>
  <si>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</si>
  <si>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</si>
  <si>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</si>
  <si>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</si>
  <si>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</si>
  <si>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</si>
  <si>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</si>
  <si>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</si>
  <si>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</si>
  <si>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</si>
  <si>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</si>
  <si>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</si>
  <si>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</si>
  <si>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</si>
  <si>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</si>
  <si>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</si>
  <si>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</si>
  <si>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</si>
  <si>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</si>
  <si>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</si>
  <si>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</si>
  <si>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</si>
  <si>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</si>
  <si>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</si>
  <si>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</si>
  <si>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</si>
  <si>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</si>
  <si>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</si>
  <si>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</si>
  <si>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</si>
  <si>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</si>
  <si>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</si>
  <si>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</si>
  <si>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</si>
  <si>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</si>
  <si>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</si>
  <si>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</si>
  <si>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</si>
  <si>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</si>
  <si>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</si>
  <si>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</si>
  <si>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</si>
  <si>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</si>
  <si>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</si>
  <si>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</si>
  <si>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</si>
  <si>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</si>
  <si>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</si>
  <si>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</si>
  <si>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</si>
  <si>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</si>
  <si>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</si>
  <si>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</si>
  <si>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</si>
  <si>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</si>
  <si>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</si>
  <si>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</si>
  <si>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</si>
  <si>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</si>
  <si>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</si>
  <si>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</si>
  <si>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</si>
  <si>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</si>
  <si>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</si>
  <si>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</si>
  <si>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</si>
  <si>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</si>
  <si>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</si>
  <si>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</si>
  <si>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</si>
  <si>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</si>
  <si>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</si>
  <si>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</si>
  <si>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</si>
  <si>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</si>
  <si>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</si>
  <si>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</si>
  <si>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</si>
  <si>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</si>
  <si>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</si>
  <si>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</si>
  <si>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</si>
  <si>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</si>
  <si>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</si>
  <si>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</si>
  <si>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</si>
  <si>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</si>
  <si>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</si>
  <si>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</si>
  <si>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</si>
  <si>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</si>
  <si>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</si>
  <si>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</si>
  <si>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</si>
  <si>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</si>
  <si>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</si>
  <si>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</si>
  <si>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</si>
  <si>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</si>
  <si>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</si>
  <si>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</si>
  <si>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</si>
  <si>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</si>
  <si>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</si>
  <si>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</si>
  <si>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</si>
  <si>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</si>
  <si>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</si>
  <si>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</si>
  <si>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</si>
  <si>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</si>
  <si>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</si>
  <si>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</si>
  <si>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</si>
  <si>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</si>
  <si>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</si>
  <si>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</si>
  <si>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</si>
  <si>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</si>
  <si>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</si>
  <si>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</si>
  <si>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</si>
  <si>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</si>
  <si>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</si>
  <si>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</si>
  <si>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</si>
  <si>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</si>
  <si>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</si>
  <si>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</si>
  <si>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</si>
  <si>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</si>
  <si>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</si>
  <si>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</si>
  <si>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</si>
  <si>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</si>
  <si>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</si>
  <si>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</si>
  <si>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</si>
  <si>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</si>
  <si>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</si>
  <si>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</si>
  <si>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</si>
  <si>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</si>
  <si>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</si>
  <si>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</si>
  <si>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</si>
  <si>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</si>
  <si>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</si>
  <si>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</si>
  <si>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</si>
  <si>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</si>
  <si>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</si>
  <si>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</si>
  <si>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</si>
  <si>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</si>
  <si>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</si>
  <si>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</si>
  <si>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</si>
  <si>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</si>
  <si>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</si>
  <si>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</si>
  <si>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</si>
  <si>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</si>
  <si>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</si>
  <si>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</si>
  <si>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</si>
  <si>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</si>
  <si>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</si>
  <si>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</si>
  <si>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</si>
  <si>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</si>
  <si>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</si>
  <si>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</si>
  <si>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</si>
  <si>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</si>
  <si>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</si>
  <si>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</si>
  <si>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</si>
  <si>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</si>
  <si>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</si>
  <si>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</si>
  <si>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</si>
  <si>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</si>
  <si>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</si>
  <si>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</si>
  <si>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</si>
  <si>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</si>
  <si>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</si>
  <si>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</si>
  <si>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</si>
  <si>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</si>
  <si>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</si>
  <si>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</si>
  <si>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</si>
  <si>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</si>
  <si>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</si>
  <si>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</si>
  <si>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</si>
  <si>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</si>
  <si>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</si>
  <si>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</si>
  <si>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</si>
  <si>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</si>
  <si>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</si>
  <si>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</si>
  <si>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</si>
  <si>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</si>
  <si>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</si>
  <si>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</si>
  <si>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</si>
  <si>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</si>
  <si>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</si>
  <si>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</si>
  <si>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</si>
  <si>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</si>
  <si>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</si>
  <si>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</si>
  <si>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</si>
  <si>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</si>
  <si>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</si>
  <si>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</si>
  <si>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</si>
  <si>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</si>
  <si>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</si>
  <si>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</si>
  <si>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</si>
  <si>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</si>
  <si>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</si>
  <si>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</si>
  <si>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</si>
  <si>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</si>
  <si>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</si>
  <si>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</si>
  <si>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</si>
  <si>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</si>
  <si>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</si>
  <si>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</si>
  <si>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</si>
  <si>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</si>
  <si>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</si>
  <si>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</si>
  <si>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</si>
  <si>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</si>
  <si>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</si>
  <si>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</si>
  <si>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</si>
  <si>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</si>
  <si>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</si>
  <si>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</si>
  <si>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</si>
  <si>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</si>
  <si>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</si>
  <si>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</si>
  <si>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</si>
  <si>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</si>
  <si>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</si>
  <si>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</si>
  <si>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</si>
  <si>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</si>
  <si>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</si>
  <si>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</si>
  <si>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</si>
  <si>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</si>
  <si>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</si>
  <si>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</si>
  <si>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</si>
  <si>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</si>
  <si>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</si>
  <si>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</si>
  <si>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</si>
  <si>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</si>
  <si>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</si>
  <si>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</si>
  <si>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</si>
  <si>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</si>
  <si>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</si>
  <si>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</si>
  <si>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</si>
  <si>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</si>
  <si>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</si>
  <si>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</si>
  <si>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</si>
  <si>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</si>
  <si>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</si>
  <si>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</si>
  <si>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</si>
  <si>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</si>
  <si>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</si>
  <si>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</si>
  <si>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</si>
  <si>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</si>
  <si>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</si>
  <si>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</si>
  <si>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</si>
  <si>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</si>
  <si>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</si>
  <si>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</si>
  <si>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</si>
  <si>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</si>
  <si>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</si>
  <si>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</si>
  <si>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</si>
  <si>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</si>
  <si>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</si>
  <si>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</si>
  <si>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</si>
  <si>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</si>
  <si>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</si>
  <si>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</si>
  <si>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</si>
  <si>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</si>
  <si>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</si>
  <si>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</si>
  <si>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</si>
  <si>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</si>
  <si>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</si>
  <si>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</si>
  <si>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</si>
  <si>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</si>
  <si>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</si>
  <si>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</si>
  <si>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</si>
  <si>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</si>
  <si>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</si>
  <si>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</si>
  <si>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</si>
  <si>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</si>
  <si>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</si>
  <si>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</si>
  <si>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</si>
  <si>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</si>
  <si>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</si>
  <si>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</si>
  <si>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</si>
  <si>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</si>
  <si>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</si>
  <si>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</si>
  <si>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</si>
  <si>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</si>
  <si>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</si>
  <si>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</si>
  <si>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</si>
  <si>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</si>
  <si>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</si>
  <si>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</si>
  <si>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</si>
  <si>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</si>
  <si>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</si>
  <si>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</si>
  <si>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</si>
  <si>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</si>
  <si>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</si>
  <si>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</si>
  <si>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</si>
  <si>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</si>
  <si>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</si>
  <si>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</si>
  <si>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</si>
  <si>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</si>
  <si>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</si>
  <si>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</si>
  <si>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</si>
  <si>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</si>
  <si>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</si>
  <si>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</si>
  <si>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</si>
  <si>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</si>
  <si>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</si>
  <si>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</si>
  <si>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</si>
  <si>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</si>
  <si>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</si>
  <si>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</si>
  <si>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</si>
  <si>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</si>
  <si>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</si>
  <si>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</si>
  <si>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</si>
  <si>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</si>
  <si>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</si>
  <si>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</si>
  <si>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</si>
  <si>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</si>
  <si>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</si>
  <si>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</si>
  <si>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</si>
  <si>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</si>
  <si>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</si>
  <si>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</si>
  <si>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</si>
  <si>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</si>
  <si>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</si>
  <si>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</si>
  <si>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</si>
  <si>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</si>
  <si>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</si>
  <si>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</si>
  <si>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</si>
  <si>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</si>
  <si>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</si>
  <si>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</si>
  <si>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</si>
  <si>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</si>
  <si>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</si>
  <si>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</si>
  <si>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</si>
  <si>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</si>
  <si>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</si>
  <si>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</si>
  <si>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</si>
  <si>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</si>
  <si>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</si>
  <si>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</si>
  <si>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</si>
  <si>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</si>
  <si>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</si>
  <si>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</si>
  <si>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</si>
  <si>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</si>
  <si>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</si>
  <si>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</si>
  <si>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</si>
  <si>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</si>
  <si>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</si>
  <si>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</si>
  <si>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</si>
  <si>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</si>
  <si>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</si>
  <si>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</si>
  <si>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</si>
  <si>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</si>
  <si>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</si>
  <si>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</si>
  <si>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</si>
  <si>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</si>
  <si>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</si>
  <si>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</si>
  <si>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</si>
  <si>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</si>
  <si>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</si>
  <si>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</si>
  <si>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</si>
  <si>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</si>
  <si>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</si>
  <si>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</si>
  <si>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</si>
  <si>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</si>
  <si>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</si>
  <si>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</si>
  <si>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</si>
  <si>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</si>
  <si>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</si>
  <si>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</si>
  <si>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</si>
  <si>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</si>
  <si>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</si>
  <si>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</si>
  <si>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</si>
  <si>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</si>
  <si>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</si>
  <si>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</si>
  <si>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</si>
  <si>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</si>
  <si>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</si>
  <si>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</si>
  <si>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</si>
  <si>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</si>
  <si>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</si>
  <si>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</si>
  <si>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</si>
  <si>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</si>
  <si>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</si>
  <si>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</si>
  <si>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</si>
  <si>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</si>
  <si>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</si>
  <si>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</si>
  <si>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</si>
  <si>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</si>
  <si>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</si>
  <si>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</si>
  <si>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</si>
  <si>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</si>
  <si>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</si>
  <si>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</si>
  <si>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</si>
  <si>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</si>
  <si>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</si>
  <si>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</si>
  <si>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</si>
  <si>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</si>
  <si>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</si>
  <si>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</si>
  <si>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</si>
  <si>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</si>
  <si>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</si>
  <si>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</si>
  <si>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</si>
  <si>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</si>
  <si>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</si>
  <si>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</si>
  <si>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</si>
  <si>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</si>
  <si>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</si>
  <si>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</si>
  <si>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</si>
  <si>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</si>
  <si>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</si>
  <si>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</si>
  <si>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</si>
  <si>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</si>
  <si>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</si>
  <si>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</si>
  <si>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</si>
  <si>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</si>
  <si>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</si>
  <si>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</si>
  <si>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</si>
  <si>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</si>
  <si>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</si>
  <si>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</si>
  <si>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</si>
  <si>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</si>
  <si>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</si>
  <si>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</si>
  <si>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</si>
  <si>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</si>
  <si>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</si>
  <si>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</si>
  <si>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</si>
  <si>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</si>
  <si>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</si>
  <si>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</si>
  <si>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</si>
  <si>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</si>
  <si>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</si>
  <si>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</si>
  <si>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</si>
  <si>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</si>
  <si>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</si>
  <si>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</si>
  <si>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</si>
  <si>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</si>
  <si>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</si>
  <si>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</si>
  <si>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</si>
  <si>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</si>
  <si>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</si>
  <si>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</si>
  <si>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</si>
  <si>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</si>
  <si>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</si>
  <si>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</si>
  <si>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</si>
  <si>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</si>
  <si>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</si>
  <si>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</si>
  <si>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</si>
  <si>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</si>
  <si>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</si>
  <si>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</si>
  <si>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</si>
  <si>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</si>
  <si>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</si>
  <si>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</si>
  <si>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</si>
  <si>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</si>
  <si>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</si>
  <si>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</si>
  <si>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</si>
  <si>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</si>
  <si>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</si>
  <si>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</si>
  <si>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</si>
  <si>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012026/00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</si>
  <si>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</si>
  <si>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</si>
  <si>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</si>
  <si>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Fibre Optic 2 Core 1000 M per Roll</t>
  </si>
  <si>
    <t>https://goo.gl/maps/su8QuFSexe6ZucSLA</t>
  </si>
  <si>
    <t xml:space="preserve">หมายเหตุ </t>
  </si>
  <si>
    <t>บ้านแทนรัก1</t>
  </si>
  <si>
    <t>SC/APC  SC/APC SM PATCH CORD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</si>
</sst>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43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64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vertical="top"/>
    </xf>
    <xf numFmtId="43" fontId="4" fillId="3" borderId="4" xfId="1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165" fontId="4" fillId="3" borderId="6" xfId="0" applyNumberFormat="1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102</xdr:row>
      <xdr:rowOff>73659</xdr:rowOff>
    </xdr:from>
    <xdr:to>
      <xdr:col>9</xdr:col>
      <xdr:colOff>251722</xdr:colOff>
      <xdr:row>102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102</xdr:row>
      <xdr:rowOff>90170</xdr:rowOff>
    </xdr:from>
    <xdr:to>
      <xdr:col>10</xdr:col>
      <xdr:colOff>266467</xdr:colOff>
      <xdr:row>102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07;&#3609;&#3619;&#3633;&#3585;%20&amp;%20&#3623;&#3636;&#3609;&#3648;&#3609;&#3629;&#3619;&#3660;/Survey%20ROI%20&#3610;&#3657;&#3634;&#3609;&#3649;&#3607;&#3609;&#3619;&#3633;&#358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ใบประเมิน ROI&amp;PP 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Tenda i21 AC1200Mbps ceiling gigabit access point PoE</v>
          </cell>
          <cell r="C8" t="str">
            <v>ตัว</v>
          </cell>
          <cell r="E8" t="str">
            <v>Tenda i21 AC1200Mbps ceiling gigabit access point PoE</v>
          </cell>
          <cell r="F8">
            <v>1926</v>
          </cell>
        </row>
        <row r="9">
          <cell r="B9" t="str">
            <v>Tenda i24 AC1200Mbps ceiling gigabit access point PoE</v>
          </cell>
          <cell r="C9" t="str">
            <v>ตัว</v>
          </cell>
          <cell r="E9" t="str">
            <v>Tenda i24 AC1200Mbps ceiling gigabit access point PoE</v>
          </cell>
          <cell r="F9">
            <v>2568</v>
          </cell>
        </row>
        <row r="10">
          <cell r="B10" t="str">
            <v>AC2100 DUAL-BNLD Gigabitg Wireless Router</v>
          </cell>
          <cell r="C10" t="str">
            <v>ตัว</v>
          </cell>
          <cell r="E10" t="str">
            <v>AC2100 DUAL-BNLD Gigabitg Wireless Router</v>
          </cell>
          <cell r="F10">
            <v>1050</v>
          </cell>
        </row>
        <row r="11">
          <cell r="B11" t="str">
            <v>ZyXEL Gigabit Switching Hub  (GS1200-5HP V2) 5 Port POE Web-Menager</v>
          </cell>
          <cell r="C11" t="str">
            <v>ตัว</v>
          </cell>
          <cell r="E11" t="str">
            <v>ZyXEL Gigabit Switching Hub  (GS1200-5HP V2) 5 Port POE Web-Menager</v>
          </cell>
          <cell r="F11">
            <v>2600</v>
          </cell>
        </row>
        <row r="12">
          <cell r="B12" t="str">
            <v>PLANET POE GS-4210-8P2T2S 8-PORT 10/100/1000MBPS 802.3AT POE + 2-PORT 10/100/1000MBPS + 2-PORT 100/1000X SFP MANAGED SWITCH</v>
          </cell>
          <cell r="C12" t="str">
            <v>ตัว</v>
          </cell>
          <cell r="E12" t="str">
            <v>PLANET POE GS-4210-8P2T2S 8-PORT 10/100/1000MBPS 802.3AT POE + 2-PORT 10/100/1000MBPS + 2-PORT 100/1000X SFP MANAGED SWITCH</v>
          </cell>
          <cell r="F12">
            <v>14552</v>
          </cell>
        </row>
        <row r="13">
          <cell r="B13" t="str">
            <v>Planet POE GS-4210-16P4C 16-Port 10/100/1000T 802.3at PoE + 4-Port Gigabit TP/SFP Combo Managed Switch/220W</v>
          </cell>
          <cell r="C13" t="str">
            <v>ตัว</v>
          </cell>
          <cell r="E13" t="str">
            <v>Planet POE GS-4210-16P4C 16-Port 10/100/1000T 802.3at PoE + 4-Port Gigabit TP/SFP Combo Managed Switch/220W</v>
          </cell>
          <cell r="F13">
            <v>18511</v>
          </cell>
        </row>
        <row r="14">
          <cell r="B14" t="str">
            <v>PLANET POE GS-4210-24P4C 24-PORT 10/100/1000T ULTRA POE + 4-PORT GIGABIT TP/SFP COMBO MANAGED SWITCH</v>
          </cell>
          <cell r="C14" t="str">
            <v>ตัว</v>
          </cell>
          <cell r="E14" t="str">
            <v>PLANET POE GS-4210-24P4C 24-PORT 10/100/1000T ULTRA POE + 4-PORT GIGABIT TP/SFP COMBO MANAGED SWITCH</v>
          </cell>
          <cell r="F14">
            <v>24075</v>
          </cell>
        </row>
        <row r="15">
          <cell r="B15" t="str">
            <v>Planet POE GS-4210-48P4S 48-Port 10/100/1000T 802.3at PoE + 4-Port 100/1000BASE-X SFP Managed Switch</v>
          </cell>
          <cell r="C15" t="str">
            <v>ตัว</v>
          </cell>
          <cell r="E15" t="str">
            <v>Planet POE GS-4210-48P4S 48-Port 10/100/1000T 802.3at PoE + 4-Port 100/1000BASE-X SFP Managed Switch</v>
          </cell>
          <cell r="F15">
            <v>39269</v>
          </cell>
        </row>
        <row r="16">
          <cell r="B16" t="str">
            <v>Planet GS-4210-16T2S 16-Port Layer 2 Managed Gigabit Ethernet Switch W/2 SFP Interfaces</v>
          </cell>
          <cell r="C16" t="str">
            <v>ตัว</v>
          </cell>
          <cell r="E16" t="str">
            <v>Planet GS-4210-16T2S 16-Port Layer 2 Managed Gigabit Ethernet Switch W/2 SFP Interfaces</v>
          </cell>
          <cell r="F16">
            <v>6741</v>
          </cell>
        </row>
        <row r="17">
          <cell r="B17" t="str">
            <v>Planet GS-4210-24T2S 24-Port Layer 2 Managed Gigabit Ethernet Switch W/2 SFP Interfaces</v>
          </cell>
          <cell r="C17" t="str">
            <v>ตัว</v>
          </cell>
          <cell r="E17" t="str">
            <v>Planet GS-4210-24T2S 24-Port Layer 2 Managed Gigabit Ethernet Switch W/2 SFP Interfaces</v>
          </cell>
          <cell r="F17">
            <v>8506</v>
          </cell>
        </row>
        <row r="18">
          <cell r="B18" t="str">
            <v>Planet GS-4210-48T4S 48-Port 10/100/1000BASE-T + 4-Port 100/1000BASE-X SFP Gigabit Managed Switch</v>
          </cell>
          <cell r="C18" t="str">
            <v>ตัว</v>
          </cell>
          <cell r="E18" t="str">
            <v>Planet GS-4210-48T4S 48-Port 10/100/1000BASE-T + 4-Port 100/1000BASE-X SFP Gigabit Managed Switch</v>
          </cell>
          <cell r="F18">
            <v>21668</v>
          </cell>
        </row>
        <row r="19">
          <cell r="B19" t="str">
            <v>Aruba IOn 1930 8G 2SFP POE 124W Switch (8 x 10/100/1000 PoE+, 2 SFP)</v>
          </cell>
          <cell r="C19" t="str">
            <v>ตัว</v>
          </cell>
          <cell r="E19" t="str">
            <v>Aruba IOn 1930 8G 2SFP POE 124W Switch (8 x 10/100/1000 PoE+, 2 SFP)</v>
          </cell>
          <cell r="F19">
            <v>9700</v>
          </cell>
        </row>
        <row r="20">
          <cell r="B20" t="str">
            <v>Tenda TND-TEG5328P 24 port 10/100/1000 Managed PoE Switch</v>
          </cell>
          <cell r="C20" t="str">
            <v>ตัว</v>
          </cell>
          <cell r="E20" t="str">
            <v>Tenda TND-TEG5328P 24 port 10/100/1000 Managed PoE Switch</v>
          </cell>
          <cell r="F20">
            <v>12500</v>
          </cell>
        </row>
        <row r="21">
          <cell r="B21" t="str">
            <v>Switch Zyxel GS1900-24HPv2 24 Ports 10/100/1000BASE-T ( 12 PoE) , + 2 Ports SFP 100/1000BASE-X Smart Managed PoE Switch with GbE Uplink (170 Watt)</v>
          </cell>
          <cell r="C21" t="str">
            <v>ตัว</v>
          </cell>
          <cell r="E21" t="str">
            <v>Switch Zyxel GS1900-24HPv2 24 Ports 10/100/1000BASE-T ( 12 PoE) , + 2 Ports SFP 100/1000BASE-X Smart Managed PoE Switch with GbE Uplink (170 Watt)</v>
          </cell>
          <cell r="F21">
            <v>12500</v>
          </cell>
        </row>
        <row r="22">
          <cell r="B22" t="str">
            <v>SWITCH PLANET GS-4210 -8T4S</v>
          </cell>
          <cell r="C22" t="str">
            <v>ตัว</v>
          </cell>
          <cell r="E22" t="str">
            <v>SWITCH PLANET GS-4210 -8T4S</v>
          </cell>
          <cell r="F22">
            <v>5990</v>
          </cell>
        </row>
        <row r="23">
          <cell r="B23" t="str">
            <v>Switch TP-LINK TL-SG1218MP 18-Port Gigabit Rackmount Switch with 16 PoE+ (250W)</v>
          </cell>
          <cell r="C23" t="str">
            <v>ตัว</v>
          </cell>
          <cell r="E23" t="str">
            <v>Switch TP-LINK TL-SG1218MP 18-Port Gigabit Rackmount Switch with 16 PoE+ (250W)</v>
          </cell>
          <cell r="F23">
            <v>5750</v>
          </cell>
        </row>
        <row r="24">
          <cell r="B24" t="str">
            <v>Switch TP-LINK TL-SG3428MP 28-Port Gigabit L2 Managed Switch with 24-Port PoE+</v>
          </cell>
          <cell r="C24" t="str">
            <v>ตัว</v>
          </cell>
          <cell r="E24" t="str">
            <v>Switch TP-LINK TL-SG3428MP 28-Port Gigabit L2 Managed Switch with 24-Port PoE+</v>
          </cell>
          <cell r="F24">
            <v>10890</v>
          </cell>
        </row>
        <row r="25">
          <cell r="B25" t="str">
            <v xml:space="preserve">Switch Tenda TEG5310P-8-150W </v>
          </cell>
          <cell r="C25" t="str">
            <v>ตัว</v>
          </cell>
          <cell r="E25" t="str">
            <v xml:space="preserve">Switch Tenda TEG5310P-8-150W </v>
          </cell>
          <cell r="F25">
            <v>4500</v>
          </cell>
        </row>
        <row r="26">
          <cell r="B26" t="str">
            <v>Mikrotik RB2011UiAS-RM</v>
          </cell>
          <cell r="C26" t="str">
            <v>ตัว</v>
          </cell>
          <cell r="E26" t="str">
            <v>Mikrotik RB2011UiAS-RM</v>
          </cell>
          <cell r="F26">
            <v>3400</v>
          </cell>
        </row>
        <row r="27">
          <cell r="B27" t="str">
            <v>Mikrotik RB3011UiAS-RM</v>
          </cell>
          <cell r="C27" t="str">
            <v>ตัว</v>
          </cell>
          <cell r="E27" t="str">
            <v>Mikrotik RB3011UiAS-RM</v>
          </cell>
          <cell r="F27">
            <v>5120</v>
          </cell>
        </row>
        <row r="28">
          <cell r="B28" t="str">
            <v>Mikrotik RB4011iGS+RM</v>
          </cell>
          <cell r="C28" t="str">
            <v>ตัว</v>
          </cell>
          <cell r="E28" t="str">
            <v>Mikrotik RB4011iGS+RM</v>
          </cell>
          <cell r="F28">
            <v>5690</v>
          </cell>
        </row>
        <row r="29">
          <cell r="B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29" t="str">
            <v>ชุด</v>
          </cell>
          <cell r="E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29">
            <v>3785</v>
          </cell>
        </row>
        <row r="30">
          <cell r="B30" t="str">
            <v xml:space="preserve">G7-00004  รางไฟชนิด 4 Outlet Universal มี Surge </v>
          </cell>
          <cell r="C30" t="str">
            <v>ตัว</v>
          </cell>
          <cell r="E30" t="str">
            <v xml:space="preserve">G7-00004  รางไฟชนิด 4 Outlet Universal มี Surge </v>
          </cell>
          <cell r="F30">
            <v>860</v>
          </cell>
        </row>
        <row r="31">
          <cell r="B31" t="str">
            <v>G7-00006  รางไฟชนิด 6 Outlet Universal มี Surge</v>
          </cell>
          <cell r="C31" t="str">
            <v>ตัว</v>
          </cell>
          <cell r="E31" t="str">
            <v>G7-00006  รางไฟชนิด 6 Outlet Universal มี Surge</v>
          </cell>
          <cell r="F31">
            <v>960</v>
          </cell>
        </row>
        <row r="32">
          <cell r="B32" t="str">
            <v xml:space="preserve">พัดลมระบายอากาศ 4" </v>
          </cell>
          <cell r="C32" t="str">
            <v>ตัว</v>
          </cell>
          <cell r="E32" t="str">
            <v xml:space="preserve">พัดลมระบายอากาศ 4" </v>
          </cell>
          <cell r="F32">
            <v>360</v>
          </cell>
        </row>
        <row r="33">
          <cell r="B33" t="str">
            <v>เครื่องสำรองไฟ EMPOW UPS Model : DRONE-1000VA/500W</v>
          </cell>
          <cell r="C33" t="str">
            <v>ตัว</v>
          </cell>
          <cell r="E33" t="str">
            <v>เครื่องสำรองไฟ EMPOW UPS Model : DRONE-1000VA/500W</v>
          </cell>
          <cell r="F33">
            <v>1670</v>
          </cell>
        </row>
        <row r="34">
          <cell r="B34" t="str">
            <v>สาย Lan cat6 305M</v>
          </cell>
          <cell r="C34" t="str">
            <v>กล่อง</v>
          </cell>
          <cell r="E34" t="str">
            <v>สาย Lan cat6 305M</v>
          </cell>
          <cell r="F34">
            <v>3300</v>
          </cell>
        </row>
        <row r="35">
          <cell r="B35" t="str">
            <v>สาย Lan cat5e 305M</v>
          </cell>
          <cell r="C35" t="str">
            <v>กล่อง</v>
          </cell>
          <cell r="E35" t="str">
            <v>สาย Lan cat5e 305M</v>
          </cell>
          <cell r="F35">
            <v>1800</v>
          </cell>
        </row>
        <row r="36">
          <cell r="B36" t="str">
            <v>lan cat5e Outdoor 305M</v>
          </cell>
          <cell r="C36" t="str">
            <v>กล่อง</v>
          </cell>
          <cell r="E36" t="str">
            <v>lan cat5e Outdoor 305M</v>
          </cell>
          <cell r="F36">
            <v>2630</v>
          </cell>
        </row>
        <row r="37">
          <cell r="B37" t="str">
            <v>เบ็ตเตล็ด กิ๊ปตอกสาย Lan</v>
          </cell>
          <cell r="C37" t="str">
            <v>ชุด</v>
          </cell>
          <cell r="E37" t="str">
            <v>เบ็ตเตล็ด กิ๊ปตอกสาย Lan</v>
          </cell>
          <cell r="F37">
            <v>960</v>
          </cell>
        </row>
        <row r="38">
          <cell r="B38" t="str">
            <v>US-1001 หัว Lan Link cat5e หน่วนเป็น 1 ถุง ถุงละ 10 ตัว</v>
          </cell>
          <cell r="C38" t="str">
            <v>ถุง</v>
          </cell>
          <cell r="E38" t="str">
            <v>US-1001 หัว Lan Link cat5e หน่วนเป็น 1 ถุง ถุงละ 10 ตัว</v>
          </cell>
          <cell r="F38">
            <v>50</v>
          </cell>
        </row>
        <row r="39">
          <cell r="B39" t="str">
            <v>US-6004 CAT 5E Locking Plug Boot  1 ถุง ถุงละ 10 ตัว</v>
          </cell>
          <cell r="C39" t="str">
            <v>ถุง</v>
          </cell>
          <cell r="E39" t="str">
            <v>US-6004 CAT 5E Locking Plug Boot  1 ถุง ถุงละ 10 ตัว</v>
          </cell>
          <cell r="F39">
            <v>50</v>
          </cell>
        </row>
        <row r="40">
          <cell r="B40" t="str">
            <v>ตัวต่อกลาง Lan Link CAT 5E LINK รุ่น US-4005IL</v>
          </cell>
          <cell r="C40" t="str">
            <v>ตัว</v>
          </cell>
          <cell r="E40" t="str">
            <v>ตัวต่อกลาง Lan Link CAT 5E LINK รุ่น US-4005IL</v>
          </cell>
          <cell r="F40">
            <v>60</v>
          </cell>
        </row>
        <row r="41">
          <cell r="B41" t="str">
            <v>SFP Fiber Single-Mode Fiber (SMF) 1.25Gb 1310-1490</v>
          </cell>
          <cell r="C41" t="str">
            <v>คู่</v>
          </cell>
          <cell r="E41" t="str">
            <v>SFP Fiber Single-Mode Fiber (SMF) 1.25Gb 1310-1490</v>
          </cell>
          <cell r="F41">
            <v>1200</v>
          </cell>
        </row>
        <row r="42">
          <cell r="B42" t="str">
            <v>SFP Lan  1.25Gb</v>
          </cell>
          <cell r="C42" t="str">
            <v>ตัว</v>
          </cell>
          <cell r="E42" t="str">
            <v>SFP Lan  1.25Gb</v>
          </cell>
          <cell r="F42">
            <v>1050</v>
          </cell>
        </row>
        <row r="43">
          <cell r="B43" t="str">
            <v>Wall Mouth indoor 4 port  (SC/APC)</v>
          </cell>
          <cell r="C43" t="str">
            <v>ชุด</v>
          </cell>
          <cell r="E43" t="str">
            <v>Wall Mouth indoor 4 port  (SC/APC)</v>
          </cell>
          <cell r="F43">
            <v>570</v>
          </cell>
        </row>
        <row r="44">
          <cell r="B44" t="str">
            <v>W&amp;D wifi gepon onu (ABI) 7114</v>
          </cell>
          <cell r="C44" t="str">
            <v>ตัว</v>
          </cell>
          <cell r="E44" t="str">
            <v>W&amp;D wifi gepon onu (ABI) 7114</v>
          </cell>
          <cell r="F44">
            <v>2200</v>
          </cell>
        </row>
        <row r="45">
          <cell r="B45" t="str">
            <v>ค่าติดตั้ง อุปกรณ์ Access Point ในอาคาร (พนักงาน)</v>
          </cell>
          <cell r="C45" t="str">
            <v>จุด</v>
          </cell>
          <cell r="E45" t="str">
            <v>ค่าติดตั้ง อุปกรณ์ Access Point ในอาคาร (พนักงาน)</v>
          </cell>
          <cell r="F45">
            <v>150</v>
          </cell>
        </row>
        <row r="46">
          <cell r="B46" t="str">
            <v>ค่าติดตั้ง อุปกรณ์ Access Point ในอาคาร (SUB)</v>
          </cell>
          <cell r="C46" t="str">
            <v>จุด</v>
          </cell>
          <cell r="E46" t="str">
            <v>ค่าติดตั้ง อุปกรณ์ Access Point ในอาคาร (SUB)</v>
          </cell>
          <cell r="F46">
            <v>200</v>
          </cell>
        </row>
        <row r="47">
          <cell r="B47" t="str">
            <v>ค่าแรง เดินสายแลน และติดตั้ง Access Point ในอาคาร (SUB)</v>
          </cell>
          <cell r="C47" t="str">
            <v>จุด</v>
          </cell>
          <cell r="E47" t="str">
            <v>ค่าแรง เดินสายแลน และติดตั้ง Access Point ในอาคาร (SUB)</v>
          </cell>
          <cell r="F47">
            <v>700</v>
          </cell>
        </row>
        <row r="48">
          <cell r="B48" t="str">
            <v>ค่าแรง ติดตั้งตู้พร้อมระบบไฟฟ้า (พนักงาน)</v>
          </cell>
          <cell r="C48" t="str">
            <v>จุด</v>
          </cell>
          <cell r="E48" t="str">
            <v>ค่าแรง ติดตั้งตู้พร้อมระบบไฟฟ้า (พนักงาน)</v>
          </cell>
          <cell r="F48">
            <v>500</v>
          </cell>
        </row>
        <row r="49">
          <cell r="B49" t="str">
            <v>ค่าแรง ติดตั้งตู้พร้อมระบบไฟฟ้า (SUB)</v>
          </cell>
          <cell r="C49" t="str">
            <v>จุด</v>
          </cell>
          <cell r="E49" t="str">
            <v>ค่าแรง ติดตั้งตู้พร้อมระบบไฟฟ้า (SUB)</v>
          </cell>
          <cell r="F49">
            <v>1000</v>
          </cell>
        </row>
        <row r="50">
          <cell r="B50" t="str">
            <v xml:space="preserve">Mikrotik CCR1016-12S-1S+  </v>
          </cell>
          <cell r="C50" t="str">
            <v>ตัว</v>
          </cell>
          <cell r="E50" t="str">
            <v xml:space="preserve">Mikrotik CCR1016-12S-1S+  </v>
          </cell>
          <cell r="F50">
            <v>28620</v>
          </cell>
        </row>
        <row r="51">
          <cell r="B51" t="str">
            <v>Mikrotik CCR ROUTER1009 -7C - 1C - 1S+</v>
          </cell>
          <cell r="C51" t="str">
            <v>ตัว</v>
          </cell>
          <cell r="E51" t="str">
            <v>Mikrotik CCR ROUTER1009 -7C - 1C - 1S+</v>
          </cell>
          <cell r="F51">
            <v>16620</v>
          </cell>
        </row>
        <row r="52">
          <cell r="B52" t="str">
            <v>6-24 Port F.O.RACK MOUNT DRAWER</v>
          </cell>
          <cell r="C52" t="str">
            <v>ชิ้น</v>
          </cell>
          <cell r="E52" t="str">
            <v>6-24 Port F.O.RACK MOUNT DRAWER</v>
          </cell>
          <cell r="F52">
            <v>2404</v>
          </cell>
        </row>
        <row r="53">
          <cell r="B53" t="str">
            <v>4 SC/UPC DUPLEX ADPTER SNAP PLATE</v>
          </cell>
          <cell r="C53" t="str">
            <v>ชิ้น</v>
          </cell>
          <cell r="E53" t="str">
            <v>4 SC/UPC DUPLEX ADPTER SNAP PLATE</v>
          </cell>
          <cell r="F53">
            <v>220</v>
          </cell>
        </row>
        <row r="54">
          <cell r="B54" t="str">
            <v>LC/UPC  SC/UPC SM PATCH CORD 3M</v>
          </cell>
          <cell r="C54" t="str">
            <v>เส้น</v>
          </cell>
          <cell r="E54" t="str">
            <v>LC/UPC  SC/UPC SM PATCH CORD 3M</v>
          </cell>
          <cell r="F54">
            <v>180</v>
          </cell>
        </row>
        <row r="55">
          <cell r="B55" t="str">
            <v>LC/UPC  FC/APC SM PATCH CORD 3M</v>
          </cell>
          <cell r="C55" t="str">
            <v>เส้น</v>
          </cell>
          <cell r="E55" t="str">
            <v>LC/UPC  FC/APC SM PATCH CORD 3M</v>
          </cell>
          <cell r="F55">
            <v>180</v>
          </cell>
        </row>
        <row r="56">
          <cell r="B56" t="str">
            <v>SC/APC  SC/APC SM PATCH CORD 3M</v>
          </cell>
          <cell r="C56" t="str">
            <v>เส้น</v>
          </cell>
          <cell r="E56" t="str">
            <v>SC/APC  SC/APC SM PATCH CORD 3M</v>
          </cell>
          <cell r="F56">
            <v>180</v>
          </cell>
        </row>
        <row r="57">
          <cell r="B57" t="str">
            <v>SC/UPC  SC/UPC SM PATCH CORD 3M</v>
          </cell>
          <cell r="C57" t="str">
            <v>เส้น</v>
          </cell>
          <cell r="E57" t="str">
            <v>SC/UPC  SC/UPC SM PATCH CORD 3M</v>
          </cell>
          <cell r="F57">
            <v>180</v>
          </cell>
        </row>
        <row r="58">
          <cell r="B58" t="str">
            <v>SC/UPC  SC/APC SM PATCH CORD 3M</v>
          </cell>
          <cell r="C58" t="str">
            <v>เส้น</v>
          </cell>
          <cell r="E58" t="str">
            <v>SC/UPC  SC/APC SM PATCH CORD 3M</v>
          </cell>
          <cell r="F58">
            <v>180</v>
          </cell>
        </row>
        <row r="59">
          <cell r="B59" t="str">
            <v>FC/APC  SC/UPC SM PATCH CORD 3M</v>
          </cell>
          <cell r="C59" t="str">
            <v>เส้น</v>
          </cell>
          <cell r="E59" t="str">
            <v>FC/APC  SC/UPC SM PATCH CORD 3M</v>
          </cell>
          <cell r="F59">
            <v>180</v>
          </cell>
        </row>
        <row r="60">
          <cell r="B60" t="str">
            <v>FC/APC  SC/APC SM PATCH CORD 3M</v>
          </cell>
          <cell r="C60" t="str">
            <v>เส้น</v>
          </cell>
          <cell r="E60" t="str">
            <v>FC/APC  SC/APC SM PATCH CORD 3M</v>
          </cell>
          <cell r="F60">
            <v>180</v>
          </cell>
        </row>
        <row r="61">
          <cell r="B61" t="str">
            <v>LAN Cat6 3m สีฟ้า</v>
          </cell>
          <cell r="C61" t="str">
            <v>เส้น</v>
          </cell>
          <cell r="E61" t="str">
            <v>LAN Cat6 3m สีฟ้า</v>
          </cell>
          <cell r="F61">
            <v>84</v>
          </cell>
        </row>
        <row r="62">
          <cell r="B62" t="str">
            <v>LAN Cat6 1m สีแดง</v>
          </cell>
          <cell r="C62" t="str">
            <v>เส้น</v>
          </cell>
          <cell r="E62" t="str">
            <v>LAN Cat6 1m สีแดง</v>
          </cell>
          <cell r="F62">
            <v>52</v>
          </cell>
        </row>
        <row r="63">
          <cell r="B63" t="str">
            <v>LAN Cat6 1m สีเหลือง</v>
          </cell>
          <cell r="C63" t="str">
            <v>เส้น</v>
          </cell>
          <cell r="E63" t="str">
            <v>LAN Cat6 1m สีเหลือง</v>
          </cell>
          <cell r="F63">
            <v>52</v>
          </cell>
        </row>
        <row r="64">
          <cell r="B64" t="str">
            <v xml:space="preserve">FWDM </v>
          </cell>
          <cell r="C64" t="str">
            <v>คู่</v>
          </cell>
          <cell r="E64" t="str">
            <v xml:space="preserve">FWDM </v>
          </cell>
          <cell r="F64">
            <v>1500</v>
          </cell>
        </row>
        <row r="65">
          <cell r="B65" t="str">
            <v>OLT-1812-8PON</v>
          </cell>
          <cell r="C65" t="str">
            <v>ตัว</v>
          </cell>
          <cell r="E65" t="str">
            <v>OLT-1812-8PON</v>
          </cell>
          <cell r="F65">
            <v>37500</v>
          </cell>
        </row>
        <row r="66">
          <cell r="B66" t="str">
            <v>OLT-GPON W&amp;D 16 PON</v>
          </cell>
          <cell r="C66" t="str">
            <v>ตัว</v>
          </cell>
          <cell r="E66" t="str">
            <v>OLT-GPON W&amp;D 16 PON</v>
          </cell>
          <cell r="F66">
            <v>64000</v>
          </cell>
        </row>
        <row r="67">
          <cell r="B67" t="str">
            <v>OLT TP Link DS-P7001-08 PON</v>
          </cell>
          <cell r="C67" t="str">
            <v>ตัว</v>
          </cell>
          <cell r="E67" t="str">
            <v>OLT TP Link DS-P7001-08 PON</v>
          </cell>
          <cell r="F67">
            <v>75000</v>
          </cell>
        </row>
        <row r="68">
          <cell r="B68" t="str">
            <v>OLT TP Link DS-P7001-016 PON</v>
          </cell>
          <cell r="C68" t="str">
            <v>ตัว</v>
          </cell>
          <cell r="E68" t="str">
            <v>OLT TP Link DS-P7001-016 PON</v>
          </cell>
          <cell r="F68">
            <v>162800</v>
          </cell>
        </row>
        <row r="69">
          <cell r="B69" t="str">
            <v>Power Supply</v>
          </cell>
          <cell r="C69" t="str">
            <v>ตัว</v>
          </cell>
          <cell r="E69" t="str">
            <v>Power Supply</v>
          </cell>
          <cell r="F69">
            <v>3713</v>
          </cell>
        </row>
        <row r="70">
          <cell r="B70" t="str">
            <v>SFP PON</v>
          </cell>
          <cell r="C70" t="str">
            <v>ตัว</v>
          </cell>
          <cell r="E70" t="str">
            <v>SFP PON</v>
          </cell>
          <cell r="F70">
            <v>1871</v>
          </cell>
        </row>
        <row r="71">
          <cell r="B71" t="str">
            <v>ONT-Bridge 1Gb GPON</v>
          </cell>
          <cell r="C71" t="str">
            <v>ตัว</v>
          </cell>
          <cell r="E71" t="str">
            <v>ONT-Bridge 1Gb GPON</v>
          </cell>
          <cell r="F71">
            <v>914</v>
          </cell>
        </row>
        <row r="72">
          <cell r="B72" t="str">
            <v>ONT-Bridge 1Gb GPON With Cable</v>
          </cell>
          <cell r="C72" t="str">
            <v>ตัว</v>
          </cell>
          <cell r="E72" t="str">
            <v>ONT-Bridge 1Gb GPON With Cable</v>
          </cell>
          <cell r="F72">
            <v>1442</v>
          </cell>
        </row>
        <row r="73">
          <cell r="B73" t="str">
            <v>ONU With Wifi AC1200 ax220</v>
          </cell>
          <cell r="C73" t="str">
            <v>ตัว</v>
          </cell>
          <cell r="E73" t="str">
            <v>ONU With Wifi AC1200 ax220</v>
          </cell>
          <cell r="F73">
            <v>1914</v>
          </cell>
        </row>
        <row r="74">
          <cell r="B74" t="str">
            <v>ONU With Wifi AX1800</v>
          </cell>
          <cell r="C74" t="str">
            <v>ตัว</v>
          </cell>
          <cell r="E74" t="str">
            <v>ONU With Wifi AX1800</v>
          </cell>
          <cell r="F74">
            <v>2770</v>
          </cell>
        </row>
        <row r="75">
          <cell r="B75" t="str">
            <v>Blockless PLC Splitter 1:2 JBN</v>
          </cell>
          <cell r="C75" t="str">
            <v>ตัว</v>
          </cell>
          <cell r="E75" t="str">
            <v>Blockless PLC Splitter 1:2 JBN</v>
          </cell>
          <cell r="F75">
            <v>210</v>
          </cell>
        </row>
        <row r="76">
          <cell r="B76" t="str">
            <v>Blockless PLC Splitter 1:4 JBN</v>
          </cell>
          <cell r="C76" t="str">
            <v>ตัว</v>
          </cell>
          <cell r="E76" t="str">
            <v>Blockless PLC Splitter 1:4 JBN</v>
          </cell>
          <cell r="F76">
            <v>290</v>
          </cell>
        </row>
        <row r="77">
          <cell r="B77" t="str">
            <v>Blockless PLC Splitter 1:8 JBN</v>
          </cell>
          <cell r="C77" t="str">
            <v>ตัว</v>
          </cell>
          <cell r="E77" t="str">
            <v>Blockless PLC Splitter 1:8 JBN</v>
          </cell>
          <cell r="F77">
            <v>480</v>
          </cell>
        </row>
        <row r="78">
          <cell r="B78" t="str">
            <v>Blockless PLC Splitter 1:16 JBN</v>
          </cell>
          <cell r="C78" t="str">
            <v>ตัว</v>
          </cell>
          <cell r="E78" t="str">
            <v>Blockless PLC Splitter 1:16 JBN</v>
          </cell>
          <cell r="F78">
            <v>1100</v>
          </cell>
        </row>
        <row r="79">
          <cell r="B79" t="str">
            <v>Dorp Closure spliller  FTTX  1x16 (เปล่า) HTSC-TL17 inline  JBN</v>
          </cell>
          <cell r="C79" t="str">
            <v>ตัว</v>
          </cell>
          <cell r="E79" t="str">
            <v>Dorp Closure spliller  FTTX  1x16 (เปล่า) HTSC-TL17 inline  JBN</v>
          </cell>
          <cell r="F79">
            <v>1500</v>
          </cell>
        </row>
        <row r="80">
          <cell r="B80" t="str">
            <v>Dual Window Optical Fiber Coupler 1x2</v>
          </cell>
          <cell r="C80" t="str">
            <v>ตัว</v>
          </cell>
          <cell r="E80" t="str">
            <v>Dual Window Optical Fiber Coupler 1x2</v>
          </cell>
          <cell r="F80">
            <v>550</v>
          </cell>
        </row>
        <row r="81">
          <cell r="B81" t="str">
            <v>Dual Window Optical Fiber Coupler 1x4</v>
          </cell>
          <cell r="C81" t="str">
            <v>ตัว</v>
          </cell>
          <cell r="E81" t="str">
            <v>Dual Window Optical Fiber Coupler 1x4</v>
          </cell>
          <cell r="F81">
            <v>1400</v>
          </cell>
        </row>
        <row r="82">
          <cell r="B82" t="str">
            <v>Dual Window Optical Fiber Coupler 1x8</v>
          </cell>
          <cell r="C82" t="str">
            <v>ตัว</v>
          </cell>
          <cell r="E82" t="str">
            <v>Dual Window Optical Fiber Coupler 1x8</v>
          </cell>
          <cell r="F82">
            <v>1700</v>
          </cell>
        </row>
        <row r="83">
          <cell r="B83" t="str">
            <v>Rack 42U เฉพาะโครง ความสูง 205 mm</v>
          </cell>
          <cell r="C83" t="str">
            <v>ตัว</v>
          </cell>
          <cell r="E83" t="str">
            <v>Rack 42U เฉพาะโครง ความสูง 205 mm</v>
          </cell>
          <cell r="F83">
            <v>9200</v>
          </cell>
        </row>
        <row r="84">
          <cell r="B84" t="str">
            <v>ถาดใส่ Rack</v>
          </cell>
          <cell r="C84" t="str">
            <v>ชิ้น</v>
          </cell>
          <cell r="E84" t="str">
            <v>ถาดใส่ Rack</v>
          </cell>
          <cell r="F84">
            <v>300</v>
          </cell>
        </row>
        <row r="85">
          <cell r="B85" t="str">
            <v>Combiner 20ch Cable Active</v>
          </cell>
          <cell r="C85" t="str">
            <v>ตัว</v>
          </cell>
          <cell r="E85" t="str">
            <v>Combiner 20ch Cable Active</v>
          </cell>
          <cell r="F85">
            <v>5500</v>
          </cell>
        </row>
        <row r="86">
          <cell r="B86" t="str">
            <v>Modulator Single Side Band Cable</v>
          </cell>
          <cell r="C86" t="str">
            <v>ตัว</v>
          </cell>
          <cell r="E86" t="str">
            <v>Modulator Single Side Band Cable</v>
          </cell>
          <cell r="F86">
            <v>3000</v>
          </cell>
        </row>
        <row r="87">
          <cell r="B87" t="str">
            <v>CA DM -O1  มอสดิจิติล  ตัวใหญ่ (ยอดยิ่ง)</v>
          </cell>
          <cell r="C87" t="str">
            <v>ตัว</v>
          </cell>
          <cell r="E87" t="str">
            <v>CA DM -O1  มอสดิจิติล  ตัวใหญ่ (ยอดยิ่ง)</v>
          </cell>
          <cell r="F87">
            <v>4400</v>
          </cell>
        </row>
        <row r="88">
          <cell r="B88" t="str">
            <v>Encoder 4:1 Hisolution</v>
          </cell>
          <cell r="C88" t="str">
            <v>ตัว</v>
          </cell>
          <cell r="E88" t="str">
            <v>Encoder 4:1 Hisolution</v>
          </cell>
          <cell r="F88">
            <v>51360</v>
          </cell>
        </row>
        <row r="89">
          <cell r="B89" t="str">
            <v>Encoder 8:2 Hisolution IP</v>
          </cell>
          <cell r="C89" t="str">
            <v>ตัว</v>
          </cell>
          <cell r="E89" t="str">
            <v>Encoder 8:2 Hisolution IP</v>
          </cell>
          <cell r="F89">
            <v>86884</v>
          </cell>
        </row>
        <row r="90">
          <cell r="B90" t="str">
            <v>CA 8 HD ENCODER (ยอดยิ่ง)</v>
          </cell>
          <cell r="C90" t="str">
            <v>ตัว</v>
          </cell>
          <cell r="E90" t="str">
            <v>CA 8 HD ENCODER (ยอดยิ่ง)</v>
          </cell>
          <cell r="F90">
            <v>64000</v>
          </cell>
        </row>
        <row r="91">
          <cell r="B91" t="str">
            <v>CA-TRANS 2 TS</v>
          </cell>
          <cell r="C91" t="str">
            <v>ตัว</v>
          </cell>
          <cell r="E91" t="str">
            <v>CA-TRANS 2 TS</v>
          </cell>
          <cell r="F91">
            <v>18000</v>
          </cell>
        </row>
        <row r="92">
          <cell r="B92" t="str">
            <v>CA-TRANS 5 TS ip</v>
          </cell>
          <cell r="C92" t="str">
            <v>ตัว</v>
          </cell>
          <cell r="E92" t="str">
            <v>CA-TRANS 5 TS ip</v>
          </cell>
          <cell r="F92">
            <v>35000</v>
          </cell>
        </row>
        <row r="93">
          <cell r="B93" t="str">
            <v>CA-TRANS 12 TS ip</v>
          </cell>
          <cell r="C93" t="str">
            <v>ตัว</v>
          </cell>
          <cell r="E93" t="str">
            <v>CA-TRANS 12 TS ip</v>
          </cell>
          <cell r="F93">
            <v>75000</v>
          </cell>
        </row>
        <row r="94">
          <cell r="B94" t="str">
            <v>CA-TRANS 16 TS ip</v>
          </cell>
          <cell r="C94" t="str">
            <v>ตัว</v>
          </cell>
          <cell r="E94" t="str">
            <v>CA-TRANS 16 TS ip</v>
          </cell>
          <cell r="F94">
            <v>110000</v>
          </cell>
        </row>
        <row r="95">
          <cell r="B95" t="str">
            <v xml:space="preserve">Filter  Cable </v>
          </cell>
          <cell r="C95" t="str">
            <v>ตัว</v>
          </cell>
          <cell r="E95" t="str">
            <v xml:space="preserve">Filter  Cable </v>
          </cell>
          <cell r="F95">
            <v>107</v>
          </cell>
        </row>
        <row r="96">
          <cell r="B96" t="str">
            <v>Filter TAFN</v>
          </cell>
          <cell r="C96" t="str">
            <v>ตัว</v>
          </cell>
          <cell r="E96" t="str">
            <v>Filter TAFN</v>
          </cell>
          <cell r="F96">
            <v>300</v>
          </cell>
        </row>
        <row r="97">
          <cell r="B97" t="str">
            <v>Mikro Node</v>
          </cell>
          <cell r="C97" t="str">
            <v>ตัว</v>
          </cell>
          <cell r="E97" t="str">
            <v>Mikro Node</v>
          </cell>
          <cell r="F97">
            <v>500</v>
          </cell>
        </row>
        <row r="98">
          <cell r="B98" t="str">
            <v>Mikro Node Fttx WDM</v>
          </cell>
          <cell r="C98" t="str">
            <v>ตัว</v>
          </cell>
          <cell r="E98" t="str">
            <v>Mikro Node Fttx WDM</v>
          </cell>
          <cell r="F98">
            <v>750</v>
          </cell>
        </row>
        <row r="99">
          <cell r="B99" t="str">
            <v>NODE IN DOOR WR1001j FC/APC</v>
          </cell>
          <cell r="C99" t="str">
            <v>ตัว</v>
          </cell>
          <cell r="E99" t="str">
            <v>NODE IN DOOR WR1001j FC/APC</v>
          </cell>
          <cell r="F99">
            <v>2150</v>
          </cell>
        </row>
        <row r="100">
          <cell r="B100" t="str">
            <v>NODE IN DOOR WR1001j SC/APC</v>
          </cell>
          <cell r="C100" t="str">
            <v>ตัว</v>
          </cell>
          <cell r="E100" t="str">
            <v>NODE IN DOOR WR1001j SC/APC</v>
          </cell>
          <cell r="F100">
            <v>2150</v>
          </cell>
        </row>
        <row r="101">
          <cell r="B101" t="str">
            <v>NODE OUT DOOR 2 Output 860 Mhz (Cable)</v>
          </cell>
          <cell r="C101" t="str">
            <v>ตัว</v>
          </cell>
          <cell r="E101" t="str">
            <v>NODE OUT DOOR 2 Output 860 Mhz (Cable)</v>
          </cell>
          <cell r="F101">
            <v>2800</v>
          </cell>
        </row>
        <row r="102">
          <cell r="B102" t="str">
            <v>NODE OUT DOOR 4 Output 860 Mhz (Cable)</v>
          </cell>
          <cell r="C102" t="str">
            <v>ตัว</v>
          </cell>
          <cell r="E102" t="str">
            <v>NODE OUT DOOR 4 Output 860 Mhz (Cable)</v>
          </cell>
          <cell r="F102">
            <v>4800</v>
          </cell>
        </row>
        <row r="103">
          <cell r="B103" t="str">
            <v>Trunk Amp (CTV) TA860R Return 860 Mhz.</v>
          </cell>
          <cell r="C103" t="str">
            <v>ตัว</v>
          </cell>
          <cell r="E103" t="str">
            <v>Trunk Amp (CTV) TA860R Return 860 Mhz.</v>
          </cell>
          <cell r="F103">
            <v>1900</v>
          </cell>
        </row>
        <row r="104">
          <cell r="B104" t="str">
            <v>Trunk Amp WB8130KL Return 860MHz. Hisolution</v>
          </cell>
          <cell r="C104" t="str">
            <v>ตัว</v>
          </cell>
          <cell r="E104" t="str">
            <v>Trunk Amp WB8130KL Return 860MHz. Hisolution</v>
          </cell>
          <cell r="F104">
            <v>3060</v>
          </cell>
        </row>
        <row r="105">
          <cell r="B105" t="str">
            <v xml:space="preserve">Booster Return Amplifier ACE WF8130LI 220VJ                  </v>
          </cell>
          <cell r="C105" t="str">
            <v>ตัว</v>
          </cell>
          <cell r="E105" t="str">
            <v xml:space="preserve">Booster Return Amplifier ACE WF8130LI 220VJ                  </v>
          </cell>
          <cell r="F105">
            <v>1400</v>
          </cell>
        </row>
        <row r="106">
          <cell r="B106" t="str">
            <v xml:space="preserve">Booster Return Amplifier Cable CA Net Amp.                   </v>
          </cell>
          <cell r="C106" t="str">
            <v>ตัว</v>
          </cell>
          <cell r="E106" t="str">
            <v xml:space="preserve">Booster Return Amplifier Cable CA Net Amp.                   </v>
          </cell>
          <cell r="F106">
            <v>1400</v>
          </cell>
        </row>
        <row r="107">
          <cell r="B107" t="str">
            <v xml:space="preserve">Power Supply Cable 13 Amp. 63V                               </v>
          </cell>
          <cell r="C107" t="str">
            <v>ตัว</v>
          </cell>
          <cell r="E107" t="str">
            <v xml:space="preserve">Power Supply Cable 13 Amp. 63V                               </v>
          </cell>
          <cell r="F107">
            <v>2700</v>
          </cell>
        </row>
        <row r="108">
          <cell r="B108" t="str">
            <v xml:space="preserve">Power Supply Cable 13 Amp. 90V                               </v>
          </cell>
          <cell r="C108" t="str">
            <v>ตัว</v>
          </cell>
          <cell r="E108" t="str">
            <v xml:space="preserve">Power Supply Cable 13 Amp. 90V                               </v>
          </cell>
          <cell r="F108">
            <v>3200</v>
          </cell>
        </row>
        <row r="109">
          <cell r="B109" t="str">
            <v xml:space="preserve">Line Power Insert Outdoor (YY)                               </v>
          </cell>
          <cell r="C109" t="str">
            <v>ตัว</v>
          </cell>
          <cell r="E109" t="str">
            <v xml:space="preserve">Line Power Insert Outdoor (YY)                               </v>
          </cell>
          <cell r="F109">
            <v>400</v>
          </cell>
        </row>
        <row r="110">
          <cell r="B110" t="str">
            <v xml:space="preserve">Line Splitter outdoor 2 Ways (LSP2 YY)                          </v>
          </cell>
          <cell r="C110" t="str">
            <v>ตัว</v>
          </cell>
          <cell r="E110" t="str">
            <v xml:space="preserve">Line Splitter outdoor 2 Ways (LSP2 YY)                          </v>
          </cell>
          <cell r="F110">
            <v>400</v>
          </cell>
        </row>
        <row r="111">
          <cell r="B111" t="str">
            <v xml:space="preserve">Line Splitter outdoor 3 Ways (LSP3 YY)                          </v>
          </cell>
          <cell r="C111" t="str">
            <v>ตัว</v>
          </cell>
          <cell r="E111" t="str">
            <v xml:space="preserve">Line Splitter outdoor 3 Ways (LSP3 YY)                          </v>
          </cell>
          <cell r="F111">
            <v>400</v>
          </cell>
        </row>
        <row r="112">
          <cell r="B112" t="str">
            <v>PIN Connector RG11</v>
          </cell>
          <cell r="C112" t="str">
            <v>ตัว</v>
          </cell>
          <cell r="E112" t="str">
            <v>PIN Connector RG11</v>
          </cell>
          <cell r="F112">
            <v>115</v>
          </cell>
        </row>
        <row r="113">
          <cell r="B113" t="str">
            <v>Splice Block RG11</v>
          </cell>
          <cell r="C113" t="str">
            <v>ตัว</v>
          </cell>
          <cell r="E113" t="str">
            <v>Splice Block RG11</v>
          </cell>
          <cell r="F113">
            <v>90</v>
          </cell>
        </row>
        <row r="114">
          <cell r="B114" t="str">
            <v xml:space="preserve">F-Connector Feed Through RG11 แบบเกลียว (CABLECAT)  </v>
          </cell>
          <cell r="C114" t="str">
            <v>ตัว</v>
          </cell>
          <cell r="E114" t="str">
            <v xml:space="preserve">F-Connector Feed Through RG11 แบบเกลียว (CABLECAT)  </v>
          </cell>
          <cell r="F114">
            <v>36</v>
          </cell>
        </row>
        <row r="115">
          <cell r="B115" t="str">
            <v>RG11 Co-Axial dBy Black  Shild 90% (305m/Roll)</v>
          </cell>
          <cell r="C115" t="str">
            <v>เมตร</v>
          </cell>
          <cell r="E115" t="str">
            <v>RG11 Co-Axial dBy Black  Shild 90% (305m/Roll)</v>
          </cell>
          <cell r="F115">
            <v>8.6562999999999999</v>
          </cell>
        </row>
        <row r="116">
          <cell r="B116" t="str">
            <v>RG11 Co-Axial DMG Data Lan Cable Shield Slink 95% (305m./Roll)</v>
          </cell>
          <cell r="C116" t="str">
            <v>เมตร</v>
          </cell>
          <cell r="E116" t="str">
            <v>RG11 Co-Axial DMG Data Lan Cable Shield Slink 95% (305m./Roll)</v>
          </cell>
          <cell r="F116">
            <v>10.75</v>
          </cell>
        </row>
        <row r="117">
          <cell r="B117" t="str">
            <v>RG6 Co-Axial (DLC) DMG Black Slink Shield 95% (305m./Roll)</v>
          </cell>
          <cell r="C117" t="str">
            <v>เมตร</v>
          </cell>
          <cell r="E117" t="str">
            <v>RG6 Co-Axial (DLC) DMG Black Slink Shield 95% (305m./Roll)</v>
          </cell>
          <cell r="F117">
            <v>6.5</v>
          </cell>
        </row>
        <row r="118">
          <cell r="B118" t="str">
            <v>RG6 Co-Axial (DLC) DMG White Shild 95% (305m./Roll)</v>
          </cell>
          <cell r="C118" t="str">
            <v>เมตร</v>
          </cell>
          <cell r="E118" t="str">
            <v>RG6 Co-Axial (DLC) DMG White Shild 95% (305m./Roll)</v>
          </cell>
          <cell r="F118">
            <v>4.4939999999999998</v>
          </cell>
        </row>
        <row r="119">
          <cell r="B119" t="str">
            <v>Closuer for 4-48C 2in&amp;2out (Accessories) W-ICL-002-48F</v>
          </cell>
          <cell r="C119" t="str">
            <v>ชุด</v>
          </cell>
          <cell r="E119" t="str">
            <v>Closuer for 4-48C 2in&amp;2out (Accessories) W-ICL-002-48F</v>
          </cell>
          <cell r="F119">
            <v>950</v>
          </cell>
        </row>
        <row r="120">
          <cell r="B120" t="str">
            <v>Closuer for 4-48C 3in&amp;3out (Accessories) W-ICL-003-48F</v>
          </cell>
          <cell r="C120" t="str">
            <v>ชุด</v>
          </cell>
          <cell r="E120" t="str">
            <v>Closuer for 4-48C 3in&amp;3out (Accessories) W-ICL-003-48F</v>
          </cell>
          <cell r="F120">
            <v>1650</v>
          </cell>
        </row>
        <row r="121">
          <cell r="B121" t="str">
            <v>Fiber splice Closure 1:4 U1-CS08 (Sippskan)</v>
          </cell>
          <cell r="C121" t="str">
            <v>ตัว</v>
          </cell>
          <cell r="E121" t="str">
            <v>Fiber splice Closure 1:4 U1-CS08 (Sippskan)</v>
          </cell>
          <cell r="F121">
            <v>2200</v>
          </cell>
        </row>
        <row r="122">
          <cell r="B122" t="str">
            <v>Fiber splice Closure 1:8 U1-CS08 (Sippskan)</v>
          </cell>
          <cell r="C122" t="str">
            <v>ตัว</v>
          </cell>
          <cell r="E122" t="str">
            <v>Fiber splice Closure 1:8 U1-CS08 (Sippskan)</v>
          </cell>
          <cell r="F122">
            <v>2500</v>
          </cell>
        </row>
        <row r="123">
          <cell r="B123" t="str">
            <v>Fiber splice Closure 1:16 U1-CS08 (Sippskan)</v>
          </cell>
          <cell r="C123" t="str">
            <v>ตัว</v>
          </cell>
          <cell r="E123" t="str">
            <v>Fiber splice Closure 1:16 U1-CS08 (Sippskan)</v>
          </cell>
          <cell r="F123">
            <v>2850</v>
          </cell>
        </row>
        <row r="124">
          <cell r="B124" t="str">
            <v xml:space="preserve">Outdoor Waterproof Optical Cable 10m.2C </v>
          </cell>
          <cell r="C124" t="str">
            <v>เส้น</v>
          </cell>
          <cell r="E124" t="str">
            <v xml:space="preserve">Outdoor Waterproof Optical Cable 10m.2C </v>
          </cell>
          <cell r="F124">
            <v>850</v>
          </cell>
        </row>
        <row r="125">
          <cell r="B125" t="str">
            <v>Wall Mouth indoor 4 port  (SC/APC)</v>
          </cell>
          <cell r="C125" t="str">
            <v>ชุด</v>
          </cell>
          <cell r="E125" t="str">
            <v>Wall Mouth indoor 4 port  (SC/APC)</v>
          </cell>
          <cell r="F125">
            <v>510</v>
          </cell>
        </row>
        <row r="126">
          <cell r="B126" t="str">
            <v>ตู้เหล็ก #2</v>
          </cell>
          <cell r="C126" t="str">
            <v>ใบ</v>
          </cell>
          <cell r="E126" t="str">
            <v>ตู้เหล็ก #2</v>
          </cell>
          <cell r="F126">
            <v>590</v>
          </cell>
        </row>
        <row r="127">
          <cell r="B127" t="str">
            <v>Dual Window Optical Fiber Coupler 50/50 - 90/10</v>
          </cell>
          <cell r="C127" t="str">
            <v>ตัว</v>
          </cell>
          <cell r="E127" t="str">
            <v>Dual Window Optical Fiber Coupler 50/50 - 90/10</v>
          </cell>
          <cell r="F127">
            <v>550</v>
          </cell>
        </row>
        <row r="128">
          <cell r="B128" t="str">
            <v xml:space="preserve">Splitter indoor 2 ways 5-1000Mhz.(DSB-21G) CTV-YY     </v>
          </cell>
          <cell r="C128" t="str">
            <v>ตัว</v>
          </cell>
          <cell r="E128" t="str">
            <v xml:space="preserve">Splitter indoor 2 ways 5-1000Mhz.(DSB-21G) CTV-YY     </v>
          </cell>
          <cell r="F128">
            <v>26.75</v>
          </cell>
        </row>
        <row r="129">
          <cell r="B129" t="str">
            <v xml:space="preserve">Splitter indoor 3 ways 5-1000Mhz (DSB-31G) CTV - YY          </v>
          </cell>
          <cell r="C129" t="str">
            <v>ตัว</v>
          </cell>
          <cell r="E129" t="str">
            <v xml:space="preserve">Splitter indoor 3 ways 5-1000Mhz (DSB-31G) CTV - YY          </v>
          </cell>
          <cell r="F129">
            <v>46.01</v>
          </cell>
        </row>
        <row r="130">
          <cell r="B130" t="str">
            <v xml:space="preserve">Splitter indoor 4 ways 5-1000Mhz (DSB-41G) CTV -  YY           </v>
          </cell>
          <cell r="C130" t="str">
            <v>ตัว</v>
          </cell>
          <cell r="E130" t="str">
            <v xml:space="preserve">Splitter indoor 4 ways 5-1000Mhz (DSB-41G) CTV -  YY           </v>
          </cell>
          <cell r="F130">
            <v>50.29</v>
          </cell>
        </row>
        <row r="131">
          <cell r="B131" t="str">
            <v xml:space="preserve">Tap off indoor 1 way Loss 9dB CTV                            </v>
          </cell>
          <cell r="C131" t="str">
            <v>ตัว</v>
          </cell>
          <cell r="E131" t="str">
            <v xml:space="preserve">Tap off indoor 1 way Loss 9dB CTV                            </v>
          </cell>
          <cell r="F131">
            <v>46.01</v>
          </cell>
        </row>
        <row r="132">
          <cell r="B132" t="str">
            <v xml:space="preserve">Tap off indoor 4 ways Loss 11dB (5-1000Mhz)                  </v>
          </cell>
          <cell r="C132" t="str">
            <v>ตัว</v>
          </cell>
          <cell r="E132" t="str">
            <v xml:space="preserve">Tap off indoor 4 ways Loss 11dB (5-1000Mhz)                  </v>
          </cell>
          <cell r="F132">
            <v>58.85</v>
          </cell>
        </row>
        <row r="133">
          <cell r="B133" t="str">
            <v xml:space="preserve">F-Type RG11 แบบบีบ                                           </v>
          </cell>
          <cell r="C133" t="str">
            <v>ตัว</v>
          </cell>
          <cell r="E133" t="str">
            <v xml:space="preserve">F-Type RG11 แบบบีบ                                           </v>
          </cell>
          <cell r="F133">
            <v>11.21</v>
          </cell>
        </row>
        <row r="134">
          <cell r="B134" t="str">
            <v xml:space="preserve">F-Type RG6 แบบบีบ                                            </v>
          </cell>
          <cell r="C134" t="str">
            <v>ตัว</v>
          </cell>
          <cell r="E134" t="str">
            <v xml:space="preserve">F-Type RG6 แบบบีบ                                            </v>
          </cell>
          <cell r="F134">
            <v>2.4931000000000001</v>
          </cell>
        </row>
        <row r="135">
          <cell r="B135" t="str">
            <v>F-F Type RG6 ต่อตรง</v>
          </cell>
          <cell r="C135" t="str">
            <v>ตัว</v>
          </cell>
          <cell r="E135" t="str">
            <v>F-F Type RG6 ต่อตรง</v>
          </cell>
          <cell r="F135">
            <v>2.34</v>
          </cell>
        </row>
        <row r="136">
          <cell r="B136" t="str">
            <v>JACK TV แบบงอ ตัวผู้ (TVM75) HSTN</v>
          </cell>
          <cell r="C136" t="str">
            <v>ตัว</v>
          </cell>
          <cell r="E136" t="str">
            <v>JACK TV แบบงอ ตัวผู้ (TVM75) HSTN</v>
          </cell>
          <cell r="F136">
            <v>4.3899999999999997</v>
          </cell>
        </row>
        <row r="137">
          <cell r="B137" t="str">
            <v xml:space="preserve">กิ๊บตอกสาย RG6 สีขาว (1Kg./ถุง)  </v>
          </cell>
          <cell r="C137" t="str">
            <v>ตัว</v>
          </cell>
          <cell r="E137" t="str">
            <v xml:space="preserve">กิ๊บตอกสาย RG6 สีขาว (1Kg./ถุง)  </v>
          </cell>
          <cell r="F137">
            <v>0.2</v>
          </cell>
        </row>
        <row r="138">
          <cell r="B138" t="str">
            <v>Cable Tie Bandex 200x4.8 mm black (8")</v>
          </cell>
          <cell r="C138" t="str">
            <v>เส้น</v>
          </cell>
          <cell r="E138" t="str">
            <v>Cable Tie Bandex 200x4.8 mm black (8")</v>
          </cell>
          <cell r="F138">
            <v>0.55000000000000004</v>
          </cell>
        </row>
        <row r="139">
          <cell r="B139" t="str">
            <v>Cable Tie Bandex 200x4.8 mm white (8")</v>
          </cell>
          <cell r="C139" t="str">
            <v>เส้น</v>
          </cell>
          <cell r="E139" t="str">
            <v>Cable Tie Bandex 200x4.8 mm white (8")</v>
          </cell>
          <cell r="F139">
            <v>0.55000000000000004</v>
          </cell>
        </row>
        <row r="140">
          <cell r="B140" t="str">
            <v>Cable mark 4 white (100เส้น/ถุง)</v>
          </cell>
          <cell r="C140" t="str">
            <v>เส้น</v>
          </cell>
          <cell r="E140" t="str">
            <v>Cable mark 4 white (100เส้น/ถุง)</v>
          </cell>
          <cell r="F140">
            <v>1</v>
          </cell>
        </row>
        <row r="141">
          <cell r="B141" t="str">
            <v>Optical Patch Cord SM 3.00nm.length 3 mete</v>
          </cell>
          <cell r="C141" t="str">
            <v>เส้น</v>
          </cell>
          <cell r="E141" t="str">
            <v>Optical Patch Cord SM 3.00nm.length 3 mete</v>
          </cell>
          <cell r="F141">
            <v>180</v>
          </cell>
        </row>
        <row r="142">
          <cell r="B142" t="str">
            <v xml:space="preserve">Set Top Box Digital </v>
          </cell>
          <cell r="C142" t="str">
            <v>กล่อง</v>
          </cell>
          <cell r="E142" t="str">
            <v xml:space="preserve">Set Top Box Digital </v>
          </cell>
          <cell r="F142">
            <v>490</v>
          </cell>
        </row>
        <row r="143">
          <cell r="B143" t="str">
            <v>Set Top Box Digital Hotel Mode (SV Tech)</v>
          </cell>
          <cell r="C143" t="str">
            <v>กล่อง</v>
          </cell>
          <cell r="E143" t="str">
            <v>Set Top Box Digital Hotel Mode (SV Tech)</v>
          </cell>
          <cell r="F143">
            <v>850</v>
          </cell>
        </row>
        <row r="144">
          <cell r="B144" t="str">
            <v>Set Top Box Digital Hotel Mode (SAMART)</v>
          </cell>
          <cell r="C144" t="str">
            <v>กล่อง</v>
          </cell>
          <cell r="E144" t="str">
            <v>Set Top Box Digital Hotel Mode (SAMART)</v>
          </cell>
          <cell r="F144">
            <v>870</v>
          </cell>
        </row>
        <row r="145">
          <cell r="B145" t="str">
            <v>ท่อร้อยสาย สีขาว 16-20 มิล ยาว 4 เมตร</v>
          </cell>
          <cell r="C145" t="str">
            <v>เส้น</v>
          </cell>
          <cell r="E145" t="str">
            <v>ท่อร้อยสาย สีขาว 16-20 มิล ยาว 4 เมตร</v>
          </cell>
          <cell r="F145">
            <v>50</v>
          </cell>
        </row>
        <row r="146">
          <cell r="B146" t="str">
            <v>ท่อต่อตรง สีขาว 16-20 มิล</v>
          </cell>
          <cell r="C146" t="str">
            <v>อัน</v>
          </cell>
          <cell r="E146" t="str">
            <v>ท่อต่อตรง สีขาว 16-20 มิล</v>
          </cell>
          <cell r="F146">
            <v>20</v>
          </cell>
        </row>
        <row r="147">
          <cell r="B147" t="str">
            <v>ข้องอ 45-90 องศา</v>
          </cell>
          <cell r="C147" t="str">
            <v>อัน</v>
          </cell>
          <cell r="E147" t="str">
            <v>ข้องอ 45-90 องศา</v>
          </cell>
          <cell r="F147">
            <v>15</v>
          </cell>
        </row>
        <row r="148">
          <cell r="B148" t="str">
            <v>แคมป์ก้ามปู สีขาว 16-20 มิล</v>
          </cell>
          <cell r="C148" t="str">
            <v>อัน</v>
          </cell>
          <cell r="E148" t="str">
            <v>แคมป์ก้ามปู สีขาว 16-20 มิล</v>
          </cell>
          <cell r="F148">
            <v>8</v>
          </cell>
        </row>
        <row r="149">
          <cell r="B149" t="str">
            <v>ค่าจ้าง ดำเนินการ(พนักงาน 1คน)</v>
          </cell>
          <cell r="C149" t="str">
            <v>วัน</v>
          </cell>
          <cell r="E149" t="str">
            <v>ค่าจ้าง ดำเนินการ(พนักงาน 1คน)</v>
          </cell>
          <cell r="F149">
            <v>500</v>
          </cell>
        </row>
        <row r="150">
          <cell r="B150" t="str">
            <v>ค่าจ้าง ดำเนินการ(พนักงาน 2คน)</v>
          </cell>
          <cell r="C150" t="str">
            <v>วัน</v>
          </cell>
          <cell r="E150" t="str">
            <v>ค่าจ้าง ดำเนินการ(พนักงาน 2คน)</v>
          </cell>
          <cell r="F150">
            <v>1000</v>
          </cell>
        </row>
        <row r="151">
          <cell r="B151" t="str">
            <v>ค่าจ้าง ดำเนินการ(พนักงาน 3คน)</v>
          </cell>
          <cell r="C151" t="str">
            <v>วัน</v>
          </cell>
          <cell r="E151" t="str">
            <v>ค่าจ้าง ดำเนินการ(พนักงาน 3คน)</v>
          </cell>
          <cell r="F151">
            <v>1500</v>
          </cell>
        </row>
        <row r="152">
          <cell r="B152" t="str">
            <v>ค่าจ้าง ดำเนินการ(พนักงาน 4คน)</v>
          </cell>
          <cell r="C152" t="str">
            <v>วัน</v>
          </cell>
          <cell r="E152" t="str">
            <v>ค่าจ้าง ดำเนินการ(พนักงาน 4คน)</v>
          </cell>
          <cell r="F152">
            <v>2000</v>
          </cell>
        </row>
        <row r="153">
          <cell r="B153" t="str">
            <v>Fibre Optic 2 Core 1000 M per Roll</v>
          </cell>
          <cell r="C153" t="str">
            <v>เมตร</v>
          </cell>
          <cell r="E153" t="str">
            <v>Fibre Optic 2 Core 1000 M per Roll</v>
          </cell>
          <cell r="F153">
            <v>3.21</v>
          </cell>
        </row>
        <row r="154">
          <cell r="B154" t="str">
            <v xml:space="preserve">Optic Fiber Cable Figure 4Cores ADSS  </v>
          </cell>
          <cell r="C154" t="str">
            <v>เมตร</v>
          </cell>
          <cell r="E154" t="str">
            <v xml:space="preserve">Optic Fiber Cable Figure 4Cores ADSS  </v>
          </cell>
          <cell r="F154">
            <v>12</v>
          </cell>
        </row>
        <row r="155">
          <cell r="B155" t="str">
            <v xml:space="preserve">Optic Fiber Cable Figure 12 Cores  ADSS     </v>
          </cell>
          <cell r="C155" t="str">
            <v>เมตร</v>
          </cell>
          <cell r="E155" t="str">
            <v xml:space="preserve">Optic Fiber Cable Figure 12 Cores  ADSS     </v>
          </cell>
          <cell r="F155">
            <v>18</v>
          </cell>
        </row>
        <row r="156">
          <cell r="B156" t="str">
            <v xml:space="preserve">Optic Fiber Cable Figure 24 Cores ADSS       </v>
          </cell>
          <cell r="C156" t="str">
            <v>เมตร</v>
          </cell>
          <cell r="E156" t="str">
            <v xml:space="preserve">Optic Fiber Cable Figure 24 Cores ADSS       </v>
          </cell>
          <cell r="F156">
            <v>26</v>
          </cell>
        </row>
        <row r="157">
          <cell r="B157" t="str">
            <v>Optic Fiber Cable Figure 48 Cores ADSS</v>
          </cell>
          <cell r="C157" t="str">
            <v>เมตร</v>
          </cell>
          <cell r="E157" t="str">
            <v>Optic Fiber Cable Figure 48 Cores ADSS</v>
          </cell>
          <cell r="F157">
            <v>38</v>
          </cell>
        </row>
        <row r="158">
          <cell r="B158" t="str">
            <v>Drop Wire Clamp (ตัวล็อคสาย)</v>
          </cell>
          <cell r="C158" t="str">
            <v>ตัว</v>
          </cell>
          <cell r="E158" t="str">
            <v>Drop Wire Clamp (ตัวล็อคสาย)</v>
          </cell>
          <cell r="F158">
            <v>6</v>
          </cell>
        </row>
        <row r="159">
          <cell r="B159" t="str">
            <v>Preformed Guy Grip Deadend 11.5 mm</v>
          </cell>
          <cell r="C159" t="str">
            <v>ตัว</v>
          </cell>
          <cell r="E159" t="str">
            <v>Preformed Guy Grip Deadend 11.5 mm</v>
          </cell>
          <cell r="F159">
            <v>17</v>
          </cell>
        </row>
        <row r="160">
          <cell r="B160" t="str">
            <v>Preformed Guy Grip Deadend 7 mm</v>
          </cell>
          <cell r="C160" t="str">
            <v>ตัว</v>
          </cell>
          <cell r="E160" t="str">
            <v>Preformed Guy Grip Deadend 7 mm</v>
          </cell>
          <cell r="F160">
            <v>14</v>
          </cell>
        </row>
        <row r="161">
          <cell r="B161" t="str">
            <v>Preformed Guy Grip Deadend 2.5 mm</v>
          </cell>
          <cell r="C161" t="str">
            <v>ตัว</v>
          </cell>
          <cell r="E161" t="str">
            <v>Preformed Guy Grip Deadend 2.5 mm</v>
          </cell>
          <cell r="F161">
            <v>19</v>
          </cell>
        </row>
        <row r="162">
          <cell r="B162" t="str">
            <v>ค่าจ้าง พาดสาย OUTDOOR 4-48Cores ADSS  (พนักงาน  นอกเวลาทำการ)</v>
          </cell>
          <cell r="C162" t="str">
            <v>เมตร</v>
          </cell>
          <cell r="E162" t="str">
            <v>ค่าจ้าง พาดสาย OUTDOOR 4-48Cores ADSS  (พนักงาน  นอกเวลาทำการ)</v>
          </cell>
          <cell r="F162">
            <v>7</v>
          </cell>
        </row>
        <row r="163">
          <cell r="B163" t="str">
            <v>ค่าจ้าง พาดสาย OUTDOOR 4-48Cores ADSS , RG11 (พนักงาน)</v>
          </cell>
          <cell r="C163" t="str">
            <v>เมตร</v>
          </cell>
          <cell r="E163" t="str">
            <v>ค่าจ้าง พาดสาย OUTDOOR 4-48Cores ADSS , RG11 (พนักงาน)</v>
          </cell>
          <cell r="F163">
            <v>7</v>
          </cell>
        </row>
        <row r="164">
          <cell r="B164" t="str">
            <v>ค่าจ้าง พาดสาย OUTDOOR 4-48Cores ADSS , RG11 (SUB)</v>
          </cell>
          <cell r="C164" t="str">
            <v>เมตร</v>
          </cell>
          <cell r="E164" t="str">
            <v>ค่าจ้าง พาดสาย OUTDOOR 4-48Cores ADSS , RG11 (SUB)</v>
          </cell>
          <cell r="F164">
            <v>18</v>
          </cell>
        </row>
        <row r="165">
          <cell r="B165" t="str">
            <v xml:space="preserve">ค่าจ้าง เดินสายใต้ดิน 4-48Cores ADSS , RG11 (พนักงาน) </v>
          </cell>
          <cell r="C165" t="str">
            <v>เมตร</v>
          </cell>
          <cell r="E165" t="str">
            <v xml:space="preserve">ค่าจ้าง เดินสายใต้ดิน 4-48Cores ADSS , RG11 (พนักงาน) </v>
          </cell>
          <cell r="F165">
            <v>11</v>
          </cell>
        </row>
        <row r="166">
          <cell r="B166" t="str">
            <v>ค่าจ้าง เดินสายใต้ดิน 4-48Cores ADSS , RG11 (SUB)</v>
          </cell>
          <cell r="C166" t="str">
            <v>เมตร</v>
          </cell>
          <cell r="E166" t="str">
            <v>ค่าจ้าง เดินสายใต้ดิน 4-48Cores ADSS , RG11 (SUB)</v>
          </cell>
          <cell r="F166">
            <v>23</v>
          </cell>
        </row>
        <row r="167">
          <cell r="B167" t="str">
            <v>ค่าจ้าง เดินท่อเฟล็กกันน้ำ พร้อมร้อยสาย  4-48Cores ADSS  (พนักงาน)</v>
          </cell>
          <cell r="C167" t="str">
            <v>เมตร</v>
          </cell>
          <cell r="E167" t="str">
            <v>ค่าจ้าง เดินท่อเฟล็กกันน้ำ พร้อมร้อยสาย  4-48Cores ADSS  (พนักงาน)</v>
          </cell>
          <cell r="F167">
            <v>70</v>
          </cell>
        </row>
        <row r="168">
          <cell r="B168" t="str">
            <v>ค่าจ้าง เดินท่อเฟล็กกันน้ำ พร้อมร้อยสาย  4-48Cores ADSS , RG11  (SUB)</v>
          </cell>
          <cell r="C168" t="str">
            <v>เมตร</v>
          </cell>
          <cell r="E168" t="str">
            <v>ค่าจ้าง เดินท่อเฟล็กกันน้ำ พร้อมร้อยสาย  4-48Cores ADSS , RG11  (SUB)</v>
          </cell>
          <cell r="F168">
            <v>160</v>
          </cell>
        </row>
        <row r="169">
          <cell r="B169" t="str">
            <v>ค่าจ้าง ผ่าถนนวางท่อ พร้อมร้อยสาย  4-48Cores ADSS  (พนักงาน)</v>
          </cell>
          <cell r="C169" t="str">
            <v>เมตร</v>
          </cell>
          <cell r="E169" t="str">
            <v>ค่าจ้าง ผ่าถนนวางท่อ พร้อมร้อยสาย  4-48Cores ADSS  (พนักงาน)</v>
          </cell>
          <cell r="F169">
            <v>400</v>
          </cell>
        </row>
        <row r="170">
          <cell r="B170" t="str">
            <v>ค่าจ้าง ผ่าถนนวางท่อ พร้อมร้อยสาย  4-48Cores ADSS , RG11  (SUB)</v>
          </cell>
          <cell r="C170" t="str">
            <v>เมตร</v>
          </cell>
          <cell r="E170" t="str">
            <v>ค่าจ้าง ผ่าถนนวางท่อ พร้อมร้อยสาย  4-48Cores ADSS , RG11  (SUB)</v>
          </cell>
          <cell r="F170">
            <v>800</v>
          </cell>
        </row>
        <row r="171">
          <cell r="B171" t="str">
            <v>ค่าจ้าง เดินสาย ในรางวายเวย์  4-48Cores ADSS  (พนักงาน)</v>
          </cell>
          <cell r="C171" t="str">
            <v>เมตร</v>
          </cell>
          <cell r="E171" t="str">
            <v>ค่าจ้าง เดินสาย ในรางวายเวย์  4-48Cores ADSS  (พนักงาน)</v>
          </cell>
          <cell r="F171">
            <v>14</v>
          </cell>
        </row>
        <row r="172">
          <cell r="B172" t="str">
            <v>ค่าจ้าง เดินสาย ในรางวายเวย์  4-48Cores ADSS  (SUB)</v>
          </cell>
          <cell r="C172" t="str">
            <v>เมตร</v>
          </cell>
          <cell r="E172" t="str">
            <v>ค่าจ้าง เดินสาย ในรางวายเวย์  4-48Cores ADSS  (SUB)</v>
          </cell>
          <cell r="F172">
            <v>23</v>
          </cell>
        </row>
        <row r="173">
          <cell r="B173" t="str">
            <v>ค่าจ้าง เดินสายร้อยท่อ EMT /Metal Flexible 4-48Cores ADSS  (พนักงาน)</v>
          </cell>
          <cell r="C173" t="str">
            <v>เมตร</v>
          </cell>
          <cell r="E173" t="str">
            <v>ค่าจ้าง เดินสายร้อยท่อ EMT /Metal Flexible 4-48Cores ADSS  (พนักงาน)</v>
          </cell>
          <cell r="F173">
            <v>60</v>
          </cell>
        </row>
        <row r="174">
          <cell r="B174" t="str">
            <v>ค่าจ้าง เดินสายร้อยท่อ EMT /Metal Flexible 4-48Cores ADSS  (SUB)</v>
          </cell>
          <cell r="C174" t="str">
            <v>เมตร</v>
          </cell>
          <cell r="E174" t="str">
            <v>ค่าจ้าง เดินสายร้อยท่อ EMT /Metal Flexible 4-48Cores ADSS  (SUB)</v>
          </cell>
          <cell r="F174">
            <v>120</v>
          </cell>
        </row>
        <row r="175">
          <cell r="B175" t="str">
            <v>ค่าจ้าง ติดตั้งท่อ พร้อมร้อยสาย PE / PVC /EMT /Metal Flexible 4-48Cores ADSS  (พนักงาน)</v>
          </cell>
          <cell r="C175" t="str">
            <v>เมตร</v>
          </cell>
          <cell r="E175" t="str">
            <v>ค่าจ้าง ติดตั้งท่อ พร้อมร้อยสาย PE / PVC /EMT /Metal Flexible 4-48Cores ADSS  (พนักงาน)</v>
          </cell>
          <cell r="F175">
            <v>70</v>
          </cell>
        </row>
        <row r="176">
          <cell r="B176" t="str">
            <v>ค่าจ้าง ติดตั้งท่อ พร้อมร้อยสาย PE / PVC /EMT /Metal Flexible 4-48Cores ADSS  (SUB)</v>
          </cell>
          <cell r="C176" t="str">
            <v>เมตร</v>
          </cell>
          <cell r="E176" t="str">
            <v>ค่าจ้าง ติดตั้งท่อ พร้อมร้อยสาย PE / PVC /EMT /Metal Flexible 4-48Cores ADSS  (SUB)</v>
          </cell>
          <cell r="F176">
            <v>160</v>
          </cell>
        </row>
        <row r="177">
          <cell r="B177" t="str">
            <v>ค่าจ้าง เปิดบ่อ PB เดินสายใต้ดิน</v>
          </cell>
          <cell r="C177" t="str">
            <v>งาน</v>
          </cell>
          <cell r="E177" t="str">
            <v>ค่าจ้าง เปิดบ่อ PB เดินสายใต้ดิน</v>
          </cell>
          <cell r="F177">
            <v>1070</v>
          </cell>
        </row>
        <row r="178">
          <cell r="B178" t="str">
            <v>ค่าจ้าง มุดท่อเดินสาย/เมตร (SUB)</v>
          </cell>
          <cell r="C178" t="str">
            <v>เมตร</v>
          </cell>
          <cell r="E178" t="str">
            <v>ค่าจ้าง มุดท่อเดินสาย/เมตร (SUB)</v>
          </cell>
          <cell r="F178">
            <v>40</v>
          </cell>
        </row>
        <row r="179">
          <cell r="B179" t="str">
            <v>ค่าจ้าง main hold 2500 บาท/บ่อ(SUB)</v>
          </cell>
          <cell r="C179" t="str">
            <v>บ่อ</v>
          </cell>
          <cell r="E179" t="str">
            <v>ค่าจ้าง main hold 2500 บาท/บ่อ(SUB)</v>
          </cell>
          <cell r="F179">
            <v>2500</v>
          </cell>
        </row>
        <row r="180">
          <cell r="B180" t="str">
            <v>ค่าอำนวยความสะดวก / แล้วแต่หน้างาน</v>
          </cell>
          <cell r="C180" t="str">
            <v>งาน</v>
          </cell>
          <cell r="E180" t="str">
            <v>ค่าอำนวยความสะดวก / แล้วแต่หน้างาน</v>
          </cell>
          <cell r="F180">
            <v>2000</v>
          </cell>
        </row>
        <row r="181">
          <cell r="B181" t="str">
            <v>Duct Sealing Compoun</v>
          </cell>
          <cell r="C181" t="str">
            <v>จุด</v>
          </cell>
          <cell r="E181" t="str">
            <v>Duct Sealing Compoun</v>
          </cell>
          <cell r="F181">
            <v>535</v>
          </cell>
        </row>
        <row r="182">
          <cell r="B182" t="str">
            <v>ค่า SPLICER INSTALL ODF ( งานแพลนในเวลาทำการ )</v>
          </cell>
          <cell r="C182" t="str">
            <v>จุด</v>
          </cell>
          <cell r="E182" t="str">
            <v>ค่า SPLICER INSTALL ODF ( งานแพลนในเวลาทำการ )</v>
          </cell>
          <cell r="F182">
            <v>1000</v>
          </cell>
        </row>
        <row r="183">
          <cell r="B183" t="str">
            <v>ค่า SPLICER INSTALL ODF ( นอกเวลาทำการ )</v>
          </cell>
          <cell r="C183" t="str">
            <v>จุด</v>
          </cell>
          <cell r="E183" t="str">
            <v>ค่า SPLICER INSTALL ODF ( นอกเวลาทำการ )</v>
          </cell>
          <cell r="F183">
            <v>1500</v>
          </cell>
        </row>
        <row r="184">
          <cell r="B184" t="str">
            <v>ค่า SPLICER CLOSURE OUTDOOR  ( งานแพลนในเวลาทำการ )</v>
          </cell>
          <cell r="C184" t="str">
            <v>จุด</v>
          </cell>
          <cell r="E184" t="str">
            <v>ค่า SPLICER CLOSURE OUTDOOR  ( งานแพลนในเวลาทำการ )</v>
          </cell>
          <cell r="F184">
            <v>1000</v>
          </cell>
        </row>
        <row r="185">
          <cell r="B185" t="str">
            <v>ค่า SPLICER CLOSURE OUTDOOR (นอกเวลาทำการ)</v>
          </cell>
          <cell r="C185" t="str">
            <v>จุด</v>
          </cell>
          <cell r="E185" t="str">
            <v>ค่า SPLICER CLOSURE OUTDOOR (นอกเวลาทำการ)</v>
          </cell>
          <cell r="F185">
            <v>1500</v>
          </cell>
        </row>
        <row r="186">
          <cell r="B186" t="str">
            <v>ค่า SPLICER CLOSURE OUTDOOR ( งานเร่งด่วน ใช้SUB )</v>
          </cell>
          <cell r="C186" t="str">
            <v>จุด</v>
          </cell>
          <cell r="E186" t="str">
            <v>ค่า SPLICER CLOSURE OUTDOOR ( งานเร่งด่วน ใช้SUB )</v>
          </cell>
          <cell r="F186">
            <v>2500</v>
          </cell>
        </row>
        <row r="187">
          <cell r="B187" t="str">
            <v>ค่า SPLICER CLOSURE OUTDOOR  12 Core( งานเร่งด่วน ใช้SUB )</v>
          </cell>
          <cell r="C187" t="str">
            <v>จุด</v>
          </cell>
          <cell r="E187" t="str">
            <v>ค่า SPLICER CLOSURE OUTDOOR  12 Core( งานเร่งด่วน ใช้SUB )</v>
          </cell>
          <cell r="F187">
            <v>2500</v>
          </cell>
        </row>
        <row r="188">
          <cell r="B188" t="str">
            <v>ค่า SPLICER CLOSURE OUTDOOR  24 Core( งานเร่งด่วน ใช้SUB )</v>
          </cell>
          <cell r="C188" t="str">
            <v>จุด</v>
          </cell>
          <cell r="E188" t="str">
            <v>ค่า SPLICER CLOSURE OUTDOOR  24 Core( งานเร่งด่วน ใช้SUB )</v>
          </cell>
          <cell r="F188">
            <v>3000</v>
          </cell>
        </row>
        <row r="189">
          <cell r="B189" t="str">
            <v>ค่า SPLICER CLOSURE OUTDOOR  48Core ( งานเร่งด่วน ใช้SUB )</v>
          </cell>
          <cell r="C189" t="str">
            <v>จุด</v>
          </cell>
          <cell r="E189" t="str">
            <v>ค่า SPLICER CLOSURE OUTDOOR  48Core ( งานเร่งด่วน ใช้SUB )</v>
          </cell>
          <cell r="F189">
            <v>3500</v>
          </cell>
        </row>
        <row r="190">
          <cell r="B190" t="str">
            <v>ค่าเช่าโครงข่าย NT</v>
          </cell>
          <cell r="C190" t="str">
            <v>KM</v>
          </cell>
          <cell r="E190" t="str">
            <v>ค่าเช่าโครงข่าย NT</v>
          </cell>
          <cell r="F190">
            <v>1500</v>
          </cell>
        </row>
        <row r="191">
          <cell r="B191" t="str">
            <v>ค่าเช่าโครงข่าย UIH , DTAC</v>
          </cell>
          <cell r="C191" t="str">
            <v>KM</v>
          </cell>
          <cell r="E191" t="str">
            <v>ค่าเช่าโครงข่าย UIH , DTAC</v>
          </cell>
          <cell r="F191">
            <v>2500</v>
          </cell>
        </row>
        <row r="192">
          <cell r="B192" t="str">
            <v>ค่าเช่าท่อเดินสาย NT</v>
          </cell>
          <cell r="C192" t="str">
            <v>KM</v>
          </cell>
          <cell r="E192" t="str">
            <v>ค่าเช่าท่อเดินสาย NT</v>
          </cell>
          <cell r="F192">
            <v>3000</v>
          </cell>
        </row>
        <row r="193">
          <cell r="B193" t="str">
            <v>ค่าเชื่อมสัญญาณ NT , UIH , DTAC (onetime)</v>
          </cell>
          <cell r="C193" t="str">
            <v>งาน</v>
          </cell>
          <cell r="E193" t="str">
            <v>ค่าเชื่อมสัญญาณ NT , UIH , DTAC (onetime)</v>
          </cell>
          <cell r="F193">
            <v>15000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21875" defaultRowHeight="15.6"/>
  <cols>
    <col min="1" max="1" width="7.77734375" style="40" customWidth="1"/>
    <col min="2" max="2" width="92.77734375" style="40" customWidth="1"/>
    <col min="3" max="4" width="18" style="46" customWidth="1"/>
    <col min="5" max="5" width="12" style="40" bestFit="1" customWidth="1"/>
    <col min="6" max="6" width="84.44140625" style="40" bestFit="1" customWidth="1"/>
    <col min="7" max="7" width="13" style="40" customWidth="1"/>
    <col min="8" max="8" width="11.77734375" style="40" bestFit="1" customWidth="1"/>
    <col min="9" max="9" width="9.21875" style="40"/>
    <col min="10" max="10" width="34.21875" style="40" customWidth="1"/>
    <col min="11" max="11" width="41.77734375" style="40" bestFit="1" customWidth="1"/>
    <col min="12" max="16384" width="9.21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578</v>
      </c>
      <c r="J1" s="17" t="s">
        <v>228</v>
      </c>
      <c r="K1" s="15" t="s">
        <v>197</v>
      </c>
    </row>
    <row r="2" spans="2:12" ht="16.2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.2" thickBot="1">
      <c r="B3" s="219" t="s">
        <v>579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.2" thickBot="1">
      <c r="B4" s="219" t="s">
        <v>580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.2" thickBot="1">
      <c r="B5" s="219" t="s">
        <v>581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8" thickBot="1">
      <c r="B6" s="219" t="s">
        <v>582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.2" thickBot="1">
      <c r="B7" s="219" t="s">
        <v>583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.2" thickBot="1">
      <c r="B8" s="219" t="s">
        <v>584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.2" thickBot="1">
      <c r="B9" s="223" t="s">
        <v>585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.2" thickBot="1">
      <c r="B10" s="224" t="s">
        <v>455</v>
      </c>
      <c r="C10" s="225">
        <v>45</v>
      </c>
      <c r="D10" s="221" t="s">
        <v>5</v>
      </c>
      <c r="E10" s="222" t="s">
        <v>586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.2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.2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.2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.2" thickBot="1">
      <c r="B14" s="219" t="s">
        <v>587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8" thickBot="1">
      <c r="B15" s="219" t="s">
        <v>588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.2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.2" thickBot="1">
      <c r="B17" s="219" t="s">
        <v>590</v>
      </c>
      <c r="C17" s="225" t="s">
        <v>589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.2" thickBot="1">
      <c r="B18" s="219" t="s">
        <v>591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.2" thickBot="1">
      <c r="B19" s="219" t="s">
        <v>592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.2" thickBot="1">
      <c r="B20" s="219" t="s">
        <v>593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.2" thickBot="1">
      <c r="B21" s="224" t="s">
        <v>398</v>
      </c>
      <c r="C21" s="220">
        <v>10000</v>
      </c>
      <c r="D21" s="221" t="s">
        <v>5</v>
      </c>
      <c r="E21" s="222" t="s">
        <v>586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.2" thickBot="1">
      <c r="B22" s="226" t="s">
        <v>594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.2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.2" thickBot="1">
      <c r="B24" s="219" t="s">
        <v>595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.2" thickBot="1">
      <c r="B25" s="219" t="s">
        <v>596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.2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8" customHeight="1" thickBot="1">
      <c r="B27" s="223" t="s">
        <v>597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.2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.4" thickBot="1">
      <c r="B29" s="224" t="s">
        <v>598</v>
      </c>
      <c r="C29" s="220">
        <v>3785</v>
      </c>
      <c r="D29" s="221" t="s">
        <v>29</v>
      </c>
      <c r="E29" s="222" t="s">
        <v>586</v>
      </c>
      <c r="F29" s="40" t="s">
        <v>349</v>
      </c>
    </row>
    <row r="30" spans="2:12" ht="16.2" thickBot="1">
      <c r="B30" s="224" t="s">
        <v>599</v>
      </c>
      <c r="C30" s="220">
        <v>2464</v>
      </c>
      <c r="D30" s="221" t="s">
        <v>562</v>
      </c>
      <c r="E30" s="222" t="s">
        <v>586</v>
      </c>
      <c r="F30" s="40" t="s">
        <v>361</v>
      </c>
    </row>
    <row r="31" spans="2:12" ht="16.2" thickBot="1">
      <c r="B31" s="224" t="s">
        <v>600</v>
      </c>
      <c r="C31" s="220">
        <v>2880</v>
      </c>
      <c r="D31" s="221" t="s">
        <v>562</v>
      </c>
      <c r="E31" s="222" t="s">
        <v>586</v>
      </c>
    </row>
    <row r="32" spans="2:12" ht="16.2" thickBot="1">
      <c r="B32" s="224" t="s">
        <v>601</v>
      </c>
      <c r="C32" s="220">
        <v>3168</v>
      </c>
      <c r="D32" s="221" t="s">
        <v>562</v>
      </c>
      <c r="E32" s="222" t="s">
        <v>586</v>
      </c>
    </row>
    <row r="33" spans="2:5" ht="16.2" thickBot="1">
      <c r="B33" s="224" t="s">
        <v>602</v>
      </c>
      <c r="C33" s="220">
        <v>3420</v>
      </c>
      <c r="D33" s="221" t="s">
        <v>562</v>
      </c>
      <c r="E33" s="222" t="s">
        <v>586</v>
      </c>
    </row>
    <row r="34" spans="2:5" ht="16.2" thickBot="1">
      <c r="B34" s="224" t="s">
        <v>603</v>
      </c>
      <c r="C34" s="220">
        <v>4576</v>
      </c>
      <c r="D34" s="221" t="s">
        <v>562</v>
      </c>
      <c r="E34" s="222" t="s">
        <v>586</v>
      </c>
    </row>
    <row r="35" spans="2:5" ht="16.2" thickBot="1">
      <c r="B35" s="224" t="s">
        <v>604</v>
      </c>
      <c r="C35" s="220">
        <v>8568</v>
      </c>
      <c r="D35" s="221" t="s">
        <v>562</v>
      </c>
      <c r="E35" s="222" t="s">
        <v>586</v>
      </c>
    </row>
    <row r="36" spans="2:5" ht="16.2" thickBot="1">
      <c r="B36" s="224" t="s">
        <v>605</v>
      </c>
      <c r="C36" s="220">
        <v>9900</v>
      </c>
      <c r="D36" s="221" t="s">
        <v>562</v>
      </c>
      <c r="E36" s="222" t="s">
        <v>586</v>
      </c>
    </row>
    <row r="37" spans="2:5" ht="16.2" thickBot="1">
      <c r="B37" s="224" t="s">
        <v>606</v>
      </c>
      <c r="C37" s="225">
        <v>653</v>
      </c>
      <c r="D37" s="221" t="s">
        <v>5</v>
      </c>
      <c r="E37" s="222" t="s">
        <v>586</v>
      </c>
    </row>
    <row r="38" spans="2:5" ht="16.2" thickBot="1">
      <c r="B38" s="224" t="s">
        <v>607</v>
      </c>
      <c r="C38" s="225">
        <v>908</v>
      </c>
      <c r="D38" s="221" t="s">
        <v>5</v>
      </c>
      <c r="E38" s="222" t="s">
        <v>586</v>
      </c>
    </row>
    <row r="39" spans="2:5" ht="16.2" thickBot="1">
      <c r="B39" s="224" t="s">
        <v>608</v>
      </c>
      <c r="C39" s="225">
        <v>9</v>
      </c>
      <c r="D39" s="221" t="s">
        <v>5</v>
      </c>
      <c r="E39" s="222" t="s">
        <v>586</v>
      </c>
    </row>
    <row r="40" spans="2:5" ht="16.2" thickBot="1">
      <c r="B40" s="224" t="s">
        <v>609</v>
      </c>
      <c r="C40" s="225">
        <v>7</v>
      </c>
      <c r="D40" s="221" t="s">
        <v>5</v>
      </c>
      <c r="E40" s="222" t="s">
        <v>586</v>
      </c>
    </row>
    <row r="41" spans="2:5" ht="16.2" thickBot="1">
      <c r="B41" s="224" t="s">
        <v>610</v>
      </c>
      <c r="C41" s="225">
        <v>360</v>
      </c>
      <c r="D41" s="221" t="s">
        <v>5</v>
      </c>
      <c r="E41" s="222" t="s">
        <v>586</v>
      </c>
    </row>
    <row r="42" spans="2:5" ht="16.2" thickBot="1">
      <c r="B42" s="224" t="s">
        <v>611</v>
      </c>
      <c r="C42" s="220">
        <v>1650</v>
      </c>
      <c r="D42" s="221" t="s">
        <v>5</v>
      </c>
      <c r="E42" s="222" t="s">
        <v>586</v>
      </c>
    </row>
    <row r="43" spans="2:5" ht="16.2" thickBot="1">
      <c r="B43" s="224" t="s">
        <v>612</v>
      </c>
      <c r="C43" s="220">
        <v>1890</v>
      </c>
      <c r="D43" s="221" t="s">
        <v>5</v>
      </c>
      <c r="E43" s="222" t="s">
        <v>586</v>
      </c>
    </row>
    <row r="44" spans="2:5" ht="16.2" thickBot="1">
      <c r="B44" s="219" t="s">
        <v>613</v>
      </c>
      <c r="C44" s="220">
        <v>3850</v>
      </c>
      <c r="D44" s="221" t="s">
        <v>16</v>
      </c>
      <c r="E44" s="222" t="s">
        <v>251</v>
      </c>
    </row>
    <row r="45" spans="2:5" ht="16.2" thickBot="1">
      <c r="B45" s="219" t="s">
        <v>614</v>
      </c>
      <c r="C45" s="220">
        <v>1790</v>
      </c>
      <c r="D45" s="221" t="s">
        <v>16</v>
      </c>
      <c r="E45" s="222" t="s">
        <v>251</v>
      </c>
    </row>
    <row r="46" spans="2:5" ht="16.2" thickBot="1">
      <c r="B46" s="219" t="s">
        <v>615</v>
      </c>
      <c r="C46" s="220">
        <v>2630</v>
      </c>
      <c r="D46" s="221" t="s">
        <v>16</v>
      </c>
      <c r="E46" s="222" t="s">
        <v>251</v>
      </c>
    </row>
    <row r="47" spans="2:5" ht="16.2" thickBot="1">
      <c r="B47" s="219" t="s">
        <v>616</v>
      </c>
      <c r="C47" s="225">
        <v>280</v>
      </c>
      <c r="D47" s="221" t="s">
        <v>18</v>
      </c>
      <c r="E47" s="222" t="s">
        <v>251</v>
      </c>
    </row>
    <row r="48" spans="2:5" ht="16.2" thickBot="1">
      <c r="B48" s="219" t="s">
        <v>617</v>
      </c>
      <c r="C48" s="225">
        <v>46.4</v>
      </c>
      <c r="D48" s="221" t="s">
        <v>18</v>
      </c>
      <c r="E48" s="222" t="s">
        <v>251</v>
      </c>
    </row>
    <row r="49" spans="1:8" ht="16.2" thickBot="1">
      <c r="B49" s="219" t="s">
        <v>618</v>
      </c>
      <c r="C49" s="225">
        <v>53</v>
      </c>
      <c r="D49" s="221" t="s">
        <v>5</v>
      </c>
      <c r="E49" s="222" t="s">
        <v>251</v>
      </c>
    </row>
    <row r="50" spans="1:8" ht="16.2" thickBot="1">
      <c r="B50" s="224" t="s">
        <v>278</v>
      </c>
      <c r="C50" s="220">
        <v>1200</v>
      </c>
      <c r="D50" s="221" t="s">
        <v>8</v>
      </c>
      <c r="E50" s="260" t="s">
        <v>586</v>
      </c>
      <c r="F50" s="242"/>
      <c r="G50" s="242"/>
      <c r="H50" s="243"/>
    </row>
    <row r="51" spans="1:8" ht="16.2" thickBot="1">
      <c r="B51" s="224" t="s">
        <v>383</v>
      </c>
      <c r="C51" s="220">
        <v>8500</v>
      </c>
      <c r="D51" s="221" t="s">
        <v>8</v>
      </c>
      <c r="E51" s="260" t="s">
        <v>586</v>
      </c>
      <c r="F51" s="242"/>
      <c r="G51" s="242"/>
      <c r="H51" s="243"/>
    </row>
    <row r="52" spans="1:8" ht="16.2" thickBot="1">
      <c r="B52" s="219" t="s">
        <v>619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.2" thickBot="1">
      <c r="B53" s="229" t="s">
        <v>620</v>
      </c>
      <c r="C53" s="227">
        <v>3680</v>
      </c>
      <c r="D53" s="221" t="s">
        <v>6</v>
      </c>
      <c r="E53" s="260" t="s">
        <v>586</v>
      </c>
      <c r="F53" s="242"/>
      <c r="G53" s="242"/>
      <c r="H53" s="243"/>
    </row>
    <row r="54" spans="1:8" ht="16.2" thickBot="1">
      <c r="B54" s="229" t="s">
        <v>621</v>
      </c>
      <c r="C54" s="221">
        <v>180</v>
      </c>
      <c r="D54" s="221" t="s">
        <v>7</v>
      </c>
      <c r="E54" s="260" t="s">
        <v>586</v>
      </c>
      <c r="F54" s="248"/>
      <c r="G54" s="248"/>
      <c r="H54" s="261"/>
    </row>
    <row r="55" spans="1:8" ht="16.2" thickBot="1">
      <c r="B55" s="229" t="s">
        <v>622</v>
      </c>
      <c r="C55" s="221">
        <v>180</v>
      </c>
      <c r="D55" s="221" t="s">
        <v>7</v>
      </c>
      <c r="E55" s="260" t="s">
        <v>586</v>
      </c>
      <c r="F55" s="248"/>
      <c r="G55" s="248"/>
      <c r="H55" s="261"/>
    </row>
    <row r="56" spans="1:8" ht="16.2" thickBot="1">
      <c r="A56" s="41"/>
      <c r="B56" s="229" t="s">
        <v>623</v>
      </c>
      <c r="C56" s="221">
        <v>180</v>
      </c>
      <c r="D56" s="221" t="s">
        <v>7</v>
      </c>
      <c r="E56" s="260" t="s">
        <v>586</v>
      </c>
      <c r="F56" s="245"/>
      <c r="G56" s="245"/>
      <c r="H56" s="246"/>
    </row>
    <row r="57" spans="1:8" ht="16.2" thickBot="1">
      <c r="B57" s="229" t="s">
        <v>624</v>
      </c>
      <c r="C57" s="221">
        <v>180</v>
      </c>
      <c r="D57" s="221" t="s">
        <v>7</v>
      </c>
      <c r="E57" s="260" t="s">
        <v>586</v>
      </c>
      <c r="F57" s="242"/>
      <c r="G57" s="242"/>
      <c r="H57" s="243"/>
    </row>
    <row r="58" spans="1:8" ht="16.2" thickBot="1">
      <c r="B58" s="229" t="s">
        <v>625</v>
      </c>
      <c r="C58" s="221">
        <v>180</v>
      </c>
      <c r="D58" s="221" t="s">
        <v>7</v>
      </c>
      <c r="E58" s="260" t="s">
        <v>586</v>
      </c>
      <c r="F58" s="242"/>
      <c r="G58" s="242"/>
      <c r="H58" s="243"/>
    </row>
    <row r="59" spans="1:8" ht="16.2" thickBot="1">
      <c r="B59" s="229" t="s">
        <v>626</v>
      </c>
      <c r="C59" s="221">
        <v>180</v>
      </c>
      <c r="D59" s="221" t="s">
        <v>7</v>
      </c>
      <c r="E59" s="260" t="s">
        <v>586</v>
      </c>
      <c r="F59" s="242"/>
      <c r="G59" s="242"/>
      <c r="H59" s="243"/>
    </row>
    <row r="60" spans="1:8" ht="16.2" thickBot="1">
      <c r="B60" s="229" t="s">
        <v>627</v>
      </c>
      <c r="C60" s="221">
        <v>180</v>
      </c>
      <c r="D60" s="221" t="s">
        <v>7</v>
      </c>
      <c r="E60" s="260" t="s">
        <v>586</v>
      </c>
      <c r="F60" s="242"/>
      <c r="G60" s="242"/>
      <c r="H60" s="243"/>
    </row>
    <row r="61" spans="1:8" ht="16.2" thickBot="1">
      <c r="B61" s="229" t="s">
        <v>628</v>
      </c>
      <c r="C61" s="221">
        <v>180</v>
      </c>
      <c r="D61" s="221" t="s">
        <v>7</v>
      </c>
      <c r="E61" s="260" t="s">
        <v>586</v>
      </c>
      <c r="F61" s="242"/>
      <c r="G61" s="242"/>
      <c r="H61" s="243"/>
    </row>
    <row r="62" spans="1:8" ht="16.2" thickBot="1">
      <c r="B62" s="229" t="s">
        <v>629</v>
      </c>
      <c r="C62" s="221">
        <v>500</v>
      </c>
      <c r="D62" s="221" t="s">
        <v>5</v>
      </c>
      <c r="E62" s="260" t="s">
        <v>586</v>
      </c>
      <c r="F62" s="242"/>
      <c r="G62" s="242"/>
      <c r="H62" s="243"/>
    </row>
    <row r="63" spans="1:8" ht="16.2" thickBot="1">
      <c r="B63" s="229" t="s">
        <v>630</v>
      </c>
      <c r="C63" s="227">
        <v>1000</v>
      </c>
      <c r="D63" s="221" t="s">
        <v>5</v>
      </c>
      <c r="E63" s="260" t="s">
        <v>586</v>
      </c>
      <c r="F63" s="242"/>
      <c r="G63" s="242"/>
      <c r="H63" s="243"/>
    </row>
    <row r="64" spans="1:8" ht="16.2" thickBot="1">
      <c r="B64" s="229" t="s">
        <v>631</v>
      </c>
      <c r="C64" s="221">
        <v>220</v>
      </c>
      <c r="D64" s="221" t="s">
        <v>5</v>
      </c>
      <c r="E64" s="260" t="s">
        <v>586</v>
      </c>
      <c r="F64" s="242"/>
      <c r="G64" s="242"/>
      <c r="H64" s="247"/>
    </row>
    <row r="65" spans="2:8" ht="16.2" thickBot="1">
      <c r="B65" s="223" t="s">
        <v>632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.2" thickBot="1">
      <c r="B66" s="223" t="s">
        <v>633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.2" thickBot="1">
      <c r="B67" s="223" t="s">
        <v>634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.2" thickBot="1">
      <c r="B68" s="229" t="s">
        <v>410</v>
      </c>
      <c r="C68" s="221">
        <v>80</v>
      </c>
      <c r="D68" s="221" t="s">
        <v>5</v>
      </c>
      <c r="E68" s="222" t="s">
        <v>586</v>
      </c>
    </row>
    <row r="69" spans="2:8" ht="16.2" thickBot="1">
      <c r="B69" s="229" t="s">
        <v>411</v>
      </c>
      <c r="C69" s="221">
        <v>80</v>
      </c>
      <c r="D69" s="221" t="s">
        <v>5</v>
      </c>
      <c r="E69" s="222" t="s">
        <v>586</v>
      </c>
    </row>
    <row r="70" spans="2:8" ht="16.2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.2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.2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.2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.2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.2" thickBot="1">
      <c r="B75" s="223" t="s">
        <v>635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.2" thickBot="1">
      <c r="B76" s="223" t="s">
        <v>636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.2" thickBot="1">
      <c r="B77" s="223" t="s">
        <v>637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.2" thickBot="1">
      <c r="B78" s="223" t="s">
        <v>638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.2" thickBot="1">
      <c r="B79" s="229" t="s">
        <v>639</v>
      </c>
      <c r="C79" s="220">
        <v>1350</v>
      </c>
      <c r="D79" s="221" t="s">
        <v>5</v>
      </c>
      <c r="E79" s="260" t="s">
        <v>586</v>
      </c>
      <c r="F79" s="245"/>
      <c r="G79" s="245"/>
      <c r="H79" s="246"/>
    </row>
    <row r="80" spans="2:8" ht="16.2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.2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.2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399999999999999" thickBot="1">
      <c r="B83" s="230" t="s">
        <v>305</v>
      </c>
      <c r="C83" s="220">
        <v>9120</v>
      </c>
      <c r="D83" s="221" t="s">
        <v>5</v>
      </c>
      <c r="E83" s="260" t="s">
        <v>586</v>
      </c>
      <c r="F83" s="242"/>
      <c r="G83" s="242"/>
      <c r="H83" s="243"/>
    </row>
    <row r="84" spans="2:8" ht="16.2" thickBot="1">
      <c r="B84" s="231" t="s">
        <v>640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.2" thickBot="1">
      <c r="B85" s="231" t="s">
        <v>641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.2" thickBot="1">
      <c r="B86" s="229" t="s">
        <v>412</v>
      </c>
      <c r="C86" s="220">
        <v>55000</v>
      </c>
      <c r="D86" s="221" t="s">
        <v>5</v>
      </c>
      <c r="E86" s="260" t="s">
        <v>586</v>
      </c>
      <c r="F86" s="242"/>
      <c r="G86" s="242"/>
      <c r="H86" s="243"/>
    </row>
    <row r="87" spans="2:8" ht="16.2" thickBot="1">
      <c r="B87" s="231" t="s">
        <v>642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.2" thickBot="1">
      <c r="B88" s="231" t="s">
        <v>643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.2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.2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.2" thickBot="1">
      <c r="B91" s="231" t="s">
        <v>644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45" customHeight="1" thickBot="1">
      <c r="B92" s="231" t="s">
        <v>645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.2" thickBot="1">
      <c r="B93" s="231" t="s">
        <v>646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.2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.2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.2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.2" thickBot="1">
      <c r="B97" s="229" t="s">
        <v>28</v>
      </c>
      <c r="C97" s="221">
        <v>950</v>
      </c>
      <c r="D97" s="221" t="s">
        <v>29</v>
      </c>
      <c r="E97" s="260" t="s">
        <v>586</v>
      </c>
      <c r="F97" s="248"/>
      <c r="G97" s="248"/>
      <c r="H97" s="248"/>
    </row>
    <row r="98" spans="1:8" ht="20.399999999999999" thickBot="1">
      <c r="A98" s="58"/>
      <c r="B98" s="229" t="s">
        <v>72</v>
      </c>
      <c r="C98" s="227">
        <v>1650</v>
      </c>
      <c r="D98" s="221" t="s">
        <v>29</v>
      </c>
      <c r="E98" s="222" t="s">
        <v>586</v>
      </c>
    </row>
    <row r="99" spans="1:8" ht="20.399999999999999" thickBot="1">
      <c r="A99" s="60"/>
      <c r="B99" s="229" t="s">
        <v>647</v>
      </c>
      <c r="C99" s="221">
        <v>850</v>
      </c>
      <c r="D99" s="221" t="s">
        <v>7</v>
      </c>
      <c r="E99" s="222" t="s">
        <v>586</v>
      </c>
    </row>
    <row r="100" spans="1:8" ht="16.2" thickBot="1">
      <c r="A100" s="51"/>
      <c r="B100" s="229" t="s">
        <v>648</v>
      </c>
      <c r="C100" s="221">
        <v>510</v>
      </c>
      <c r="D100" s="221" t="s">
        <v>29</v>
      </c>
      <c r="E100" s="222" t="s">
        <v>586</v>
      </c>
    </row>
    <row r="101" spans="1:8" ht="16.2" thickBot="1">
      <c r="A101" s="51"/>
      <c r="B101" s="229" t="s">
        <v>690</v>
      </c>
      <c r="C101" s="221">
        <v>2500</v>
      </c>
      <c r="D101" s="221" t="s">
        <v>29</v>
      </c>
      <c r="E101" s="222" t="s">
        <v>586</v>
      </c>
    </row>
    <row r="102" spans="1:8" ht="16.2" thickBot="1">
      <c r="A102" s="51"/>
      <c r="B102" s="229" t="s">
        <v>691</v>
      </c>
      <c r="C102" s="221">
        <v>2000</v>
      </c>
      <c r="D102" s="221" t="s">
        <v>29</v>
      </c>
      <c r="E102" s="222" t="s">
        <v>586</v>
      </c>
    </row>
    <row r="103" spans="1:8" ht="16.2" thickBot="1">
      <c r="A103" s="51"/>
      <c r="B103" s="229" t="s">
        <v>649</v>
      </c>
      <c r="C103" s="221">
        <v>350</v>
      </c>
      <c r="D103" s="221" t="s">
        <v>244</v>
      </c>
      <c r="E103" s="222" t="s">
        <v>586</v>
      </c>
    </row>
    <row r="104" spans="1:8" ht="16.2" thickBot="1">
      <c r="A104" s="41"/>
      <c r="B104" s="229" t="s">
        <v>299</v>
      </c>
      <c r="C104" s="221">
        <v>550</v>
      </c>
      <c r="D104" s="221" t="s">
        <v>5</v>
      </c>
      <c r="E104" s="222" t="s">
        <v>586</v>
      </c>
    </row>
    <row r="105" spans="1:8" ht="16.2" thickBot="1">
      <c r="A105" s="51"/>
      <c r="B105" s="231" t="s">
        <v>650</v>
      </c>
      <c r="C105" s="221">
        <v>25</v>
      </c>
      <c r="D105" s="221" t="s">
        <v>5</v>
      </c>
      <c r="E105" s="222" t="s">
        <v>93</v>
      </c>
    </row>
    <row r="106" spans="1:8" ht="16.2" thickBot="1">
      <c r="A106" s="41"/>
      <c r="B106" s="231" t="s">
        <v>651</v>
      </c>
      <c r="C106" s="221">
        <v>43</v>
      </c>
      <c r="D106" s="221" t="s">
        <v>5</v>
      </c>
      <c r="E106" s="222" t="s">
        <v>93</v>
      </c>
    </row>
    <row r="107" spans="1:8" ht="16.2" thickBot="1">
      <c r="A107" s="41"/>
      <c r="B107" s="231" t="s">
        <v>652</v>
      </c>
      <c r="C107" s="221">
        <v>47</v>
      </c>
      <c r="D107" s="221" t="s">
        <v>5</v>
      </c>
      <c r="E107" s="222" t="s">
        <v>93</v>
      </c>
    </row>
    <row r="108" spans="1:8" ht="16.2" thickBot="1">
      <c r="A108" s="41"/>
      <c r="B108" s="231" t="s">
        <v>653</v>
      </c>
      <c r="C108" s="221">
        <v>43</v>
      </c>
      <c r="D108" s="221" t="s">
        <v>5</v>
      </c>
      <c r="E108" s="222" t="s">
        <v>93</v>
      </c>
    </row>
    <row r="109" spans="1:8" ht="16.2" thickBot="1">
      <c r="A109" s="41"/>
      <c r="B109" s="231" t="s">
        <v>654</v>
      </c>
      <c r="C109" s="221">
        <v>55</v>
      </c>
      <c r="D109" s="221" t="s">
        <v>5</v>
      </c>
      <c r="E109" s="222" t="s">
        <v>93</v>
      </c>
    </row>
    <row r="110" spans="1:8" ht="16.2" thickBot="1">
      <c r="A110" s="41"/>
      <c r="B110" s="231" t="s">
        <v>655</v>
      </c>
      <c r="C110" s="221">
        <v>11.21</v>
      </c>
      <c r="D110" s="221" t="s">
        <v>5</v>
      </c>
      <c r="E110" s="222" t="s">
        <v>93</v>
      </c>
    </row>
    <row r="111" spans="1:8" ht="16.2" thickBot="1">
      <c r="A111" s="41"/>
      <c r="B111" s="231" t="s">
        <v>656</v>
      </c>
      <c r="C111" s="221">
        <v>2.33</v>
      </c>
      <c r="D111" s="221" t="s">
        <v>5</v>
      </c>
      <c r="E111" s="222" t="s">
        <v>93</v>
      </c>
    </row>
    <row r="112" spans="1:8" ht="16.2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.2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.2" thickBot="1">
      <c r="A114" s="41"/>
      <c r="B114" s="231" t="s">
        <v>657</v>
      </c>
      <c r="C114" s="221">
        <v>0.2</v>
      </c>
      <c r="D114" s="221" t="s">
        <v>5</v>
      </c>
      <c r="E114" s="222" t="s">
        <v>93</v>
      </c>
    </row>
    <row r="115" spans="1:5" ht="16.2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.2" thickBot="1">
      <c r="A116" s="41"/>
      <c r="B116" s="231" t="s">
        <v>702</v>
      </c>
      <c r="C116" s="221">
        <v>990</v>
      </c>
      <c r="D116" s="221" t="s">
        <v>16</v>
      </c>
      <c r="E116" s="222" t="s">
        <v>93</v>
      </c>
    </row>
    <row r="117" spans="1:5" ht="16.2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.2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.2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.2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.2" thickBot="1">
      <c r="A121" s="41"/>
      <c r="B121" s="232" t="s">
        <v>658</v>
      </c>
      <c r="C121" s="227">
        <v>11404</v>
      </c>
      <c r="D121" s="221" t="s">
        <v>5</v>
      </c>
      <c r="E121" s="222" t="s">
        <v>419</v>
      </c>
    </row>
    <row r="122" spans="1:5" ht="16.2" thickBot="1">
      <c r="A122" s="41"/>
      <c r="B122" s="232" t="s">
        <v>659</v>
      </c>
      <c r="C122" s="227">
        <v>1198</v>
      </c>
      <c r="D122" s="221" t="s">
        <v>5</v>
      </c>
      <c r="E122" s="222" t="s">
        <v>419</v>
      </c>
    </row>
    <row r="123" spans="1:5" ht="16.2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.2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.2" thickBot="1">
      <c r="A125" s="41"/>
      <c r="B125" s="232" t="s">
        <v>660</v>
      </c>
      <c r="C125" s="227">
        <v>1848</v>
      </c>
      <c r="D125" s="221" t="s">
        <v>5</v>
      </c>
      <c r="E125" s="222" t="s">
        <v>419</v>
      </c>
    </row>
    <row r="126" spans="1:5" ht="16.2" thickBot="1">
      <c r="A126" s="41"/>
      <c r="B126" s="232" t="s">
        <v>661</v>
      </c>
      <c r="C126" s="227">
        <v>1716</v>
      </c>
      <c r="D126" s="221" t="s">
        <v>5</v>
      </c>
      <c r="E126" s="222" t="s">
        <v>419</v>
      </c>
    </row>
    <row r="127" spans="1:5" ht="16.2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.2" thickBot="1">
      <c r="A128" s="41"/>
      <c r="B128" s="232" t="s">
        <v>662</v>
      </c>
      <c r="C128" s="227">
        <v>2038</v>
      </c>
      <c r="D128" s="221" t="s">
        <v>5</v>
      </c>
      <c r="E128" s="222" t="s">
        <v>419</v>
      </c>
    </row>
    <row r="129" spans="1:5" ht="16.2" thickBot="1">
      <c r="A129" s="41"/>
      <c r="B129" s="232" t="s">
        <v>663</v>
      </c>
      <c r="C129" s="227">
        <v>1944</v>
      </c>
      <c r="D129" s="221" t="s">
        <v>5</v>
      </c>
      <c r="E129" s="222" t="s">
        <v>419</v>
      </c>
    </row>
    <row r="130" spans="1:5" ht="16.2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.2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.2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.2" thickBot="1">
      <c r="A133" s="41"/>
      <c r="B133" s="232" t="s">
        <v>664</v>
      </c>
      <c r="C133" s="227">
        <v>1404</v>
      </c>
      <c r="D133" s="221" t="s">
        <v>5</v>
      </c>
      <c r="E133" s="222" t="s">
        <v>419</v>
      </c>
    </row>
    <row r="134" spans="1:5" ht="16.2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.2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.2" thickBot="1">
      <c r="A136" s="41"/>
      <c r="B136" s="232" t="s">
        <v>665</v>
      </c>
      <c r="C136" s="227">
        <v>1644</v>
      </c>
      <c r="D136" s="221" t="s">
        <v>5</v>
      </c>
      <c r="E136" s="222" t="s">
        <v>419</v>
      </c>
    </row>
    <row r="137" spans="1:5" ht="16.2" thickBot="1">
      <c r="A137" s="41"/>
      <c r="B137" s="232" t="s">
        <v>666</v>
      </c>
      <c r="C137" s="227">
        <v>2616</v>
      </c>
      <c r="D137" s="221" t="s">
        <v>5</v>
      </c>
      <c r="E137" s="222" t="s">
        <v>419</v>
      </c>
    </row>
    <row r="138" spans="1:5" ht="16.2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.2" thickBot="1">
      <c r="A139" s="41"/>
      <c r="B139" s="232" t="s">
        <v>667</v>
      </c>
      <c r="C139" s="227">
        <v>2220</v>
      </c>
      <c r="D139" s="221" t="s">
        <v>5</v>
      </c>
      <c r="E139" s="222" t="s">
        <v>419</v>
      </c>
    </row>
    <row r="140" spans="1:5" ht="16.2" thickBot="1">
      <c r="A140" s="41"/>
      <c r="B140" s="232" t="s">
        <v>668</v>
      </c>
      <c r="C140" s="227">
        <v>3024</v>
      </c>
      <c r="D140" s="221" t="s">
        <v>5</v>
      </c>
      <c r="E140" s="222" t="s">
        <v>419</v>
      </c>
    </row>
    <row r="141" spans="1:5" ht="16.2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.2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.2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.2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.2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.2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.2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.2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.2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.2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.2" thickBot="1">
      <c r="A151" s="41"/>
      <c r="B151" s="229" t="s">
        <v>415</v>
      </c>
      <c r="C151" s="221">
        <v>200</v>
      </c>
      <c r="D151" s="221" t="s">
        <v>29</v>
      </c>
      <c r="E151" s="222" t="s">
        <v>586</v>
      </c>
    </row>
    <row r="152" spans="1:5" ht="16.2" thickBot="1">
      <c r="A152" s="41"/>
      <c r="B152" s="229" t="s">
        <v>449</v>
      </c>
      <c r="C152" s="221">
        <v>15</v>
      </c>
      <c r="D152" s="221" t="s">
        <v>4</v>
      </c>
      <c r="E152" s="222" t="s">
        <v>586</v>
      </c>
    </row>
    <row r="153" spans="1:5" ht="16.2" thickBot="1">
      <c r="A153" s="41"/>
      <c r="B153" s="229" t="s">
        <v>448</v>
      </c>
      <c r="C153" s="221">
        <v>50</v>
      </c>
      <c r="D153" s="221" t="s">
        <v>4</v>
      </c>
      <c r="E153" s="222" t="s">
        <v>586</v>
      </c>
    </row>
    <row r="154" spans="1:5" ht="16.2" thickBot="1">
      <c r="A154" s="41"/>
      <c r="B154" s="229" t="s">
        <v>413</v>
      </c>
      <c r="C154" s="221">
        <v>33</v>
      </c>
      <c r="D154" s="221" t="s">
        <v>7</v>
      </c>
      <c r="E154" s="222" t="s">
        <v>586</v>
      </c>
    </row>
    <row r="155" spans="1:5" ht="16.2" thickBot="1">
      <c r="A155" s="41"/>
      <c r="B155" s="229" t="s">
        <v>669</v>
      </c>
      <c r="C155" s="221">
        <v>128</v>
      </c>
      <c r="D155" s="221" t="s">
        <v>670</v>
      </c>
      <c r="E155" s="222" t="s">
        <v>586</v>
      </c>
    </row>
    <row r="156" spans="1:5" ht="16.2" thickBot="1">
      <c r="A156" s="41"/>
      <c r="B156" s="229" t="s">
        <v>671</v>
      </c>
      <c r="C156" s="221">
        <v>60</v>
      </c>
      <c r="D156" s="221" t="s">
        <v>7</v>
      </c>
      <c r="E156" s="222" t="s">
        <v>586</v>
      </c>
    </row>
    <row r="157" spans="1:5" ht="16.2" thickBot="1">
      <c r="A157" s="41"/>
      <c r="B157" s="229" t="s">
        <v>366</v>
      </c>
      <c r="C157" s="221">
        <v>20</v>
      </c>
      <c r="D157" s="221" t="s">
        <v>367</v>
      </c>
      <c r="E157" s="222" t="s">
        <v>586</v>
      </c>
    </row>
    <row r="158" spans="1:5" ht="16.2" thickBot="1">
      <c r="A158" s="51"/>
      <c r="B158" s="229" t="s">
        <v>368</v>
      </c>
      <c r="C158" s="221">
        <v>15</v>
      </c>
      <c r="D158" s="221" t="s">
        <v>367</v>
      </c>
      <c r="E158" s="222" t="s">
        <v>586</v>
      </c>
    </row>
    <row r="159" spans="1:5" ht="16.2" thickBot="1">
      <c r="A159" s="51"/>
      <c r="B159" s="229" t="s">
        <v>672</v>
      </c>
      <c r="C159" s="221">
        <v>3.88</v>
      </c>
      <c r="D159" s="221" t="s">
        <v>367</v>
      </c>
      <c r="E159" s="222" t="s">
        <v>586</v>
      </c>
    </row>
    <row r="160" spans="1:5" ht="16.2" thickBot="1">
      <c r="A160" s="51"/>
      <c r="B160" s="229" t="s">
        <v>564</v>
      </c>
      <c r="C160" s="221">
        <v>3</v>
      </c>
      <c r="D160" s="221" t="s">
        <v>4</v>
      </c>
      <c r="E160" s="222" t="s">
        <v>586</v>
      </c>
    </row>
    <row r="161" spans="1:8" ht="16.2" thickBot="1">
      <c r="A161" s="99"/>
      <c r="B161" s="229" t="s">
        <v>673</v>
      </c>
      <c r="C161" s="221">
        <v>11</v>
      </c>
      <c r="D161" s="221" t="s">
        <v>4</v>
      </c>
      <c r="E161" s="222" t="s">
        <v>586</v>
      </c>
      <c r="H161" s="48"/>
    </row>
    <row r="162" spans="1:8" ht="16.2" thickBot="1">
      <c r="A162" s="99"/>
      <c r="B162" s="229" t="s">
        <v>674</v>
      </c>
      <c r="C162" s="221">
        <v>15</v>
      </c>
      <c r="D162" s="221" t="s">
        <v>4</v>
      </c>
      <c r="E162" s="222" t="s">
        <v>586</v>
      </c>
      <c r="H162" s="48"/>
    </row>
    <row r="163" spans="1:8" ht="16.2" thickBot="1">
      <c r="A163" s="99"/>
      <c r="B163" s="229" t="s">
        <v>675</v>
      </c>
      <c r="C163" s="221">
        <v>19</v>
      </c>
      <c r="D163" s="221" t="s">
        <v>4</v>
      </c>
      <c r="E163" s="222" t="s">
        <v>586</v>
      </c>
    </row>
    <row r="164" spans="1:8" ht="16.2" thickBot="1">
      <c r="A164" s="99"/>
      <c r="B164" s="229" t="s">
        <v>701</v>
      </c>
      <c r="C164" s="271">
        <v>1500</v>
      </c>
      <c r="D164" s="221" t="s">
        <v>5</v>
      </c>
      <c r="E164" s="222" t="s">
        <v>586</v>
      </c>
    </row>
    <row r="165" spans="1:8" ht="16.2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.2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.2" thickBot="1">
      <c r="A167" s="99"/>
      <c r="B167" s="231" t="s">
        <v>700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.2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.2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.2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.2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.2" thickBot="1">
      <c r="A179" s="99"/>
      <c r="B179" s="233"/>
      <c r="C179" s="234"/>
      <c r="D179" s="235"/>
    </row>
    <row r="180" spans="1:4" ht="16.2" thickBot="1">
      <c r="A180" s="99"/>
      <c r="B180" s="249" t="s">
        <v>695</v>
      </c>
      <c r="C180" s="251">
        <v>2.5</v>
      </c>
      <c r="D180" s="251" t="s">
        <v>4</v>
      </c>
    </row>
    <row r="181" spans="1:4" ht="16.2" thickBot="1">
      <c r="A181" s="99"/>
      <c r="B181" s="269" t="s">
        <v>696</v>
      </c>
      <c r="C181" s="270">
        <v>3</v>
      </c>
      <c r="D181" s="270" t="s">
        <v>4</v>
      </c>
    </row>
    <row r="182" spans="1:4" ht="16.2" thickBot="1">
      <c r="A182" s="99"/>
      <c r="B182" s="252" t="s">
        <v>673</v>
      </c>
      <c r="C182" s="221">
        <v>11</v>
      </c>
      <c r="D182" s="221" t="s">
        <v>4</v>
      </c>
    </row>
    <row r="183" spans="1:4" ht="16.2" thickBot="1">
      <c r="A183" s="99"/>
      <c r="B183" s="252" t="s">
        <v>674</v>
      </c>
      <c r="C183" s="221">
        <v>15</v>
      </c>
      <c r="D183" s="221" t="s">
        <v>4</v>
      </c>
    </row>
    <row r="184" spans="1:4" ht="16.2" thickBot="1">
      <c r="A184" s="99"/>
      <c r="B184" s="252" t="s">
        <v>675</v>
      </c>
      <c r="C184" s="221">
        <v>19</v>
      </c>
      <c r="D184" s="221" t="s">
        <v>4</v>
      </c>
    </row>
    <row r="185" spans="1:4" ht="16.2" thickBot="1">
      <c r="A185" s="99"/>
      <c r="B185" s="252" t="s">
        <v>26</v>
      </c>
      <c r="C185" s="221">
        <v>25</v>
      </c>
      <c r="D185" s="221" t="s">
        <v>4</v>
      </c>
    </row>
    <row r="186" spans="1:4" ht="16.2" thickBot="1">
      <c r="A186" s="99"/>
      <c r="B186" s="252" t="s">
        <v>697</v>
      </c>
      <c r="C186" s="221">
        <v>11</v>
      </c>
      <c r="D186" s="221" t="s">
        <v>4</v>
      </c>
    </row>
    <row r="187" spans="1:4" ht="16.2" thickBot="1">
      <c r="A187" s="99"/>
      <c r="B187" s="252" t="s">
        <v>698</v>
      </c>
      <c r="C187" s="221">
        <v>16.5</v>
      </c>
      <c r="D187" s="221" t="s">
        <v>4</v>
      </c>
    </row>
    <row r="188" spans="1:4" ht="16.2" thickBot="1">
      <c r="A188" s="99"/>
      <c r="B188" s="252" t="s">
        <v>699</v>
      </c>
      <c r="C188" s="221">
        <v>20.5</v>
      </c>
      <c r="D188" s="221" t="s">
        <v>4</v>
      </c>
    </row>
    <row r="189" spans="1:4" ht="16.2" thickBot="1">
      <c r="A189" s="99"/>
      <c r="B189" s="252" t="s">
        <v>692</v>
      </c>
      <c r="C189" s="221">
        <v>22</v>
      </c>
      <c r="D189" s="221" t="s">
        <v>4</v>
      </c>
    </row>
    <row r="190" spans="1:4" ht="16.2" thickBot="1">
      <c r="A190" s="99"/>
      <c r="B190" s="252" t="s">
        <v>693</v>
      </c>
      <c r="C190" s="221">
        <v>25</v>
      </c>
      <c r="D190" s="221" t="s">
        <v>4</v>
      </c>
    </row>
    <row r="191" spans="1:4" ht="16.2" thickBot="1">
      <c r="A191" s="99"/>
      <c r="B191" s="252" t="s">
        <v>694</v>
      </c>
      <c r="C191" s="221">
        <v>33</v>
      </c>
      <c r="D191" s="221" t="s">
        <v>4</v>
      </c>
    </row>
    <row r="192" spans="1:4" ht="16.2" thickBot="1">
      <c r="A192" s="99"/>
      <c r="B192" s="253" t="s">
        <v>296</v>
      </c>
      <c r="C192" s="225">
        <v>3.5</v>
      </c>
      <c r="D192" s="225" t="s">
        <v>5</v>
      </c>
    </row>
    <row r="193" spans="1:4" ht="16.2" thickBot="1">
      <c r="A193" s="99"/>
      <c r="B193" s="253" t="s">
        <v>297</v>
      </c>
      <c r="C193" s="225">
        <v>17</v>
      </c>
      <c r="D193" s="225" t="s">
        <v>7</v>
      </c>
    </row>
    <row r="194" spans="1:4" ht="16.2" thickBot="1">
      <c r="A194" s="99"/>
      <c r="B194" s="253" t="s">
        <v>308</v>
      </c>
      <c r="C194" s="225">
        <v>14</v>
      </c>
      <c r="D194" s="225" t="s">
        <v>7</v>
      </c>
    </row>
    <row r="195" spans="1:4" ht="16.2" thickBot="1">
      <c r="A195" s="99"/>
      <c r="B195" s="253" t="s">
        <v>298</v>
      </c>
      <c r="C195" s="225">
        <v>19</v>
      </c>
      <c r="D195" s="225" t="s">
        <v>7</v>
      </c>
    </row>
    <row r="196" spans="1:4" ht="16.2" thickBot="1">
      <c r="A196" s="99"/>
      <c r="B196" s="252" t="s">
        <v>272</v>
      </c>
      <c r="C196" s="221">
        <v>14</v>
      </c>
      <c r="D196" s="221" t="s">
        <v>4</v>
      </c>
    </row>
    <row r="197" spans="1:4" ht="16.2" thickBot="1">
      <c r="A197" s="99"/>
      <c r="B197" s="252" t="s">
        <v>391</v>
      </c>
      <c r="C197" s="221">
        <v>17</v>
      </c>
      <c r="D197" s="221" t="s">
        <v>4</v>
      </c>
    </row>
    <row r="198" spans="1:4" ht="16.2" thickBot="1">
      <c r="A198" s="99"/>
      <c r="B198" s="252" t="s">
        <v>273</v>
      </c>
      <c r="C198" s="221">
        <v>23.5</v>
      </c>
      <c r="D198" s="221" t="s">
        <v>4</v>
      </c>
    </row>
    <row r="199" spans="1:4" ht="16.2" thickBot="1">
      <c r="A199" s="51"/>
      <c r="B199" s="252" t="s">
        <v>678</v>
      </c>
      <c r="C199" s="221">
        <v>135</v>
      </c>
      <c r="D199" s="221" t="s">
        <v>4</v>
      </c>
    </row>
    <row r="200" spans="1:4" ht="16.2" thickBot="1">
      <c r="A200" s="51"/>
      <c r="B200" s="252" t="s">
        <v>679</v>
      </c>
      <c r="C200" s="221">
        <v>800</v>
      </c>
      <c r="D200" s="221" t="s">
        <v>4</v>
      </c>
    </row>
    <row r="201" spans="1:4" ht="16.2" thickBot="1">
      <c r="A201" s="51"/>
      <c r="B201" s="252" t="s">
        <v>680</v>
      </c>
      <c r="C201" s="221">
        <v>23</v>
      </c>
      <c r="D201" s="221" t="s">
        <v>4</v>
      </c>
    </row>
    <row r="202" spans="1:4" ht="16.2" thickBot="1">
      <c r="A202" s="51"/>
      <c r="B202" s="252" t="s">
        <v>681</v>
      </c>
      <c r="C202" s="221">
        <v>120</v>
      </c>
      <c r="D202" s="221" t="s">
        <v>4</v>
      </c>
    </row>
    <row r="203" spans="1:4" ht="16.2" thickBot="1">
      <c r="A203" s="51"/>
      <c r="B203" s="252" t="s">
        <v>682</v>
      </c>
      <c r="C203" s="221">
        <v>135</v>
      </c>
      <c r="D203" s="221" t="s">
        <v>4</v>
      </c>
    </row>
    <row r="204" spans="1:4" ht="16.2" thickBot="1">
      <c r="A204" s="51"/>
      <c r="B204" s="252" t="s">
        <v>280</v>
      </c>
      <c r="C204" s="227">
        <v>1070</v>
      </c>
      <c r="D204" s="221" t="s">
        <v>0</v>
      </c>
    </row>
    <row r="205" spans="1:4" ht="16.2" thickBot="1">
      <c r="A205" s="51"/>
      <c r="B205" s="252" t="s">
        <v>282</v>
      </c>
      <c r="C205" s="221">
        <v>40</v>
      </c>
      <c r="D205" s="221" t="s">
        <v>4</v>
      </c>
    </row>
    <row r="206" spans="1:4" ht="16.2" thickBot="1">
      <c r="A206" s="51"/>
      <c r="B206" s="252" t="s">
        <v>281</v>
      </c>
      <c r="C206" s="227">
        <v>2500</v>
      </c>
      <c r="D206" s="221" t="s">
        <v>677</v>
      </c>
    </row>
    <row r="207" spans="1:4" ht="16.2" thickBot="1">
      <c r="A207" s="51"/>
      <c r="B207" s="252" t="s">
        <v>279</v>
      </c>
      <c r="C207" s="227">
        <v>2000</v>
      </c>
      <c r="D207" s="221" t="s">
        <v>23</v>
      </c>
    </row>
    <row r="208" spans="1:4" ht="16.2" thickBot="1">
      <c r="A208" s="51"/>
      <c r="B208" s="252" t="s">
        <v>30</v>
      </c>
      <c r="C208" s="221">
        <v>535</v>
      </c>
      <c r="D208" s="221" t="s">
        <v>0</v>
      </c>
    </row>
    <row r="209" spans="1:4" ht="16.2" thickBot="1">
      <c r="A209" s="51"/>
      <c r="B209" s="252" t="s">
        <v>290</v>
      </c>
      <c r="C209" s="227">
        <v>2500</v>
      </c>
      <c r="D209" s="221" t="s">
        <v>0</v>
      </c>
    </row>
    <row r="210" spans="1:4" ht="16.2" thickBot="1">
      <c r="A210" s="51"/>
      <c r="B210" s="253" t="s">
        <v>683</v>
      </c>
      <c r="C210" s="220">
        <v>2500</v>
      </c>
      <c r="D210" s="221" t="s">
        <v>0</v>
      </c>
    </row>
    <row r="211" spans="1:4" ht="16.2" thickBot="1">
      <c r="A211" s="51"/>
      <c r="B211" s="253" t="s">
        <v>684</v>
      </c>
      <c r="C211" s="220">
        <v>3000</v>
      </c>
      <c r="D211" s="221" t="s">
        <v>0</v>
      </c>
    </row>
    <row r="212" spans="1:4" ht="16.2" thickBot="1">
      <c r="A212" s="42"/>
      <c r="B212" s="253" t="s">
        <v>685</v>
      </c>
      <c r="C212" s="220">
        <v>3500</v>
      </c>
      <c r="D212" s="221" t="s">
        <v>0</v>
      </c>
    </row>
    <row r="213" spans="1:4" ht="16.2" thickBot="1">
      <c r="A213" s="42"/>
      <c r="B213" s="252" t="s">
        <v>292</v>
      </c>
      <c r="C213" s="227">
        <v>1500</v>
      </c>
      <c r="D213" s="221" t="s">
        <v>24</v>
      </c>
    </row>
    <row r="214" spans="1:4" ht="16.2" thickBot="1">
      <c r="A214" s="42"/>
      <c r="B214" s="252" t="s">
        <v>293</v>
      </c>
      <c r="C214" s="227">
        <v>2500</v>
      </c>
      <c r="D214" s="221" t="s">
        <v>24</v>
      </c>
    </row>
    <row r="215" spans="1:4" ht="16.2" thickBot="1">
      <c r="A215" s="42"/>
      <c r="B215" s="252" t="s">
        <v>311</v>
      </c>
      <c r="C215" s="227">
        <v>3000</v>
      </c>
      <c r="D215" s="221" t="s">
        <v>24</v>
      </c>
    </row>
    <row r="216" spans="1:4" ht="16.2" thickBot="1">
      <c r="A216" s="42"/>
      <c r="B216" s="252" t="s">
        <v>294</v>
      </c>
      <c r="C216" s="227">
        <v>15000</v>
      </c>
      <c r="D216" s="221" t="s">
        <v>24</v>
      </c>
    </row>
    <row r="217" spans="1:4" ht="16.2" thickBot="1">
      <c r="A217" s="42"/>
      <c r="B217" s="252" t="s">
        <v>274</v>
      </c>
      <c r="C217" s="225">
        <v>200</v>
      </c>
      <c r="D217" s="225" t="s">
        <v>0</v>
      </c>
    </row>
    <row r="218" spans="1:4" ht="16.2" thickBot="1">
      <c r="A218" s="42"/>
      <c r="B218" s="252" t="s">
        <v>275</v>
      </c>
      <c r="C218" s="220">
        <v>1200</v>
      </c>
      <c r="D218" s="225" t="s">
        <v>0</v>
      </c>
    </row>
    <row r="219" spans="1:4" ht="16.2" thickBot="1">
      <c r="A219" s="42"/>
      <c r="B219" s="252" t="s">
        <v>390</v>
      </c>
      <c r="C219" s="220">
        <v>1500</v>
      </c>
      <c r="D219" s="225" t="s">
        <v>0</v>
      </c>
    </row>
    <row r="220" spans="1:4" ht="16.2" thickBot="1">
      <c r="A220" s="42"/>
      <c r="B220" s="252" t="s">
        <v>414</v>
      </c>
      <c r="C220" s="220">
        <v>1500</v>
      </c>
      <c r="D220" s="225" t="s">
        <v>0</v>
      </c>
    </row>
    <row r="221" spans="1:4" ht="16.2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.2" thickBot="1">
      <c r="A225" s="42"/>
      <c r="B225" s="233"/>
      <c r="C225" s="234"/>
      <c r="D225" s="235"/>
    </row>
    <row r="226" spans="1:4" ht="16.2" thickBot="1">
      <c r="A226" s="42"/>
      <c r="B226" s="249" t="s">
        <v>553</v>
      </c>
      <c r="C226" s="250">
        <v>1300</v>
      </c>
      <c r="D226" s="251" t="s">
        <v>288</v>
      </c>
    </row>
    <row r="227" spans="1:4" ht="16.2" thickBot="1">
      <c r="A227" s="42"/>
      <c r="B227" s="252" t="s">
        <v>285</v>
      </c>
      <c r="C227" s="227">
        <v>1000</v>
      </c>
      <c r="D227" s="221" t="s">
        <v>288</v>
      </c>
    </row>
    <row r="228" spans="1:4" ht="16.2" thickBot="1">
      <c r="A228" s="42"/>
      <c r="B228" s="252" t="s">
        <v>286</v>
      </c>
      <c r="C228" s="227">
        <v>1500</v>
      </c>
      <c r="D228" s="221" t="s">
        <v>288</v>
      </c>
    </row>
    <row r="229" spans="1:4" ht="16.2" thickBot="1">
      <c r="A229" s="42"/>
      <c r="B229" s="252" t="s">
        <v>287</v>
      </c>
      <c r="C229" s="227">
        <v>2000</v>
      </c>
      <c r="D229" s="221" t="s">
        <v>288</v>
      </c>
    </row>
    <row r="230" spans="1:4" ht="16.2" thickBot="1">
      <c r="A230" s="42"/>
      <c r="B230" s="252" t="s">
        <v>417</v>
      </c>
      <c r="C230" s="221">
        <v>7</v>
      </c>
      <c r="D230" s="221" t="s">
        <v>4</v>
      </c>
    </row>
    <row r="231" spans="1:4" ht="16.2" thickBot="1">
      <c r="A231" s="42"/>
      <c r="B231" s="252" t="s">
        <v>291</v>
      </c>
      <c r="C231" s="227">
        <v>1000</v>
      </c>
      <c r="D231" s="221" t="s">
        <v>0</v>
      </c>
    </row>
    <row r="232" spans="1:4" ht="16.2" thickBot="1">
      <c r="A232" s="42"/>
      <c r="B232" s="252" t="s">
        <v>676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.2" thickBot="1">
      <c r="A268" s="42"/>
      <c r="B268" s="233"/>
      <c r="C268" s="239"/>
      <c r="D268" s="235"/>
    </row>
    <row r="269" spans="1:4" ht="16.2" thickBot="1">
      <c r="A269" s="42"/>
      <c r="B269" s="252" t="s">
        <v>292</v>
      </c>
      <c r="C269" s="240">
        <v>9.65</v>
      </c>
      <c r="D269" s="235" t="s">
        <v>4</v>
      </c>
    </row>
    <row r="270" spans="1:4" ht="16.2" thickBot="1">
      <c r="A270" s="42"/>
      <c r="B270" s="252" t="s">
        <v>293</v>
      </c>
      <c r="C270" s="240"/>
      <c r="D270" s="235"/>
    </row>
    <row r="271" spans="1:4" ht="16.2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3" bestFit="1" customWidth="1"/>
    <col min="16" max="16" width="47.77734375" style="3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575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703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704</v>
      </c>
      <c r="N12" s="71" t="s">
        <v>706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6.95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705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6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6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687</v>
      </c>
      <c r="L29" t="s">
        <v>688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.2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575</v>
      </c>
      <c r="N32" s="9" t="s">
        <v>576</v>
      </c>
      <c r="O32" s="113" t="s">
        <v>523</v>
      </c>
      <c r="P32" s="113" t="s">
        <v>445</v>
      </c>
      <c r="R32" t="s">
        <v>524</v>
      </c>
    </row>
    <row r="33" spans="2:21" ht="25.2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.2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.2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577</v>
      </c>
      <c r="L35" t="s">
        <v>574</v>
      </c>
      <c r="M35" s="9" t="s">
        <v>478</v>
      </c>
      <c r="N35" s="11" t="s">
        <v>266</v>
      </c>
      <c r="U35" s="70"/>
    </row>
    <row r="36" spans="2:21" ht="16.2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.2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.2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.2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.2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.2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.2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6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45" customHeight="1">
      <c r="G44" s="3"/>
      <c r="H44" s="18" t="s">
        <v>352</v>
      </c>
      <c r="I44" s="15" t="s">
        <v>197</v>
      </c>
      <c r="U44" s="74"/>
    </row>
    <row r="45" spans="2:21" ht="15.45" customHeight="1">
      <c r="G45" s="3"/>
      <c r="H45" s="18" t="s">
        <v>533</v>
      </c>
      <c r="I45" s="15" t="s">
        <v>197</v>
      </c>
      <c r="U45" s="74"/>
    </row>
    <row r="46" spans="2:21" ht="15.6">
      <c r="G46" s="3"/>
      <c r="H46" s="121" t="s">
        <v>534</v>
      </c>
      <c r="I46" s="15" t="s">
        <v>197</v>
      </c>
      <c r="J46" s="122"/>
    </row>
    <row r="47" spans="2:21" ht="15.6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6">
      <c r="H49" s="121" t="s">
        <v>535</v>
      </c>
      <c r="I49" s="16" t="s">
        <v>195</v>
      </c>
      <c r="U49" s="100"/>
    </row>
    <row r="50" spans="8:21" ht="15.6">
      <c r="H50" s="18" t="s">
        <v>536</v>
      </c>
      <c r="I50" s="15" t="s">
        <v>197</v>
      </c>
      <c r="U50" s="100"/>
    </row>
    <row r="51" spans="8:21" ht="15.6">
      <c r="H51" s="18" t="s">
        <v>241</v>
      </c>
      <c r="I51" s="15" t="s">
        <v>197</v>
      </c>
      <c r="U51" s="73"/>
    </row>
    <row r="52" spans="8:21" ht="15.6">
      <c r="H52" s="18" t="s">
        <v>400</v>
      </c>
      <c r="I52" s="15" t="s">
        <v>197</v>
      </c>
      <c r="U52" s="73"/>
    </row>
    <row r="53" spans="8:21" ht="15.6">
      <c r="H53" s="18" t="s">
        <v>242</v>
      </c>
      <c r="I53" s="15" t="s">
        <v>197</v>
      </c>
      <c r="U53" s="73"/>
    </row>
    <row r="54" spans="8:21" ht="15.6">
      <c r="H54" s="18" t="s">
        <v>243</v>
      </c>
      <c r="I54" s="15" t="s">
        <v>197</v>
      </c>
      <c r="U54" s="100"/>
    </row>
    <row r="55" spans="8:21" ht="15.6">
      <c r="H55" s="18" t="s">
        <v>537</v>
      </c>
      <c r="I55" s="15" t="s">
        <v>197</v>
      </c>
      <c r="U55" s="73"/>
    </row>
    <row r="56" spans="8:21" ht="15.6">
      <c r="H56" s="18" t="s">
        <v>538</v>
      </c>
      <c r="I56" s="15" t="s">
        <v>197</v>
      </c>
      <c r="U56" s="73"/>
    </row>
    <row r="57" spans="8:21" ht="15.6">
      <c r="H57" s="18" t="s">
        <v>567</v>
      </c>
      <c r="I57" s="15" t="s">
        <v>197</v>
      </c>
      <c r="U57" s="100"/>
    </row>
    <row r="58" spans="8:21" ht="15.6">
      <c r="H58" t="s">
        <v>539</v>
      </c>
      <c r="I58" s="15" t="s">
        <v>197</v>
      </c>
      <c r="U58" s="73"/>
    </row>
    <row r="59" spans="8:21" ht="15.6">
      <c r="H59" t="s">
        <v>540</v>
      </c>
      <c r="I59" s="15" t="s">
        <v>197</v>
      </c>
    </row>
    <row r="60" spans="8:21" ht="15.6">
      <c r="H60" t="s">
        <v>541</v>
      </c>
      <c r="I60" s="15" t="s">
        <v>197</v>
      </c>
      <c r="J60">
        <v>399</v>
      </c>
    </row>
    <row r="61" spans="8:21" ht="15.6">
      <c r="H61" t="s">
        <v>542</v>
      </c>
      <c r="I61" s="15" t="s">
        <v>197</v>
      </c>
      <c r="J61">
        <v>399</v>
      </c>
    </row>
    <row r="62" spans="8:21" ht="15.6">
      <c r="H62" t="s">
        <v>543</v>
      </c>
      <c r="I62" s="15" t="s">
        <v>197</v>
      </c>
    </row>
    <row r="63" spans="8:21" ht="15.6">
      <c r="H63" t="s">
        <v>568</v>
      </c>
      <c r="I63" s="15" t="s">
        <v>197</v>
      </c>
    </row>
    <row r="64" spans="8:21" ht="15.6">
      <c r="H64" t="s">
        <v>569</v>
      </c>
      <c r="I64" s="15" t="s">
        <v>197</v>
      </c>
    </row>
    <row r="65" spans="8:9" ht="15.6">
      <c r="H65" t="s">
        <v>418</v>
      </c>
      <c r="I65" s="15" t="s">
        <v>197</v>
      </c>
    </row>
    <row r="66" spans="8:9">
      <c r="H66" t="s">
        <v>544</v>
      </c>
    </row>
    <row r="68" spans="8:9" ht="15.6">
      <c r="H68" s="15"/>
    </row>
    <row r="69" spans="8:9" ht="15.6">
      <c r="H69" s="15"/>
    </row>
    <row r="70" spans="8:9" ht="15.6">
      <c r="H70" s="15"/>
    </row>
    <row r="71" spans="8:9" ht="15.6">
      <c r="H71" s="16"/>
    </row>
    <row r="72" spans="8:9" ht="15.6">
      <c r="H72" s="16"/>
    </row>
    <row r="73" spans="8:9" ht="15.6">
      <c r="H73" s="15"/>
    </row>
    <row r="74" spans="8:9" ht="15.6">
      <c r="H74" s="15"/>
    </row>
    <row r="75" spans="8:9" ht="15.6">
      <c r="H75" s="16"/>
    </row>
    <row r="76" spans="8:9" ht="15.6">
      <c r="H76" s="16"/>
    </row>
    <row r="77" spans="8:9" ht="15.6">
      <c r="H77" s="15"/>
    </row>
    <row r="78" spans="8:9" ht="15.6">
      <c r="H78" s="15"/>
    </row>
    <row r="79" spans="8:9" ht="15.6">
      <c r="H79" s="15"/>
    </row>
    <row r="80" spans="8:9" ht="15.6">
      <c r="H80" s="16"/>
    </row>
    <row r="81" spans="8:8" ht="15.6">
      <c r="H81" s="16"/>
    </row>
    <row r="82" spans="8:8" ht="15.6">
      <c r="H82" s="15"/>
    </row>
    <row r="83" spans="8:8" ht="15.6">
      <c r="H83" s="15"/>
    </row>
    <row r="84" spans="8:8" ht="15.6">
      <c r="H84" s="15"/>
    </row>
    <row r="85" spans="8:8" ht="15.6">
      <c r="H85" s="15"/>
    </row>
    <row r="86" spans="8:8" ht="15.6">
      <c r="H86" s="16"/>
    </row>
    <row r="87" spans="8:8" ht="15.6">
      <c r="H87" s="16"/>
    </row>
    <row r="88" spans="8:8" ht="15.6">
      <c r="H88" s="16"/>
    </row>
    <row r="89" spans="8:8" ht="15.6">
      <c r="H89" s="15"/>
    </row>
    <row r="90" spans="8:8" ht="15.6">
      <c r="H90" s="16"/>
    </row>
    <row r="91" spans="8:8" ht="15.6">
      <c r="H91" s="15"/>
    </row>
    <row r="92" spans="8:8" ht="15.6">
      <c r="H92" s="15"/>
    </row>
    <row r="93" spans="8:8" ht="15.6">
      <c r="H93" s="15"/>
    </row>
    <row r="94" spans="8:8" ht="15.6">
      <c r="H94" s="15"/>
    </row>
    <row r="95" spans="8:8" ht="15.6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topLeftCell="A30" zoomScale="50" zoomScaleNormal="80" zoomScaleSheetLayoutView="50" workbookViewId="0">
      <selection activeCell="I90" sqref="I90:J90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75"/>
      <c r="B1" s="76"/>
      <c r="C1" s="288" t="s">
        <v>300</v>
      </c>
      <c r="D1" s="288"/>
      <c r="E1" s="288"/>
      <c r="F1" s="288"/>
      <c r="G1" s="288"/>
      <c r="H1" s="288"/>
      <c r="I1" s="289"/>
      <c r="J1" s="77" t="s">
        <v>49</v>
      </c>
      <c r="K1" s="279" t="s">
        <v>707</v>
      </c>
      <c r="L1" s="280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281">
        <v>45662</v>
      </c>
      <c r="L2" s="282"/>
    </row>
    <row r="3" spans="1:12" ht="27">
      <c r="A3" s="283" t="s">
        <v>186</v>
      </c>
      <c r="B3" s="284"/>
      <c r="C3" s="101" t="s">
        <v>714</v>
      </c>
      <c r="D3" s="83" t="s">
        <v>51</v>
      </c>
      <c r="E3" s="300" t="s">
        <v>712</v>
      </c>
      <c r="F3" s="301"/>
      <c r="G3" s="301"/>
      <c r="H3" s="301"/>
      <c r="I3" s="83" t="s">
        <v>201</v>
      </c>
      <c r="J3" s="294" t="s">
        <v>211</v>
      </c>
      <c r="K3" s="294"/>
      <c r="L3" s="295"/>
    </row>
    <row r="4" spans="1:12" ht="27">
      <c r="A4" s="283" t="s">
        <v>50</v>
      </c>
      <c r="B4" s="284"/>
      <c r="C4" s="296" t="s">
        <v>708</v>
      </c>
      <c r="D4" s="297"/>
      <c r="E4" s="297"/>
      <c r="F4" s="297"/>
      <c r="G4" s="297"/>
      <c r="H4" s="297"/>
      <c r="I4" s="83" t="s">
        <v>401</v>
      </c>
      <c r="J4" s="298" t="s">
        <v>403</v>
      </c>
      <c r="K4" s="298"/>
      <c r="L4" s="299"/>
    </row>
    <row r="5" spans="1:12" ht="27">
      <c r="A5" s="283" t="s">
        <v>227</v>
      </c>
      <c r="B5" s="284"/>
      <c r="C5" s="200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40</v>
      </c>
      <c r="L5" s="87" t="s">
        <v>200</v>
      </c>
    </row>
    <row r="6" spans="1:12" ht="27">
      <c r="A6" s="283" t="s">
        <v>205</v>
      </c>
      <c r="B6" s="284"/>
      <c r="C6" s="293" t="s">
        <v>709</v>
      </c>
      <c r="D6" s="286"/>
      <c r="E6" s="286"/>
      <c r="F6" s="286"/>
      <c r="G6" s="83" t="s">
        <v>207</v>
      </c>
      <c r="H6" s="286" t="s">
        <v>217</v>
      </c>
      <c r="I6" s="286"/>
      <c r="J6" s="83" t="s">
        <v>208</v>
      </c>
      <c r="K6" s="293" t="s">
        <v>710</v>
      </c>
      <c r="L6" s="287"/>
    </row>
    <row r="7" spans="1:12" ht="27">
      <c r="A7" s="283" t="s">
        <v>206</v>
      </c>
      <c r="B7" s="284"/>
      <c r="C7" s="285" t="s">
        <v>570</v>
      </c>
      <c r="D7" s="285"/>
      <c r="E7" s="285"/>
      <c r="F7" s="285"/>
      <c r="G7" s="83" t="s">
        <v>207</v>
      </c>
      <c r="H7" s="286" t="s">
        <v>570</v>
      </c>
      <c r="I7" s="286"/>
      <c r="J7" s="83" t="s">
        <v>208</v>
      </c>
      <c r="K7" s="286" t="s">
        <v>570</v>
      </c>
      <c r="L7" s="287"/>
    </row>
    <row r="8" spans="1:12" ht="27">
      <c r="A8" s="88"/>
      <c r="B8" s="83" t="s">
        <v>57</v>
      </c>
      <c r="C8" s="97" t="s">
        <v>153</v>
      </c>
      <c r="D8" s="83" t="s">
        <v>207</v>
      </c>
      <c r="E8" s="290" t="str">
        <f>VLOOKUP(C8,'Ref.2'!M3:P25,3,0)</f>
        <v>Assistant Sales  Director Acting for Sales Director</v>
      </c>
      <c r="F8" s="290"/>
      <c r="G8" s="83" t="s">
        <v>204</v>
      </c>
      <c r="H8" s="290" t="str">
        <f>VLOOKUP(C8,'Ref.2'!M3:P25,4,0)</f>
        <v>Hospitality + Resident</v>
      </c>
      <c r="I8" s="290"/>
      <c r="J8" s="83" t="s">
        <v>208</v>
      </c>
      <c r="K8" s="291" t="str">
        <f>VLOOKUP(C8,'Ref.2'!M3:P25,2,0)</f>
        <v>092-652-9800</v>
      </c>
      <c r="L8" s="292"/>
    </row>
    <row r="9" spans="1:12" ht="27">
      <c r="A9" s="88"/>
      <c r="B9" s="83" t="s">
        <v>202</v>
      </c>
      <c r="C9" s="98" t="s">
        <v>79</v>
      </c>
      <c r="D9" s="83" t="s">
        <v>151</v>
      </c>
      <c r="E9" s="309" t="str">
        <f>VLOOKUP(C9,'Ref.2'!B4:G43,2,0)</f>
        <v>DD</v>
      </c>
      <c r="F9" s="309"/>
      <c r="G9" s="83" t="s">
        <v>185</v>
      </c>
      <c r="H9" s="309" t="str">
        <f>VLOOKUP(C9,'Ref.2'!B4:F43,5,0)</f>
        <v xml:space="preserve">AF </v>
      </c>
      <c r="I9" s="309"/>
      <c r="J9" s="83" t="s">
        <v>209</v>
      </c>
      <c r="K9" s="291" t="str">
        <f>VLOOKUP(H9,'Ref.2'!G4:H18,2,0)</f>
        <v>นายธวัชชัย จันทร์โยธา</v>
      </c>
      <c r="L9" s="292"/>
    </row>
    <row r="10" spans="1:12" ht="27">
      <c r="A10" s="89"/>
      <c r="B10" s="83" t="s">
        <v>190</v>
      </c>
      <c r="C10" s="90" t="str">
        <f>C9</f>
        <v>ดินแดง</v>
      </c>
      <c r="D10" s="83" t="s">
        <v>203</v>
      </c>
      <c r="E10" s="310" t="str">
        <f>VLOOKUP(C9,'Ref.2'!B4:F43,2,0)</f>
        <v>DD</v>
      </c>
      <c r="F10" s="310"/>
      <c r="G10" s="83" t="s">
        <v>269</v>
      </c>
      <c r="H10" s="309" t="str">
        <f>VLOOKUP(C10,'Ref.2'!B4:F43,3,0)</f>
        <v>A</v>
      </c>
      <c r="I10" s="309"/>
      <c r="J10" s="83" t="s">
        <v>208</v>
      </c>
      <c r="K10" s="290" t="str">
        <f>VLOOKUP(K9,'Ref.2'!M29:N42,2,0)</f>
        <v>086-609-2639</v>
      </c>
      <c r="L10" s="311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14" t="s">
        <v>52</v>
      </c>
      <c r="C12" s="315"/>
      <c r="D12" s="315"/>
      <c r="E12" s="315"/>
      <c r="F12" s="315"/>
      <c r="G12" s="316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02" t="s">
        <v>363</v>
      </c>
      <c r="C13" s="303"/>
      <c r="D13" s="303"/>
      <c r="E13" s="303"/>
      <c r="F13" s="303"/>
      <c r="G13" s="304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02" t="s">
        <v>364</v>
      </c>
      <c r="C14" s="303"/>
      <c r="D14" s="303"/>
      <c r="E14" s="303"/>
      <c r="F14" s="303"/>
      <c r="G14" s="304"/>
      <c r="H14" s="184">
        <v>1300</v>
      </c>
      <c r="I14" s="185">
        <v>1</v>
      </c>
      <c r="J14" s="186" t="s">
        <v>24</v>
      </c>
      <c r="K14" s="187">
        <f t="shared" ref="K14:K15" si="0">I14*H14</f>
        <v>1300</v>
      </c>
      <c r="L14" s="188" t="s">
        <v>9</v>
      </c>
    </row>
    <row r="15" spans="1:12" ht="24.6">
      <c r="A15" s="183">
        <v>3</v>
      </c>
      <c r="B15" s="305" t="s">
        <v>191</v>
      </c>
      <c r="C15" s="306"/>
      <c r="D15" s="306"/>
      <c r="E15" s="306"/>
      <c r="F15" s="306"/>
      <c r="G15" s="307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12" t="s">
        <v>192</v>
      </c>
      <c r="C16" s="312"/>
      <c r="D16" s="312"/>
      <c r="E16" s="312"/>
      <c r="F16" s="312"/>
      <c r="G16" s="312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19">
        <v>5</v>
      </c>
      <c r="B17" s="192" t="s">
        <v>351</v>
      </c>
      <c r="C17" s="193"/>
      <c r="D17" s="192" t="s">
        <v>356</v>
      </c>
      <c r="E17" s="313"/>
      <c r="F17" s="313"/>
      <c r="G17" s="313"/>
      <c r="H17" s="308" t="s">
        <v>193</v>
      </c>
      <c r="I17" s="308"/>
      <c r="J17" s="308"/>
      <c r="K17" s="195">
        <f>SUM(K13:K16)</f>
        <v>1300</v>
      </c>
      <c r="L17" s="196" t="s">
        <v>9</v>
      </c>
    </row>
    <row r="18" spans="1:12" ht="24.6">
      <c r="A18" s="320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17" t="s">
        <v>545</v>
      </c>
      <c r="I18" s="317"/>
      <c r="J18" s="317"/>
      <c r="K18" s="195">
        <f>H14</f>
        <v>1300</v>
      </c>
      <c r="L18" s="196" t="s">
        <v>9</v>
      </c>
    </row>
    <row r="19" spans="1:12" ht="24.6">
      <c r="A19" s="321"/>
      <c r="B19" s="197" t="s">
        <v>337</v>
      </c>
      <c r="C19" s="194"/>
      <c r="D19" s="204">
        <v>2568</v>
      </c>
      <c r="E19" s="205"/>
      <c r="F19" s="206"/>
      <c r="G19" s="198"/>
      <c r="H19" s="318" t="s">
        <v>197</v>
      </c>
      <c r="I19" s="318"/>
      <c r="J19" s="318"/>
      <c r="K19" s="199">
        <f>VLOOKUP(H19,'Ref.1'!B275:C280,2,0)</f>
        <v>0</v>
      </c>
      <c r="L19" s="196" t="s">
        <v>9</v>
      </c>
    </row>
    <row r="20" spans="1:12" ht="25.2" thickBot="1">
      <c r="A20" s="338">
        <v>6</v>
      </c>
      <c r="B20" s="340"/>
      <c r="C20" s="341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686</v>
      </c>
      <c r="K20" s="259">
        <f>IFERROR(H20*F20,0)</f>
        <v>0</v>
      </c>
      <c r="L20" s="258" t="s">
        <v>9</v>
      </c>
    </row>
    <row r="21" spans="1:12" ht="27.6" thickBot="1">
      <c r="A21" s="339"/>
      <c r="B21" s="324" t="s">
        <v>546</v>
      </c>
      <c r="C21" s="325"/>
      <c r="D21" s="326" t="s">
        <v>547</v>
      </c>
      <c r="E21" s="327"/>
      <c r="F21" s="327"/>
      <c r="G21" s="126">
        <f>H13</f>
        <v>0</v>
      </c>
      <c r="H21" s="127" t="s">
        <v>9</v>
      </c>
      <c r="I21" s="322" t="s">
        <v>548</v>
      </c>
      <c r="J21" s="323"/>
      <c r="K21" s="262">
        <f>K18-K19</f>
        <v>1300</v>
      </c>
      <c r="L21" s="128" t="s">
        <v>9</v>
      </c>
    </row>
    <row r="22" spans="1:12" ht="24.6">
      <c r="A22" s="331" t="s">
        <v>354</v>
      </c>
      <c r="B22" s="332"/>
      <c r="C22" s="332"/>
      <c r="D22" s="332"/>
      <c r="E22" s="332"/>
      <c r="F22" s="332"/>
      <c r="G22" s="332"/>
      <c r="H22" s="124"/>
      <c r="I22" s="123"/>
      <c r="J22" s="123"/>
      <c r="K22" s="124"/>
      <c r="L22" s="125"/>
    </row>
    <row r="23" spans="1:12" ht="24.6">
      <c r="A23" s="27" t="s">
        <v>19</v>
      </c>
      <c r="B23" s="333" t="s">
        <v>389</v>
      </c>
      <c r="C23" s="333"/>
      <c r="D23" s="333"/>
      <c r="E23" s="333"/>
      <c r="F23" s="333"/>
      <c r="G23" s="333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277">
        <v>1</v>
      </c>
      <c r="B24" s="337" t="s">
        <v>711</v>
      </c>
      <c r="C24" s="337"/>
      <c r="D24" s="337"/>
      <c r="E24" s="337"/>
      <c r="F24" s="337"/>
      <c r="G24" s="337"/>
      <c r="H24" s="273">
        <f t="shared" ref="H24" si="2">IFERROR(VLOOKUP(B24,Priceนอกอาคาร,2,FALSE),"")</f>
        <v>3.21</v>
      </c>
      <c r="I24" s="274">
        <v>100</v>
      </c>
      <c r="J24" s="275" t="str">
        <f t="shared" ref="J24" si="3">IFERROR(VLOOKUP(B24,หน่วยนอกอาคาร,2,FALSE),"")</f>
        <v>เมตร</v>
      </c>
      <c r="K24" s="273">
        <f t="shared" ref="K24:K27" si="4">IFERROR(I24*H24,0)</f>
        <v>321</v>
      </c>
      <c r="L24" s="278" t="s">
        <v>9</v>
      </c>
    </row>
    <row r="25" spans="1:12" ht="24.6">
      <c r="A25" s="272">
        <v>2</v>
      </c>
      <c r="B25" s="334" t="s">
        <v>715</v>
      </c>
      <c r="C25" s="335"/>
      <c r="D25" s="335"/>
      <c r="E25" s="335"/>
      <c r="F25" s="335"/>
      <c r="G25" s="336"/>
      <c r="H25" s="273">
        <f t="shared" ref="H25:H26" si="5">IFERROR(VLOOKUP(B25,Priceนอกอาคาร,2,FALSE),"")</f>
        <v>180</v>
      </c>
      <c r="I25" s="274">
        <v>2</v>
      </c>
      <c r="J25" s="275" t="str">
        <f t="shared" ref="J25" si="6">IFERROR(VLOOKUP(B25,หน่วยนอกอาคาร,2,FALSE),"")</f>
        <v>เส้น</v>
      </c>
      <c r="K25" s="273">
        <f t="shared" si="4"/>
        <v>360</v>
      </c>
      <c r="L25" s="375" t="s">
        <v>9</v>
      </c>
    </row>
    <row r="26" spans="1:12" ht="24.6">
      <c r="A26" s="277">
        <v>3</v>
      </c>
      <c r="B26" s="334" t="s">
        <v>289</v>
      </c>
      <c r="C26" s="335"/>
      <c r="D26" s="335"/>
      <c r="E26" s="335"/>
      <c r="F26" s="335"/>
      <c r="G26" s="336"/>
      <c r="H26" s="273">
        <f t="shared" si="5"/>
        <v>2150</v>
      </c>
      <c r="I26" s="274">
        <v>1</v>
      </c>
      <c r="J26" s="275" t="str">
        <f>IFERROR(VLOOKUP(B26,หน่วยนอกอาคาร,2,FALSE),"")</f>
        <v>ตัว</v>
      </c>
      <c r="K26" s="273">
        <f t="shared" si="4"/>
        <v>2150</v>
      </c>
      <c r="L26" s="276" t="s">
        <v>9</v>
      </c>
    </row>
    <row r="27" spans="1:12" ht="24.6">
      <c r="A27" s="272">
        <v>4</v>
      </c>
      <c r="B27" s="334" t="s">
        <v>299</v>
      </c>
      <c r="C27" s="335"/>
      <c r="D27" s="335"/>
      <c r="E27" s="335"/>
      <c r="F27" s="335"/>
      <c r="G27" s="336"/>
      <c r="H27" s="273">
        <f t="shared" ref="H27" si="7">IFERROR(VLOOKUP(B27,Priceนอกอาคาร,2,FALSE),"")</f>
        <v>550</v>
      </c>
      <c r="I27" s="274">
        <v>1</v>
      </c>
      <c r="J27" s="275" t="str">
        <f>IFERROR(VLOOKUP(B27,หน่วยนอกอาคาร,2,FALSE),"")</f>
        <v>ตัว</v>
      </c>
      <c r="K27" s="273">
        <f t="shared" si="4"/>
        <v>550</v>
      </c>
      <c r="L27" s="276" t="s">
        <v>9</v>
      </c>
    </row>
    <row r="28" spans="1:12" ht="24.6">
      <c r="A28" s="142"/>
      <c r="B28" s="328"/>
      <c r="C28" s="329"/>
      <c r="D28" s="329"/>
      <c r="E28" s="329"/>
      <c r="F28" s="329"/>
      <c r="G28" s="330"/>
      <c r="H28" s="213"/>
      <c r="I28" s="139"/>
      <c r="J28" s="140"/>
      <c r="K28" s="213"/>
      <c r="L28" s="143"/>
    </row>
    <row r="29" spans="1:12" ht="24.6">
      <c r="A29" s="142"/>
      <c r="B29" s="328"/>
      <c r="C29" s="329"/>
      <c r="D29" s="329"/>
      <c r="E29" s="329"/>
      <c r="F29" s="329"/>
      <c r="G29" s="330"/>
      <c r="H29" s="213"/>
      <c r="I29" s="139"/>
      <c r="J29" s="140"/>
      <c r="K29" s="213"/>
      <c r="L29" s="143"/>
    </row>
    <row r="30" spans="1:12" ht="24.6">
      <c r="A30" s="142"/>
      <c r="B30" s="328"/>
      <c r="C30" s="329"/>
      <c r="D30" s="329"/>
      <c r="E30" s="329"/>
      <c r="F30" s="329"/>
      <c r="G30" s="330"/>
      <c r="H30" s="213"/>
      <c r="I30" s="139"/>
      <c r="J30" s="140"/>
      <c r="K30" s="213"/>
      <c r="L30" s="143"/>
    </row>
    <row r="31" spans="1:12" ht="24.6">
      <c r="A31" s="137"/>
      <c r="B31" s="328"/>
      <c r="C31" s="329"/>
      <c r="D31" s="329"/>
      <c r="E31" s="329"/>
      <c r="F31" s="329"/>
      <c r="G31" s="330"/>
      <c r="H31" s="213"/>
      <c r="I31" s="144"/>
      <c r="J31" s="140"/>
      <c r="K31" s="213"/>
      <c r="L31" s="143"/>
    </row>
    <row r="32" spans="1:12" ht="24.6">
      <c r="A32" s="137"/>
      <c r="B32" s="328"/>
      <c r="C32" s="329"/>
      <c r="D32" s="329"/>
      <c r="E32" s="329"/>
      <c r="F32" s="329"/>
      <c r="G32" s="330"/>
      <c r="H32" s="213"/>
      <c r="I32" s="140"/>
      <c r="J32" s="140"/>
      <c r="K32" s="213"/>
      <c r="L32" s="143"/>
    </row>
    <row r="33" spans="1:12" ht="24.6">
      <c r="A33" s="142"/>
      <c r="B33" s="328"/>
      <c r="C33" s="329"/>
      <c r="D33" s="329"/>
      <c r="E33" s="329"/>
      <c r="F33" s="329"/>
      <c r="G33" s="330"/>
      <c r="H33" s="213"/>
      <c r="I33" s="140"/>
      <c r="J33" s="140"/>
      <c r="K33" s="213"/>
      <c r="L33" s="143"/>
    </row>
    <row r="34" spans="1:12" ht="24.6">
      <c r="A34" s="137"/>
      <c r="B34" s="328"/>
      <c r="C34" s="329"/>
      <c r="D34" s="329"/>
      <c r="E34" s="329"/>
      <c r="F34" s="329"/>
      <c r="G34" s="330"/>
      <c r="H34" s="213"/>
      <c r="I34" s="145"/>
      <c r="J34" s="140"/>
      <c r="K34" s="138"/>
      <c r="L34" s="143"/>
    </row>
    <row r="35" spans="1:12" ht="24.6">
      <c r="A35" s="142"/>
      <c r="B35" s="328"/>
      <c r="C35" s="329"/>
      <c r="D35" s="329"/>
      <c r="E35" s="329"/>
      <c r="F35" s="329"/>
      <c r="G35" s="330"/>
      <c r="H35" s="213"/>
      <c r="I35" s="145"/>
      <c r="J35" s="140"/>
      <c r="K35" s="138"/>
      <c r="L35" s="143"/>
    </row>
    <row r="36" spans="1:12" ht="24.6">
      <c r="A36" s="137"/>
      <c r="B36" s="328"/>
      <c r="C36" s="329"/>
      <c r="D36" s="329"/>
      <c r="E36" s="329"/>
      <c r="F36" s="329"/>
      <c r="G36" s="330"/>
      <c r="H36" s="213"/>
      <c r="I36" s="145"/>
      <c r="J36" s="140"/>
      <c r="K36" s="138"/>
      <c r="L36" s="143"/>
    </row>
    <row r="37" spans="1:12" ht="27" thickBot="1">
      <c r="A37" s="343" t="s">
        <v>53</v>
      </c>
      <c r="B37" s="344"/>
      <c r="C37" s="344"/>
      <c r="D37" s="344"/>
      <c r="E37" s="344"/>
      <c r="F37" s="344"/>
      <c r="G37" s="344"/>
      <c r="H37" s="344"/>
      <c r="I37" s="344"/>
      <c r="J37" s="344"/>
      <c r="K37" s="146">
        <f>SUM(K24:K36)</f>
        <v>3381</v>
      </c>
      <c r="L37" s="147" t="s">
        <v>9</v>
      </c>
    </row>
    <row r="38" spans="1:12" ht="24.6" hidden="1">
      <c r="A38" s="345" t="s">
        <v>224</v>
      </c>
      <c r="B38" s="346"/>
      <c r="C38" s="346"/>
      <c r="D38" s="346"/>
      <c r="E38" s="346"/>
      <c r="F38" s="346"/>
      <c r="G38" s="346"/>
      <c r="H38" s="346"/>
      <c r="I38" s="346"/>
      <c r="J38" s="346"/>
      <c r="K38" s="346"/>
      <c r="L38" s="347"/>
    </row>
    <row r="39" spans="1:12" ht="27" hidden="1">
      <c r="A39" s="148" t="s">
        <v>19</v>
      </c>
      <c r="B39" s="348" t="s">
        <v>48</v>
      </c>
      <c r="C39" s="348"/>
      <c r="D39" s="348"/>
      <c r="E39" s="348"/>
      <c r="F39" s="348"/>
      <c r="G39" s="348"/>
      <c r="H39" s="150" t="s">
        <v>2</v>
      </c>
      <c r="I39" s="149" t="s">
        <v>14</v>
      </c>
      <c r="J39" s="149" t="s">
        <v>1</v>
      </c>
      <c r="K39" s="150" t="s">
        <v>3</v>
      </c>
      <c r="L39" s="151" t="s">
        <v>1</v>
      </c>
    </row>
    <row r="40" spans="1:12" ht="24.6" hidden="1">
      <c r="A40" s="152">
        <v>1</v>
      </c>
      <c r="B40" s="349" t="s">
        <v>321</v>
      </c>
      <c r="C40" s="349"/>
      <c r="D40" s="349"/>
      <c r="E40" s="349"/>
      <c r="F40" s="349"/>
      <c r="G40" s="349"/>
      <c r="H40" s="138">
        <f t="shared" ref="H40:H51" si="8">IFERROR(VLOOKUP(B40,Priceนอกอาคาร,2,FALSE),"")</f>
        <v>2000</v>
      </c>
      <c r="I40" s="139"/>
      <c r="J40" s="140" t="str">
        <f>IFERROR(VLOOKUP(B40,หน่วยนอกอาคาร,2,FALSE),"")</f>
        <v>ตัว</v>
      </c>
      <c r="K40" s="138">
        <f t="shared" ref="K40:K51" si="9">IFERROR(I40*H40,0)</f>
        <v>0</v>
      </c>
      <c r="L40" s="141" t="s">
        <v>9</v>
      </c>
    </row>
    <row r="41" spans="1:12" ht="24.6" hidden="1">
      <c r="A41" s="152">
        <v>2</v>
      </c>
      <c r="B41" s="349" t="s">
        <v>322</v>
      </c>
      <c r="C41" s="349"/>
      <c r="D41" s="349"/>
      <c r="E41" s="349"/>
      <c r="F41" s="349"/>
      <c r="G41" s="349"/>
      <c r="H41" s="138">
        <f t="shared" si="8"/>
        <v>10890</v>
      </c>
      <c r="I41" s="139"/>
      <c r="J41" s="140" t="str">
        <f t="shared" ref="J41:J69" si="10">IFERROR(VLOOKUP(B41,หน่วยนอกอาคาร,2,FALSE),"")</f>
        <v>ตัว</v>
      </c>
      <c r="K41" s="138">
        <f t="shared" si="9"/>
        <v>0</v>
      </c>
      <c r="L41" s="141" t="s">
        <v>9</v>
      </c>
    </row>
    <row r="42" spans="1:12" ht="24.6" hidden="1">
      <c r="A42" s="152">
        <v>3</v>
      </c>
      <c r="B42" s="349" t="s">
        <v>69</v>
      </c>
      <c r="C42" s="349"/>
      <c r="D42" s="349"/>
      <c r="E42" s="349"/>
      <c r="F42" s="349"/>
      <c r="G42" s="349"/>
      <c r="H42" s="138">
        <f t="shared" si="8"/>
        <v>3785</v>
      </c>
      <c r="I42" s="139"/>
      <c r="J42" s="140" t="str">
        <f t="shared" si="10"/>
        <v>ชุด</v>
      </c>
      <c r="K42" s="138">
        <f t="shared" si="9"/>
        <v>0</v>
      </c>
      <c r="L42" s="141" t="s">
        <v>9</v>
      </c>
    </row>
    <row r="43" spans="1:12" ht="24.6" hidden="1">
      <c r="A43" s="152">
        <v>4</v>
      </c>
      <c r="B43" s="349" t="s">
        <v>70</v>
      </c>
      <c r="C43" s="349"/>
      <c r="D43" s="349"/>
      <c r="E43" s="349"/>
      <c r="F43" s="349"/>
      <c r="G43" s="349"/>
      <c r="H43" s="138">
        <f t="shared" si="8"/>
        <v>1670</v>
      </c>
      <c r="I43" s="139"/>
      <c r="J43" s="140" t="str">
        <f t="shared" si="10"/>
        <v>ตัว</v>
      </c>
      <c r="K43" s="138">
        <f t="shared" si="9"/>
        <v>0</v>
      </c>
      <c r="L43" s="141" t="s">
        <v>9</v>
      </c>
    </row>
    <row r="44" spans="1:12" ht="24.6" hidden="1">
      <c r="A44" s="152">
        <v>5</v>
      </c>
      <c r="B44" s="328" t="s">
        <v>71</v>
      </c>
      <c r="C44" s="329"/>
      <c r="D44" s="329"/>
      <c r="E44" s="329"/>
      <c r="F44" s="329"/>
      <c r="G44" s="330"/>
      <c r="H44" s="138">
        <f t="shared" si="8"/>
        <v>1800</v>
      </c>
      <c r="I44" s="139"/>
      <c r="J44" s="140" t="str">
        <f t="shared" si="10"/>
        <v>กล่อง</v>
      </c>
      <c r="K44" s="138">
        <f t="shared" si="9"/>
        <v>0</v>
      </c>
      <c r="L44" s="141" t="s">
        <v>9</v>
      </c>
    </row>
    <row r="45" spans="1:12" ht="24.6" hidden="1">
      <c r="A45" s="152">
        <v>6</v>
      </c>
      <c r="B45" s="328" t="s">
        <v>17</v>
      </c>
      <c r="C45" s="329"/>
      <c r="D45" s="329"/>
      <c r="E45" s="329"/>
      <c r="F45" s="329"/>
      <c r="G45" s="330"/>
      <c r="H45" s="138">
        <f t="shared" si="8"/>
        <v>50</v>
      </c>
      <c r="I45" s="139"/>
      <c r="J45" s="140" t="str">
        <f t="shared" si="10"/>
        <v>ถุง</v>
      </c>
      <c r="K45" s="138">
        <f t="shared" si="9"/>
        <v>0</v>
      </c>
      <c r="L45" s="141" t="s">
        <v>9</v>
      </c>
    </row>
    <row r="46" spans="1:12" ht="24.6" hidden="1">
      <c r="A46" s="152">
        <v>7</v>
      </c>
      <c r="B46" s="328"/>
      <c r="C46" s="329"/>
      <c r="D46" s="329"/>
      <c r="E46" s="329"/>
      <c r="F46" s="329"/>
      <c r="G46" s="330"/>
      <c r="H46" s="138" t="str">
        <f t="shared" si="8"/>
        <v/>
      </c>
      <c r="I46" s="139"/>
      <c r="J46" s="140" t="str">
        <f t="shared" si="10"/>
        <v/>
      </c>
      <c r="K46" s="138">
        <f t="shared" si="9"/>
        <v>0</v>
      </c>
      <c r="L46" s="141" t="s">
        <v>9</v>
      </c>
    </row>
    <row r="47" spans="1:12" ht="24.6" hidden="1">
      <c r="A47" s="152">
        <v>8</v>
      </c>
      <c r="B47" s="328"/>
      <c r="C47" s="329"/>
      <c r="D47" s="329"/>
      <c r="E47" s="329"/>
      <c r="F47" s="329"/>
      <c r="G47" s="330"/>
      <c r="H47" s="138" t="str">
        <f t="shared" si="8"/>
        <v/>
      </c>
      <c r="I47" s="139"/>
      <c r="J47" s="140" t="str">
        <f t="shared" si="10"/>
        <v/>
      </c>
      <c r="K47" s="138">
        <f t="shared" si="9"/>
        <v>0</v>
      </c>
      <c r="L47" s="141" t="s">
        <v>9</v>
      </c>
    </row>
    <row r="48" spans="1:12" ht="24.6" hidden="1">
      <c r="A48" s="152">
        <v>9</v>
      </c>
      <c r="B48" s="328"/>
      <c r="C48" s="329"/>
      <c r="D48" s="329"/>
      <c r="E48" s="329"/>
      <c r="F48" s="329"/>
      <c r="G48" s="330"/>
      <c r="H48" s="138" t="str">
        <f t="shared" si="8"/>
        <v/>
      </c>
      <c r="I48" s="139"/>
      <c r="J48" s="140" t="str">
        <f t="shared" si="10"/>
        <v/>
      </c>
      <c r="K48" s="138">
        <f t="shared" si="9"/>
        <v>0</v>
      </c>
      <c r="L48" s="141" t="s">
        <v>9</v>
      </c>
    </row>
    <row r="49" spans="1:12" ht="24.6" hidden="1">
      <c r="A49" s="152">
        <v>10</v>
      </c>
      <c r="B49" s="328"/>
      <c r="C49" s="329"/>
      <c r="D49" s="329"/>
      <c r="E49" s="329"/>
      <c r="F49" s="329"/>
      <c r="G49" s="330"/>
      <c r="H49" s="138" t="str">
        <f t="shared" si="8"/>
        <v/>
      </c>
      <c r="I49" s="139"/>
      <c r="J49" s="140" t="str">
        <f t="shared" si="10"/>
        <v/>
      </c>
      <c r="K49" s="138">
        <f t="shared" si="9"/>
        <v>0</v>
      </c>
      <c r="L49" s="141" t="s">
        <v>9</v>
      </c>
    </row>
    <row r="50" spans="1:12" ht="24.6" hidden="1">
      <c r="A50" s="152">
        <v>11</v>
      </c>
      <c r="B50" s="328"/>
      <c r="C50" s="329"/>
      <c r="D50" s="329"/>
      <c r="E50" s="329"/>
      <c r="F50" s="329"/>
      <c r="G50" s="330"/>
      <c r="H50" s="138" t="str">
        <f t="shared" si="8"/>
        <v/>
      </c>
      <c r="I50" s="140"/>
      <c r="J50" s="140" t="str">
        <f t="shared" si="10"/>
        <v/>
      </c>
      <c r="K50" s="138">
        <f t="shared" si="9"/>
        <v>0</v>
      </c>
      <c r="L50" s="141" t="s">
        <v>9</v>
      </c>
    </row>
    <row r="51" spans="1:12" ht="24.6" hidden="1">
      <c r="A51" s="152">
        <v>12</v>
      </c>
      <c r="B51" s="328"/>
      <c r="C51" s="329"/>
      <c r="D51" s="329"/>
      <c r="E51" s="329"/>
      <c r="F51" s="329"/>
      <c r="G51" s="330"/>
      <c r="H51" s="138" t="str">
        <f t="shared" si="8"/>
        <v/>
      </c>
      <c r="I51" s="140"/>
      <c r="J51" s="140" t="str">
        <f t="shared" si="10"/>
        <v/>
      </c>
      <c r="K51" s="138">
        <f t="shared" si="9"/>
        <v>0</v>
      </c>
      <c r="L51" s="141" t="s">
        <v>9</v>
      </c>
    </row>
    <row r="52" spans="1:12" ht="24.6" hidden="1">
      <c r="A52" s="153">
        <v>13</v>
      </c>
      <c r="B52" s="154"/>
      <c r="C52" s="155"/>
      <c r="D52" s="155"/>
      <c r="E52" s="155"/>
      <c r="F52" s="155"/>
      <c r="G52" s="155"/>
      <c r="H52" s="156"/>
      <c r="I52" s="157"/>
      <c r="J52" s="157"/>
      <c r="K52" s="156"/>
      <c r="L52" s="141"/>
    </row>
    <row r="53" spans="1:12" ht="24.6" hidden="1">
      <c r="A53" s="153">
        <v>14</v>
      </c>
      <c r="B53" s="154"/>
      <c r="C53" s="155"/>
      <c r="D53" s="155"/>
      <c r="E53" s="155"/>
      <c r="F53" s="155"/>
      <c r="G53" s="155"/>
      <c r="H53" s="156"/>
      <c r="I53" s="157"/>
      <c r="J53" s="157"/>
      <c r="K53" s="156"/>
      <c r="L53" s="141"/>
    </row>
    <row r="54" spans="1:12" ht="24.6" hidden="1">
      <c r="A54" s="153">
        <v>15</v>
      </c>
      <c r="B54" s="154"/>
      <c r="C54" s="155"/>
      <c r="D54" s="155"/>
      <c r="E54" s="155"/>
      <c r="F54" s="155"/>
      <c r="G54" s="155"/>
      <c r="H54" s="156"/>
      <c r="I54" s="157"/>
      <c r="J54" s="157"/>
      <c r="K54" s="156"/>
      <c r="L54" s="141"/>
    </row>
    <row r="55" spans="1:12" ht="24.6" hidden="1">
      <c r="A55" s="153">
        <v>16</v>
      </c>
      <c r="B55" s="154"/>
      <c r="C55" s="155"/>
      <c r="D55" s="155"/>
      <c r="E55" s="155"/>
      <c r="F55" s="155"/>
      <c r="G55" s="155"/>
      <c r="H55" s="156"/>
      <c r="I55" s="157"/>
      <c r="J55" s="157"/>
      <c r="K55" s="156"/>
      <c r="L55" s="141"/>
    </row>
    <row r="56" spans="1:12" ht="24.6" hidden="1">
      <c r="A56" s="153">
        <v>17</v>
      </c>
      <c r="B56" s="154"/>
      <c r="C56" s="155"/>
      <c r="D56" s="155"/>
      <c r="E56" s="155"/>
      <c r="F56" s="155"/>
      <c r="G56" s="155"/>
      <c r="H56" s="156"/>
      <c r="I56" s="157"/>
      <c r="J56" s="157"/>
      <c r="K56" s="156"/>
      <c r="L56" s="141"/>
    </row>
    <row r="57" spans="1:12" ht="24.6" hidden="1">
      <c r="A57" s="153">
        <v>18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19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20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21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22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23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24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25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26</v>
      </c>
      <c r="B65" s="154"/>
      <c r="C65" s="155"/>
      <c r="D65" s="155"/>
      <c r="E65" s="155"/>
      <c r="F65" s="155"/>
      <c r="G65" s="155"/>
      <c r="H65" s="156" t="str">
        <f t="shared" ref="H65:H69" si="11">IFERROR(VLOOKUP(B65,Priceนอกอาคาร,2,FALSE),"")</f>
        <v/>
      </c>
      <c r="I65" s="157"/>
      <c r="J65" s="157" t="str">
        <f t="shared" si="10"/>
        <v/>
      </c>
      <c r="K65" s="156">
        <f>IFERROR(I65*H65,0)</f>
        <v>0</v>
      </c>
      <c r="L65" s="141"/>
    </row>
    <row r="66" spans="1:12" ht="24.6" hidden="1">
      <c r="A66" s="153">
        <v>27</v>
      </c>
      <c r="B66" s="154"/>
      <c r="C66" s="155"/>
      <c r="D66" s="155"/>
      <c r="E66" s="155"/>
      <c r="F66" s="155"/>
      <c r="G66" s="155"/>
      <c r="H66" s="156" t="str">
        <f t="shared" si="11"/>
        <v/>
      </c>
      <c r="I66" s="157"/>
      <c r="J66" s="157" t="str">
        <f t="shared" si="10"/>
        <v/>
      </c>
      <c r="K66" s="156">
        <f>IFERROR(I66*H66,0)</f>
        <v>0</v>
      </c>
      <c r="L66" s="141"/>
    </row>
    <row r="67" spans="1:12" ht="11.55" hidden="1" customHeight="1">
      <c r="A67" s="153">
        <v>28</v>
      </c>
      <c r="B67" s="154"/>
      <c r="C67" s="155"/>
      <c r="D67" s="155"/>
      <c r="E67" s="155"/>
      <c r="F67" s="155"/>
      <c r="G67" s="155"/>
      <c r="H67" s="156" t="str">
        <f t="shared" si="11"/>
        <v/>
      </c>
      <c r="I67" s="157"/>
      <c r="J67" s="157" t="str">
        <f t="shared" si="10"/>
        <v/>
      </c>
      <c r="K67" s="156">
        <f>IFERROR(I67*H67,0)</f>
        <v>0</v>
      </c>
      <c r="L67" s="141"/>
    </row>
    <row r="68" spans="1:12" ht="24.6" hidden="1">
      <c r="A68" s="153">
        <v>29</v>
      </c>
      <c r="B68" s="154"/>
      <c r="C68" s="155"/>
      <c r="D68" s="155"/>
      <c r="E68" s="155"/>
      <c r="F68" s="155"/>
      <c r="G68" s="155"/>
      <c r="H68" s="156" t="str">
        <f t="shared" si="11"/>
        <v/>
      </c>
      <c r="I68" s="157"/>
      <c r="J68" s="157" t="str">
        <f t="shared" si="10"/>
        <v/>
      </c>
      <c r="K68" s="156">
        <f>IFERROR(I68*H68,0)</f>
        <v>0</v>
      </c>
      <c r="L68" s="141"/>
    </row>
    <row r="69" spans="1:12" ht="24.6" hidden="1">
      <c r="A69" s="158">
        <v>30</v>
      </c>
      <c r="B69" s="159"/>
      <c r="C69" s="160"/>
      <c r="D69" s="160"/>
      <c r="E69" s="160"/>
      <c r="F69" s="160"/>
      <c r="G69" s="160"/>
      <c r="H69" s="161" t="str">
        <f t="shared" si="11"/>
        <v/>
      </c>
      <c r="I69" s="157"/>
      <c r="J69" s="157" t="str">
        <f t="shared" si="10"/>
        <v/>
      </c>
      <c r="K69" s="161">
        <f>IFERROR(I69*H69,0)</f>
        <v>0</v>
      </c>
      <c r="L69" s="162"/>
    </row>
    <row r="70" spans="1:12" ht="27" hidden="1" thickBot="1">
      <c r="A70" s="163"/>
      <c r="B70" s="342"/>
      <c r="C70" s="342"/>
      <c r="D70" s="342"/>
      <c r="E70" s="342"/>
      <c r="F70" s="342"/>
      <c r="G70" s="342"/>
      <c r="H70" s="164"/>
      <c r="I70" s="360" t="s">
        <v>53</v>
      </c>
      <c r="J70" s="360"/>
      <c r="K70" s="165">
        <f>SUM(K40:K69)</f>
        <v>0</v>
      </c>
      <c r="L70" s="166" t="s">
        <v>9</v>
      </c>
    </row>
    <row r="71" spans="1:12" ht="24.6">
      <c r="A71" s="167"/>
      <c r="B71" s="353" t="s">
        <v>452</v>
      </c>
      <c r="C71" s="354"/>
      <c r="D71" s="354"/>
      <c r="E71" s="354"/>
      <c r="F71" s="354"/>
      <c r="G71" s="355"/>
      <c r="H71" s="168"/>
      <c r="I71" s="169"/>
      <c r="J71" s="169"/>
      <c r="K71" s="168"/>
      <c r="L71" s="170"/>
    </row>
    <row r="72" spans="1:12" ht="24.6">
      <c r="A72" s="171" t="s">
        <v>19</v>
      </c>
      <c r="B72" s="356" t="s">
        <v>52</v>
      </c>
      <c r="C72" s="356"/>
      <c r="D72" s="356"/>
      <c r="E72" s="356"/>
      <c r="F72" s="356"/>
      <c r="G72" s="356"/>
      <c r="H72" s="173" t="s">
        <v>20</v>
      </c>
      <c r="I72" s="172" t="s">
        <v>21</v>
      </c>
      <c r="J72" s="172" t="s">
        <v>1</v>
      </c>
      <c r="K72" s="173" t="s">
        <v>22</v>
      </c>
      <c r="L72" s="174" t="s">
        <v>1</v>
      </c>
    </row>
    <row r="73" spans="1:12" s="214" customFormat="1" ht="24.6">
      <c r="A73" s="175">
        <v>1</v>
      </c>
      <c r="B73" s="350" t="s">
        <v>673</v>
      </c>
      <c r="C73" s="351"/>
      <c r="D73" s="351"/>
      <c r="E73" s="351"/>
      <c r="F73" s="351"/>
      <c r="G73" s="352"/>
      <c r="H73" s="213">
        <f>IFERROR(VLOOKUP(B73,'Ref.1'!$B$180:$D$221,2,0), "")</f>
        <v>11</v>
      </c>
      <c r="I73" s="144"/>
      <c r="J73" s="140" t="str">
        <f>IFERROR(VLOOKUP(B73,'Ref.1'!$B$180:$D$221,3,0), "")</f>
        <v>เมตร</v>
      </c>
      <c r="K73" s="213" t="str">
        <f>IF(OR(I73="", H73=""), "", I73*H73)</f>
        <v/>
      </c>
      <c r="L73" s="176" t="str">
        <f>IF(B73="", "", "บาท")</f>
        <v>บาท</v>
      </c>
    </row>
    <row r="74" spans="1:12" s="214" customFormat="1" ht="24.6">
      <c r="A74" s="175">
        <v>2</v>
      </c>
      <c r="B74" s="349" t="s">
        <v>272</v>
      </c>
      <c r="C74" s="349"/>
      <c r="D74" s="349"/>
      <c r="E74" s="349"/>
      <c r="F74" s="349"/>
      <c r="G74" s="349"/>
      <c r="H74" s="213">
        <f>IFERROR(VLOOKUP(B74,'Ref.1'!$B$180:$D$221,2,0), "")</f>
        <v>14</v>
      </c>
      <c r="I74" s="144"/>
      <c r="J74" s="140" t="str">
        <f>IFERROR(VLOOKUP(B74,'Ref.1'!$B$180:$D$221,3,0), "")</f>
        <v>เมตร</v>
      </c>
      <c r="K74" s="213" t="str">
        <f t="shared" ref="K74:K76" si="12">IF(OR(I74="", H74=""), "", I74*H74)</f>
        <v/>
      </c>
      <c r="L74" s="176" t="str">
        <f t="shared" ref="L74:L76" si="13">IF(B74="", "", "บาท")</f>
        <v>บาท</v>
      </c>
    </row>
    <row r="75" spans="1:12" ht="24.6">
      <c r="A75" s="175">
        <v>3</v>
      </c>
      <c r="B75" s="357"/>
      <c r="C75" s="358"/>
      <c r="D75" s="358"/>
      <c r="E75" s="358"/>
      <c r="F75" s="358"/>
      <c r="G75" s="359"/>
      <c r="H75" s="213" t="str">
        <f>IFERROR(VLOOKUP(B75,'Ref.1'!$B$180:$D$221,2,0), "")</f>
        <v/>
      </c>
      <c r="I75" s="144"/>
      <c r="J75" s="140" t="str">
        <f>IFERROR(VLOOKUP(B75,'Ref.1'!$B$180:$D$221,3,0), "")</f>
        <v/>
      </c>
      <c r="K75" s="213" t="str">
        <f t="shared" si="12"/>
        <v/>
      </c>
      <c r="L75" s="176" t="str">
        <f t="shared" si="13"/>
        <v/>
      </c>
    </row>
    <row r="76" spans="1:12" ht="24.6">
      <c r="A76" s="175">
        <v>4</v>
      </c>
      <c r="B76" s="349"/>
      <c r="C76" s="349"/>
      <c r="D76" s="349"/>
      <c r="E76" s="349"/>
      <c r="F76" s="349"/>
      <c r="G76" s="349"/>
      <c r="H76" s="213" t="str">
        <f>IFERROR(VLOOKUP(B76,'Ref.1'!$B$180:$D$221,2,0), "")</f>
        <v/>
      </c>
      <c r="I76" s="144"/>
      <c r="J76" s="140" t="str">
        <f>IFERROR(VLOOKUP(B76,'Ref.1'!$B$180:$D$221,3,0), "")</f>
        <v/>
      </c>
      <c r="K76" s="213" t="str">
        <f t="shared" si="12"/>
        <v/>
      </c>
      <c r="L76" s="176" t="str">
        <f t="shared" si="13"/>
        <v/>
      </c>
    </row>
    <row r="77" spans="1:12" ht="24.6" hidden="1">
      <c r="A77" s="175">
        <v>4</v>
      </c>
      <c r="B77" s="349"/>
      <c r="C77" s="349"/>
      <c r="D77" s="349"/>
      <c r="E77" s="349"/>
      <c r="F77" s="349"/>
      <c r="G77" s="349"/>
      <c r="H77" s="138" t="str">
        <f t="shared" ref="H77:H89" si="14">IFERROR(VLOOKUP(B77,Priceนอกอาคาร,2,FALSE),"")</f>
        <v/>
      </c>
      <c r="I77" s="144"/>
      <c r="J77" s="140" t="str">
        <f>IFERROR(VLOOKUP(B77,'Ref.1'!$B$180:$D$221,3,0), "")</f>
        <v/>
      </c>
      <c r="K77" s="138">
        <f t="shared" ref="K77" si="15">IFERROR(I77*H77,0)</f>
        <v>0</v>
      </c>
      <c r="L77" s="176" t="s">
        <v>9</v>
      </c>
    </row>
    <row r="78" spans="1:12" ht="24.6" hidden="1">
      <c r="A78" s="175">
        <v>5</v>
      </c>
      <c r="B78" s="349"/>
      <c r="C78" s="349"/>
      <c r="D78" s="349"/>
      <c r="E78" s="349"/>
      <c r="F78" s="349"/>
      <c r="G78" s="349"/>
      <c r="H78" s="138" t="str">
        <f t="shared" si="14"/>
        <v/>
      </c>
      <c r="I78" s="144"/>
      <c r="J78" s="140" t="str">
        <f>IFERROR(VLOOKUP(B78,'Ref.1'!$B$180:$D$221,3,0), "")</f>
        <v/>
      </c>
      <c r="K78" s="138"/>
      <c r="L78" s="176" t="s">
        <v>9</v>
      </c>
    </row>
    <row r="79" spans="1:12" ht="24.6" hidden="1">
      <c r="A79" s="175">
        <v>6</v>
      </c>
      <c r="B79" s="349"/>
      <c r="C79" s="349"/>
      <c r="D79" s="349"/>
      <c r="E79" s="349"/>
      <c r="F79" s="349"/>
      <c r="G79" s="349"/>
      <c r="H79" s="138" t="str">
        <f t="shared" si="14"/>
        <v/>
      </c>
      <c r="I79" s="144"/>
      <c r="J79" s="140" t="str">
        <f>IFERROR(VLOOKUP(B79,'Ref.1'!$B$180:$D$221,3,0), "")</f>
        <v/>
      </c>
      <c r="K79" s="138">
        <f t="shared" ref="K79" si="16">IFERROR(I79*H79,0)</f>
        <v>0</v>
      </c>
      <c r="L79" s="176" t="s">
        <v>9</v>
      </c>
    </row>
    <row r="80" spans="1:12" ht="27" thickBot="1">
      <c r="A80" s="343" t="s">
        <v>53</v>
      </c>
      <c r="B80" s="344"/>
      <c r="C80" s="344"/>
      <c r="D80" s="344"/>
      <c r="E80" s="344"/>
      <c r="F80" s="344"/>
      <c r="G80" s="344"/>
      <c r="H80" s="344"/>
      <c r="I80" s="344"/>
      <c r="J80" s="344"/>
      <c r="K80" s="177">
        <f>SUM(K73:K79)</f>
        <v>0</v>
      </c>
      <c r="L80" s="178" t="s">
        <v>9</v>
      </c>
    </row>
    <row r="81" spans="1:12" ht="24.6">
      <c r="A81" s="167"/>
      <c r="B81" s="353" t="s">
        <v>306</v>
      </c>
      <c r="C81" s="354"/>
      <c r="D81" s="354"/>
      <c r="E81" s="354"/>
      <c r="F81" s="354"/>
      <c r="G81" s="355"/>
      <c r="H81" s="168"/>
      <c r="I81" s="169"/>
      <c r="J81" s="169"/>
      <c r="K81" s="168"/>
      <c r="L81" s="170"/>
    </row>
    <row r="82" spans="1:12" ht="24.6">
      <c r="A82" s="171" t="s">
        <v>19</v>
      </c>
      <c r="B82" s="356" t="s">
        <v>52</v>
      </c>
      <c r="C82" s="356"/>
      <c r="D82" s="356"/>
      <c r="E82" s="356"/>
      <c r="F82" s="356"/>
      <c r="G82" s="356"/>
      <c r="H82" s="173" t="s">
        <v>20</v>
      </c>
      <c r="I82" s="172" t="s">
        <v>21</v>
      </c>
      <c r="J82" s="172" t="s">
        <v>1</v>
      </c>
      <c r="K82" s="173" t="s">
        <v>22</v>
      </c>
      <c r="L82" s="174" t="s">
        <v>1</v>
      </c>
    </row>
    <row r="83" spans="1:12" ht="24.6">
      <c r="A83" s="152">
        <v>1</v>
      </c>
      <c r="B83" s="349" t="s">
        <v>286</v>
      </c>
      <c r="C83" s="349"/>
      <c r="D83" s="349"/>
      <c r="E83" s="349"/>
      <c r="F83" s="349"/>
      <c r="G83" s="349"/>
      <c r="H83" s="213">
        <f>IFERROR(VLOOKUP(B83,'Ref.1'!$B$226:$D$232,2,0), "")</f>
        <v>1500</v>
      </c>
      <c r="I83" s="139">
        <v>1</v>
      </c>
      <c r="J83" s="140" t="str">
        <f>IFERROR(VLOOKUP(B83,'Ref.1'!B226:D232,3,0), "")</f>
        <v>วัน</v>
      </c>
      <c r="K83" s="213">
        <f>IF(OR(I83="", H83=""), "", I83*H83)</f>
        <v>1500</v>
      </c>
      <c r="L83" s="176" t="str">
        <f>IF(B83="", "", "บาท")</f>
        <v>บาท</v>
      </c>
    </row>
    <row r="84" spans="1:12" ht="24.6">
      <c r="A84" s="175">
        <v>2</v>
      </c>
      <c r="B84" s="349" t="s">
        <v>291</v>
      </c>
      <c r="C84" s="349"/>
      <c r="D84" s="349"/>
      <c r="E84" s="349"/>
      <c r="F84" s="349"/>
      <c r="G84" s="349"/>
      <c r="H84" s="213">
        <f>IFERROR(VLOOKUP(B84,'Ref.1'!$B$226:$D$232,2,0), "")</f>
        <v>1000</v>
      </c>
      <c r="I84" s="139">
        <v>1</v>
      </c>
      <c r="J84" s="140" t="str">
        <f>IFERROR(VLOOKUP(B84,'Ref.1'!B227:D233,3,0), "")</f>
        <v>จุด</v>
      </c>
      <c r="K84" s="213">
        <f t="shared" ref="K84:K86" si="17">IF(OR(I84="", H84=""), "", I84*H84)</f>
        <v>1000</v>
      </c>
      <c r="L84" s="176" t="str">
        <f t="shared" ref="L84:L86" si="18">IF(B84="", "", "บาท")</f>
        <v>บาท</v>
      </c>
    </row>
    <row r="85" spans="1:12" ht="24.6">
      <c r="A85" s="175">
        <v>3</v>
      </c>
      <c r="B85" s="349" t="s">
        <v>676</v>
      </c>
      <c r="C85" s="349"/>
      <c r="D85" s="349"/>
      <c r="E85" s="349"/>
      <c r="F85" s="349"/>
      <c r="G85" s="349"/>
      <c r="H85" s="213">
        <f>IFERROR(VLOOKUP(B85,'Ref.1'!$B$226:$D$232,2,0), "")</f>
        <v>1000</v>
      </c>
      <c r="I85" s="139">
        <v>1</v>
      </c>
      <c r="J85" s="140" t="str">
        <f>IFERROR(VLOOKUP(B85,'Ref.1'!B228:D234,3,0), "")</f>
        <v>จุด</v>
      </c>
      <c r="K85" s="213">
        <f t="shared" si="17"/>
        <v>1000</v>
      </c>
      <c r="L85" s="176" t="str">
        <f t="shared" si="18"/>
        <v>บาท</v>
      </c>
    </row>
    <row r="86" spans="1:12" ht="25.2" thickBot="1">
      <c r="A86" s="175">
        <v>4</v>
      </c>
      <c r="B86" s="349" t="s">
        <v>417</v>
      </c>
      <c r="C86" s="349"/>
      <c r="D86" s="349"/>
      <c r="E86" s="349"/>
      <c r="F86" s="349"/>
      <c r="G86" s="349"/>
      <c r="H86" s="213">
        <f>IFERROR(VLOOKUP(B86,'Ref.1'!$B$226:$D$232,2,0), "")</f>
        <v>7</v>
      </c>
      <c r="I86" s="144">
        <v>100</v>
      </c>
      <c r="J86" s="140" t="str">
        <f>IFERROR(VLOOKUP(B86,'Ref.1'!B229:D235,3,0), "")</f>
        <v>เมตร</v>
      </c>
      <c r="K86" s="213">
        <f t="shared" si="17"/>
        <v>700</v>
      </c>
      <c r="L86" s="176" t="str">
        <f t="shared" si="18"/>
        <v>บาท</v>
      </c>
    </row>
    <row r="87" spans="1:12" ht="24.6" hidden="1">
      <c r="A87" s="175">
        <v>4</v>
      </c>
      <c r="B87" s="349"/>
      <c r="C87" s="349"/>
      <c r="D87" s="349"/>
      <c r="E87" s="349"/>
      <c r="F87" s="349"/>
      <c r="G87" s="349"/>
      <c r="H87" s="138" t="str">
        <f t="shared" si="14"/>
        <v/>
      </c>
      <c r="I87" s="144"/>
      <c r="J87" s="140" t="str">
        <f t="shared" ref="J87:J89" si="19">IFERROR(VLOOKUP(B87,หน่วยนอกอาคาร,2,FALSE),"")</f>
        <v/>
      </c>
      <c r="K87" s="138">
        <f t="shared" ref="K87:K89" si="20">IFERROR(I87*H87,0)</f>
        <v>0</v>
      </c>
      <c r="L87" s="176" t="s">
        <v>9</v>
      </c>
    </row>
    <row r="88" spans="1:12" ht="25.2" hidden="1" thickBot="1">
      <c r="A88" s="179">
        <v>5</v>
      </c>
      <c r="B88" s="364"/>
      <c r="C88" s="364"/>
      <c r="D88" s="364"/>
      <c r="E88" s="364"/>
      <c r="F88" s="364"/>
      <c r="G88" s="364"/>
      <c r="H88" s="180" t="str">
        <f t="shared" si="14"/>
        <v/>
      </c>
      <c r="I88" s="181"/>
      <c r="J88" s="182" t="str">
        <f t="shared" si="19"/>
        <v/>
      </c>
      <c r="K88" s="138">
        <f t="shared" si="20"/>
        <v>0</v>
      </c>
      <c r="L88" s="176" t="s">
        <v>9</v>
      </c>
    </row>
    <row r="89" spans="1:12" ht="25.2" hidden="1" thickBot="1">
      <c r="A89" s="52">
        <v>6</v>
      </c>
      <c r="B89" s="367"/>
      <c r="C89" s="368"/>
      <c r="D89" s="368"/>
      <c r="E89" s="368"/>
      <c r="F89" s="368"/>
      <c r="G89" s="369"/>
      <c r="H89" s="53" t="str">
        <f t="shared" si="14"/>
        <v/>
      </c>
      <c r="I89" s="59"/>
      <c r="J89" s="54" t="str">
        <f t="shared" si="19"/>
        <v/>
      </c>
      <c r="K89" s="138">
        <f t="shared" si="20"/>
        <v>0</v>
      </c>
      <c r="L89" s="176" t="s">
        <v>9</v>
      </c>
    </row>
    <row r="90" spans="1:12" ht="28.8" customHeight="1">
      <c r="A90" s="31"/>
      <c r="B90" s="366" t="s">
        <v>713</v>
      </c>
      <c r="C90" s="366"/>
      <c r="D90" s="366"/>
      <c r="E90" s="366"/>
      <c r="F90" s="366"/>
      <c r="G90" s="366"/>
      <c r="H90" s="32"/>
      <c r="I90" s="370" t="s">
        <v>53</v>
      </c>
      <c r="J90" s="370"/>
      <c r="K90" s="102">
        <f>SUM(K83:K88)</f>
        <v>4200</v>
      </c>
      <c r="L90" s="21" t="s">
        <v>9</v>
      </c>
    </row>
    <row r="91" spans="1:12" ht="6.6" hidden="1" customHeight="1">
      <c r="A91" s="31"/>
      <c r="B91" s="366"/>
      <c r="C91" s="366"/>
      <c r="D91" s="366"/>
      <c r="E91" s="366"/>
      <c r="F91" s="366"/>
      <c r="G91" s="366"/>
      <c r="H91" s="32"/>
      <c r="I91" s="34"/>
      <c r="J91" s="34"/>
      <c r="K91" s="33"/>
      <c r="L91" s="21"/>
    </row>
    <row r="92" spans="1:12" ht="28.8">
      <c r="A92" s="22"/>
      <c r="B92" s="366"/>
      <c r="C92" s="366"/>
      <c r="D92" s="366"/>
      <c r="E92" s="366"/>
      <c r="F92" s="366"/>
      <c r="G92" s="366"/>
      <c r="H92" s="57"/>
      <c r="I92" s="22"/>
      <c r="J92" s="35" t="s">
        <v>54</v>
      </c>
      <c r="K92" s="68">
        <f>K80+K70+K37+K90</f>
        <v>7581</v>
      </c>
      <c r="L92" s="36" t="s">
        <v>9</v>
      </c>
    </row>
    <row r="93" spans="1:12" ht="27.6" thickBot="1">
      <c r="A93" s="22"/>
      <c r="B93" s="61"/>
      <c r="C93" s="61"/>
      <c r="D93" s="61"/>
      <c r="E93" s="208"/>
      <c r="F93" s="61"/>
      <c r="G93" s="61"/>
      <c r="H93" s="65"/>
      <c r="I93" s="22"/>
      <c r="J93" s="35" t="s">
        <v>370</v>
      </c>
      <c r="K93" s="67">
        <f>K15+K16</f>
        <v>0</v>
      </c>
      <c r="L93" s="36" t="s">
        <v>9</v>
      </c>
    </row>
    <row r="94" spans="1:12" ht="28.2" thickTop="1" thickBot="1">
      <c r="A94" s="22"/>
      <c r="B94" s="61"/>
      <c r="C94" s="61"/>
      <c r="D94" s="61"/>
      <c r="E94" s="61"/>
      <c r="F94" s="61"/>
      <c r="G94" s="61"/>
      <c r="H94" s="65"/>
      <c r="I94" s="22"/>
      <c r="J94" s="35" t="s">
        <v>371</v>
      </c>
      <c r="K94" s="67">
        <f>K92-K93</f>
        <v>7581</v>
      </c>
      <c r="L94" s="36" t="s">
        <v>9</v>
      </c>
    </row>
    <row r="95" spans="1:12" ht="29.4" thickTop="1">
      <c r="A95" s="22"/>
      <c r="B95" s="208"/>
      <c r="C95" s="208"/>
      <c r="D95" s="208"/>
      <c r="E95" s="61"/>
      <c r="F95" s="208"/>
      <c r="G95" s="208"/>
      <c r="H95" s="365" t="s">
        <v>303</v>
      </c>
      <c r="I95" s="365"/>
      <c r="J95" s="365"/>
      <c r="K95" s="55">
        <f>(K37+K80-K93)/((K21+G21)-K20)</f>
        <v>2.6007692307692309</v>
      </c>
      <c r="L95" s="36" t="s">
        <v>24</v>
      </c>
    </row>
    <row r="96" spans="1:12" ht="28.8">
      <c r="A96" s="37"/>
      <c r="B96" s="208"/>
      <c r="C96" s="208"/>
      <c r="D96" s="208"/>
      <c r="E96" s="208"/>
      <c r="F96" s="208"/>
      <c r="G96" s="208"/>
      <c r="H96" s="57"/>
      <c r="I96" s="37"/>
      <c r="J96" s="56" t="s">
        <v>409</v>
      </c>
      <c r="K96" s="55">
        <f>K94/((K21+G21)-K20)</f>
        <v>5.8315384615384618</v>
      </c>
      <c r="L96" s="38" t="s">
        <v>24</v>
      </c>
    </row>
    <row r="97" spans="1:16" ht="25.8" customHeight="1">
      <c r="A97" s="211"/>
      <c r="B97" s="208"/>
      <c r="C97" s="208"/>
      <c r="D97" s="208"/>
      <c r="E97" s="208"/>
      <c r="F97" s="208"/>
      <c r="G97" s="208"/>
      <c r="H97" s="39"/>
      <c r="I97" s="34"/>
      <c r="J97" s="64" t="s">
        <v>359</v>
      </c>
      <c r="K97" s="129">
        <f>(K21+G21)/K5</f>
        <v>32.5</v>
      </c>
      <c r="L97" s="66" t="s">
        <v>9</v>
      </c>
    </row>
    <row r="98" spans="1:16" ht="32.549999999999997" customHeight="1">
      <c r="A98" s="374" t="s">
        <v>392</v>
      </c>
      <c r="B98" s="374"/>
      <c r="C98" s="374"/>
      <c r="D98" s="209"/>
      <c r="E98" s="208"/>
      <c r="F98" s="209"/>
      <c r="G98" s="209"/>
      <c r="H98" s="362" t="s">
        <v>453</v>
      </c>
      <c r="I98" s="362"/>
      <c r="J98" s="362"/>
      <c r="K98" s="362"/>
      <c r="L98" s="362"/>
    </row>
    <row r="99" spans="1:16" ht="49.35" customHeight="1">
      <c r="A99" s="361" t="s">
        <v>323</v>
      </c>
      <c r="B99" s="361"/>
      <c r="C99" s="361"/>
      <c r="D99" s="361" t="s">
        <v>573</v>
      </c>
      <c r="E99" s="361"/>
      <c r="F99" s="361"/>
      <c r="G99" s="209"/>
      <c r="H99" s="362" t="s">
        <v>388</v>
      </c>
      <c r="I99" s="362"/>
      <c r="J99" s="362"/>
      <c r="K99" s="362"/>
      <c r="L99" s="362"/>
    </row>
    <row r="100" spans="1:16" ht="20.55" customHeight="1">
      <c r="A100" s="374" t="str">
        <f>C8</f>
        <v>นายนิมิต   จุ้ยอยู่ทอง</v>
      </c>
      <c r="B100" s="374"/>
      <c r="C100" s="374"/>
      <c r="D100" s="361" t="s">
        <v>525</v>
      </c>
      <c r="E100" s="361"/>
      <c r="F100" s="361"/>
      <c r="G100" s="209"/>
      <c r="H100" s="361" t="s">
        <v>687</v>
      </c>
      <c r="I100" s="361"/>
      <c r="J100" s="361"/>
      <c r="K100" s="361"/>
      <c r="L100" s="361"/>
    </row>
    <row r="101" spans="1:16" ht="20.55" customHeight="1">
      <c r="A101" s="361" t="str">
        <f>VLOOKUP(A100,'Ref.2'!M3:O25,3,0)</f>
        <v>Assistant Sales  Director Acting for Sales Director</v>
      </c>
      <c r="B101" s="361"/>
      <c r="C101" s="361"/>
      <c r="D101" s="361" t="str">
        <f>VLOOKUP(D100,'Ref.2'!K34:L35,2,0)</f>
        <v>Deputy Managing Director of Marketing</v>
      </c>
      <c r="E101" s="361"/>
      <c r="F101" s="361"/>
      <c r="G101" s="209"/>
      <c r="H101" s="373" t="str">
        <f>VLOOKUP(H100,'Ref.2'!K29:L30,2,0)</f>
        <v xml:space="preserve">Service Support Manager  </v>
      </c>
      <c r="I101" s="373"/>
      <c r="J101" s="373"/>
      <c r="K101" s="373"/>
      <c r="L101" s="373"/>
    </row>
    <row r="102" spans="1:16" ht="20.55" customHeight="1">
      <c r="A102" s="207"/>
      <c r="B102" s="207"/>
      <c r="C102" s="207"/>
      <c r="D102" s="210"/>
      <c r="E102" s="209"/>
      <c r="F102" s="210"/>
      <c r="G102" s="210"/>
      <c r="H102" s="135"/>
      <c r="I102" s="135"/>
      <c r="J102" s="134"/>
      <c r="K102" s="134"/>
      <c r="L102" s="136"/>
      <c r="N102" s="372"/>
      <c r="O102" s="372"/>
      <c r="P102" s="372"/>
    </row>
    <row r="103" spans="1:16" ht="24.6">
      <c r="A103" s="361" t="s">
        <v>571</v>
      </c>
      <c r="B103" s="361"/>
      <c r="C103" s="361"/>
      <c r="D103" s="207"/>
      <c r="E103" s="210"/>
      <c r="F103" s="207"/>
      <c r="G103" s="207"/>
      <c r="H103" s="362" t="s">
        <v>451</v>
      </c>
      <c r="I103" s="362"/>
      <c r="J103" s="362"/>
      <c r="K103" s="362"/>
      <c r="L103" s="362"/>
    </row>
    <row r="104" spans="1:16" ht="49.35" customHeight="1">
      <c r="A104" s="361" t="s">
        <v>323</v>
      </c>
      <c r="B104" s="361"/>
      <c r="C104" s="361"/>
      <c r="D104" s="363" t="s">
        <v>572</v>
      </c>
      <c r="E104" s="363"/>
      <c r="F104" s="363"/>
      <c r="G104" s="63"/>
      <c r="H104" s="362" t="s">
        <v>324</v>
      </c>
      <c r="I104" s="362"/>
      <c r="J104" s="362"/>
      <c r="K104" s="362"/>
      <c r="L104" s="362"/>
    </row>
    <row r="105" spans="1:16" ht="46.2" customHeight="1">
      <c r="A105" s="361" t="s">
        <v>165</v>
      </c>
      <c r="B105" s="361"/>
      <c r="C105" s="361"/>
      <c r="D105" s="361" t="s">
        <v>577</v>
      </c>
      <c r="E105" s="361"/>
      <c r="F105" s="361"/>
      <c r="G105" s="63"/>
      <c r="H105" s="374" t="s">
        <v>369</v>
      </c>
      <c r="I105" s="374"/>
      <c r="J105" s="374"/>
      <c r="K105" s="374"/>
      <c r="L105" s="374"/>
    </row>
    <row r="106" spans="1:16" ht="24.6">
      <c r="A106" s="361" t="s">
        <v>689</v>
      </c>
      <c r="B106" s="361"/>
      <c r="C106" s="361"/>
      <c r="D106" s="371" t="str">
        <f>VLOOKUP(D105,'Ref.2'!K34:L35,2,0)</f>
        <v xml:space="preserve"> Sales Manager ISP</v>
      </c>
      <c r="E106" s="371"/>
      <c r="F106" s="371"/>
      <c r="G106" s="63"/>
      <c r="H106" s="361" t="str">
        <f>VLOOKUP(H105,'Ref.2'!I8:J10,2,0)</f>
        <v>ผู้อนุมัติสายงาน Cable</v>
      </c>
      <c r="I106" s="361"/>
      <c r="J106" s="361"/>
      <c r="K106" s="361"/>
      <c r="L106" s="361"/>
    </row>
    <row r="107" spans="1:16">
      <c r="A107" s="63"/>
      <c r="B107" s="63"/>
      <c r="C107" s="63"/>
      <c r="E107" s="63"/>
      <c r="G107" s="63"/>
      <c r="H107" s="63"/>
      <c r="I107" s="63"/>
      <c r="J107" s="63"/>
      <c r="K107" s="63"/>
      <c r="L107" s="63"/>
    </row>
    <row r="108" spans="1:16">
      <c r="A108" s="63"/>
      <c r="B108" s="63"/>
      <c r="C108" s="63"/>
      <c r="H108" s="63"/>
      <c r="I108" s="63"/>
      <c r="J108" s="63"/>
      <c r="K108" s="63"/>
      <c r="L108" s="63"/>
    </row>
    <row r="109" spans="1:16">
      <c r="A109" s="63"/>
      <c r="B109" s="63"/>
      <c r="C109" s="63"/>
      <c r="H109" s="63"/>
      <c r="I109" s="63"/>
      <c r="J109" s="63"/>
      <c r="K109" s="63"/>
      <c r="L109" s="63"/>
    </row>
    <row r="110" spans="1:16">
      <c r="A110" s="63"/>
      <c r="B110" s="63"/>
      <c r="C110" s="63"/>
      <c r="H110" s="63"/>
      <c r="I110" s="63"/>
      <c r="J110" s="63"/>
      <c r="K110" s="63"/>
      <c r="L110" s="63"/>
    </row>
  </sheetData>
  <dataConsolidate/>
  <mergeCells count="121">
    <mergeCell ref="D106:F106"/>
    <mergeCell ref="N102:P102"/>
    <mergeCell ref="A101:C101"/>
    <mergeCell ref="H101:L101"/>
    <mergeCell ref="A106:C106"/>
    <mergeCell ref="B44:G44"/>
    <mergeCell ref="B50:G50"/>
    <mergeCell ref="B51:G51"/>
    <mergeCell ref="B45:G45"/>
    <mergeCell ref="B86:G86"/>
    <mergeCell ref="B81:G81"/>
    <mergeCell ref="B82:G82"/>
    <mergeCell ref="B83:G83"/>
    <mergeCell ref="H106:L106"/>
    <mergeCell ref="A98:C98"/>
    <mergeCell ref="A99:C99"/>
    <mergeCell ref="A100:C100"/>
    <mergeCell ref="A103:C103"/>
    <mergeCell ref="A104:C104"/>
    <mergeCell ref="A105:C105"/>
    <mergeCell ref="H103:L103"/>
    <mergeCell ref="H104:L104"/>
    <mergeCell ref="B84:G84"/>
    <mergeCell ref="H105:L105"/>
    <mergeCell ref="H100:L100"/>
    <mergeCell ref="H98:L98"/>
    <mergeCell ref="H99:L99"/>
    <mergeCell ref="D105:F105"/>
    <mergeCell ref="D104:F104"/>
    <mergeCell ref="B88:G88"/>
    <mergeCell ref="B85:G85"/>
    <mergeCell ref="H95:J95"/>
    <mergeCell ref="D99:F99"/>
    <mergeCell ref="D100:F100"/>
    <mergeCell ref="D101:F101"/>
    <mergeCell ref="B90:G90"/>
    <mergeCell ref="B91:G91"/>
    <mergeCell ref="B89:G89"/>
    <mergeCell ref="I90:J90"/>
    <mergeCell ref="B87:G87"/>
    <mergeCell ref="B92:G92"/>
    <mergeCell ref="B70:G70"/>
    <mergeCell ref="A37:J37"/>
    <mergeCell ref="A80:J80"/>
    <mergeCell ref="A38:L38"/>
    <mergeCell ref="B39:G39"/>
    <mergeCell ref="B78:G78"/>
    <mergeCell ref="B73:G73"/>
    <mergeCell ref="B71:G71"/>
    <mergeCell ref="B72:G72"/>
    <mergeCell ref="B74:G74"/>
    <mergeCell ref="B75:G75"/>
    <mergeCell ref="B79:G79"/>
    <mergeCell ref="I70:J70"/>
    <mergeCell ref="B40:G40"/>
    <mergeCell ref="B41:G41"/>
    <mergeCell ref="B42:G42"/>
    <mergeCell ref="B43:G43"/>
    <mergeCell ref="B76:G76"/>
    <mergeCell ref="B77:G77"/>
    <mergeCell ref="B32:G32"/>
    <mergeCell ref="B34:G34"/>
    <mergeCell ref="B33:G33"/>
    <mergeCell ref="B35:G35"/>
    <mergeCell ref="B36:G36"/>
    <mergeCell ref="B46:G46"/>
    <mergeCell ref="B47:G47"/>
    <mergeCell ref="B48:G48"/>
    <mergeCell ref="B49:G49"/>
    <mergeCell ref="H18:J18"/>
    <mergeCell ref="H19:J19"/>
    <mergeCell ref="A17:A19"/>
    <mergeCell ref="I21:J21"/>
    <mergeCell ref="B21:C21"/>
    <mergeCell ref="D21:F21"/>
    <mergeCell ref="B25:G25"/>
    <mergeCell ref="B30:G30"/>
    <mergeCell ref="B31:G31"/>
    <mergeCell ref="B27:G27"/>
    <mergeCell ref="B28:G28"/>
    <mergeCell ref="B29:G29"/>
    <mergeCell ref="A22:G22"/>
    <mergeCell ref="B23:G23"/>
    <mergeCell ref="B24:G24"/>
    <mergeCell ref="B26:G26"/>
    <mergeCell ref="A20:A21"/>
    <mergeCell ref="B20:C20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2">
    <dataValidation type="list" allowBlank="1" showInputMessage="1" showErrorMessage="1" sqref="B40:B69 B34:B35 B25:B29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DB8CA76-F919-453E-B382-6021A74F5C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B87:G88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A100:C100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H105:L105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D105:F105 D100:F100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H100:L100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B89:G89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B83:G86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B77:G78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B36:G36 B30:G33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B73:G76</xm:sqref>
        </x14:dataValidation>
        <x14:dataValidation type="list" allowBlank="1" showInputMessage="1" showErrorMessage="1" xr:uid="{AD824E00-F82D-4B0D-9B27-604AD268F315}">
          <x14:formula1>
            <xm:f>'C:\Users\Admin\Desktop\แทนรัก &amp; วินเนอร์\[Survey ROI บ้านแทนรัก2.xlsx]Ref.1'!#REF!</xm:f>
          </x14:formula1>
          <xm:sqref>B24:G24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2026-01-12T02:08:52Z</dcterms:modified>
</cp:coreProperties>
</file>