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1 ค่าคอมมิชชั่นขาย\01 ตั้งเบิก Sales Commission\ปี2568\รอบ 09-2568\"/>
    </mc:Choice>
  </mc:AlternateContent>
  <xr:revisionPtr revIDLastSave="0" documentId="13_ncr:1_{A66BDE71-4F26-499A-911D-A0A984CAC9F6}" xr6:coauthVersionLast="47" xr6:coauthVersionMax="47" xr10:uidLastSave="{00000000-0000-0000-0000-000000000000}"/>
  <bookViews>
    <workbookView xWindow="28680" yWindow="-120" windowWidth="29040" windowHeight="15720" xr2:uid="{195A0F0A-E35C-4AD4-8EE8-0CFEA0DC919D}"/>
  </bookViews>
  <sheets>
    <sheet name="2.รายละเอียดแนบตั้งเบิกค่าคอมCN" sheetId="1" r:id="rId1"/>
    <sheet name="1.สรุปยอดเบิกค่าคอม CN" sheetId="5" r:id="rId2"/>
    <sheet name="เงื่อนไขการเบิกค่าคอมCN" sheetId="8" r:id="rId3"/>
    <sheet name="Ref" sheetId="6" state="hidden" r:id="rId4"/>
  </sheets>
  <definedNames>
    <definedName name="_xlnm._FilterDatabase" localSheetId="0" hidden="1">'2.รายละเอียดแนบตั้งเบิกค่าคอมCN'!#REF!</definedName>
    <definedName name="_xlnm.Print_Area" localSheetId="1">'1.สรุปยอดเบิกค่าคอม CN'!$A$1:$M$70</definedName>
    <definedName name="_xlnm.Print_Area" localSheetId="0">'2.รายละเอียดแนบตั้งเบิกค่าคอมCN'!$A$1:$AW$35</definedName>
    <definedName name="_xlnm.Print_Titles" localSheetId="0">'2.รายละเอียดแนบตั้งเบิกค่าคอมCN'!$6:$6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23" i="1" l="1"/>
  <c r="AQ23" i="1"/>
  <c r="AR23" i="1" s="1"/>
  <c r="AS23" i="1" s="1"/>
  <c r="AG23" i="1"/>
  <c r="AH23" i="1" s="1"/>
  <c r="AJ23" i="1" s="1"/>
  <c r="U23" i="1"/>
  <c r="S23" i="1"/>
  <c r="R23" i="1"/>
  <c r="Q23" i="1"/>
  <c r="N23" i="1"/>
  <c r="AT23" i="1" l="1"/>
  <c r="AK23" i="1"/>
  <c r="AM23" i="1"/>
  <c r="AL23" i="1"/>
  <c r="S11" i="1" l="1"/>
  <c r="S10" i="1"/>
  <c r="S9" i="1"/>
  <c r="S7" i="1"/>
  <c r="S14" i="1"/>
  <c r="AQ15" i="1" l="1"/>
  <c r="AR15" i="1" s="1"/>
  <c r="AS15" i="1" s="1"/>
  <c r="AQ16" i="1"/>
  <c r="AR16" i="1" s="1"/>
  <c r="AS16" i="1" s="1"/>
  <c r="AQ17" i="1"/>
  <c r="AR17" i="1" s="1"/>
  <c r="AS17" i="1" s="1"/>
  <c r="AQ18" i="1"/>
  <c r="AR18" i="1" s="1"/>
  <c r="AS18" i="1" s="1"/>
  <c r="AQ19" i="1"/>
  <c r="AR19" i="1" s="1"/>
  <c r="AS19" i="1" s="1"/>
  <c r="AQ20" i="1"/>
  <c r="AR20" i="1" s="1"/>
  <c r="AS20" i="1" s="1"/>
  <c r="AQ21" i="1"/>
  <c r="AR21" i="1" s="1"/>
  <c r="AS21" i="1" s="1"/>
  <c r="AG15" i="1"/>
  <c r="AH15" i="1" s="1"/>
  <c r="AJ15" i="1" s="1"/>
  <c r="AG16" i="1"/>
  <c r="AH16" i="1" s="1"/>
  <c r="AJ16" i="1" s="1"/>
  <c r="AG17" i="1"/>
  <c r="AH17" i="1" s="1"/>
  <c r="AJ17" i="1" s="1"/>
  <c r="AK17" i="1" s="1"/>
  <c r="AG18" i="1"/>
  <c r="AH18" i="1"/>
  <c r="AJ18" i="1" s="1"/>
  <c r="AG19" i="1"/>
  <c r="AH19" i="1" s="1"/>
  <c r="AJ19" i="1" s="1"/>
  <c r="AG20" i="1"/>
  <c r="AH20" i="1"/>
  <c r="AJ20" i="1" s="1"/>
  <c r="AG21" i="1"/>
  <c r="AH21" i="1" s="1"/>
  <c r="AJ21" i="1" s="1"/>
  <c r="Q13" i="1"/>
  <c r="Q15" i="1"/>
  <c r="R15" i="1" s="1"/>
  <c r="S15" i="1" s="1"/>
  <c r="U15" i="1" s="1"/>
  <c r="Q16" i="1"/>
  <c r="R16" i="1" s="1"/>
  <c r="S16" i="1" s="1"/>
  <c r="U16" i="1" s="1"/>
  <c r="Q17" i="1"/>
  <c r="R17" i="1" s="1"/>
  <c r="S17" i="1" s="1"/>
  <c r="U17" i="1" s="1"/>
  <c r="Q18" i="1"/>
  <c r="R18" i="1" s="1"/>
  <c r="S18" i="1" s="1"/>
  <c r="U18" i="1" s="1"/>
  <c r="Q19" i="1"/>
  <c r="R19" i="1" s="1"/>
  <c r="S19" i="1" s="1"/>
  <c r="U19" i="1" s="1"/>
  <c r="Q20" i="1"/>
  <c r="R20" i="1" s="1"/>
  <c r="S20" i="1" s="1"/>
  <c r="U20" i="1" s="1"/>
  <c r="Q21" i="1"/>
  <c r="R21" i="1" s="1"/>
  <c r="S21" i="1" s="1"/>
  <c r="U21" i="1" s="1"/>
  <c r="Q7" i="1"/>
  <c r="AE29" i="1"/>
  <c r="AI29" i="1"/>
  <c r="AO29" i="1"/>
  <c r="Y29" i="1"/>
  <c r="AA29" i="1"/>
  <c r="AC29" i="1"/>
  <c r="W29" i="1"/>
  <c r="O29" i="1"/>
  <c r="U29" i="5"/>
  <c r="AK21" i="1" l="1"/>
  <c r="AM21" i="1"/>
  <c r="AL18" i="1"/>
  <c r="AK18" i="1"/>
  <c r="AK20" i="1"/>
  <c r="AL20" i="1"/>
  <c r="AM20" i="1"/>
  <c r="AM16" i="1"/>
  <c r="AK16" i="1"/>
  <c r="AL16" i="1"/>
  <c r="AM19" i="1"/>
  <c r="AK19" i="1"/>
  <c r="AL19" i="1"/>
  <c r="AK15" i="1"/>
  <c r="AL15" i="1"/>
  <c r="AM15" i="1"/>
  <c r="AL21" i="1"/>
  <c r="AM17" i="1"/>
  <c r="AM18" i="1"/>
  <c r="AN18" i="1" s="1"/>
  <c r="AT18" i="1" s="1"/>
  <c r="AL17" i="1"/>
  <c r="G23" i="5"/>
  <c r="F23" i="5"/>
  <c r="F16" i="5"/>
  <c r="G22" i="5"/>
  <c r="G20" i="5"/>
  <c r="H20" i="5" s="1"/>
  <c r="G14" i="5"/>
  <c r="G12" i="5"/>
  <c r="H12" i="5" s="1"/>
  <c r="I12" i="5" s="1"/>
  <c r="G8" i="5"/>
  <c r="F22" i="5"/>
  <c r="F20" i="5"/>
  <c r="F14" i="5"/>
  <c r="F12" i="5"/>
  <c r="F8" i="5"/>
  <c r="F7" i="5"/>
  <c r="AN16" i="1" l="1"/>
  <c r="AT16" i="1" s="1"/>
  <c r="AN15" i="1"/>
  <c r="AT15" i="1" s="1"/>
  <c r="AN21" i="1"/>
  <c r="AT21" i="1" s="1"/>
  <c r="AN20" i="1"/>
  <c r="AT20" i="1" s="1"/>
  <c r="AN19" i="1"/>
  <c r="AT19" i="1" s="1"/>
  <c r="AN17" i="1"/>
  <c r="AT17" i="1" s="1"/>
  <c r="H8" i="5"/>
  <c r="I8" i="5" s="1"/>
  <c r="I20" i="5"/>
  <c r="U37" i="5" s="1"/>
  <c r="H22" i="5"/>
  <c r="I22" i="5" s="1"/>
  <c r="U39" i="5" s="1"/>
  <c r="H14" i="5"/>
  <c r="I14" i="5" s="1"/>
  <c r="U31" i="5" s="1"/>
  <c r="F32" i="5" l="1"/>
  <c r="F26" i="5"/>
  <c r="G19" i="5"/>
  <c r="G7" i="5"/>
  <c r="F19" i="5"/>
  <c r="H19" i="5" l="1"/>
  <c r="I19" i="5" s="1"/>
  <c r="H7" i="5"/>
  <c r="I7" i="5" s="1"/>
  <c r="N29" i="1"/>
  <c r="G26" i="5" l="1"/>
  <c r="Q8" i="1" l="1"/>
  <c r="R7" i="1" l="1"/>
  <c r="U7" i="1" s="1"/>
  <c r="AQ22" i="1" l="1"/>
  <c r="AR22" i="1" s="1"/>
  <c r="AS22" i="1" s="1"/>
  <c r="AG22" i="1"/>
  <c r="AH22" i="1" s="1"/>
  <c r="AJ22" i="1" s="1"/>
  <c r="AK22" i="1" s="1"/>
  <c r="Q22" i="1"/>
  <c r="R22" i="1" s="1"/>
  <c r="U22" i="1" l="1"/>
  <c r="S22" i="1"/>
  <c r="F11" i="5"/>
  <c r="G11" i="5"/>
  <c r="H11" i="5" s="1"/>
  <c r="I11" i="5" s="1"/>
  <c r="AM22" i="1"/>
  <c r="AL22" i="1"/>
  <c r="AQ10" i="1"/>
  <c r="AR10" i="1" s="1"/>
  <c r="AS10" i="1" s="1"/>
  <c r="AG10" i="1"/>
  <c r="AH10" i="1" s="1"/>
  <c r="AJ10" i="1" s="1"/>
  <c r="AK10" i="1" s="1"/>
  <c r="Q10" i="1"/>
  <c r="R10" i="1" s="1"/>
  <c r="AQ12" i="1"/>
  <c r="AR12" i="1" s="1"/>
  <c r="AS12" i="1" s="1"/>
  <c r="AG12" i="1"/>
  <c r="AH12" i="1" s="1"/>
  <c r="AJ12" i="1" s="1"/>
  <c r="AK12" i="1" s="1"/>
  <c r="Q12" i="1"/>
  <c r="R12" i="1" s="1"/>
  <c r="S12" i="1" s="1"/>
  <c r="AQ11" i="1"/>
  <c r="AR11" i="1" s="1"/>
  <c r="AS11" i="1" s="1"/>
  <c r="AG11" i="1"/>
  <c r="AH11" i="1" s="1"/>
  <c r="Q11" i="1"/>
  <c r="R11" i="1" s="1"/>
  <c r="U10" i="1" l="1"/>
  <c r="U12" i="1"/>
  <c r="U11" i="1"/>
  <c r="AN22" i="1"/>
  <c r="AT22" i="1" s="1"/>
  <c r="AM10" i="1"/>
  <c r="AL10" i="1"/>
  <c r="AJ11" i="1"/>
  <c r="AL12" i="1"/>
  <c r="AM12" i="1"/>
  <c r="F13" i="5" l="1"/>
  <c r="G13" i="5"/>
  <c r="H13" i="5" s="1"/>
  <c r="I13" i="5" s="1"/>
  <c r="G24" i="5"/>
  <c r="H24" i="5" s="1"/>
  <c r="I24" i="5" s="1"/>
  <c r="U41" i="5" s="1"/>
  <c r="F24" i="5"/>
  <c r="P14" i="5"/>
  <c r="Q14" i="5" s="1"/>
  <c r="R14" i="5" s="1"/>
  <c r="U14" i="5" s="1"/>
  <c r="AK11" i="1"/>
  <c r="AL11" i="1"/>
  <c r="AN10" i="1"/>
  <c r="AT10" i="1" s="1"/>
  <c r="AM11" i="1"/>
  <c r="AN12" i="1"/>
  <c r="AT12" i="1" s="1"/>
  <c r="AN11" i="1" l="1"/>
  <c r="AT11" i="1" l="1"/>
  <c r="AQ9" i="1"/>
  <c r="AR9" i="1" s="1"/>
  <c r="AS9" i="1" s="1"/>
  <c r="AG9" i="1"/>
  <c r="AH9" i="1" s="1"/>
  <c r="AJ9" i="1" s="1"/>
  <c r="AK9" i="1" s="1"/>
  <c r="Q9" i="1"/>
  <c r="AQ8" i="1"/>
  <c r="AR8" i="1" s="1"/>
  <c r="AS8" i="1" s="1"/>
  <c r="AG8" i="1"/>
  <c r="AH8" i="1" s="1"/>
  <c r="R8" i="1"/>
  <c r="S8" i="1" s="1"/>
  <c r="AQ13" i="1"/>
  <c r="AR13" i="1" s="1"/>
  <c r="AS13" i="1" s="1"/>
  <c r="AG13" i="1"/>
  <c r="AH13" i="1" s="1"/>
  <c r="AQ14" i="1"/>
  <c r="AR14" i="1" s="1"/>
  <c r="AS14" i="1" s="1"/>
  <c r="AQ24" i="1"/>
  <c r="AR24" i="1" s="1"/>
  <c r="AS24" i="1" s="1"/>
  <c r="AQ25" i="1"/>
  <c r="AR25" i="1" s="1"/>
  <c r="AS25" i="1" s="1"/>
  <c r="AQ26" i="1"/>
  <c r="AR26" i="1" s="1"/>
  <c r="AS26" i="1" s="1"/>
  <c r="AQ27" i="1"/>
  <c r="AR27" i="1" s="1"/>
  <c r="AS27" i="1" s="1"/>
  <c r="AQ28" i="1"/>
  <c r="AR28" i="1" s="1"/>
  <c r="AS28" i="1" s="1"/>
  <c r="AQ7" i="1"/>
  <c r="AG7" i="1"/>
  <c r="AG14" i="1"/>
  <c r="AH14" i="1" s="1"/>
  <c r="AJ14" i="1" s="1"/>
  <c r="AG24" i="1"/>
  <c r="AH24" i="1" s="1"/>
  <c r="AG25" i="1"/>
  <c r="AH25" i="1" s="1"/>
  <c r="AG26" i="1"/>
  <c r="AH26" i="1" s="1"/>
  <c r="AG27" i="1"/>
  <c r="AH27" i="1" s="1"/>
  <c r="AG28" i="1"/>
  <c r="AH28" i="1" s="1"/>
  <c r="G43" i="5" l="1"/>
  <c r="I43" i="5" s="1"/>
  <c r="F43" i="5"/>
  <c r="T4" i="5"/>
  <c r="AH7" i="1"/>
  <c r="AH29" i="1" s="1"/>
  <c r="AG29" i="1"/>
  <c r="AR7" i="1"/>
  <c r="AQ29" i="1"/>
  <c r="R13" i="1"/>
  <c r="S13" i="1" s="1"/>
  <c r="U13" i="1" s="1"/>
  <c r="F10" i="5"/>
  <c r="G10" i="5"/>
  <c r="H10" i="5" s="1"/>
  <c r="I10" i="5" s="1"/>
  <c r="U27" i="5" s="1"/>
  <c r="G6" i="5"/>
  <c r="H6" i="5" s="1"/>
  <c r="I6" i="5" s="1"/>
  <c r="F6" i="5"/>
  <c r="G16" i="5"/>
  <c r="H16" i="5" s="1"/>
  <c r="I16" i="5" s="1"/>
  <c r="U33" i="5" s="1"/>
  <c r="F15" i="5"/>
  <c r="G15" i="5"/>
  <c r="F44" i="5"/>
  <c r="G44" i="5"/>
  <c r="AJ13" i="1"/>
  <c r="AM13" i="1" s="1"/>
  <c r="AL14" i="1"/>
  <c r="AK14" i="1"/>
  <c r="U8" i="1"/>
  <c r="R9" i="1"/>
  <c r="AJ8" i="1"/>
  <c r="AM9" i="1"/>
  <c r="AL9" i="1"/>
  <c r="AM14" i="1"/>
  <c r="U9" i="1" l="1"/>
  <c r="F21" i="5"/>
  <c r="G21" i="5"/>
  <c r="H21" i="5" s="1"/>
  <c r="I21" i="5" s="1"/>
  <c r="P13" i="5"/>
  <c r="Q13" i="5" s="1"/>
  <c r="R13" i="5" s="1"/>
  <c r="U13" i="5" s="1"/>
  <c r="G18" i="5"/>
  <c r="H18" i="5" s="1"/>
  <c r="I18" i="5" s="1"/>
  <c r="U35" i="5" s="1"/>
  <c r="F18" i="5"/>
  <c r="AS7" i="1"/>
  <c r="AR29" i="1"/>
  <c r="U25" i="5"/>
  <c r="U23" i="5"/>
  <c r="H15" i="5"/>
  <c r="I15" i="5" s="1"/>
  <c r="F17" i="5"/>
  <c r="G17" i="5"/>
  <c r="AL13" i="1"/>
  <c r="AN13" i="1" s="1"/>
  <c r="AK13" i="1"/>
  <c r="AN14" i="1"/>
  <c r="AL8" i="1"/>
  <c r="AK8" i="1"/>
  <c r="AM8" i="1"/>
  <c r="AN9" i="1"/>
  <c r="F5" i="5" l="1"/>
  <c r="G5" i="5"/>
  <c r="H5" i="5" s="1"/>
  <c r="I5" i="5" s="1"/>
  <c r="P4" i="5"/>
  <c r="Q4" i="5" s="1"/>
  <c r="R4" i="5" s="1"/>
  <c r="T3" i="5"/>
  <c r="T5" i="5" s="1"/>
  <c r="T12" i="5"/>
  <c r="AT9" i="1"/>
  <c r="F28" i="5"/>
  <c r="U45" i="5"/>
  <c r="H17" i="5"/>
  <c r="I17" i="5" s="1"/>
  <c r="F30" i="5"/>
  <c r="F27" i="5"/>
  <c r="AT13" i="1"/>
  <c r="F29" i="5"/>
  <c r="AN8" i="1"/>
  <c r="AT8" i="1" s="1"/>
  <c r="AJ7" i="1"/>
  <c r="AJ24" i="1"/>
  <c r="AK24" i="1" s="1"/>
  <c r="AJ25" i="1"/>
  <c r="AK25" i="1" s="1"/>
  <c r="AJ26" i="1"/>
  <c r="AK26" i="1" s="1"/>
  <c r="AJ27" i="1"/>
  <c r="AK27" i="1" s="1"/>
  <c r="AJ28" i="1"/>
  <c r="AK28" i="1" s="1"/>
  <c r="Q14" i="1"/>
  <c r="Q24" i="1"/>
  <c r="R24" i="1" s="1"/>
  <c r="S24" i="1" s="1"/>
  <c r="Q25" i="1"/>
  <c r="R25" i="1" s="1"/>
  <c r="S25" i="1" s="1"/>
  <c r="Q26" i="1"/>
  <c r="R26" i="1" s="1"/>
  <c r="S26" i="1" s="1"/>
  <c r="Q27" i="1"/>
  <c r="R27" i="1" s="1"/>
  <c r="S27" i="1" s="1"/>
  <c r="Q28" i="1"/>
  <c r="R28" i="1" s="1"/>
  <c r="S28" i="1" s="1"/>
  <c r="S4" i="5" l="1"/>
  <c r="U4" i="5" s="1"/>
  <c r="L4" i="5" s="1"/>
  <c r="G33" i="5"/>
  <c r="I33" i="5" s="1"/>
  <c r="S38" i="5" s="1"/>
  <c r="V38" i="5" s="1"/>
  <c r="E58" i="5" s="1"/>
  <c r="G58" i="5" s="1"/>
  <c r="F33" i="5"/>
  <c r="AJ29" i="1"/>
  <c r="Q29" i="1"/>
  <c r="AK7" i="1"/>
  <c r="R14" i="1"/>
  <c r="U14" i="1" s="1"/>
  <c r="AL26" i="1"/>
  <c r="AM26" i="1"/>
  <c r="AL28" i="1"/>
  <c r="AM28" i="1"/>
  <c r="AL25" i="1"/>
  <c r="AM25" i="1"/>
  <c r="AL24" i="1"/>
  <c r="AM24" i="1"/>
  <c r="AM27" i="1"/>
  <c r="AL27" i="1"/>
  <c r="AL7" i="1"/>
  <c r="AM7" i="1"/>
  <c r="AS29" i="1"/>
  <c r="F9" i="5" l="1"/>
  <c r="G9" i="5"/>
  <c r="H9" i="5" s="1"/>
  <c r="I9" i="5" s="1"/>
  <c r="P3" i="5"/>
  <c r="U29" i="1"/>
  <c r="P12" i="5"/>
  <c r="AT14" i="1"/>
  <c r="AM29" i="1"/>
  <c r="R29" i="1"/>
  <c r="AL29" i="1"/>
  <c r="S29" i="1"/>
  <c r="AN25" i="1"/>
  <c r="AN26" i="1"/>
  <c r="AT26" i="1" s="1"/>
  <c r="AN28" i="1"/>
  <c r="AT28" i="1" s="1"/>
  <c r="AN7" i="1"/>
  <c r="S12" i="5" s="1"/>
  <c r="AN24" i="1"/>
  <c r="AN27" i="1"/>
  <c r="AT27" i="1" s="1"/>
  <c r="Q12" i="5" l="1"/>
  <c r="R12" i="5" s="1"/>
  <c r="R15" i="5" s="1"/>
  <c r="P15" i="5"/>
  <c r="Q3" i="5"/>
  <c r="Q5" i="5" s="1"/>
  <c r="P5" i="5"/>
  <c r="G25" i="5"/>
  <c r="F25" i="5"/>
  <c r="AN29" i="1"/>
  <c r="S3" i="5"/>
  <c r="AT7" i="1"/>
  <c r="F31" i="5"/>
  <c r="AT25" i="1"/>
  <c r="AT24" i="1"/>
  <c r="G34" i="5"/>
  <c r="F34" i="5"/>
  <c r="G29" i="5"/>
  <c r="R3" i="5" l="1"/>
  <c r="R5" i="5" s="1"/>
  <c r="U12" i="5"/>
  <c r="AT29" i="1"/>
  <c r="S5" i="5"/>
  <c r="G42" i="5"/>
  <c r="G41" i="5"/>
  <c r="G36" i="5"/>
  <c r="G32" i="5"/>
  <c r="G31" i="5"/>
  <c r="U3" i="5" l="1"/>
  <c r="L3" i="5" s="1"/>
  <c r="L5" i="5" s="1"/>
  <c r="S44" i="5"/>
  <c r="V44" i="5" s="1"/>
  <c r="E62" i="5" s="1"/>
  <c r="S43" i="5"/>
  <c r="V43" i="5" s="1"/>
  <c r="E61" i="5" s="1"/>
  <c r="S42" i="5"/>
  <c r="V42" i="5" s="1"/>
  <c r="E60" i="5" s="1"/>
  <c r="U15" i="5"/>
  <c r="F42" i="5"/>
  <c r="F41" i="5"/>
  <c r="F36" i="5"/>
  <c r="I41" i="5"/>
  <c r="I42" i="5"/>
  <c r="I26" i="5"/>
  <c r="I31" i="5"/>
  <c r="I32" i="5"/>
  <c r="U5" i="5" l="1"/>
  <c r="F37" i="5"/>
  <c r="S36" i="5" l="1"/>
  <c r="V36" i="5" s="1"/>
  <c r="E57" i="5" s="1"/>
  <c r="S34" i="5"/>
  <c r="V34" i="5" s="1"/>
  <c r="E56" i="5" s="1"/>
  <c r="G40" i="5"/>
  <c r="I40" i="5" s="1"/>
  <c r="F40" i="5"/>
  <c r="G39" i="5"/>
  <c r="I39" i="5" s="1"/>
  <c r="F39" i="5"/>
  <c r="G38" i="5"/>
  <c r="I38" i="5" s="1"/>
  <c r="F38" i="5"/>
  <c r="I44" i="5"/>
  <c r="G35" i="5"/>
  <c r="F35" i="5"/>
  <c r="G56" i="5" l="1"/>
  <c r="I56" i="5" s="1"/>
  <c r="G57" i="5"/>
  <c r="I57" i="5" s="1"/>
  <c r="I58" i="5"/>
  <c r="G30" i="5"/>
  <c r="I30" i="5" s="1"/>
  <c r="G28" i="5"/>
  <c r="I28" i="5" s="1"/>
  <c r="G27" i="5"/>
  <c r="I27" i="5" s="1"/>
  <c r="S32" i="5" l="1"/>
  <c r="V32" i="5" s="1"/>
  <c r="E55" i="5" s="1"/>
  <c r="S28" i="5"/>
  <c r="V28" i="5" s="1"/>
  <c r="E53" i="5" s="1"/>
  <c r="I34" i="5"/>
  <c r="S40" i="5" s="1"/>
  <c r="I29" i="5"/>
  <c r="G55" i="5" l="1"/>
  <c r="I55" i="5" s="1"/>
  <c r="G53" i="5"/>
  <c r="I53" i="5" s="1"/>
  <c r="S30" i="5"/>
  <c r="V30" i="5" s="1"/>
  <c r="E54" i="5" s="1"/>
  <c r="V40" i="5" l="1"/>
  <c r="E59" i="5" s="1"/>
  <c r="G59" i="5" s="1"/>
  <c r="I59" i="5" s="1"/>
  <c r="G54" i="5"/>
  <c r="I54" i="5" s="1"/>
  <c r="G37" i="5"/>
  <c r="I37" i="5" s="1"/>
  <c r="S26" i="5" s="1"/>
  <c r="V26" i="5" s="1"/>
  <c r="E52" i="5" s="1"/>
  <c r="H45" i="5" l="1"/>
  <c r="G52" i="5" l="1"/>
  <c r="I52" i="5" s="1"/>
  <c r="I35" i="5" l="1"/>
  <c r="I36" i="5"/>
  <c r="S24" i="5" l="1"/>
  <c r="V24" i="5" s="1"/>
  <c r="E51" i="5" s="1"/>
  <c r="F45" i="5" l="1"/>
  <c r="G51" i="5" l="1"/>
  <c r="I51" i="5" s="1"/>
  <c r="G45" i="5" l="1"/>
  <c r="I25" i="5"/>
  <c r="S22" i="5" l="1"/>
  <c r="S45" i="5" s="1"/>
  <c r="I45" i="5"/>
  <c r="G62" i="5"/>
  <c r="I62" i="5" s="1"/>
  <c r="G61" i="5"/>
  <c r="I61" i="5" s="1"/>
  <c r="G60" i="5"/>
  <c r="I60" i="5" s="1"/>
  <c r="V22" i="5" l="1"/>
  <c r="E50" i="5" s="1"/>
  <c r="G50" i="5" s="1"/>
  <c r="I50" i="5" s="1"/>
  <c r="V45" i="5" l="1"/>
  <c r="E63" i="5"/>
  <c r="I63" i="5"/>
  <c r="G6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HQSALE6509NB002</author>
  </authors>
  <commentList>
    <comment ref="X6" authorId="0" shapeId="0" xr:uid="{53558049-9F07-4049-BF91-B1240724AA90}">
      <text>
        <r>
          <rPr>
            <b/>
            <sz val="12"/>
            <color indexed="81"/>
            <rFont val="Tahoma"/>
            <family val="2"/>
          </rPr>
          <t>รอจ่ายตามรอบสัญญา ปีที่2</t>
        </r>
      </text>
    </comment>
    <comment ref="Z6" authorId="0" shapeId="0" xr:uid="{D7F7881D-7599-41E9-A079-8BAB81C1E7E4}">
      <text>
        <r>
          <rPr>
            <b/>
            <sz val="12"/>
            <color indexed="81"/>
            <rFont val="Tahoma"/>
            <family val="2"/>
          </rPr>
          <t>รอจ่ายตามรอบสัญญา ปีที่ 3</t>
        </r>
      </text>
    </comment>
    <comment ref="AB6" authorId="0" shapeId="0" xr:uid="{13724080-1A5D-42BA-BE10-19E056A467A2}">
      <text>
        <r>
          <rPr>
            <b/>
            <sz val="12"/>
            <color indexed="81"/>
            <rFont val="Tahoma"/>
            <family val="2"/>
          </rPr>
          <t>รอจ่ายตามรอบสัญญา ปีที่ 4</t>
        </r>
      </text>
    </comment>
    <comment ref="AD6" authorId="0" shapeId="0" xr:uid="{C0FEE2A0-869A-44DF-9E37-303D83A67119}">
      <text>
        <r>
          <rPr>
            <b/>
            <sz val="12"/>
            <color indexed="81"/>
            <rFont val="Tahoma"/>
            <family val="2"/>
          </rPr>
          <t>รอจ่ายตามรอบสัญญา ปีที่ 5</t>
        </r>
        <r>
          <rPr>
            <sz val="9"/>
            <color indexed="81"/>
            <rFont val="Tahoma"/>
            <family val="2"/>
          </rPr>
          <t xml:space="preserve">
</t>
        </r>
      </text>
    </comment>
    <comment ref="H23" authorId="0" shapeId="0" xr:uid="{A3A9E52A-79A2-4C64-B77F-3A50B00946BF}">
      <text>
        <r>
          <rPr>
            <b/>
            <sz val="9"/>
            <color indexed="81"/>
            <rFont val="Tahoma"/>
            <family val="2"/>
          </rPr>
          <t>ทำสัญญารวมกัน วางบิลแยกตึก</t>
        </r>
      </text>
    </comment>
    <comment ref="N23" authorId="0" shapeId="0" xr:uid="{5E0D2DA9-F017-49E4-BCCE-AE659C634F76}">
      <text>
        <r>
          <rPr>
            <sz val="10"/>
            <color indexed="81"/>
            <rFont val="Tahoma"/>
            <family val="2"/>
          </rPr>
          <t>รายนี้เป็นค่าบริการรายปีจึงต้องนำมาคิดค่าบริการเฉลี่ยต่อเดือน
มูลค่าสัญญา2ตึกรวมกัน =56,400
หารด้วยจำนวนเดือนสัญญา 24 เดือน
ค่าบริการเฉลี่ยต่อเดือน = 2,350 /2ตึก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HQSALE6509NB002</author>
  </authors>
  <commentList>
    <comment ref="H4" authorId="0" shapeId="0" xr:uid="{48E193E9-4E37-48DF-9D67-2B3A1D118D9D}">
      <text>
        <r>
          <rPr>
            <b/>
            <sz val="12"/>
            <color indexed="81"/>
            <rFont val="Tahoma"/>
            <family val="2"/>
          </rPr>
          <t>เฉพาะค่าคอมขาย Cable TV</t>
        </r>
        <r>
          <rPr>
            <sz val="9"/>
            <color indexed="81"/>
            <rFont val="Tahoma"/>
            <family val="2"/>
          </rPr>
          <t xml:space="preserve">
</t>
        </r>
      </text>
    </comment>
  </commentList>
</comments>
</file>

<file path=xl/sharedStrings.xml><?xml version="1.0" encoding="utf-8"?>
<sst xmlns="http://schemas.openxmlformats.org/spreadsheetml/2006/main" count="783" uniqueCount="322">
  <si>
    <t>ลำดับ</t>
  </si>
  <si>
    <t>รายการเบิก</t>
  </si>
  <si>
    <t>จำนวนเงิน</t>
  </si>
  <si>
    <t>ยอดคงเหลือ</t>
  </si>
  <si>
    <t>Total</t>
  </si>
  <si>
    <t>Sales</t>
  </si>
  <si>
    <t>เขตการขาย</t>
  </si>
  <si>
    <t>รายละเอียดค่าคอม</t>
  </si>
  <si>
    <t>รวมทั้งสิ้น</t>
  </si>
  <si>
    <t>ส่วนงานขาย</t>
  </si>
  <si>
    <t>ชื่อผู้รับเงิน</t>
  </si>
  <si>
    <t>หัก ณ ที่จ่าย</t>
  </si>
  <si>
    <t xml:space="preserve">ค่าคอมฯ สุทธิ </t>
  </si>
  <si>
    <t>HP</t>
  </si>
  <si>
    <t>อัตราส่วนแบ่ง</t>
  </si>
  <si>
    <t>SALES</t>
  </si>
  <si>
    <t>CENTER SALES</t>
  </si>
  <si>
    <t>หัก กสทช</t>
  </si>
  <si>
    <t>ยอดโอนสุทธิ</t>
  </si>
  <si>
    <t>หัก ภาษีรายได้</t>
  </si>
  <si>
    <t>ยอดเงินโอน</t>
  </si>
  <si>
    <t>เงินเข้าสุทธิ</t>
  </si>
  <si>
    <t>ชื่อผู้รับเงิน (บัญชีเงินเดือน)</t>
  </si>
  <si>
    <t>เดือนที่เริ่มเก็บ
ค่าบริการ</t>
  </si>
  <si>
    <t>รหัสลูกค้า</t>
  </si>
  <si>
    <t>ค่าขายอุปกรณ์</t>
  </si>
  <si>
    <t>สรุปรายการผู้รับเงิน</t>
  </si>
  <si>
    <t>Cable DTV</t>
  </si>
  <si>
    <t>Cable IPTV</t>
  </si>
  <si>
    <t>Internet Lease Line</t>
  </si>
  <si>
    <t>Internet ( Fttx to Head)</t>
  </si>
  <si>
    <t>Internet ( Hotspot wifi )</t>
  </si>
  <si>
    <t>Internet FTTx Room</t>
  </si>
  <si>
    <t>Internet Lan To Room</t>
  </si>
  <si>
    <t>Internet Lease Line Event</t>
  </si>
  <si>
    <t>Internet WI FI Hospot</t>
  </si>
  <si>
    <t>ทีมงานขาย
(ชื่อทีม/คน ขายสาขา)</t>
  </si>
  <si>
    <t>Event</t>
  </si>
  <si>
    <t>SC</t>
  </si>
  <si>
    <t>ค่าคอมขาย -Cable TV</t>
  </si>
  <si>
    <t>ตั้งเบิก บริษัท เจริญเคเบิลทีวี เน็ตเวอร์ค จำกัด</t>
  </si>
  <si>
    <t>คุณรุ่งอรุณ อินบุญรอด</t>
  </si>
  <si>
    <t>คุณศศินาถ จุ้ยอยู่ทอง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</si>
  <si>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</si>
  <si>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</si>
  <si>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</si>
  <si>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</si>
  <si>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</si>
  <si>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</si>
  <si>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</si>
  <si>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</si>
  <si>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</si>
  <si>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 xml:space="preserve">051-2-27264-2 </t>
  </si>
  <si>
    <t>051-2-28325-0</t>
  </si>
  <si>
    <t>051-2-32010-2</t>
  </si>
  <si>
    <t>051-2-19666-8</t>
  </si>
  <si>
    <t>150-2-58423-6</t>
  </si>
  <si>
    <t>TTB</t>
  </si>
  <si>
    <t>ค่าคอมฯขาย Cable TV</t>
  </si>
  <si>
    <t>Internet ( Hotspot wifi ) ขายอุปกรณ์</t>
  </si>
  <si>
    <t>931-2-06801-9</t>
  </si>
  <si>
    <t>คุณชนัฐฎา สนคะมี</t>
  </si>
  <si>
    <t>261-2-24637-7</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</si>
  <si>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</si>
  <si>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</si>
  <si>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</si>
  <si>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</si>
  <si>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</si>
  <si>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</si>
  <si>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</si>
  <si>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t>ค่าเชื่อมสัญญาณ/</t>
  </si>
  <si>
    <t>ค่าติดตั้ง/</t>
  </si>
  <si>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</si>
  <si>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</si>
  <si>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</si>
  <si>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</si>
  <si>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</si>
  <si>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</si>
  <si>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</si>
  <si>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SE</t>
  </si>
  <si>
    <t>Cable ช่องรายการเสริม</t>
  </si>
  <si>
    <t>Cable ขายอุปกรณ์</t>
  </si>
  <si>
    <t>ฝ่ายขายกลุ่ม Hospitality &amp; Ressident</t>
  </si>
  <si>
    <t>051-2-21873-6</t>
  </si>
  <si>
    <t>138-2-93890-8</t>
  </si>
  <si>
    <t>234-2-86145-3</t>
  </si>
  <si>
    <t>ปีที่ 2</t>
  </si>
  <si>
    <t>ปีที่ 3</t>
  </si>
  <si>
    <t>ปีที่ 4</t>
  </si>
  <si>
    <t>ปีที่ 5</t>
  </si>
  <si>
    <t>ระยะเวลาสัญญา
(เดือน)</t>
  </si>
  <si>
    <t>จ่ายครั้งเดียว</t>
  </si>
  <si>
    <t>เดือนที่ปิดการขาย</t>
  </si>
  <si>
    <t>แบ่งจ่าย/งวด
(ตามปีสัญญา)</t>
  </si>
  <si>
    <t>ค่าบริการเฉลี่ยต่อเดือน</t>
  </si>
  <si>
    <t>หัก 3%</t>
  </si>
  <si>
    <t>มี</t>
  </si>
  <si>
    <t>ไม่มี</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</si>
  <si>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</si>
  <si>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</si>
  <si>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</si>
  <si>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</si>
  <si>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</si>
  <si>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</si>
  <si>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หัก ณ ที่จ่าย
(ค่าเชื่อมสัญญาณ)</t>
  </si>
  <si>
    <t>มูลค่าหัก 3%
(ค่าเชื่อมสัญญาณ)</t>
  </si>
  <si>
    <t>Cable HLS to UDP</t>
  </si>
  <si>
    <t>Cable HLS to RF</t>
  </si>
  <si>
    <t>% ค่าคอมค่าบริการ
(อัตราก้าวหน้า)</t>
  </si>
  <si>
    <t>OS</t>
  </si>
  <si>
    <t>ต้นทุนช่องรายการ
(ถ้ามี)</t>
  </si>
  <si>
    <t>การจ่ายค่าบริการ</t>
  </si>
  <si>
    <t>(กรณีมีต้นทุน)</t>
  </si>
  <si>
    <t>(กรณีไม่มีต้นทุน)</t>
  </si>
  <si>
    <t>ค่าเชื่อมสัญญาณ/ติดตั้ง/ขายอุปกรณ์</t>
  </si>
  <si>
    <t>รายชื่อผู้รับค่าคอมส่วนงาน HP+RS (ตามหลักเกณฑ์ใหม่)</t>
  </si>
  <si>
    <t>หมายเหตุ</t>
  </si>
  <si>
    <t>กลุ่มลูกค้า</t>
  </si>
  <si>
    <t>Hospitality</t>
  </si>
  <si>
    <t>ประเภท</t>
  </si>
  <si>
    <t>ต่อสัญญา</t>
  </si>
  <si>
    <t>-</t>
  </si>
  <si>
    <t>รอบจ่าย2</t>
  </si>
  <si>
    <t>รอบจ่าย1</t>
  </si>
  <si>
    <t>รอบจ่าย3</t>
  </si>
  <si>
    <t>รอบจ่าย4</t>
  </si>
  <si>
    <t>รอบจ่าย5</t>
  </si>
  <si>
    <t>LK</t>
  </si>
  <si>
    <t>PT</t>
  </si>
  <si>
    <t>คุณสุชานัน พึ่งพา(OS)</t>
  </si>
  <si>
    <t>TB</t>
  </si>
  <si>
    <t>Resident</t>
  </si>
  <si>
    <t>กลุ่ม Hospitality</t>
  </si>
  <si>
    <t>กลุ่ม Ressident</t>
  </si>
  <si>
    <t xml:space="preserve">Total
ค่าคอมขาย
</t>
  </si>
  <si>
    <t>ชื่อตึก</t>
  </si>
  <si>
    <t>คิดเป็น %</t>
  </si>
  <si>
    <t>ระบบ</t>
  </si>
  <si>
    <t>ส่วนงาน</t>
  </si>
  <si>
    <t>คอม (1)</t>
  </si>
  <si>
    <t>คอม (1)หัก กสทช.</t>
  </si>
  <si>
    <r>
      <t xml:space="preserve">ค่าคอมฯ </t>
    </r>
    <r>
      <rPr>
        <b/>
        <u/>
        <sz val="16"/>
        <rFont val="TH SarabunPSK"/>
        <family val="2"/>
      </rPr>
      <t>(กรณีมีต้นทุน)</t>
    </r>
  </si>
  <si>
    <r>
      <t xml:space="preserve">ค่าคอมฯ </t>
    </r>
    <r>
      <rPr>
        <b/>
        <u/>
        <sz val="16"/>
        <rFont val="TH SarabunPSK"/>
        <family val="2"/>
      </rPr>
      <t>(กรณีไม่มีต้นทุน)</t>
    </r>
  </si>
  <si>
    <t>TOTAL ค่าคอมตั้งเบิก</t>
  </si>
  <si>
    <t>เงื่อนไข</t>
  </si>
  <si>
    <t xml:space="preserve"> หัก 25% เข้า Support Sales</t>
  </si>
  <si>
    <t>ชื่อลูกค้า</t>
  </si>
  <si>
    <t>เงื่อนไขการคิดค่าคอมขายเคเบิลทีวีแต่ละประเภท</t>
  </si>
  <si>
    <t>ปิดการขาย</t>
  </si>
  <si>
    <t>ปีปิดการขาย</t>
  </si>
  <si>
    <t>เดือนปิดการขาย</t>
  </si>
  <si>
    <t>%ค่าคอมค่าบริการ
(1) รายเดือน</t>
  </si>
  <si>
    <t>สถานะ</t>
  </si>
  <si>
    <t>%ค่าคอมค่าบริการ
(2) รายไตรมาส</t>
  </si>
  <si>
    <t>ประเภทค่าคอม</t>
  </si>
  <si>
    <t>รายการค่าคอม</t>
  </si>
  <si>
    <t>เรทค่าคอม</t>
  </si>
  <si>
    <t>การจ่าย</t>
  </si>
  <si>
    <t>เบิกค่าคอมได้</t>
  </si>
  <si>
    <t>ค่าเชื่อมสัญญาณ (ไม่มีต้นทุน)</t>
  </si>
  <si>
    <t>ของจำนวนเงินเรียกเก็บสุทธิ</t>
  </si>
  <si>
    <t>ค่าเชื่อม/ค่าติดตั้ง/ค่าอุปกรณ์ (มีต้นทุน)</t>
  </si>
  <si>
    <t>กำไร &lt; 5% ของต้นทุน</t>
  </si>
  <si>
    <t>กำไร &gt;/= 5% ของต้นทุน</t>
  </si>
  <si>
    <t>01</t>
  </si>
  <si>
    <t>เบิกค่าคอมไม่ได้</t>
  </si>
  <si>
    <t>ค่าคอมขาย</t>
  </si>
  <si>
    <t>ค่าบริการ(ต่อสัญญาปติ)</t>
  </si>
  <si>
    <t>02</t>
  </si>
  <si>
    <t>ค่าบริการ(ต่อสัญญาล่าช้า)</t>
  </si>
  <si>
    <t>03</t>
  </si>
  <si>
    <t>ค่าบริการ(ใหม่)</t>
  </si>
  <si>
    <t>อัตราก้าวหน้า</t>
  </si>
  <si>
    <t>คูณกลับตามเดือนในสัญญา</t>
  </si>
  <si>
    <t>จ่ายตามรอบสัญญา</t>
  </si>
  <si>
    <t>04</t>
  </si>
  <si>
    <t>05</t>
  </si>
  <si>
    <t>06</t>
  </si>
  <si>
    <t>07</t>
  </si>
  <si>
    <t>08</t>
  </si>
  <si>
    <t>09</t>
  </si>
  <si>
    <t>เสร็จก่อนครบกำหนด + ลูกค้าจ่ายเงิน</t>
  </si>
  <si>
    <r>
      <rPr>
        <b/>
        <sz val="16"/>
        <color theme="1"/>
        <rFont val="TH SarabunPSK"/>
        <family val="2"/>
      </rPr>
      <t>เสร็จล่าช้า + ลูกค้าจ่ายเงิน</t>
    </r>
    <r>
      <rPr>
        <sz val="16"/>
        <color theme="1"/>
        <rFont val="TH SarabunPSK"/>
        <family val="2"/>
      </rPr>
      <t xml:space="preserve">
*กรณีทำสัญญาย้อนหลัง (ก่อน 1 ตุลา 67) แต่มีผลครอบคลุมถึงรอบสัญญาปีปัจจุบัน จ่ายเฉพาะรอบสัญญาปัจจุบัน</t>
    </r>
  </si>
  <si>
    <t>สรุปรายการตั้งเบิกค่าคอมมิชชั่นขายเคเบิลทีวี</t>
  </si>
  <si>
    <t xml:space="preserve">ประจำเดือน </t>
  </si>
  <si>
    <t>ค่าคอมมิชชั่นแบ่งตามกลุ่ม</t>
  </si>
  <si>
    <t>ประจำเดือน</t>
  </si>
  <si>
    <t>เลขที่ใบกำกับ/
ใบเสร็จรับเงิน</t>
  </si>
  <si>
    <t>เลขที่นำส่งเงิน</t>
  </si>
  <si>
    <t>SALESต่อสัญญา</t>
  </si>
  <si>
    <t>OSต่อสัญญา</t>
  </si>
  <si>
    <t>(1) ค่าคอมขายใหม่</t>
  </si>
  <si>
    <t>(2) ค่าคอมต่อสัญญา</t>
  </si>
  <si>
    <t>ค่าคอมฯ</t>
  </si>
  <si>
    <t>ค่าคอมสุทธิ (1)+(2)</t>
  </si>
  <si>
    <t>รวมค่าคอมฯ
(A)+(B)+(C)</t>
  </si>
  <si>
    <t>(C)
Total 
คอมฯค่าเชื่อมสัญญาณ</t>
  </si>
  <si>
    <t>(B)
Total
ค่าเชื่มสัญญาณ/ค่าติดตั้ง/
ค่าขายอุปกรณ์</t>
  </si>
  <si>
    <t>(A)
TOTAL
ค่าคอมขาย
ตั้งเบิก ปีที่ 1</t>
  </si>
  <si>
    <t>TOTAL คอม (A)</t>
  </si>
  <si>
    <t>TOTAL คอม (B)</t>
  </si>
  <si>
    <t>TOTAL คอม (C)</t>
  </si>
  <si>
    <t>3. รายละเอียดการจัดสรรส่วนแบ่ง ค่าคอมฯ</t>
  </si>
  <si>
    <t>ขายใหม่</t>
  </si>
  <si>
    <t>คอม (A)</t>
  </si>
  <si>
    <t>คอม (A) หัก กสทช.</t>
  </si>
  <si>
    <t>คุณนิมิต จุ้ยอยู่ทอง2</t>
  </si>
  <si>
    <t>คุณธวัช มีแสง2</t>
  </si>
  <si>
    <t>คุณนิยนต์ อยู่ทะเล2</t>
  </si>
  <si>
    <t>คุณจินตนา อ้อยหวาน2</t>
  </si>
  <si>
    <t>คุณพัชรพรรณ พึ่งพา2</t>
  </si>
  <si>
    <t>คุณชนัฐฎา สนคะมี2</t>
  </si>
  <si>
    <t>คุณจิรภิญญา เป็นปึก2</t>
  </si>
  <si>
    <t>คุณแดง มูลสองแคว2</t>
  </si>
  <si>
    <t>คุณรุ่งอรุณ อินบุญรอด2</t>
  </si>
  <si>
    <t>คุณศศินาถ จุ้ยอยู่ทอง2</t>
  </si>
  <si>
    <t>คุณสุชานัน พึ่งพา(OS)2</t>
  </si>
  <si>
    <t xml:space="preserve"> ไม่หัก 25% เข้า Support Sales</t>
  </si>
  <si>
    <t>75% : 25%</t>
  </si>
  <si>
    <t>จำนวนโครงการ</t>
  </si>
  <si>
    <t>2. ค่าคอมมิชชั่น แยกประเภท ขายใหม่ - ต่อสัญญา</t>
  </si>
  <si>
    <t>1. ค่าคอมมิชชั่น แยกประเภทตามกลุ่ม</t>
  </si>
  <si>
    <t>มูลค่าหัก
3%</t>
  </si>
  <si>
    <t>สำคัญ:    โปรดตรวจสอบข้อมูลในไฟล์ Excel เป็นหลัก เนื่องจากบางรายการอาจมีการเพิ่ม comment ที่เป็นรายละเอียดสำคัญ</t>
  </si>
  <si>
    <r>
      <t xml:space="preserve">             เงื่อนไขการเบิกค่าคอมแต่ละประเภทสามารถดูได้ที่ sheet</t>
    </r>
    <r>
      <rPr>
        <b/>
        <u/>
        <sz val="16"/>
        <rFont val="TH SarabunPSK"/>
        <family val="2"/>
      </rPr>
      <t xml:space="preserve"> "เงื่อนไขการเบิกค่าคอมCN"</t>
    </r>
  </si>
  <si>
    <t>สรุปเรทการจ่ายค่าคอมตามเดือนปิดการขาย</t>
  </si>
  <si>
    <t>Sales Engineer Team</t>
  </si>
  <si>
    <t>Operation Sales Team</t>
  </si>
  <si>
    <t>รายการผู้รับเงิน</t>
  </si>
  <si>
    <t>https://drive.google.com/file/d/1syM-QvgU3IiU7dceOjVwpwg6d3hFYHAU/view</t>
  </si>
  <si>
    <t xml:space="preserve">นโยบายการจ่ายค่าคอมมิชชั่นเคเบิลทีวี ตามเอกสารลงวันที่ 9/12/2567 </t>
  </si>
  <si>
    <t>กันยายน 2568</t>
  </si>
  <si>
    <t>ประเภท2</t>
  </si>
  <si>
    <t>เบิกเพิ่มรายไตรมาส</t>
  </si>
  <si>
    <t>บริษัท เลอ บอนเฮอร์ จำกัด</t>
  </si>
  <si>
    <t>อาคารขายเหมาสะพานควาย</t>
  </si>
  <si>
    <t>บริษัท เทพเทวีเพลซ จำกัด</t>
  </si>
  <si>
    <t>อาคารคุณแอน</t>
  </si>
  <si>
    <t>บริษัท เดอะ คอนเนคชั่น เพลส จำกัด</t>
  </si>
  <si>
    <t>Your Space</t>
  </si>
  <si>
    <t xml:space="preserve">บริษัท หาญธีร์ ยูนิตี้ กรุ๊ป จำกัด </t>
  </si>
  <si>
    <t>Le Siam Hotel Silom Bangkok</t>
  </si>
  <si>
    <t>บริษัท บานไม่รู้โรย สุวรรณภูมิ จำกัด</t>
  </si>
  <si>
    <t>Amaranth Suvarnabhumi Hotel</t>
  </si>
  <si>
    <t>บริษัท วัน แบงค็อก จำกัด</t>
  </si>
  <si>
    <t>The Ritz-Carlton Hotel @ One Bangkok</t>
  </si>
  <si>
    <t>บริษัท สมมิตรอพาร์ตเม้นต์ จำกัด</t>
  </si>
  <si>
    <t>สมมิตร อพาร์ตเม้นต์</t>
  </si>
  <si>
    <t>บริษัท สมุย พาราไดซ์ รีสอร์ท จำกัด</t>
  </si>
  <si>
    <t>Paradise Beach Resort</t>
  </si>
  <si>
    <t>บริษัท ปิยะสมบัติแมนชั่น จำกัด</t>
  </si>
  <si>
    <t>Novotel Sukhumvit 20</t>
  </si>
  <si>
    <t>บริษัท โรจน์นิรันดร์ จำกัด</t>
  </si>
  <si>
    <t>White House Neo</t>
  </si>
  <si>
    <t>บริษัท ยุทธพร ดีเวลลอปเม้นท์ จำกัด</t>
  </si>
  <si>
    <t>ลูเมน แบงคอก ศรีนครินทร์</t>
  </si>
  <si>
    <t>บริษัท บูทิค แบงค็อก สุขุมวิท 26-1 จำกัด</t>
  </si>
  <si>
    <t>Journeyhub Bangkok Sukhumvit 26</t>
  </si>
  <si>
    <t>บริษัท ตากสิน พ็อพเพอร์ตี้ส์ จำกัด</t>
  </si>
  <si>
    <t>โรงแรม ริวา ไวบ์ กรุงเทพฯ</t>
  </si>
  <si>
    <t>บริษัท ที เเอนด์ เอส ฮอทพิทอลลิตี้ จำกัด</t>
  </si>
  <si>
    <t>โรงแรมปาแชง</t>
  </si>
  <si>
    <t>บริษัท แวคเฮ้าส์ จำกัด</t>
  </si>
  <si>
    <t>โรงแรมเวลาบี กรุงเทพ ราชเทวี</t>
  </si>
  <si>
    <t>บริษัท แมนดารินโฮเต็ล จำกัด (มหาชน)</t>
  </si>
  <si>
    <t>โรงแรมแมนดาริน กรุงเทพ</t>
  </si>
  <si>
    <t>YRIVL-2501-0032</t>
  </si>
  <si>
    <t>YRSP-2502-0019</t>
  </si>
  <si>
    <t>LBIVL-2501-0560,0561</t>
  </si>
  <si>
    <t>LBSP-2502-0169</t>
  </si>
  <si>
    <t>YRIVL-2502-0001</t>
  </si>
  <si>
    <t>YRSP-2502-0020</t>
  </si>
  <si>
    <t>PRIVL-2502-0042</t>
  </si>
  <si>
    <t>PRSP-2502-0035</t>
  </si>
  <si>
    <t>KSMIVL-2502-0004</t>
  </si>
  <si>
    <t>KSMSP-2502-0003</t>
  </si>
  <si>
    <t>LKIVL-2502-0096</t>
  </si>
  <si>
    <t>LKSP-2502-0078</t>
  </si>
  <si>
    <t>ONPEL-2502-00001</t>
  </si>
  <si>
    <t>ONSP-2503-0102</t>
  </si>
  <si>
    <t>ONPEL-2501-00058</t>
  </si>
  <si>
    <t>ONSP-2503-0100</t>
  </si>
  <si>
    <t>LKIVL-2502-0122</t>
  </si>
  <si>
    <t>LKSP-2503-0079</t>
  </si>
  <si>
    <t>TBIVL-2503-0022</t>
  </si>
  <si>
    <t>TBSP-2503-0017</t>
  </si>
  <si>
    <t>YRIVL-2504-0035</t>
  </si>
  <si>
    <t>YRSP-2504-0031</t>
  </si>
  <si>
    <t>PTIVL-2505-0034</t>
  </si>
  <si>
    <t>PTSP-2506-0014</t>
  </si>
  <si>
    <t>YRIVL-2503-0001</t>
  </si>
  <si>
    <t>YRSP-2503-0020</t>
  </si>
  <si>
    <t>YR</t>
  </si>
  <si>
    <t>LB</t>
  </si>
  <si>
    <t>PR</t>
  </si>
  <si>
    <t>KSM</t>
  </si>
  <si>
    <t>ON</t>
  </si>
  <si>
    <t>SKIVL-2410-0052</t>
  </si>
  <si>
    <t>SKSP-2411-0042</t>
  </si>
  <si>
    <t>SK</t>
  </si>
  <si>
    <t>SKIVL-2411-0052</t>
  </si>
  <si>
    <t>SKSP-2411-0043</t>
  </si>
  <si>
    <t>ONIVL-2411-0001</t>
  </si>
  <si>
    <t>ONSP-2412-0044</t>
  </si>
  <si>
    <t>โครงการที่เข้าเงื่อนไขเบิกค่าคอมมิชชั่นรายไตรมาส 4/2567</t>
  </si>
  <si>
    <t>https://drive.google.com/file/d/1GsU7ixiBf33gVy5anGsK4ppsfbU_uXR9/view</t>
  </si>
  <si>
    <t>ค่าคอมขาย (เบิกเพิ่มรายไตรมาส)</t>
  </si>
  <si>
    <t>ค่าคอมขาย (รายเดือน)</t>
  </si>
  <si>
    <t>(1) ต้องเป็นกรณีที่มูลสัญญาต่อเดือนสะสมของไตรมาสนั้นรวมกันแล้วมีมูลค่า มากกว่า 150,000 บาท และ
(2) ต้องไม่มีเดือนใดที่มีมูลค่าสัญญาต่อเดือน ต่ำกว่า 25,000 บาท</t>
  </si>
  <si>
    <t>Q1</t>
  </si>
  <si>
    <t>Q2</t>
  </si>
  <si>
    <t>Q3</t>
  </si>
  <si>
    <t>Q4</t>
  </si>
  <si>
    <t>ไตรมาส</t>
  </si>
  <si>
    <t>มูลค่าสัญญาต่อเดือน</t>
  </si>
  <si>
    <t>(เบิกเพิ่มรายไตรมาส)</t>
  </si>
  <si>
    <t>(เบิกเพิ่ม 2% รายใตรมาส)</t>
  </si>
  <si>
    <t>รายเดือน</t>
  </si>
  <si>
    <t xml:space="preserve">คุณญาณีกา ชลิตาจีรกิจ </t>
  </si>
  <si>
    <t>ใบบุญฉลองกรุงเพลส (2ตึก)</t>
  </si>
  <si>
    <t>LBIVL-2506-0408,LBIVL-2506-0409</t>
  </si>
  <si>
    <t>LBSP-2508-0189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</si>
</sst>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00_-;\-* #,##0.00_-;_-* &quot;-&quot;??_-;_-@_-"/>
  </numFmts>
  <fonts count="56" x14ac:knownFonts="1">
    <font>
      <sz val="10"/>
      <name val="Arial"/>
    </font>
    <font>
      <b/>
      <sz val="15"/>
      <color theme="3"/>
      <name val="Angsana New"/>
      <family val="2"/>
      <charset val="222"/>
    </font>
    <font>
      <sz val="10"/>
      <name val="Arial"/>
      <family val="2"/>
    </font>
    <font>
      <b/>
      <sz val="11"/>
      <color theme="3"/>
      <name val="Angsana New"/>
      <family val="2"/>
      <charset val="222"/>
    </font>
    <font>
      <sz val="11"/>
      <color theme="1"/>
      <name val="Angsana New"/>
      <family val="2"/>
      <charset val="222"/>
    </font>
    <font>
      <b/>
      <sz val="11"/>
      <color theme="1"/>
      <name val="Angsana New"/>
      <family val="2"/>
      <charset val="222"/>
    </font>
    <font>
      <sz val="10"/>
      <name val="Arial"/>
      <family val="2"/>
    </font>
    <font>
      <sz val="8"/>
      <name val="Arial"/>
      <family val="2"/>
    </font>
    <font>
      <b/>
      <sz val="18"/>
      <color theme="3"/>
      <name val="Cordia New"/>
      <family val="2"/>
      <charset val="222"/>
    </font>
    <font>
      <sz val="10"/>
      <color theme="1"/>
      <name val="Calibri"/>
      <family val="2"/>
      <scheme val="minor"/>
    </font>
    <font>
      <sz val="9"/>
      <color indexed="81"/>
      <name val="Tahoma"/>
      <family val="2"/>
    </font>
    <font>
      <b/>
      <sz val="12"/>
      <color indexed="81"/>
      <name val="Tahoma"/>
      <family val="2"/>
    </font>
    <font>
      <sz val="16"/>
      <name val="TH SarabunPSK"/>
      <family val="2"/>
    </font>
    <font>
      <b/>
      <sz val="16"/>
      <name val="TH SarabunPSK"/>
      <family val="2"/>
    </font>
    <font>
      <b/>
      <u val="doubleAccounting"/>
      <sz val="16"/>
      <name val="TH SarabunPSK"/>
      <family val="2"/>
    </font>
    <font>
      <b/>
      <sz val="18"/>
      <name val="TH SarabunPSK"/>
      <family val="2"/>
    </font>
    <font>
      <b/>
      <sz val="16"/>
      <color indexed="40"/>
      <name val="TH SarabunPSK"/>
      <family val="2"/>
    </font>
    <font>
      <b/>
      <sz val="16"/>
      <color indexed="8"/>
      <name val="TH SarabunPSK"/>
      <family val="2"/>
    </font>
    <font>
      <sz val="16"/>
      <color indexed="8"/>
      <name val="TH SarabunPSK"/>
      <family val="2"/>
    </font>
    <font>
      <b/>
      <u/>
      <sz val="16"/>
      <name val="TH SarabunPSK"/>
      <family val="2"/>
    </font>
    <font>
      <sz val="16"/>
      <color rgb="FF000000"/>
      <name val="TH SarabunPSK"/>
      <family val="2"/>
    </font>
    <font>
      <b/>
      <sz val="16"/>
      <color rgb="FF000000"/>
      <name val="TH SarabunPSK"/>
      <family val="2"/>
    </font>
    <font>
      <b/>
      <sz val="16"/>
      <color rgb="FFFF0000"/>
      <name val="TH SarabunPSK"/>
      <family val="2"/>
    </font>
    <font>
      <b/>
      <sz val="16"/>
      <color theme="0"/>
      <name val="TH SarabunPSK"/>
      <family val="2"/>
    </font>
    <font>
      <b/>
      <sz val="18"/>
      <color theme="0"/>
      <name val="TH SarabunPSK"/>
      <family val="2"/>
    </font>
    <font>
      <b/>
      <sz val="16"/>
      <color indexed="63"/>
      <name val="TH SarabunPSK"/>
      <family val="2"/>
    </font>
    <font>
      <b/>
      <sz val="16"/>
      <color theme="2" tint="-0.499984740745262"/>
      <name val="TH SarabunPSK"/>
      <family val="2"/>
    </font>
    <font>
      <b/>
      <sz val="16"/>
      <color theme="1"/>
      <name val="TH SarabunPSK"/>
      <family val="2"/>
    </font>
    <font>
      <sz val="16"/>
      <color theme="1"/>
      <name val="TH SarabunPSK"/>
      <family val="2"/>
    </font>
    <font>
      <sz val="16"/>
      <color theme="2" tint="-0.499984740745262"/>
      <name val="TH SarabunPSK"/>
      <family val="2"/>
    </font>
    <font>
      <b/>
      <u val="singleAccounting"/>
      <sz val="16"/>
      <name val="TH SarabunPSK"/>
      <family val="2"/>
    </font>
    <font>
      <sz val="16"/>
      <color theme="0"/>
      <name val="TH SarabunPSK"/>
      <family val="2"/>
    </font>
    <font>
      <b/>
      <sz val="20"/>
      <name val="TH SarabunPSK"/>
      <family val="2"/>
    </font>
    <font>
      <b/>
      <sz val="22"/>
      <name val="TH SarabunPSK"/>
      <family val="2"/>
    </font>
    <font>
      <b/>
      <sz val="16"/>
      <color rgb="FF0000FF"/>
      <name val="TH SarabunPSK"/>
      <family val="2"/>
    </font>
    <font>
      <sz val="16"/>
      <color rgb="FFFFFF00"/>
      <name val="TH SarabunPSK"/>
      <family val="2"/>
    </font>
    <font>
      <sz val="16"/>
      <color rgb="FFFFFF66"/>
      <name val="TH SarabunPSK"/>
      <family val="2"/>
    </font>
    <font>
      <b/>
      <sz val="20"/>
      <color indexed="63"/>
      <name val="TH SarabunPSK"/>
      <family val="2"/>
    </font>
    <font>
      <b/>
      <sz val="20"/>
      <color theme="1"/>
      <name val="TH SarabunPSK"/>
      <family val="2"/>
    </font>
    <font>
      <b/>
      <sz val="20"/>
      <color theme="2" tint="-0.499984740745262"/>
      <name val="TH SarabunPSK"/>
      <family val="2"/>
    </font>
    <font>
      <b/>
      <sz val="16"/>
      <color rgb="FFFFFF66"/>
      <name val="TH SarabunPSK"/>
      <family val="2"/>
    </font>
    <font>
      <b/>
      <sz val="10"/>
      <name val="Arial"/>
      <family val="2"/>
    </font>
    <font>
      <sz val="16"/>
      <color rgb="FF0000FF"/>
      <name val="TH SarabunPSK"/>
      <family val="2"/>
    </font>
    <font>
      <b/>
      <sz val="11"/>
      <color theme="1"/>
      <name val="TH SarabunPSK"/>
      <family val="2"/>
    </font>
    <font>
      <b/>
      <sz val="16"/>
      <color rgb="FFC00000"/>
      <name val="TH SarabunPSK"/>
      <family val="2"/>
    </font>
    <font>
      <b/>
      <sz val="16"/>
      <color rgb="FFFFFF00"/>
      <name val="TH SarabunPSK"/>
      <family val="2"/>
    </font>
    <font>
      <sz val="16"/>
      <color rgb="FFC00000"/>
      <name val="TH SarabunPSK"/>
      <family val="2"/>
    </font>
    <font>
      <b/>
      <sz val="22"/>
      <color theme="0"/>
      <name val="TH SarabunPSK"/>
      <family val="2"/>
    </font>
    <font>
      <sz val="16"/>
      <color rgb="FFEAEAEA"/>
      <name val="TH SarabunPSK"/>
      <family val="2"/>
    </font>
    <font>
      <sz val="9"/>
      <name val="Arial"/>
      <family val="2"/>
    </font>
    <font>
      <u/>
      <sz val="10"/>
      <color theme="10"/>
      <name val="Arial"/>
      <family val="2"/>
    </font>
    <font>
      <sz val="20"/>
      <name val="TH SarabunPSK"/>
      <family val="2"/>
    </font>
    <font>
      <b/>
      <sz val="22"/>
      <color rgb="FFFF0000"/>
      <name val="TH SarabunPSK"/>
      <family val="2"/>
    </font>
    <font>
      <sz val="8"/>
      <name val="Arial"/>
      <family val="2"/>
    </font>
    <font>
      <b/>
      <sz val="9"/>
      <color indexed="81"/>
      <name val="Tahoma"/>
      <family val="2"/>
    </font>
    <font>
      <sz val="10"/>
      <color indexed="81"/>
      <name val="Tahoma"/>
      <family val="2"/>
    </font>
  </fonts>
  <fills count="39">
    <fill>
      <patternFill patternType="none"/>
    </fill>
    <fill>
      <patternFill patternType="gray125"/>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
      <patternFill patternType="solid">
        <fgColor rgb="FFFFCE3C"/>
        <bgColor indexed="64"/>
      </patternFill>
    </fill>
    <fill>
      <patternFill patternType="solid">
        <fgColor theme="4" tint="-0.249977111117893"/>
        <bgColor indexed="64"/>
      </patternFill>
    </fill>
    <fill>
      <patternFill patternType="solid">
        <fgColor rgb="FFDAFFF1"/>
        <bgColor indexed="64"/>
      </patternFill>
    </fill>
    <fill>
      <patternFill patternType="solid">
        <fgColor rgb="FFC5D3FF"/>
        <bgColor rgb="FFBDD6EE"/>
      </patternFill>
    </fill>
    <fill>
      <patternFill patternType="solid">
        <fgColor theme="2" tint="-9.9978637043366805E-2"/>
        <bgColor rgb="FF000090"/>
      </patternFill>
    </fill>
    <fill>
      <patternFill patternType="solid">
        <fgColor theme="0" tint="-0.14999847407452621"/>
        <bgColor rgb="FFBDD6EE"/>
      </patternFill>
    </fill>
    <fill>
      <patternFill patternType="solid">
        <fgColor theme="2" tint="-9.9978637043366805E-2"/>
        <bgColor indexed="65"/>
      </patternFill>
    </fill>
    <fill>
      <patternFill patternType="solid">
        <fgColor theme="2" tint="-9.9978637043366805E-2"/>
        <bgColor rgb="FFBDD6EE"/>
      </patternFill>
    </fill>
    <fill>
      <patternFill patternType="solid">
        <fgColor rgb="FFFFFFCC"/>
        <bgColor indexed="64"/>
      </patternFill>
    </fill>
  </fills>
  <borders count="173">
    <border>
      <left/>
      <right/>
      <top/>
      <bottom/>
      <diagonal/>
    </border>
    <border>
      <left/>
      <right/>
      <top/>
      <bottom style="thick">
        <color theme="4"/>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indexed="64"/>
      </left>
      <right style="medium">
        <color indexed="64"/>
      </right>
      <top/>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style="thin">
        <color indexed="64"/>
      </right>
      <top/>
      <bottom style="double">
        <color indexed="64"/>
      </bottom>
      <diagonal/>
    </border>
    <border>
      <left style="medium">
        <color rgb="FF000000"/>
      </left>
      <right/>
      <top style="medium">
        <color rgb="FF000000"/>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medium">
        <color indexed="64"/>
      </right>
      <top style="thin">
        <color indexed="64"/>
      </top>
      <bottom/>
      <diagonal/>
    </border>
    <border>
      <left/>
      <right/>
      <top/>
      <bottom style="thin">
        <color theme="5"/>
      </bottom>
      <diagonal/>
    </border>
    <border>
      <left style="thin">
        <color indexed="64"/>
      </left>
      <right style="medium">
        <color indexed="64"/>
      </right>
      <top/>
      <bottom style="medium">
        <color indexed="64"/>
      </bottom>
      <diagonal/>
    </border>
    <border>
      <left/>
      <right style="thin">
        <color indexed="64"/>
      </right>
      <top style="medium">
        <color rgb="FF00000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double">
        <color theme="0" tint="-0.249977111117893"/>
      </bottom>
      <diagonal/>
    </border>
    <border>
      <left style="medium">
        <color theme="0" tint="-0.249977111117893"/>
      </left>
      <right style="thin">
        <color theme="0" tint="-0.249977111117893"/>
      </right>
      <top style="thin">
        <color theme="0" tint="-0.249977111117893"/>
      </top>
      <bottom/>
      <diagonal/>
    </border>
    <border>
      <left/>
      <right/>
      <top style="thin">
        <color theme="0" tint="-0.249977111117893"/>
      </top>
      <bottom style="thin">
        <color theme="0" tint="-0.34998626667073579"/>
      </bottom>
      <diagonal/>
    </border>
    <border>
      <left/>
      <right/>
      <top style="thin">
        <color theme="0" tint="-0.34998626667073579"/>
      </top>
      <bottom style="thin">
        <color theme="0" tint="-0.249977111117893"/>
      </bottom>
      <diagonal/>
    </border>
    <border>
      <left/>
      <right/>
      <top style="thin">
        <color indexed="64"/>
      </top>
      <bottom style="thin">
        <color theme="0" tint="-0.249977111117893"/>
      </bottom>
      <diagonal/>
    </border>
    <border>
      <left/>
      <right/>
      <top style="thin">
        <color theme="0" tint="-0.249977111117893"/>
      </top>
      <bottom style="thin">
        <color indexed="64"/>
      </bottom>
      <diagonal/>
    </border>
    <border>
      <left style="thin">
        <color indexed="64"/>
      </left>
      <right/>
      <top/>
      <bottom style="medium">
        <color indexed="64"/>
      </bottom>
      <diagonal/>
    </border>
    <border>
      <left style="thin">
        <color indexed="64"/>
      </left>
      <right/>
      <top style="thin">
        <color theme="0" tint="-0.249977111117893"/>
      </top>
      <bottom style="thin">
        <color indexed="64"/>
      </bottom>
      <diagonal/>
    </border>
    <border>
      <left style="thin">
        <color indexed="64"/>
      </left>
      <right/>
      <top style="thin">
        <color indexed="64"/>
      </top>
      <bottom style="thin">
        <color theme="0" tint="-0.249977111117893"/>
      </bottom>
      <diagonal/>
    </border>
    <border>
      <left/>
      <right style="thin">
        <color auto="1"/>
      </right>
      <top style="thin">
        <color auto="1"/>
      </top>
      <bottom/>
      <diagonal/>
    </border>
    <border>
      <left/>
      <right style="thin">
        <color indexed="64"/>
      </right>
      <top/>
      <bottom style="thin">
        <color indexed="64"/>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medium">
        <color theme="0" tint="-0.14999847407452621"/>
      </left>
      <right style="thin">
        <color theme="0" tint="-0.249977111117893"/>
      </right>
      <top style="medium">
        <color theme="0" tint="-0.14999847407452621"/>
      </top>
      <bottom style="medium">
        <color theme="0" tint="-0.14999847407452621"/>
      </bottom>
      <diagonal/>
    </border>
    <border>
      <left style="thin">
        <color theme="0" tint="-0.249977111117893"/>
      </left>
      <right style="medium">
        <color theme="0" tint="-0.14999847407452621"/>
      </right>
      <top style="medium">
        <color theme="0" tint="-0.14999847407452621"/>
      </top>
      <bottom style="medium">
        <color theme="0" tint="-0.14999847407452621"/>
      </bottom>
      <diagonal/>
    </border>
    <border>
      <left style="thin">
        <color theme="0" tint="-0.249977111117893"/>
      </left>
      <right/>
      <top style="medium">
        <color theme="0" tint="-0.14999847407452621"/>
      </top>
      <bottom style="medium">
        <color theme="0" tint="-0.14999847407452621"/>
      </bottom>
      <diagonal/>
    </border>
    <border>
      <left style="medium">
        <color theme="0" tint="-0.14999847407452621"/>
      </left>
      <right style="thin">
        <color theme="0" tint="-0.249977111117893"/>
      </right>
      <top style="medium">
        <color theme="0" tint="-0.14999847407452621"/>
      </top>
      <bottom style="thin">
        <color theme="0" tint="-0.249977111117893"/>
      </bottom>
      <diagonal/>
    </border>
    <border>
      <left style="thin">
        <color theme="0" tint="-0.249977111117893"/>
      </left>
      <right style="medium">
        <color theme="0" tint="-0.14999847407452621"/>
      </right>
      <top style="medium">
        <color theme="0" tint="-0.14999847407452621"/>
      </top>
      <bottom style="thin">
        <color theme="0" tint="-0.249977111117893"/>
      </bottom>
      <diagonal/>
    </border>
    <border>
      <left style="medium">
        <color theme="0" tint="-0.14999847407452621"/>
      </left>
      <right style="thin">
        <color theme="0" tint="-0.249977111117893"/>
      </right>
      <top style="thin">
        <color theme="0" tint="-0.249977111117893"/>
      </top>
      <bottom style="medium">
        <color theme="0" tint="-0.14999847407452621"/>
      </bottom>
      <diagonal/>
    </border>
    <border>
      <left style="thin">
        <color theme="0" tint="-0.249977111117893"/>
      </left>
      <right style="medium">
        <color theme="0" tint="-0.14999847407452621"/>
      </right>
      <top style="thin">
        <color theme="0" tint="-0.249977111117893"/>
      </top>
      <bottom style="medium">
        <color theme="0" tint="-0.14999847407452621"/>
      </bottom>
      <diagonal/>
    </border>
    <border>
      <left style="medium">
        <color theme="0" tint="-0.14999847407452621"/>
      </left>
      <right style="medium">
        <color theme="0" tint="-0.14999847407452621"/>
      </right>
      <top style="medium">
        <color theme="0" tint="-0.14999847407452621"/>
      </top>
      <bottom style="thin">
        <color theme="0" tint="-0.249977111117893"/>
      </bottom>
      <diagonal/>
    </border>
    <border>
      <left style="medium">
        <color theme="0" tint="-0.14999847407452621"/>
      </left>
      <right style="medium">
        <color theme="0" tint="-0.14999847407452621"/>
      </right>
      <top style="thin">
        <color theme="0" tint="-0.249977111117893"/>
      </top>
      <bottom style="medium">
        <color theme="0" tint="-0.14999847407452621"/>
      </bottom>
      <diagonal/>
    </border>
    <border>
      <left/>
      <right style="medium">
        <color theme="0" tint="-0.14999847407452621"/>
      </right>
      <top style="medium">
        <color theme="0" tint="-0.14999847407452621"/>
      </top>
      <bottom style="thin">
        <color theme="0" tint="-0.249977111117893"/>
      </bottom>
      <diagonal/>
    </border>
    <border>
      <left/>
      <right style="medium">
        <color theme="0" tint="-0.14999847407452621"/>
      </right>
      <top style="thin">
        <color theme="0" tint="-0.249977111117893"/>
      </top>
      <bottom style="medium">
        <color theme="0" tint="-0.14999847407452621"/>
      </bottom>
      <diagonal/>
    </border>
    <border>
      <left style="medium">
        <color theme="0" tint="-0.14999847407452621"/>
      </left>
      <right style="thin">
        <color theme="0" tint="-0.249977111117893"/>
      </right>
      <top/>
      <bottom style="thin">
        <color theme="0" tint="-0.34998626667073579"/>
      </bottom>
      <diagonal/>
    </border>
    <border>
      <left style="thin">
        <color theme="0" tint="-0.249977111117893"/>
      </left>
      <right style="medium">
        <color theme="0" tint="-0.14999847407452621"/>
      </right>
      <top/>
      <bottom style="thin">
        <color theme="0" tint="-0.34998626667073579"/>
      </bottom>
      <diagonal/>
    </border>
    <border>
      <left style="medium">
        <color theme="0" tint="-0.14999847407452621"/>
      </left>
      <right style="thin">
        <color theme="0" tint="-0.249977111117893"/>
      </right>
      <top style="thin">
        <color theme="0" tint="-0.34998626667073579"/>
      </top>
      <bottom style="thin">
        <color theme="0" tint="-0.249977111117893"/>
      </bottom>
      <diagonal/>
    </border>
    <border>
      <left style="thin">
        <color theme="0" tint="-0.249977111117893"/>
      </left>
      <right style="medium">
        <color theme="0" tint="-0.14999847407452621"/>
      </right>
      <top style="thin">
        <color theme="0" tint="-0.34998626667073579"/>
      </top>
      <bottom style="thin">
        <color theme="0" tint="-0.249977111117893"/>
      </bottom>
      <diagonal/>
    </border>
    <border>
      <left style="medium">
        <color theme="0" tint="-0.14999847407452621"/>
      </left>
      <right style="thin">
        <color theme="0" tint="-0.249977111117893"/>
      </right>
      <top style="thin">
        <color theme="0" tint="-0.249977111117893"/>
      </top>
      <bottom style="thin">
        <color theme="0" tint="-0.34998626667073579"/>
      </bottom>
      <diagonal/>
    </border>
    <border>
      <left style="thin">
        <color theme="0" tint="-0.249977111117893"/>
      </left>
      <right style="medium">
        <color theme="0" tint="-0.14999847407452621"/>
      </right>
      <top style="thin">
        <color theme="0" tint="-0.249977111117893"/>
      </top>
      <bottom style="thin">
        <color theme="0" tint="-0.34998626667073579"/>
      </bottom>
      <diagonal/>
    </border>
    <border>
      <left style="medium">
        <color theme="0" tint="-0.14999847407452621"/>
      </left>
      <right style="thin">
        <color theme="0" tint="-0.249977111117893"/>
      </right>
      <top style="thin">
        <color theme="0" tint="-0.249977111117893"/>
      </top>
      <bottom/>
      <diagonal/>
    </border>
    <border>
      <left style="thin">
        <color theme="0" tint="-0.249977111117893"/>
      </left>
      <right style="medium">
        <color theme="0" tint="-0.14999847407452621"/>
      </right>
      <top style="thin">
        <color theme="0" tint="-0.249977111117893"/>
      </top>
      <bottom/>
      <diagonal/>
    </border>
    <border>
      <left style="medium">
        <color theme="0" tint="-0.14999847407452621"/>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14999847407452621"/>
      </right>
      <top style="thin">
        <color theme="0" tint="-0.249977111117893"/>
      </top>
      <bottom style="thin">
        <color theme="0" tint="-0.249977111117893"/>
      </bottom>
      <diagonal/>
    </border>
    <border>
      <left style="medium">
        <color theme="0" tint="-0.14999847407452621"/>
      </left>
      <right style="thin">
        <color theme="0" tint="-0.249977111117893"/>
      </right>
      <top style="medium">
        <color theme="0" tint="-0.14999847407452621"/>
      </top>
      <bottom style="thin">
        <color theme="0" tint="-0.34998626667073579"/>
      </bottom>
      <diagonal/>
    </border>
    <border>
      <left style="thin">
        <color theme="0" tint="-0.249977111117893"/>
      </left>
      <right style="medium">
        <color theme="0" tint="-0.14999847407452621"/>
      </right>
      <top style="medium">
        <color theme="0" tint="-0.14999847407452621"/>
      </top>
      <bottom style="thin">
        <color theme="0" tint="-0.34998626667073579"/>
      </bottom>
      <diagonal/>
    </border>
    <border>
      <left style="medium">
        <color theme="0" tint="-0.14999847407452621"/>
      </left>
      <right style="medium">
        <color theme="0" tint="-0.14999847407452621"/>
      </right>
      <top style="medium">
        <color theme="0" tint="-0.14999847407452621"/>
      </top>
      <bottom/>
      <diagonal/>
    </border>
    <border>
      <left style="medium">
        <color theme="0" tint="-0.14999847407452621"/>
      </left>
      <right style="medium">
        <color theme="0" tint="-0.14999847407452621"/>
      </right>
      <top/>
      <bottom style="thin">
        <color theme="0" tint="-0.249977111117893"/>
      </bottom>
      <diagonal/>
    </border>
    <border>
      <left style="medium">
        <color theme="0" tint="-0.14999847407452621"/>
      </left>
      <right style="medium">
        <color theme="0" tint="-0.14999847407452621"/>
      </right>
      <top style="thin">
        <color theme="0" tint="-0.249977111117893"/>
      </top>
      <bottom/>
      <diagonal/>
    </border>
    <border>
      <left style="medium">
        <color theme="0" tint="-0.14999847407452621"/>
      </left>
      <right style="medium">
        <color theme="0" tint="-0.14999847407452621"/>
      </right>
      <top style="thin">
        <color theme="0" tint="-0.249977111117893"/>
      </top>
      <bottom style="thin">
        <color theme="0" tint="-0.249977111117893"/>
      </bottom>
      <diagonal/>
    </border>
    <border>
      <left style="medium">
        <color theme="0" tint="-0.14999847407452621"/>
      </left>
      <right style="medium">
        <color theme="0" tint="-0.249977111117893"/>
      </right>
      <top style="medium">
        <color theme="0" tint="-0.14999847407452621"/>
      </top>
      <bottom style="thin">
        <color theme="0" tint="-0.34998626667073579"/>
      </bottom>
      <diagonal/>
    </border>
    <border>
      <left/>
      <right/>
      <top style="medium">
        <color theme="0" tint="-0.14999847407452621"/>
      </top>
      <bottom style="thin">
        <color theme="0" tint="-0.34998626667073579"/>
      </bottom>
      <diagonal/>
    </border>
    <border>
      <left style="medium">
        <color theme="0" tint="-0.14999847407452621"/>
      </left>
      <right style="medium">
        <color theme="0" tint="-0.249977111117893"/>
      </right>
      <top style="thin">
        <color theme="0" tint="-0.34998626667073579"/>
      </top>
      <bottom style="thin">
        <color theme="0" tint="-0.34998626667073579"/>
      </bottom>
      <diagonal/>
    </border>
    <border>
      <left style="medium">
        <color theme="0" tint="-0.14999847407452621"/>
      </left>
      <right style="medium">
        <color theme="0" tint="-0.249977111117893"/>
      </right>
      <top style="thin">
        <color theme="0" tint="-0.34998626667073579"/>
      </top>
      <bottom/>
      <diagonal/>
    </border>
    <border>
      <left style="thin">
        <color theme="0" tint="-0.249977111117893"/>
      </left>
      <right style="thin">
        <color theme="0" tint="-0.249977111117893"/>
      </right>
      <top style="thin">
        <color theme="0" tint="-0.249977111117893"/>
      </top>
      <bottom style="medium">
        <color theme="0" tint="-0.14999847407452621"/>
      </bottom>
      <diagonal/>
    </border>
    <border>
      <left style="medium">
        <color theme="0" tint="-0.249977111117893"/>
      </left>
      <right style="thin">
        <color theme="0" tint="-0.249977111117893"/>
      </right>
      <top style="thin">
        <color theme="0" tint="-0.34998626667073579"/>
      </top>
      <bottom/>
      <diagonal/>
    </border>
    <border>
      <left style="thin">
        <color theme="0" tint="-0.249977111117893"/>
      </left>
      <right style="medium">
        <color theme="0" tint="-0.14999847407452621"/>
      </right>
      <top style="thin">
        <color theme="0" tint="-0.34998626667073579"/>
      </top>
      <bottom/>
      <diagonal/>
    </border>
    <border>
      <left style="medium">
        <color theme="0" tint="-0.14999847407452621"/>
      </left>
      <right style="thin">
        <color theme="0" tint="-0.249977111117893"/>
      </right>
      <top style="thin">
        <color theme="0" tint="-0.34998626667073579"/>
      </top>
      <bottom/>
      <diagonal/>
    </border>
    <border>
      <left style="thin">
        <color theme="0" tint="-0.249977111117893"/>
      </left>
      <right style="medium">
        <color theme="0" tint="-0.14999847407452621"/>
      </right>
      <top/>
      <bottom/>
      <diagonal/>
    </border>
    <border>
      <left style="thin">
        <color theme="0" tint="-0.249977111117893"/>
      </left>
      <right style="thin">
        <color theme="0" tint="-0.249977111117893"/>
      </right>
      <top style="medium">
        <color theme="0" tint="-0.14999847407452621"/>
      </top>
      <bottom style="thin">
        <color theme="0" tint="-0.249977111117893"/>
      </bottom>
      <diagonal/>
    </border>
    <border>
      <left style="medium">
        <color theme="0" tint="-0.14999847407452621"/>
      </left>
      <right style="thin">
        <color theme="0" tint="-0.249977111117893"/>
      </right>
      <top/>
      <bottom style="medium">
        <color theme="0" tint="-0.14999847407452621"/>
      </bottom>
      <diagonal/>
    </border>
    <border>
      <left style="thin">
        <color theme="0" tint="-0.249977111117893"/>
      </left>
      <right/>
      <top/>
      <bottom style="medium">
        <color theme="0" tint="-0.14999847407452621"/>
      </bottom>
      <diagonal/>
    </border>
    <border>
      <left style="thin">
        <color theme="0" tint="-0.249977111117893"/>
      </left>
      <right style="medium">
        <color theme="0" tint="-0.14999847407452621"/>
      </right>
      <top/>
      <bottom style="medium">
        <color theme="0" tint="-0.14999847407452621"/>
      </bottom>
      <diagonal/>
    </border>
    <border>
      <left style="thin">
        <color indexed="64"/>
      </left>
      <right/>
      <top style="medium">
        <color theme="0" tint="-0.14999847407452621"/>
      </top>
      <bottom/>
      <diagonal/>
    </border>
    <border>
      <left style="thin">
        <color indexed="64"/>
      </left>
      <right/>
      <top style="medium">
        <color theme="0" tint="-0.14999847407452621"/>
      </top>
      <bottom style="thin">
        <color theme="0" tint="-0.249977111117893"/>
      </bottom>
      <diagonal/>
    </border>
    <border>
      <left style="thin">
        <color indexed="64"/>
      </left>
      <right style="thin">
        <color indexed="64"/>
      </right>
      <top style="medium">
        <color theme="0" tint="-0.14999847407452621"/>
      </top>
      <bottom/>
      <diagonal/>
    </border>
    <border>
      <left/>
      <right/>
      <top style="medium">
        <color theme="0" tint="-0.14999847407452621"/>
      </top>
      <bottom style="thin">
        <color theme="0" tint="-0.249977111117893"/>
      </bottom>
      <diagonal/>
    </border>
    <border>
      <left style="thin">
        <color indexed="64"/>
      </left>
      <right style="medium">
        <color indexed="64"/>
      </right>
      <top style="medium">
        <color indexed="64"/>
      </top>
      <bottom style="medium">
        <color theme="0" tint="-0.14999847407452621"/>
      </bottom>
      <diagonal/>
    </border>
    <border>
      <left style="medium">
        <color indexed="64"/>
      </left>
      <right style="thin">
        <color indexed="64"/>
      </right>
      <top style="medium">
        <color theme="0" tint="-0.14999847407452621"/>
      </top>
      <bottom/>
      <diagonal/>
    </border>
    <border>
      <left style="thin">
        <color indexed="64"/>
      </left>
      <right style="medium">
        <color indexed="64"/>
      </right>
      <top style="medium">
        <color theme="0" tint="-0.14999847407452621"/>
      </top>
      <bottom/>
      <diagonal/>
    </border>
    <border>
      <left/>
      <right/>
      <top style="thin">
        <color theme="0" tint="-0.249977111117893"/>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style="double">
        <color theme="2" tint="-0.499984740745262"/>
      </bottom>
      <diagonal/>
    </border>
    <border>
      <left/>
      <right/>
      <top style="thin">
        <color theme="0" tint="-0.249977111117893"/>
      </top>
      <bottom style="double">
        <color theme="2" tint="-0.499984740745262"/>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medium">
        <color theme="0" tint="-0.14999847407452621"/>
      </left>
      <right style="medium">
        <color theme="0" tint="-0.14999847407452621"/>
      </right>
      <top/>
      <bottom style="medium">
        <color theme="0" tint="-0.149998474074526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thin">
        <color indexed="64"/>
      </right>
      <top style="thin">
        <color theme="4" tint="0.79998168889431442"/>
      </top>
      <bottom style="thin">
        <color theme="4" tint="0.79998168889431442"/>
      </bottom>
      <diagonal/>
    </border>
    <border>
      <left style="medium">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medium">
        <color indexed="64"/>
      </right>
      <top style="thin">
        <color theme="4" tint="0.79998168889431442"/>
      </top>
      <bottom style="thin">
        <color theme="4" tint="0.79998168889431442"/>
      </bottom>
      <diagonal/>
    </border>
    <border>
      <left style="thin">
        <color indexed="64"/>
      </left>
      <right style="thin">
        <color theme="4" tint="0.79998168889431442"/>
      </right>
      <top style="thin">
        <color indexed="64"/>
      </top>
      <bottom style="thin">
        <color theme="4" tint="0.79998168889431442"/>
      </bottom>
      <diagonal/>
    </border>
    <border>
      <left style="thin">
        <color theme="4" tint="0.79998168889431442"/>
      </left>
      <right style="thin">
        <color indexed="64"/>
      </right>
      <top style="thin">
        <color indexed="64"/>
      </top>
      <bottom style="thin">
        <color theme="4" tint="0.79998168889431442"/>
      </bottom>
      <diagonal/>
    </border>
    <border>
      <left style="medium">
        <color indexed="64"/>
      </left>
      <right style="thin">
        <color theme="4" tint="0.79998168889431442"/>
      </right>
      <top style="thin">
        <color indexed="64"/>
      </top>
      <bottom style="thin">
        <color theme="4" tint="0.79998168889431442"/>
      </bottom>
      <diagonal/>
    </border>
    <border>
      <left style="thin">
        <color theme="4" tint="0.79998168889431442"/>
      </left>
      <right style="medium">
        <color indexed="64"/>
      </right>
      <top style="thin">
        <color indexed="64"/>
      </top>
      <bottom style="thin">
        <color theme="4" tint="0.79998168889431442"/>
      </bottom>
      <diagonal/>
    </border>
    <border>
      <left style="medium">
        <color indexed="64"/>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style="thin">
        <color indexed="64"/>
      </left>
      <right style="thin">
        <color indexed="64"/>
      </right>
      <top style="thin">
        <color theme="4" tint="0.79998168889431442"/>
      </top>
      <bottom/>
      <diagonal/>
    </border>
    <border>
      <left style="thin">
        <color indexed="64"/>
      </left>
      <right/>
      <top style="thin">
        <color indexed="64"/>
      </top>
      <bottom style="thin">
        <color theme="4" tint="0.79998168889431442"/>
      </bottom>
      <diagonal/>
    </border>
    <border>
      <left style="thin">
        <color indexed="64"/>
      </left>
      <right/>
      <top style="thin">
        <color theme="4" tint="0.79998168889431442"/>
      </top>
      <bottom style="thin">
        <color theme="4" tint="0.79998168889431442"/>
      </bottom>
      <diagonal/>
    </border>
    <border>
      <left style="thin">
        <color indexed="64"/>
      </left>
      <right/>
      <top style="thin">
        <color theme="4" tint="0.79998168889431442"/>
      </top>
      <bottom/>
      <diagonal/>
    </border>
    <border>
      <left style="medium">
        <color indexed="64"/>
      </left>
      <right style="medium">
        <color indexed="64"/>
      </right>
      <top style="medium">
        <color indexed="64"/>
      </top>
      <bottom style="thin">
        <color theme="4" tint="0.79998168889431442"/>
      </bottom>
      <diagonal/>
    </border>
    <border>
      <left style="medium">
        <color indexed="64"/>
      </left>
      <right style="medium">
        <color indexed="64"/>
      </right>
      <top style="thin">
        <color theme="4" tint="0.79998168889431442"/>
      </top>
      <bottom style="thin">
        <color theme="4" tint="0.79998168889431442"/>
      </bottom>
      <diagonal/>
    </border>
    <border>
      <left style="medium">
        <color indexed="64"/>
      </left>
      <right style="thin">
        <color theme="4" tint="0.79998168889431442"/>
      </right>
      <top style="medium">
        <color indexed="64"/>
      </top>
      <bottom style="double">
        <color indexed="64"/>
      </bottom>
      <diagonal/>
    </border>
    <border>
      <left style="thin">
        <color theme="4" tint="0.79998168889431442"/>
      </left>
      <right style="thin">
        <color indexed="64"/>
      </right>
      <top style="medium">
        <color indexed="64"/>
      </top>
      <bottom style="double">
        <color indexed="64"/>
      </bottom>
      <diagonal/>
    </border>
    <border>
      <left style="thin">
        <color indexed="64"/>
      </left>
      <right style="thin">
        <color theme="4" tint="0.79998168889431442"/>
      </right>
      <top style="medium">
        <color indexed="64"/>
      </top>
      <bottom style="double">
        <color indexed="64"/>
      </bottom>
      <diagonal/>
    </border>
    <border>
      <left style="thin">
        <color theme="4" tint="0.79998168889431442"/>
      </left>
      <right style="medium">
        <color indexed="64"/>
      </right>
      <top style="medium">
        <color indexed="64"/>
      </top>
      <bottom style="double">
        <color indexed="64"/>
      </bottom>
      <diagonal/>
    </border>
    <border>
      <left style="thin">
        <color theme="4" tint="0.79998168889431442"/>
      </left>
      <right style="thin">
        <color theme="4" tint="0.79998168889431442"/>
      </right>
      <top style="medium">
        <color indexed="64"/>
      </top>
      <bottom style="double">
        <color indexed="64"/>
      </bottom>
      <diagonal/>
    </border>
    <border>
      <left style="thin">
        <color theme="4" tint="0.79998168889431442"/>
      </left>
      <right/>
      <top style="medium">
        <color indexed="64"/>
      </top>
      <bottom style="double">
        <color indexed="64"/>
      </bottom>
      <diagonal/>
    </border>
    <border>
      <left/>
      <right style="thin">
        <color theme="4" tint="0.79998168889431442"/>
      </right>
      <top style="medium">
        <color indexed="64"/>
      </top>
      <bottom style="double">
        <color indexed="64"/>
      </bottom>
      <diagonal/>
    </border>
    <border>
      <left style="medium">
        <color indexed="64"/>
      </left>
      <right style="medium">
        <color indexed="64"/>
      </right>
      <top style="thin">
        <color theme="4" tint="0.79998168889431442"/>
      </top>
      <bottom style="double">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auto="1"/>
      </right>
      <top style="medium">
        <color indexed="64"/>
      </top>
      <bottom style="double">
        <color indexed="64"/>
      </bottom>
      <diagonal/>
    </border>
    <border>
      <left style="thin">
        <color theme="4"/>
      </left>
      <right style="thin">
        <color theme="4"/>
      </right>
      <top style="hair">
        <color theme="4"/>
      </top>
      <bottom style="hair">
        <color theme="4"/>
      </bottom>
      <diagonal/>
    </border>
    <border>
      <left style="thin">
        <color theme="4"/>
      </left>
      <right style="thin">
        <color theme="4"/>
      </right>
      <top style="hair">
        <color theme="4"/>
      </top>
      <bottom/>
      <diagonal/>
    </border>
    <border>
      <left/>
      <right style="thin">
        <color theme="4"/>
      </right>
      <top style="thin">
        <color theme="4"/>
      </top>
      <bottom style="hair">
        <color theme="4"/>
      </bottom>
      <diagonal/>
    </border>
    <border>
      <left style="thin">
        <color theme="4"/>
      </left>
      <right style="thin">
        <color theme="4"/>
      </right>
      <top style="thin">
        <color theme="4"/>
      </top>
      <bottom style="hair">
        <color theme="4"/>
      </bottom>
      <diagonal/>
    </border>
    <border>
      <left/>
      <right style="thin">
        <color theme="4"/>
      </right>
      <top style="hair">
        <color theme="4"/>
      </top>
      <bottom style="hair">
        <color theme="4"/>
      </bottom>
      <diagonal/>
    </border>
    <border>
      <left/>
      <right style="thin">
        <color theme="4"/>
      </right>
      <top style="hair">
        <color theme="4"/>
      </top>
      <bottom/>
      <diagonal/>
    </border>
  </borders>
  <cellStyleXfs count="14">
    <xf numFmtId="0" fontId="0" fillId="0" borderId="0"/>
    <xf numFmtId="43" fontId="2" fillId="0" borderId="0" applyFont="0" applyFill="0" applyBorder="0" applyAlignment="0" applyProtection="0"/>
    <xf numFmtId="0" fontId="1" fillId="0" borderId="1" applyNumberFormat="0" applyFill="0" applyAlignment="0" applyProtection="0"/>
    <xf numFmtId="0" fontId="3" fillId="0" borderId="0" applyNumberFormat="0" applyFill="0" applyBorder="0" applyAlignment="0" applyProtection="0"/>
    <xf numFmtId="0" fontId="5" fillId="0" borderId="2" applyNumberFormat="0" applyFill="0" applyAlignment="0" applyProtection="0"/>
    <xf numFmtId="0" fontId="4" fillId="2" borderId="0" applyNumberFormat="0" applyBorder="0" applyAlignment="0" applyProtection="0"/>
    <xf numFmtId="0" fontId="4" fillId="3" borderId="0" applyNumberFormat="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xf numFmtId="0" fontId="6" fillId="0" borderId="0"/>
    <xf numFmtId="0" fontId="3" fillId="0" borderId="0" applyNumberFormat="0" applyFill="0" applyBorder="0" applyAlignment="0" applyProtection="0"/>
    <xf numFmtId="0" fontId="2" fillId="0" borderId="0"/>
    <xf numFmtId="0" fontId="50" fillId="0" borderId="0" applyNumberFormat="0" applyFill="0" applyBorder="0" applyAlignment="0" applyProtection="0"/>
  </cellStyleXfs>
  <cellXfs count="710">
    <xf numFmtId="0" fontId="0" fillId="0" borderId="0" xfId="0"/>
    <xf numFmtId="0" fontId="2" fillId="0" borderId="14" xfId="0" applyFont="1" applyBorder="1"/>
    <xf numFmtId="0" fontId="9" fillId="0" borderId="14" xfId="0" applyFont="1" applyBorder="1"/>
    <xf numFmtId="0" fontId="0" fillId="0" borderId="14" xfId="0" applyBorder="1"/>
    <xf numFmtId="0" fontId="9" fillId="0" borderId="4" xfId="0" applyFont="1" applyBorder="1"/>
    <xf numFmtId="17" fontId="0" fillId="0" borderId="14" xfId="0" applyNumberFormat="1" applyBorder="1"/>
    <xf numFmtId="0" fontId="13" fillId="0" borderId="0" xfId="8" applyFont="1"/>
    <xf numFmtId="43" fontId="12" fillId="0" borderId="0" xfId="1" applyFont="1"/>
    <xf numFmtId="0" fontId="13" fillId="0" borderId="0" xfId="8" applyFont="1" applyAlignment="1"/>
    <xf numFmtId="43" fontId="12" fillId="0" borderId="0" xfId="1" applyFont="1" applyAlignment="1"/>
    <xf numFmtId="0" fontId="13" fillId="0" borderId="5" xfId="8" applyFont="1" applyBorder="1" applyAlignment="1"/>
    <xf numFmtId="0" fontId="13" fillId="0" borderId="0" xfId="8" applyFont="1" applyBorder="1" applyAlignment="1"/>
    <xf numFmtId="43" fontId="12" fillId="0" borderId="0" xfId="1" applyFont="1" applyBorder="1" applyAlignment="1"/>
    <xf numFmtId="0" fontId="12" fillId="0" borderId="0" xfId="10" applyFont="1"/>
    <xf numFmtId="0" fontId="12" fillId="0" borderId="0" xfId="10" applyFont="1" applyAlignment="1">
      <alignment vertical="center"/>
    </xf>
    <xf numFmtId="43" fontId="12" fillId="0" borderId="0" xfId="1" applyFont="1" applyAlignment="1">
      <alignment vertical="center"/>
    </xf>
    <xf numFmtId="0" fontId="13" fillId="0" borderId="0" xfId="10" applyFont="1"/>
    <xf numFmtId="0" fontId="13" fillId="9" borderId="0" xfId="8" applyFont="1" applyFill="1" applyAlignment="1"/>
    <xf numFmtId="0" fontId="13" fillId="9" borderId="0" xfId="8" applyFont="1" applyFill="1" applyAlignment="1">
      <alignment horizontal="left"/>
    </xf>
    <xf numFmtId="43" fontId="13" fillId="9" borderId="0" xfId="9" applyFont="1" applyFill="1" applyAlignment="1">
      <alignment horizontal="centerContinuous"/>
    </xf>
    <xf numFmtId="0" fontId="13" fillId="9" borderId="0" xfId="8" applyFont="1" applyFill="1"/>
    <xf numFmtId="43" fontId="13" fillId="9" borderId="0" xfId="9" applyFont="1" applyFill="1"/>
    <xf numFmtId="9" fontId="13" fillId="6" borderId="0" xfId="7" applyFont="1" applyFill="1" applyAlignment="1">
      <alignment horizontal="center"/>
    </xf>
    <xf numFmtId="43" fontId="16" fillId="9" borderId="0" xfId="9" applyFont="1" applyFill="1" applyAlignment="1">
      <alignment horizontal="right"/>
    </xf>
    <xf numFmtId="0" fontId="13" fillId="9" borderId="0" xfId="8" applyFont="1" applyFill="1" applyBorder="1" applyAlignment="1"/>
    <xf numFmtId="43" fontId="13" fillId="0" borderId="0" xfId="9" applyFont="1" applyFill="1" applyBorder="1" applyAlignment="1">
      <alignment horizontal="center" vertical="center" wrapText="1"/>
    </xf>
    <xf numFmtId="43" fontId="13" fillId="9" borderId="0" xfId="9" applyFont="1" applyFill="1" applyBorder="1" applyAlignment="1">
      <alignment horizontal="center" vertical="center" wrapText="1"/>
    </xf>
    <xf numFmtId="0" fontId="12" fillId="0" borderId="16" xfId="9" applyNumberFormat="1" applyFont="1" applyBorder="1" applyAlignment="1">
      <alignment horizontal="center" wrapText="1"/>
    </xf>
    <xf numFmtId="43" fontId="12" fillId="0" borderId="16" xfId="9" applyFont="1" applyBorder="1" applyAlignment="1"/>
    <xf numFmtId="43" fontId="12" fillId="9" borderId="0" xfId="9" applyFont="1" applyFill="1" applyBorder="1" applyAlignment="1">
      <alignment horizontal="left"/>
    </xf>
    <xf numFmtId="0" fontId="12" fillId="9" borderId="9" xfId="8" applyFont="1" applyFill="1" applyBorder="1" applyAlignment="1">
      <alignment horizontal="center"/>
    </xf>
    <xf numFmtId="0" fontId="12" fillId="0" borderId="14" xfId="8" applyFont="1" applyBorder="1" applyAlignment="1">
      <alignment horizontal="left"/>
    </xf>
    <xf numFmtId="43" fontId="18" fillId="7" borderId="14" xfId="9" applyFont="1" applyFill="1" applyBorder="1" applyAlignment="1"/>
    <xf numFmtId="43" fontId="12" fillId="9" borderId="0" xfId="9" applyFont="1" applyFill="1" applyBorder="1" applyAlignment="1"/>
    <xf numFmtId="43" fontId="13" fillId="9" borderId="0" xfId="9" applyFont="1" applyFill="1" applyBorder="1" applyAlignment="1"/>
    <xf numFmtId="43" fontId="18" fillId="7" borderId="16" xfId="9" applyFont="1" applyFill="1" applyBorder="1" applyAlignment="1"/>
    <xf numFmtId="164" fontId="13" fillId="9" borderId="0" xfId="8" applyNumberFormat="1" applyFont="1" applyFill="1" applyAlignment="1"/>
    <xf numFmtId="0" fontId="12" fillId="4" borderId="9" xfId="8" applyFont="1" applyFill="1" applyBorder="1" applyAlignment="1">
      <alignment horizontal="center"/>
    </xf>
    <xf numFmtId="0" fontId="12" fillId="9" borderId="3" xfId="8" applyFont="1" applyFill="1" applyBorder="1" applyAlignment="1">
      <alignment vertical="top"/>
    </xf>
    <xf numFmtId="0" fontId="18" fillId="0" borderId="14" xfId="9" applyNumberFormat="1" applyFont="1" applyFill="1" applyBorder="1" applyAlignment="1">
      <alignment horizontal="center"/>
    </xf>
    <xf numFmtId="43" fontId="18" fillId="4" borderId="14" xfId="9" applyFont="1" applyFill="1" applyBorder="1" applyAlignment="1"/>
    <xf numFmtId="43" fontId="12" fillId="4" borderId="25" xfId="9" applyFont="1" applyFill="1" applyBorder="1" applyAlignment="1"/>
    <xf numFmtId="0" fontId="12" fillId="0" borderId="14" xfId="8" applyFont="1" applyFill="1" applyBorder="1" applyAlignment="1">
      <alignment horizontal="left"/>
    </xf>
    <xf numFmtId="0" fontId="12" fillId="0" borderId="16" xfId="8" applyFont="1" applyFill="1" applyBorder="1" applyAlignment="1">
      <alignment horizontal="left"/>
    </xf>
    <xf numFmtId="43" fontId="18" fillId="0" borderId="14" xfId="9" applyFont="1" applyFill="1" applyBorder="1" applyAlignment="1"/>
    <xf numFmtId="0" fontId="12" fillId="4" borderId="10" xfId="8" applyFont="1" applyFill="1" applyBorder="1" applyAlignment="1">
      <alignment horizontal="center"/>
    </xf>
    <xf numFmtId="0" fontId="12" fillId="9" borderId="11" xfId="8" applyFont="1" applyFill="1" applyBorder="1" applyAlignment="1">
      <alignment horizontal="right"/>
    </xf>
    <xf numFmtId="0" fontId="12" fillId="0" borderId="26" xfId="8" applyFont="1" applyFill="1" applyBorder="1" applyAlignment="1">
      <alignment horizontal="left"/>
    </xf>
    <xf numFmtId="0" fontId="18" fillId="0" borderId="26" xfId="9" applyNumberFormat="1" applyFont="1" applyFill="1" applyBorder="1" applyAlignment="1">
      <alignment horizontal="center"/>
    </xf>
    <xf numFmtId="43" fontId="18" fillId="0" borderId="26" xfId="9" applyFont="1" applyFill="1" applyBorder="1" applyAlignment="1"/>
    <xf numFmtId="43" fontId="18" fillId="7" borderId="26" xfId="9" applyFont="1" applyFill="1" applyBorder="1" applyAlignment="1"/>
    <xf numFmtId="43" fontId="12" fillId="4" borderId="27" xfId="9" applyFont="1" applyFill="1" applyBorder="1" applyAlignment="1"/>
    <xf numFmtId="0" fontId="12" fillId="9" borderId="3" xfId="8" applyFont="1" applyFill="1" applyBorder="1" applyAlignment="1">
      <alignment vertical="top" wrapText="1"/>
    </xf>
    <xf numFmtId="0" fontId="12" fillId="0" borderId="6" xfId="8" applyFont="1" applyBorder="1" applyAlignment="1">
      <alignment horizontal="left"/>
    </xf>
    <xf numFmtId="0" fontId="18" fillId="4" borderId="6" xfId="9" applyNumberFormat="1" applyFont="1" applyFill="1" applyBorder="1" applyAlignment="1">
      <alignment horizontal="center"/>
    </xf>
    <xf numFmtId="43" fontId="18" fillId="4" borderId="6" xfId="9" applyFont="1" applyFill="1" applyBorder="1" applyAlignment="1"/>
    <xf numFmtId="43" fontId="18" fillId="7" borderId="6" xfId="9" applyFont="1" applyFill="1" applyBorder="1" applyAlignment="1"/>
    <xf numFmtId="43" fontId="12" fillId="4" borderId="40" xfId="9" applyFont="1" applyFill="1" applyBorder="1" applyAlignment="1"/>
    <xf numFmtId="0" fontId="18" fillId="4" borderId="14" xfId="9" applyNumberFormat="1" applyFont="1" applyFill="1" applyBorder="1" applyAlignment="1">
      <alignment horizontal="center"/>
    </xf>
    <xf numFmtId="0" fontId="12" fillId="9" borderId="3" xfId="8" applyFont="1" applyFill="1" applyBorder="1" applyAlignment="1">
      <alignment wrapText="1"/>
    </xf>
    <xf numFmtId="0" fontId="12" fillId="9" borderId="3" xfId="8" applyFont="1" applyFill="1" applyBorder="1" applyAlignment="1">
      <alignment horizontal="right"/>
    </xf>
    <xf numFmtId="0" fontId="13" fillId="5" borderId="28" xfId="8" applyFont="1" applyFill="1" applyBorder="1" applyAlignment="1"/>
    <xf numFmtId="0" fontId="13" fillId="5" borderId="29" xfId="8" applyFont="1" applyFill="1" applyBorder="1" applyAlignment="1">
      <alignment horizontal="center"/>
    </xf>
    <xf numFmtId="0" fontId="17" fillId="5" borderId="29" xfId="9" applyNumberFormat="1" applyFont="1" applyFill="1" applyBorder="1" applyAlignment="1">
      <alignment horizontal="center"/>
    </xf>
    <xf numFmtId="43" fontId="17" fillId="5" borderId="30" xfId="9" applyFont="1" applyFill="1" applyBorder="1" applyAlignment="1"/>
    <xf numFmtId="43" fontId="13" fillId="8" borderId="31" xfId="9" applyFont="1" applyFill="1" applyBorder="1" applyAlignment="1"/>
    <xf numFmtId="43" fontId="13" fillId="9" borderId="0" xfId="8" applyNumberFormat="1" applyFont="1" applyFill="1" applyAlignment="1"/>
    <xf numFmtId="43" fontId="13" fillId="9" borderId="0" xfId="9" applyFont="1" applyFill="1" applyAlignment="1"/>
    <xf numFmtId="0" fontId="12" fillId="9" borderId="0" xfId="10" applyFont="1" applyFill="1"/>
    <xf numFmtId="0" fontId="13" fillId="9" borderId="0" xfId="10" applyFont="1" applyFill="1" applyAlignment="1">
      <alignment horizontal="center" vertical="center"/>
    </xf>
    <xf numFmtId="0" fontId="12" fillId="9" borderId="0" xfId="10" applyFont="1" applyFill="1" applyAlignment="1">
      <alignment vertical="center"/>
    </xf>
    <xf numFmtId="0" fontId="13" fillId="18" borderId="35" xfId="10" applyFont="1" applyFill="1" applyBorder="1" applyAlignment="1">
      <alignment horizontal="center" vertical="center"/>
    </xf>
    <xf numFmtId="0" fontId="13" fillId="18" borderId="26" xfId="10" applyFont="1" applyFill="1" applyBorder="1" applyAlignment="1">
      <alignment horizontal="center" vertical="center"/>
    </xf>
    <xf numFmtId="43" fontId="13" fillId="18" borderId="26" xfId="9" applyFont="1" applyFill="1" applyBorder="1" applyAlignment="1">
      <alignment horizontal="center" vertical="center"/>
    </xf>
    <xf numFmtId="0" fontId="13" fillId="18" borderId="27" xfId="10" applyFont="1" applyFill="1" applyBorder="1" applyAlignment="1">
      <alignment horizontal="center" vertical="center"/>
    </xf>
    <xf numFmtId="0" fontId="12" fillId="9" borderId="7" xfId="10" applyFont="1" applyFill="1" applyBorder="1" applyAlignment="1">
      <alignment horizontal="left"/>
    </xf>
    <xf numFmtId="9" fontId="12" fillId="0" borderId="36" xfId="7" applyFont="1" applyBorder="1" applyAlignment="1">
      <alignment horizontal="center"/>
    </xf>
    <xf numFmtId="0" fontId="20" fillId="0" borderId="23" xfId="10" applyFont="1" applyBorder="1"/>
    <xf numFmtId="43" fontId="12" fillId="0" borderId="23" xfId="7" applyNumberFormat="1" applyFont="1" applyBorder="1" applyAlignment="1">
      <alignment horizontal="center"/>
    </xf>
    <xf numFmtId="43" fontId="12" fillId="0" borderId="23" xfId="9" applyFont="1" applyBorder="1" applyAlignment="1"/>
    <xf numFmtId="43" fontId="12" fillId="0" borderId="23" xfId="9" applyFont="1" applyFill="1" applyBorder="1" applyAlignment="1"/>
    <xf numFmtId="164" fontId="12" fillId="0" borderId="23" xfId="10" applyNumberFormat="1" applyFont="1" applyBorder="1" applyAlignment="1">
      <alignment horizontal="center"/>
    </xf>
    <xf numFmtId="0" fontId="12" fillId="0" borderId="23" xfId="10" applyFont="1" applyBorder="1" applyAlignment="1">
      <alignment horizontal="center"/>
    </xf>
    <xf numFmtId="9" fontId="12" fillId="0" borderId="24" xfId="7" applyFont="1" applyBorder="1" applyAlignment="1">
      <alignment horizontal="center"/>
    </xf>
    <xf numFmtId="9" fontId="12" fillId="9" borderId="0" xfId="7" applyFont="1" applyFill="1" applyBorder="1" applyAlignment="1">
      <alignment horizontal="center"/>
    </xf>
    <xf numFmtId="0" fontId="12" fillId="9" borderId="9" xfId="10" applyFont="1" applyFill="1" applyBorder="1" applyAlignment="1">
      <alignment horizontal="left"/>
    </xf>
    <xf numFmtId="9" fontId="12" fillId="0" borderId="13" xfId="7" applyFont="1" applyBorder="1" applyAlignment="1">
      <alignment horizontal="center"/>
    </xf>
    <xf numFmtId="0" fontId="20" fillId="0" borderId="14" xfId="10" applyFont="1" applyBorder="1"/>
    <xf numFmtId="43" fontId="12" fillId="0" borderId="14" xfId="7" applyNumberFormat="1" applyFont="1" applyBorder="1" applyAlignment="1">
      <alignment horizontal="center"/>
    </xf>
    <xf numFmtId="43" fontId="12" fillId="0" borderId="14" xfId="9" applyFont="1" applyBorder="1" applyAlignment="1"/>
    <xf numFmtId="43" fontId="12" fillId="0" borderId="14" xfId="9" applyFont="1" applyFill="1" applyBorder="1" applyAlignment="1"/>
    <xf numFmtId="164" fontId="12" fillId="0" borderId="14" xfId="10" applyNumberFormat="1" applyFont="1" applyBorder="1" applyAlignment="1">
      <alignment horizontal="center"/>
    </xf>
    <xf numFmtId="0" fontId="12" fillId="0" borderId="14" xfId="10" applyFont="1" applyBorder="1" applyAlignment="1">
      <alignment horizontal="center"/>
    </xf>
    <xf numFmtId="9" fontId="12" fillId="0" borderId="25" xfId="7" applyFont="1" applyBorder="1" applyAlignment="1">
      <alignment horizontal="center"/>
    </xf>
    <xf numFmtId="43" fontId="12" fillId="0" borderId="14" xfId="10" applyNumberFormat="1" applyFont="1" applyBorder="1" applyAlignment="1">
      <alignment horizontal="center"/>
    </xf>
    <xf numFmtId="9" fontId="12" fillId="0" borderId="13" xfId="7" applyFont="1" applyFill="1" applyBorder="1" applyAlignment="1">
      <alignment horizontal="center"/>
    </xf>
    <xf numFmtId="9" fontId="12" fillId="0" borderId="25" xfId="7" applyFont="1" applyFill="1" applyBorder="1" applyAlignment="1">
      <alignment horizontal="center"/>
    </xf>
    <xf numFmtId="0" fontId="12" fillId="0" borderId="37" xfId="10" applyFont="1" applyBorder="1" applyAlignment="1">
      <alignment horizontal="left"/>
    </xf>
    <xf numFmtId="9" fontId="12" fillId="0" borderId="23" xfId="7" applyFont="1" applyBorder="1" applyAlignment="1">
      <alignment horizontal="center"/>
    </xf>
    <xf numFmtId="43" fontId="12" fillId="0" borderId="23" xfId="10" applyNumberFormat="1" applyFont="1" applyBorder="1" applyAlignment="1">
      <alignment horizontal="center"/>
    </xf>
    <xf numFmtId="0" fontId="12" fillId="0" borderId="24" xfId="10" applyFont="1" applyBorder="1" applyAlignment="1">
      <alignment horizontal="center"/>
    </xf>
    <xf numFmtId="0" fontId="12" fillId="9" borderId="0" xfId="10" applyFont="1" applyFill="1" applyAlignment="1">
      <alignment horizontal="center"/>
    </xf>
    <xf numFmtId="0" fontId="12" fillId="0" borderId="38" xfId="10" applyFont="1" applyBorder="1" applyAlignment="1">
      <alignment horizontal="left"/>
    </xf>
    <xf numFmtId="9" fontId="12" fillId="0" borderId="14" xfId="7" applyFont="1" applyBorder="1" applyAlignment="1">
      <alignment horizontal="center"/>
    </xf>
    <xf numFmtId="0" fontId="12" fillId="0" borderId="25" xfId="10" applyFont="1" applyBorder="1" applyAlignment="1">
      <alignment horizontal="center"/>
    </xf>
    <xf numFmtId="0" fontId="12" fillId="9" borderId="35" xfId="10" applyFont="1" applyFill="1" applyBorder="1" applyAlignment="1">
      <alignment horizontal="left"/>
    </xf>
    <xf numFmtId="9" fontId="12" fillId="9" borderId="26" xfId="7" applyFont="1" applyFill="1" applyBorder="1" applyAlignment="1">
      <alignment horizontal="center"/>
    </xf>
    <xf numFmtId="0" fontId="20" fillId="0" borderId="26" xfId="10" applyFont="1" applyBorder="1"/>
    <xf numFmtId="43" fontId="12" fillId="0" borderId="26" xfId="7" applyNumberFormat="1" applyFont="1" applyBorder="1" applyAlignment="1">
      <alignment horizontal="center"/>
    </xf>
    <xf numFmtId="43" fontId="12" fillId="0" borderId="26" xfId="9" applyFont="1" applyFill="1" applyBorder="1" applyAlignment="1"/>
    <xf numFmtId="43" fontId="12" fillId="0" borderId="26" xfId="10" applyNumberFormat="1" applyFont="1" applyBorder="1" applyAlignment="1">
      <alignment horizontal="center"/>
    </xf>
    <xf numFmtId="0" fontId="12" fillId="0" borderId="26" xfId="10" applyFont="1" applyBorder="1" applyAlignment="1">
      <alignment horizontal="center"/>
    </xf>
    <xf numFmtId="0" fontId="12" fillId="0" borderId="27" xfId="10" applyFont="1" applyBorder="1" applyAlignment="1">
      <alignment horizontal="center"/>
    </xf>
    <xf numFmtId="0" fontId="13" fillId="9" borderId="0" xfId="10" applyFont="1" applyFill="1"/>
    <xf numFmtId="0" fontId="13" fillId="20" borderId="42" xfId="10" applyFont="1" applyFill="1" applyBorder="1" applyAlignment="1">
      <alignment horizontal="center"/>
    </xf>
    <xf numFmtId="9" fontId="13" fillId="20" borderId="39" xfId="7" applyFont="1" applyFill="1" applyBorder="1" applyAlignment="1">
      <alignment horizontal="center"/>
    </xf>
    <xf numFmtId="0" fontId="21" fillId="20" borderId="39" xfId="10" applyFont="1" applyFill="1" applyBorder="1"/>
    <xf numFmtId="43" fontId="13" fillId="20" borderId="39" xfId="7" applyNumberFormat="1" applyFont="1" applyFill="1" applyBorder="1" applyAlignment="1">
      <alignment horizontal="center"/>
    </xf>
    <xf numFmtId="43" fontId="13" fillId="20" borderId="43" xfId="9" applyFont="1" applyFill="1" applyBorder="1" applyAlignment="1"/>
    <xf numFmtId="0" fontId="13" fillId="20" borderId="20" xfId="10" applyFont="1" applyFill="1" applyBorder="1"/>
    <xf numFmtId="43" fontId="13" fillId="8" borderId="20" xfId="10" applyNumberFormat="1" applyFont="1" applyFill="1" applyBorder="1"/>
    <xf numFmtId="0" fontId="13" fillId="20" borderId="20" xfId="10" applyFont="1" applyFill="1" applyBorder="1" applyAlignment="1">
      <alignment horizontal="center"/>
    </xf>
    <xf numFmtId="0" fontId="13" fillId="20" borderId="44" xfId="10" applyFont="1" applyFill="1" applyBorder="1" applyAlignment="1">
      <alignment horizontal="center"/>
    </xf>
    <xf numFmtId="0" fontId="13" fillId="9" borderId="0" xfId="10" applyFont="1" applyFill="1" applyAlignment="1">
      <alignment horizontal="center"/>
    </xf>
    <xf numFmtId="43" fontId="12" fillId="9" borderId="0" xfId="9" applyFont="1" applyFill="1" applyAlignment="1"/>
    <xf numFmtId="9" fontId="12" fillId="9" borderId="13" xfId="7" applyFont="1" applyFill="1" applyBorder="1" applyAlignment="1">
      <alignment horizontal="center"/>
    </xf>
    <xf numFmtId="43" fontId="12" fillId="9" borderId="14" xfId="9" applyFont="1" applyFill="1" applyBorder="1" applyAlignment="1"/>
    <xf numFmtId="43" fontId="12" fillId="0" borderId="0" xfId="9" applyFont="1" applyAlignment="1"/>
    <xf numFmtId="43" fontId="12" fillId="0" borderId="0" xfId="9" applyFont="1"/>
    <xf numFmtId="0" fontId="13" fillId="9" borderId="0" xfId="0" applyFont="1" applyFill="1" applyProtection="1">
      <protection locked="0"/>
    </xf>
    <xf numFmtId="43" fontId="25" fillId="9" borderId="0" xfId="1" applyFont="1" applyFill="1" applyBorder="1" applyAlignment="1" applyProtection="1">
      <alignment horizontal="centerContinuous"/>
      <protection locked="0"/>
    </xf>
    <xf numFmtId="0" fontId="25" fillId="9" borderId="0" xfId="1" applyNumberFormat="1" applyFont="1" applyFill="1" applyBorder="1" applyAlignment="1" applyProtection="1">
      <alignment horizontal="center"/>
      <protection locked="0"/>
    </xf>
    <xf numFmtId="43" fontId="25" fillId="9" borderId="0" xfId="1" applyFont="1" applyFill="1" applyBorder="1" applyAlignment="1" applyProtection="1">
      <alignment horizontal="center"/>
      <protection locked="0"/>
    </xf>
    <xf numFmtId="43" fontId="26" fillId="9" borderId="0" xfId="1" applyFont="1" applyFill="1" applyBorder="1" applyAlignment="1" applyProtection="1">
      <alignment horizontal="centerContinuous"/>
      <protection locked="0"/>
    </xf>
    <xf numFmtId="0" fontId="25" fillId="9" borderId="0" xfId="2" applyFont="1" applyFill="1" applyBorder="1" applyAlignment="1" applyProtection="1">
      <alignment horizontal="centerContinuous"/>
      <protection locked="0"/>
    </xf>
    <xf numFmtId="0" fontId="25" fillId="9" borderId="0" xfId="2" applyFont="1" applyFill="1" applyBorder="1" applyAlignment="1" applyProtection="1">
      <alignment horizontal="center"/>
      <protection locked="0"/>
    </xf>
    <xf numFmtId="0" fontId="12" fillId="0" borderId="0" xfId="0" applyFont="1" applyProtection="1">
      <protection locked="0"/>
    </xf>
    <xf numFmtId="0" fontId="13" fillId="9" borderId="0" xfId="3" applyFont="1" applyFill="1" applyAlignment="1" applyProtection="1">
      <alignment horizontal="left" vertical="center"/>
      <protection locked="0"/>
    </xf>
    <xf numFmtId="0" fontId="13" fillId="9" borderId="0" xfId="3" applyFont="1" applyFill="1" applyAlignment="1" applyProtection="1">
      <alignment horizontal="centerContinuous" vertical="center"/>
      <protection locked="0"/>
    </xf>
    <xf numFmtId="43" fontId="13" fillId="9" borderId="0" xfId="1" applyFont="1" applyFill="1" applyAlignment="1" applyProtection="1">
      <alignment horizontal="centerContinuous" vertical="center"/>
      <protection locked="0"/>
    </xf>
    <xf numFmtId="0" fontId="13" fillId="9" borderId="0" xfId="1" applyNumberFormat="1" applyFont="1" applyFill="1" applyAlignment="1" applyProtection="1">
      <alignment horizontal="center" vertical="center"/>
      <protection locked="0"/>
    </xf>
    <xf numFmtId="43" fontId="13" fillId="9" borderId="0" xfId="1" applyFont="1" applyFill="1" applyAlignment="1" applyProtection="1">
      <alignment horizontal="center" vertical="center"/>
      <protection locked="0"/>
    </xf>
    <xf numFmtId="43" fontId="26" fillId="9" borderId="0" xfId="1" applyFont="1" applyFill="1" applyAlignment="1" applyProtection="1">
      <alignment horizontal="centerContinuous" vertical="center"/>
      <protection locked="0"/>
    </xf>
    <xf numFmtId="0" fontId="13" fillId="9" borderId="0" xfId="3" applyFont="1" applyFill="1" applyAlignment="1" applyProtection="1">
      <alignment horizontal="center" vertical="center"/>
      <protection locked="0"/>
    </xf>
    <xf numFmtId="0" fontId="13" fillId="9" borderId="0" xfId="0" applyFont="1" applyFill="1" applyAlignment="1" applyProtection="1">
      <alignment horizontal="center"/>
      <protection locked="0"/>
    </xf>
    <xf numFmtId="1" fontId="13" fillId="9" borderId="0" xfId="1" applyNumberFormat="1" applyFont="1" applyFill="1" applyAlignment="1" applyProtection="1">
      <alignment horizontal="center"/>
      <protection locked="0"/>
    </xf>
    <xf numFmtId="0" fontId="27" fillId="9" borderId="0" xfId="1" applyNumberFormat="1" applyFont="1" applyFill="1" applyAlignment="1" applyProtection="1">
      <alignment horizontal="center"/>
      <protection locked="0"/>
    </xf>
    <xf numFmtId="0" fontId="13" fillId="9" borderId="0" xfId="1" applyNumberFormat="1" applyFont="1" applyFill="1" applyAlignment="1" applyProtection="1">
      <alignment horizontal="center"/>
      <protection locked="0"/>
    </xf>
    <xf numFmtId="43" fontId="13" fillId="9" borderId="0" xfId="1" applyFont="1" applyFill="1" applyAlignment="1" applyProtection="1">
      <alignment horizontal="center"/>
      <protection locked="0"/>
    </xf>
    <xf numFmtId="1" fontId="26" fillId="9" borderId="0" xfId="1" applyNumberFormat="1" applyFont="1" applyFill="1" applyAlignment="1" applyProtection="1">
      <alignment horizontal="center"/>
      <protection locked="0"/>
    </xf>
    <xf numFmtId="43" fontId="12" fillId="9" borderId="0" xfId="1" applyFont="1" applyFill="1" applyAlignment="1" applyProtection="1">
      <alignment horizontal="center"/>
      <protection locked="0"/>
    </xf>
    <xf numFmtId="9" fontId="12" fillId="9" borderId="0" xfId="1" applyNumberFormat="1" applyFont="1" applyFill="1" applyAlignment="1" applyProtection="1">
      <alignment horizontal="center"/>
      <protection locked="0"/>
    </xf>
    <xf numFmtId="9" fontId="13" fillId="9" borderId="0" xfId="1" applyNumberFormat="1" applyFont="1" applyFill="1" applyAlignment="1" applyProtection="1">
      <alignment horizontal="center"/>
      <protection locked="0"/>
    </xf>
    <xf numFmtId="9" fontId="13" fillId="9" borderId="0" xfId="7" applyFont="1" applyFill="1" applyAlignment="1" applyProtection="1">
      <alignment horizontal="center"/>
      <protection locked="0"/>
    </xf>
    <xf numFmtId="4" fontId="13" fillId="9" borderId="0" xfId="1" applyNumberFormat="1" applyFont="1" applyFill="1" applyProtection="1">
      <protection locked="0"/>
    </xf>
    <xf numFmtId="0" fontId="12" fillId="9" borderId="0" xfId="1" applyNumberFormat="1" applyFont="1" applyFill="1" applyAlignment="1" applyProtection="1">
      <alignment horizontal="center"/>
      <protection locked="0"/>
    </xf>
    <xf numFmtId="4" fontId="12" fillId="9" borderId="0" xfId="1" applyNumberFormat="1" applyFont="1" applyFill="1" applyAlignment="1" applyProtection="1">
      <alignment horizontal="center"/>
      <protection locked="0"/>
    </xf>
    <xf numFmtId="0" fontId="12" fillId="9" borderId="0" xfId="1" applyNumberFormat="1" applyFont="1" applyFill="1" applyProtection="1">
      <protection locked="0"/>
    </xf>
    <xf numFmtId="0" fontId="13" fillId="9" borderId="0" xfId="0" applyFont="1" applyFill="1" applyAlignment="1" applyProtection="1">
      <alignment horizontal="left"/>
      <protection locked="0"/>
    </xf>
    <xf numFmtId="0" fontId="12" fillId="0" borderId="0" xfId="0" applyFont="1" applyAlignment="1" applyProtection="1">
      <alignment horizontal="center" vertical="center" wrapText="1"/>
      <protection locked="0"/>
    </xf>
    <xf numFmtId="0" fontId="18" fillId="0" borderId="0" xfId="4" applyFont="1" applyBorder="1" applyAlignment="1" applyProtection="1">
      <alignment vertical="center"/>
      <protection locked="0"/>
    </xf>
    <xf numFmtId="0" fontId="13" fillId="0" borderId="0" xfId="0" applyFont="1" applyProtection="1">
      <protection locked="0"/>
    </xf>
    <xf numFmtId="1" fontId="13" fillId="9" borderId="0" xfId="1" applyNumberFormat="1" applyFont="1" applyFill="1" applyBorder="1" applyAlignment="1" applyProtection="1">
      <alignment horizontal="center"/>
      <protection locked="0"/>
    </xf>
    <xf numFmtId="1" fontId="27" fillId="9" borderId="0" xfId="1" applyNumberFormat="1" applyFont="1" applyFill="1" applyBorder="1" applyAlignment="1" applyProtection="1">
      <alignment horizontal="center"/>
      <protection locked="0"/>
    </xf>
    <xf numFmtId="43" fontId="13" fillId="9" borderId="0" xfId="1" applyFont="1" applyFill="1" applyBorder="1" applyAlignment="1" applyProtection="1">
      <alignment horizontal="center"/>
      <protection locked="0"/>
    </xf>
    <xf numFmtId="1" fontId="26" fillId="9" borderId="0" xfId="1" applyNumberFormat="1" applyFont="1" applyFill="1" applyBorder="1" applyAlignment="1" applyProtection="1">
      <alignment horizontal="center"/>
      <protection locked="0"/>
    </xf>
    <xf numFmtId="43" fontId="26" fillId="9" borderId="0" xfId="1" applyFont="1" applyFill="1" applyBorder="1" applyAlignment="1" applyProtection="1">
      <alignment horizontal="center"/>
      <protection locked="0"/>
    </xf>
    <xf numFmtId="0" fontId="13" fillId="9" borderId="0" xfId="1" applyNumberFormat="1" applyFont="1" applyFill="1" applyBorder="1" applyAlignment="1" applyProtection="1">
      <alignment horizontal="center"/>
      <protection locked="0"/>
    </xf>
    <xf numFmtId="0" fontId="12" fillId="9" borderId="0" xfId="1" applyNumberFormat="1" applyFont="1" applyFill="1" applyBorder="1" applyAlignment="1" applyProtection="1">
      <alignment horizontal="center"/>
      <protection locked="0"/>
    </xf>
    <xf numFmtId="1" fontId="12" fillId="9" borderId="0" xfId="1" applyNumberFormat="1" applyFont="1" applyFill="1" applyAlignment="1" applyProtection="1">
      <alignment horizontal="center"/>
      <protection locked="0"/>
    </xf>
    <xf numFmtId="1" fontId="29" fillId="9" borderId="0" xfId="1" applyNumberFormat="1" applyFont="1" applyFill="1" applyAlignment="1" applyProtection="1">
      <alignment horizontal="center"/>
      <protection locked="0"/>
    </xf>
    <xf numFmtId="43" fontId="13" fillId="9" borderId="0" xfId="1" applyFont="1" applyFill="1" applyProtection="1">
      <protection locked="0"/>
    </xf>
    <xf numFmtId="43" fontId="29" fillId="9" borderId="0" xfId="1" applyFont="1" applyFill="1" applyAlignment="1" applyProtection="1">
      <alignment horizontal="center"/>
      <protection locked="0"/>
    </xf>
    <xf numFmtId="4" fontId="12" fillId="9" borderId="0" xfId="1" applyNumberFormat="1" applyFont="1" applyFill="1" applyProtection="1">
      <protection locked="0"/>
    </xf>
    <xf numFmtId="43" fontId="30" fillId="9" borderId="0" xfId="1" applyFont="1" applyFill="1" applyProtection="1">
      <protection locked="0"/>
    </xf>
    <xf numFmtId="43" fontId="26" fillId="9" borderId="0" xfId="1" applyFont="1" applyFill="1" applyProtection="1">
      <protection locked="0"/>
    </xf>
    <xf numFmtId="43" fontId="12" fillId="9" borderId="0" xfId="1" applyFont="1" applyFill="1" applyProtection="1">
      <protection locked="0"/>
    </xf>
    <xf numFmtId="4" fontId="25" fillId="9" borderId="0" xfId="1" applyNumberFormat="1" applyFont="1" applyFill="1" applyProtection="1">
      <protection locked="0"/>
    </xf>
    <xf numFmtId="43" fontId="25" fillId="9" borderId="0" xfId="1" applyFont="1" applyFill="1" applyProtection="1">
      <protection locked="0"/>
    </xf>
    <xf numFmtId="4" fontId="25" fillId="9" borderId="0" xfId="1" applyNumberFormat="1" applyFont="1" applyFill="1" applyAlignment="1" applyProtection="1">
      <alignment horizontal="center"/>
      <protection locked="0"/>
    </xf>
    <xf numFmtId="0" fontId="12" fillId="9" borderId="0" xfId="0" applyFont="1" applyFill="1"/>
    <xf numFmtId="0" fontId="12" fillId="9" borderId="0" xfId="0" applyFont="1" applyFill="1" applyAlignment="1" applyProtection="1">
      <alignment vertical="center"/>
      <protection locked="0"/>
    </xf>
    <xf numFmtId="0" fontId="12" fillId="9" borderId="0" xfId="1" applyNumberFormat="1" applyFont="1" applyFill="1" applyAlignment="1" applyProtection="1">
      <alignment horizontal="center" vertical="center"/>
      <protection locked="0"/>
    </xf>
    <xf numFmtId="0" fontId="31" fillId="9" borderId="0" xfId="0" applyFont="1" applyFill="1" applyAlignment="1" applyProtection="1">
      <alignment vertical="center"/>
      <protection locked="0"/>
    </xf>
    <xf numFmtId="43" fontId="12" fillId="9" borderId="0" xfId="1" applyFont="1" applyFill="1" applyAlignment="1" applyProtection="1">
      <alignment horizontal="center" vertical="center"/>
      <protection locked="0"/>
    </xf>
    <xf numFmtId="1" fontId="12" fillId="9" borderId="0" xfId="1" applyNumberFormat="1" applyFont="1" applyFill="1" applyAlignment="1" applyProtection="1">
      <alignment horizontal="center" vertical="center"/>
      <protection locked="0"/>
    </xf>
    <xf numFmtId="0" fontId="27" fillId="9" borderId="0" xfId="1" applyNumberFormat="1" applyFont="1" applyFill="1" applyAlignment="1" applyProtection="1">
      <alignment horizontal="center" vertical="center"/>
      <protection locked="0"/>
    </xf>
    <xf numFmtId="1" fontId="29" fillId="9" borderId="0" xfId="1" applyNumberFormat="1" applyFont="1" applyFill="1" applyAlignment="1" applyProtection="1">
      <alignment horizontal="center" vertical="center"/>
      <protection locked="0"/>
    </xf>
    <xf numFmtId="43" fontId="13" fillId="9" borderId="0" xfId="1" applyFont="1" applyFill="1" applyAlignment="1" applyProtection="1">
      <alignment vertical="center"/>
      <protection locked="0"/>
    </xf>
    <xf numFmtId="43" fontId="29" fillId="9" borderId="0" xfId="1" applyFont="1" applyFill="1" applyAlignment="1" applyProtection="1">
      <alignment horizontal="center" vertical="center"/>
      <protection locked="0"/>
    </xf>
    <xf numFmtId="4" fontId="12" fillId="9" borderId="0" xfId="1" applyNumberFormat="1" applyFont="1" applyFill="1" applyAlignment="1" applyProtection="1">
      <alignment vertical="center"/>
      <protection locked="0"/>
    </xf>
    <xf numFmtId="43" fontId="26" fillId="9" borderId="0" xfId="1" applyFont="1" applyFill="1" applyAlignment="1" applyProtection="1">
      <alignment vertical="center"/>
      <protection locked="0"/>
    </xf>
    <xf numFmtId="43" fontId="12" fillId="9" borderId="0" xfId="1" applyFont="1" applyFill="1" applyAlignment="1" applyProtection="1">
      <alignment vertical="center"/>
      <protection locked="0"/>
    </xf>
    <xf numFmtId="4" fontId="13" fillId="9" borderId="0" xfId="1" applyNumberFormat="1" applyFont="1" applyFill="1" applyAlignment="1" applyProtection="1">
      <alignment vertical="center"/>
      <protection locked="0"/>
    </xf>
    <xf numFmtId="4" fontId="12" fillId="9" borderId="0" xfId="1" applyNumberFormat="1" applyFont="1" applyFill="1" applyAlignment="1" applyProtection="1">
      <alignment horizontal="center" vertical="center"/>
      <protection locked="0"/>
    </xf>
    <xf numFmtId="0" fontId="12" fillId="9" borderId="0" xfId="0" applyFont="1" applyFill="1" applyAlignment="1">
      <alignment vertical="center"/>
    </xf>
    <xf numFmtId="0" fontId="12" fillId="0" borderId="0" xfId="0" applyFont="1" applyAlignment="1" applyProtection="1">
      <alignment vertical="center"/>
      <protection locked="0"/>
    </xf>
    <xf numFmtId="0" fontId="12" fillId="0" borderId="0" xfId="0" applyFont="1" applyAlignment="1" applyProtection="1">
      <alignment horizontal="center"/>
      <protection locked="0"/>
    </xf>
    <xf numFmtId="0" fontId="31" fillId="0" borderId="0" xfId="0" applyFont="1" applyProtection="1">
      <protection locked="0"/>
    </xf>
    <xf numFmtId="43" fontId="12" fillId="0" borderId="0" xfId="0" applyNumberFormat="1" applyFont="1" applyAlignment="1" applyProtection="1">
      <alignment horizontal="center"/>
      <protection locked="0"/>
    </xf>
    <xf numFmtId="1" fontId="12" fillId="0" borderId="0" xfId="1" applyNumberFormat="1" applyFont="1" applyAlignment="1" applyProtection="1">
      <alignment horizontal="center"/>
      <protection locked="0"/>
    </xf>
    <xf numFmtId="0" fontId="27" fillId="0" borderId="0" xfId="1" applyNumberFormat="1" applyFont="1" applyAlignment="1" applyProtection="1">
      <alignment horizontal="center"/>
      <protection locked="0"/>
    </xf>
    <xf numFmtId="0" fontId="12" fillId="0" borderId="0" xfId="1" applyNumberFormat="1" applyFont="1" applyAlignment="1" applyProtection="1">
      <alignment horizontal="center"/>
      <protection locked="0"/>
    </xf>
    <xf numFmtId="43" fontId="12" fillId="0" borderId="0" xfId="1" applyFont="1" applyAlignment="1" applyProtection="1">
      <alignment horizontal="center"/>
      <protection locked="0"/>
    </xf>
    <xf numFmtId="1" fontId="29" fillId="0" borderId="0" xfId="1" applyNumberFormat="1" applyFont="1" applyAlignment="1" applyProtection="1">
      <alignment horizontal="center"/>
      <protection locked="0"/>
    </xf>
    <xf numFmtId="43" fontId="13" fillId="0" borderId="0" xfId="1" applyFont="1" applyProtection="1">
      <protection locked="0"/>
    </xf>
    <xf numFmtId="0" fontId="13" fillId="0" borderId="0" xfId="1" applyNumberFormat="1" applyFont="1" applyAlignment="1" applyProtection="1">
      <alignment horizontal="center"/>
      <protection locked="0"/>
    </xf>
    <xf numFmtId="43" fontId="13" fillId="0" borderId="0" xfId="1" applyFont="1" applyAlignment="1" applyProtection="1">
      <alignment horizontal="center"/>
      <protection locked="0"/>
    </xf>
    <xf numFmtId="43" fontId="29" fillId="0" borderId="0" xfId="1" applyFont="1" applyAlignment="1" applyProtection="1">
      <alignment horizontal="center"/>
      <protection locked="0"/>
    </xf>
    <xf numFmtId="4" fontId="12" fillId="0" borderId="0" xfId="1" applyNumberFormat="1" applyFont="1" applyProtection="1">
      <protection locked="0"/>
    </xf>
    <xf numFmtId="43" fontId="26" fillId="0" borderId="0" xfId="1" applyFont="1" applyProtection="1">
      <protection locked="0"/>
    </xf>
    <xf numFmtId="43" fontId="12" fillId="0" borderId="0" xfId="1" applyFont="1" applyProtection="1">
      <protection locked="0"/>
    </xf>
    <xf numFmtId="4" fontId="13" fillId="0" borderId="0" xfId="1" applyNumberFormat="1" applyFont="1" applyProtection="1">
      <protection locked="0"/>
    </xf>
    <xf numFmtId="4" fontId="12" fillId="0" borderId="0" xfId="1" applyNumberFormat="1" applyFont="1" applyAlignment="1" applyProtection="1">
      <alignment horizontal="center"/>
      <protection locked="0"/>
    </xf>
    <xf numFmtId="0" fontId="12" fillId="0" borderId="0" xfId="0" applyFont="1"/>
    <xf numFmtId="43" fontId="14" fillId="9" borderId="0" xfId="9" applyFont="1" applyFill="1" applyBorder="1" applyAlignment="1">
      <alignment vertical="center" wrapText="1"/>
    </xf>
    <xf numFmtId="0" fontId="12" fillId="9" borderId="0" xfId="8" applyFont="1" applyFill="1" applyBorder="1"/>
    <xf numFmtId="0" fontId="13" fillId="9" borderId="0" xfId="8" applyFont="1" applyFill="1" applyBorder="1"/>
    <xf numFmtId="0" fontId="12" fillId="9" borderId="0" xfId="8" applyFont="1" applyFill="1" applyBorder="1" applyAlignment="1"/>
    <xf numFmtId="43" fontId="13" fillId="9" borderId="0" xfId="8" applyNumberFormat="1" applyFont="1" applyFill="1" applyBorder="1" applyAlignment="1"/>
    <xf numFmtId="0" fontId="15" fillId="9" borderId="0" xfId="8" applyFont="1" applyFill="1" applyAlignment="1"/>
    <xf numFmtId="0" fontId="32" fillId="9" borderId="0" xfId="8" applyFont="1" applyFill="1" applyAlignment="1">
      <alignment vertical="center"/>
    </xf>
    <xf numFmtId="0" fontId="33" fillId="9" borderId="0" xfId="8" applyFont="1" applyFill="1"/>
    <xf numFmtId="43" fontId="12" fillId="9" borderId="0" xfId="1" applyFont="1" applyFill="1" applyBorder="1"/>
    <xf numFmtId="0" fontId="13" fillId="0" borderId="0" xfId="8" applyFont="1" applyBorder="1"/>
    <xf numFmtId="43" fontId="12" fillId="0" borderId="0" xfId="1" applyFont="1" applyBorder="1"/>
    <xf numFmtId="43" fontId="30" fillId="9" borderId="0" xfId="9" applyFont="1" applyFill="1" applyBorder="1" applyAlignment="1">
      <alignment vertical="center" wrapText="1"/>
    </xf>
    <xf numFmtId="43" fontId="13" fillId="0" borderId="0" xfId="1" applyFont="1" applyAlignment="1"/>
    <xf numFmtId="43" fontId="12" fillId="9" borderId="0" xfId="1" applyFont="1" applyFill="1" applyBorder="1" applyAlignment="1">
      <alignment horizontal="center"/>
    </xf>
    <xf numFmtId="43" fontId="13" fillId="0" borderId="0" xfId="1" applyFont="1" applyBorder="1"/>
    <xf numFmtId="43" fontId="13" fillId="0" borderId="0" xfId="1" applyFont="1" applyBorder="1" applyAlignment="1"/>
    <xf numFmtId="43" fontId="13" fillId="0" borderId="0" xfId="1" applyFont="1"/>
    <xf numFmtId="0" fontId="20" fillId="9" borderId="14" xfId="10" applyFont="1" applyFill="1" applyBorder="1"/>
    <xf numFmtId="43" fontId="12" fillId="9" borderId="14" xfId="10" applyNumberFormat="1" applyFont="1" applyFill="1" applyBorder="1" applyAlignment="1">
      <alignment horizontal="center"/>
    </xf>
    <xf numFmtId="0" fontId="12" fillId="9" borderId="14" xfId="10" applyFont="1" applyFill="1" applyBorder="1" applyAlignment="1">
      <alignment horizontal="center"/>
    </xf>
    <xf numFmtId="9" fontId="12" fillId="9" borderId="25" xfId="7" applyFont="1" applyFill="1" applyBorder="1" applyAlignment="1">
      <alignment horizontal="center"/>
    </xf>
    <xf numFmtId="43" fontId="12" fillId="16" borderId="23" xfId="1" applyFont="1" applyFill="1" applyBorder="1" applyAlignment="1"/>
    <xf numFmtId="43" fontId="12" fillId="16" borderId="14" xfId="1" applyFont="1" applyFill="1" applyBorder="1" applyAlignment="1"/>
    <xf numFmtId="43" fontId="12" fillId="16" borderId="26" xfId="1" applyFont="1" applyFill="1" applyBorder="1" applyAlignment="1"/>
    <xf numFmtId="43" fontId="13" fillId="20" borderId="20" xfId="9" applyFont="1" applyFill="1" applyBorder="1" applyAlignment="1"/>
    <xf numFmtId="0" fontId="13" fillId="0" borderId="0" xfId="8" applyFont="1" applyBorder="1" applyAlignment="1">
      <alignment horizontal="center"/>
    </xf>
    <xf numFmtId="43" fontId="12" fillId="0" borderId="0" xfId="1" applyFont="1" applyBorder="1" applyAlignment="1">
      <alignment horizontal="center"/>
    </xf>
    <xf numFmtId="43" fontId="12" fillId="9" borderId="0" xfId="1" applyFont="1" applyFill="1" applyBorder="1" applyAlignment="1"/>
    <xf numFmtId="0" fontId="12" fillId="0" borderId="0" xfId="12" applyFont="1"/>
    <xf numFmtId="0" fontId="13" fillId="14" borderId="14" xfId="12" applyFont="1" applyFill="1" applyBorder="1" applyAlignment="1" applyProtection="1">
      <alignment horizontal="center" vertical="center"/>
      <protection locked="0"/>
    </xf>
    <xf numFmtId="1" fontId="13" fillId="14" borderId="14" xfId="1" applyNumberFormat="1" applyFont="1" applyFill="1" applyBorder="1" applyAlignment="1" applyProtection="1">
      <alignment horizontal="center" vertical="center"/>
      <protection locked="0"/>
    </xf>
    <xf numFmtId="43" fontId="13" fillId="14" borderId="14" xfId="1" applyFont="1" applyFill="1" applyBorder="1" applyAlignment="1" applyProtection="1">
      <alignment horizontal="center" vertical="center"/>
      <protection locked="0"/>
    </xf>
    <xf numFmtId="10" fontId="28" fillId="32" borderId="14" xfId="12" applyNumberFormat="1" applyFont="1" applyFill="1" applyBorder="1" applyAlignment="1">
      <alignment horizontal="center"/>
    </xf>
    <xf numFmtId="0" fontId="12" fillId="9" borderId="14" xfId="12" applyFont="1" applyFill="1" applyBorder="1"/>
    <xf numFmtId="0" fontId="28" fillId="9" borderId="14" xfId="3" applyFont="1" applyFill="1" applyBorder="1" applyAlignment="1" applyProtection="1">
      <alignment horizontal="left" vertical="center"/>
      <protection locked="0"/>
    </xf>
    <xf numFmtId="9" fontId="28" fillId="9" borderId="14" xfId="1" applyNumberFormat="1" applyFont="1" applyFill="1" applyBorder="1" applyAlignment="1" applyProtection="1">
      <alignment horizontal="center" vertical="center"/>
      <protection locked="0"/>
    </xf>
    <xf numFmtId="1" fontId="28" fillId="9" borderId="14" xfId="1" applyNumberFormat="1" applyFont="1" applyFill="1" applyBorder="1" applyAlignment="1" applyProtection="1">
      <alignment horizontal="left" vertical="center"/>
      <protection locked="0"/>
    </xf>
    <xf numFmtId="0" fontId="28" fillId="9" borderId="14" xfId="12" applyFont="1" applyFill="1" applyBorder="1" applyAlignment="1" applyProtection="1">
      <alignment horizontal="left"/>
      <protection locked="0"/>
    </xf>
    <xf numFmtId="9" fontId="28" fillId="9" borderId="14" xfId="1" applyNumberFormat="1" applyFont="1" applyFill="1" applyBorder="1" applyAlignment="1" applyProtection="1">
      <alignment horizontal="center"/>
      <protection locked="0"/>
    </xf>
    <xf numFmtId="1" fontId="28" fillId="9" borderId="14" xfId="1" applyNumberFormat="1" applyFont="1" applyFill="1" applyBorder="1" applyAlignment="1" applyProtection="1">
      <alignment horizontal="left"/>
      <protection locked="0"/>
    </xf>
    <xf numFmtId="9" fontId="12" fillId="0" borderId="14" xfId="12" applyNumberFormat="1" applyFont="1" applyBorder="1" applyAlignment="1">
      <alignment horizontal="center"/>
    </xf>
    <xf numFmtId="1" fontId="27" fillId="9" borderId="14" xfId="1" applyNumberFormat="1" applyFont="1" applyFill="1" applyBorder="1" applyAlignment="1" applyProtection="1">
      <alignment horizontal="left"/>
      <protection locked="0"/>
    </xf>
    <xf numFmtId="1" fontId="28" fillId="9" borderId="14" xfId="1" applyNumberFormat="1" applyFont="1" applyFill="1" applyBorder="1" applyAlignment="1" applyProtection="1">
      <alignment horizontal="left" vertical="top" wrapText="1"/>
      <protection locked="0"/>
    </xf>
    <xf numFmtId="0" fontId="28" fillId="9" borderId="14" xfId="2" applyFont="1" applyFill="1" applyBorder="1" applyAlignment="1" applyProtection="1">
      <alignment horizontal="left"/>
      <protection locked="0"/>
    </xf>
    <xf numFmtId="0" fontId="28" fillId="9" borderId="14" xfId="2" applyFont="1" applyFill="1" applyBorder="1" applyAlignment="1" applyProtection="1">
      <alignment horizontal="center"/>
      <protection locked="0"/>
    </xf>
    <xf numFmtId="0" fontId="28" fillId="9" borderId="14" xfId="2" applyFont="1" applyFill="1" applyBorder="1" applyAlignment="1" applyProtection="1">
      <protection locked="0"/>
    </xf>
    <xf numFmtId="0" fontId="12" fillId="0" borderId="14" xfId="12" applyFont="1" applyBorder="1" applyAlignment="1">
      <alignment horizontal="center"/>
    </xf>
    <xf numFmtId="1" fontId="12" fillId="9" borderId="14" xfId="1" applyNumberFormat="1" applyFont="1" applyFill="1" applyBorder="1" applyAlignment="1" applyProtection="1">
      <alignment horizontal="left"/>
      <protection locked="0"/>
    </xf>
    <xf numFmtId="1" fontId="12" fillId="9" borderId="14" xfId="1" applyNumberFormat="1" applyFont="1" applyFill="1" applyBorder="1" applyAlignment="1" applyProtection="1">
      <alignment horizontal="left" vertical="top"/>
      <protection locked="0"/>
    </xf>
    <xf numFmtId="9" fontId="12" fillId="0" borderId="14" xfId="12" applyNumberFormat="1" applyFont="1" applyBorder="1" applyAlignment="1">
      <alignment horizontal="center" vertical="center"/>
    </xf>
    <xf numFmtId="0" fontId="13" fillId="20" borderId="0" xfId="10" applyFont="1" applyFill="1"/>
    <xf numFmtId="0" fontId="13" fillId="20" borderId="0" xfId="10" applyFont="1" applyFill="1" applyAlignment="1">
      <alignment horizontal="center"/>
    </xf>
    <xf numFmtId="43" fontId="13" fillId="20" borderId="0" xfId="9" applyFont="1" applyFill="1" applyBorder="1" applyAlignment="1">
      <alignment horizontal="center"/>
    </xf>
    <xf numFmtId="0" fontId="12" fillId="9" borderId="0" xfId="10" applyFont="1" applyFill="1" applyAlignment="1">
      <alignment horizontal="left"/>
    </xf>
    <xf numFmtId="43" fontId="12" fillId="9" borderId="0" xfId="7" applyNumberFormat="1" applyFont="1" applyFill="1" applyBorder="1" applyAlignment="1"/>
    <xf numFmtId="0" fontId="32" fillId="9" borderId="0" xfId="3" applyNumberFormat="1" applyFont="1" applyFill="1" applyAlignment="1" applyProtection="1">
      <alignment horizontal="centerContinuous" vertical="center"/>
      <protection locked="0"/>
    </xf>
    <xf numFmtId="0" fontId="32" fillId="9" borderId="0" xfId="3" applyFont="1" applyFill="1" applyAlignment="1" applyProtection="1">
      <alignment horizontal="centerContinuous" vertical="center"/>
      <protection locked="0"/>
    </xf>
    <xf numFmtId="1" fontId="32" fillId="9" borderId="0" xfId="1" applyNumberFormat="1" applyFont="1" applyFill="1" applyAlignment="1" applyProtection="1">
      <alignment horizontal="centerContinuous" vertical="center"/>
      <protection locked="0"/>
    </xf>
    <xf numFmtId="0" fontId="38" fillId="9" borderId="0" xfId="1" applyNumberFormat="1" applyFont="1" applyFill="1" applyAlignment="1" applyProtection="1">
      <alignment horizontal="centerContinuous" vertical="center"/>
      <protection locked="0"/>
    </xf>
    <xf numFmtId="0" fontId="32" fillId="9" borderId="0" xfId="1" applyNumberFormat="1" applyFont="1" applyFill="1" applyAlignment="1" applyProtection="1">
      <alignment horizontal="centerContinuous" vertical="center"/>
      <protection locked="0"/>
    </xf>
    <xf numFmtId="43" fontId="32" fillId="9" borderId="0" xfId="1" applyFont="1" applyFill="1" applyAlignment="1" applyProtection="1">
      <alignment horizontal="centerContinuous" vertical="center"/>
      <protection locked="0"/>
    </xf>
    <xf numFmtId="1" fontId="39" fillId="9" borderId="0" xfId="1" applyNumberFormat="1" applyFont="1" applyFill="1" applyAlignment="1" applyProtection="1">
      <alignment horizontal="centerContinuous" vertical="center"/>
      <protection locked="0"/>
    </xf>
    <xf numFmtId="0" fontId="33" fillId="9" borderId="0" xfId="0" applyFont="1" applyFill="1" applyProtection="1">
      <protection locked="0"/>
    </xf>
    <xf numFmtId="43" fontId="13" fillId="9" borderId="0" xfId="9" applyFont="1" applyFill="1" applyBorder="1" applyAlignment="1">
      <alignment horizontal="left"/>
    </xf>
    <xf numFmtId="0" fontId="32" fillId="9" borderId="46" xfId="3" applyNumberFormat="1" applyFont="1" applyFill="1" applyBorder="1" applyAlignment="1" applyProtection="1">
      <alignment horizontal="left" vertical="center"/>
      <protection locked="0"/>
    </xf>
    <xf numFmtId="0" fontId="41" fillId="34" borderId="18" xfId="0" applyFont="1" applyFill="1" applyBorder="1" applyAlignment="1">
      <alignment horizontal="center" vertical="top" wrapText="1"/>
    </xf>
    <xf numFmtId="0" fontId="41" fillId="34" borderId="21" xfId="0" applyFont="1" applyFill="1" applyBorder="1" applyAlignment="1">
      <alignment horizontal="center" vertical="top" wrapText="1"/>
    </xf>
    <xf numFmtId="0" fontId="41" fillId="19" borderId="14" xfId="0" applyFont="1" applyFill="1" applyBorder="1" applyAlignment="1">
      <alignment vertical="center"/>
    </xf>
    <xf numFmtId="0" fontId="2" fillId="0" borderId="4" xfId="0" applyFont="1" applyBorder="1"/>
    <xf numFmtId="0" fontId="0" fillId="14" borderId="0" xfId="0" applyFill="1"/>
    <xf numFmtId="0" fontId="0" fillId="14" borderId="14" xfId="0" applyFill="1" applyBorder="1"/>
    <xf numFmtId="0" fontId="9" fillId="14" borderId="0" xfId="0" applyFont="1" applyFill="1"/>
    <xf numFmtId="43" fontId="13" fillId="20" borderId="0" xfId="1" applyFont="1" applyFill="1" applyBorder="1"/>
    <xf numFmtId="9" fontId="12" fillId="9" borderId="0" xfId="10" applyNumberFormat="1" applyFont="1" applyFill="1" applyAlignment="1">
      <alignment horizontal="left"/>
    </xf>
    <xf numFmtId="17" fontId="0" fillId="0" borderId="0" xfId="0" applyNumberFormat="1"/>
    <xf numFmtId="17" fontId="0" fillId="14" borderId="0" xfId="0" applyNumberFormat="1" applyFill="1"/>
    <xf numFmtId="0" fontId="43" fillId="35" borderId="48" xfId="0" applyFont="1" applyFill="1" applyBorder="1" applyAlignment="1">
      <alignment horizontal="center" vertical="top" wrapText="1"/>
    </xf>
    <xf numFmtId="0" fontId="0" fillId="20" borderId="0" xfId="0" applyFill="1" applyAlignment="1">
      <alignment vertical="center"/>
    </xf>
    <xf numFmtId="0" fontId="13" fillId="12" borderId="49" xfId="8" applyFont="1" applyFill="1" applyBorder="1" applyAlignment="1">
      <alignment vertical="center"/>
    </xf>
    <xf numFmtId="43" fontId="12" fillId="9" borderId="49" xfId="1" applyFont="1" applyFill="1" applyBorder="1" applyAlignment="1">
      <alignment vertical="center"/>
    </xf>
    <xf numFmtId="43" fontId="12" fillId="12" borderId="49" xfId="1" applyFont="1" applyFill="1" applyBorder="1" applyAlignment="1">
      <alignment vertical="center"/>
    </xf>
    <xf numFmtId="43" fontId="13" fillId="0" borderId="49" xfId="1" applyFont="1" applyBorder="1"/>
    <xf numFmtId="43" fontId="12" fillId="21" borderId="49" xfId="1" applyFont="1" applyFill="1" applyBorder="1" applyAlignment="1">
      <alignment horizontal="center" vertical="center"/>
    </xf>
    <xf numFmtId="43" fontId="13" fillId="0" borderId="49" xfId="1" applyFont="1" applyBorder="1" applyAlignment="1">
      <alignment horizontal="center"/>
    </xf>
    <xf numFmtId="43" fontId="12" fillId="21" borderId="50" xfId="1" applyFont="1" applyFill="1" applyBorder="1" applyAlignment="1">
      <alignment horizontal="center"/>
    </xf>
    <xf numFmtId="43" fontId="13" fillId="0" borderId="50" xfId="1" applyFont="1" applyBorder="1" applyAlignment="1">
      <alignment horizontal="center"/>
    </xf>
    <xf numFmtId="0" fontId="13" fillId="0" borderId="50" xfId="8" applyFont="1" applyBorder="1" applyAlignment="1">
      <alignment horizontal="center"/>
    </xf>
    <xf numFmtId="0" fontId="34" fillId="9" borderId="49" xfId="0" applyFont="1" applyFill="1" applyBorder="1" applyAlignment="1">
      <alignment vertical="top"/>
    </xf>
    <xf numFmtId="43" fontId="42" fillId="9" borderId="49" xfId="1" applyFont="1" applyFill="1" applyBorder="1" applyAlignment="1">
      <alignment vertical="center"/>
    </xf>
    <xf numFmtId="43" fontId="42" fillId="9" borderId="49" xfId="0" applyNumberFormat="1" applyFont="1" applyFill="1" applyBorder="1"/>
    <xf numFmtId="43" fontId="42" fillId="9" borderId="49" xfId="2" applyNumberFormat="1" applyFont="1" applyFill="1" applyBorder="1" applyAlignment="1" applyProtection="1">
      <alignment horizontal="centerContinuous"/>
      <protection locked="0"/>
    </xf>
    <xf numFmtId="43" fontId="42" fillId="0" borderId="49" xfId="1" applyFont="1" applyBorder="1" applyAlignment="1"/>
    <xf numFmtId="43" fontId="34" fillId="0" borderId="49" xfId="1" applyFont="1" applyBorder="1" applyAlignment="1"/>
    <xf numFmtId="0" fontId="34" fillId="0" borderId="49" xfId="8" applyFont="1" applyBorder="1" applyAlignment="1">
      <alignment horizontal="center"/>
    </xf>
    <xf numFmtId="0" fontId="40" fillId="9" borderId="49" xfId="0" applyFont="1" applyFill="1" applyBorder="1" applyAlignment="1">
      <alignment vertical="top"/>
    </xf>
    <xf numFmtId="43" fontId="36" fillId="9" borderId="49" xfId="1" applyFont="1" applyFill="1" applyBorder="1" applyAlignment="1">
      <alignment vertical="center"/>
    </xf>
    <xf numFmtId="43" fontId="36" fillId="9" borderId="49" xfId="0" applyNumberFormat="1" applyFont="1" applyFill="1" applyBorder="1"/>
    <xf numFmtId="43" fontId="40" fillId="9" borderId="49" xfId="2" applyNumberFormat="1" applyFont="1" applyFill="1" applyBorder="1" applyAlignment="1" applyProtection="1">
      <alignment horizontal="centerContinuous"/>
      <protection locked="0"/>
    </xf>
    <xf numFmtId="43" fontId="36" fillId="0" borderId="49" xfId="1" applyFont="1" applyBorder="1" applyAlignment="1"/>
    <xf numFmtId="43" fontId="40" fillId="0" borderId="49" xfId="1" applyFont="1" applyBorder="1" applyAlignment="1"/>
    <xf numFmtId="0" fontId="40" fillId="0" borderId="49" xfId="8" applyFont="1" applyBorder="1" applyAlignment="1">
      <alignment horizontal="center"/>
    </xf>
    <xf numFmtId="9" fontId="12" fillId="9" borderId="49" xfId="7" applyFont="1" applyFill="1" applyBorder="1" applyAlignment="1">
      <alignment horizontal="center"/>
    </xf>
    <xf numFmtId="43" fontId="34" fillId="8" borderId="51" xfId="1" applyFont="1" applyFill="1" applyBorder="1" applyAlignment="1"/>
    <xf numFmtId="9" fontId="12" fillId="9" borderId="53" xfId="7" applyFont="1" applyFill="1" applyBorder="1" applyAlignment="1">
      <alignment horizontal="center"/>
    </xf>
    <xf numFmtId="9" fontId="12" fillId="9" borderId="54" xfId="7" applyFont="1" applyFill="1" applyBorder="1" applyAlignment="1">
      <alignment horizontal="center"/>
    </xf>
    <xf numFmtId="43" fontId="12" fillId="9" borderId="0" xfId="8" applyNumberFormat="1" applyFont="1" applyFill="1" applyBorder="1"/>
    <xf numFmtId="43" fontId="12" fillId="9" borderId="0" xfId="8" applyNumberFormat="1" applyFont="1" applyFill="1" applyBorder="1" applyAlignment="1"/>
    <xf numFmtId="0" fontId="13" fillId="17" borderId="8" xfId="8" applyFont="1" applyFill="1" applyBorder="1" applyAlignment="1">
      <alignment horizontal="center" vertical="center"/>
    </xf>
    <xf numFmtId="0" fontId="12" fillId="9" borderId="19" xfId="8" applyFont="1" applyFill="1" applyBorder="1" applyAlignment="1">
      <alignment wrapText="1"/>
    </xf>
    <xf numFmtId="0" fontId="12" fillId="9" borderId="19" xfId="8" applyFont="1" applyFill="1" applyBorder="1" applyAlignment="1"/>
    <xf numFmtId="43" fontId="17" fillId="17" borderId="8" xfId="9" applyFont="1" applyFill="1" applyBorder="1" applyAlignment="1">
      <alignment horizontal="center" vertical="center" wrapText="1"/>
    </xf>
    <xf numFmtId="43" fontId="17" fillId="17" borderId="8" xfId="9" applyFont="1" applyFill="1" applyBorder="1" applyAlignment="1">
      <alignment horizontal="center" vertical="center"/>
    </xf>
    <xf numFmtId="0" fontId="18" fillId="0" borderId="6" xfId="9" applyNumberFormat="1" applyFont="1" applyFill="1" applyBorder="1" applyAlignment="1">
      <alignment horizontal="center"/>
    </xf>
    <xf numFmtId="0" fontId="13" fillId="17" borderId="7" xfId="8" applyFont="1" applyFill="1" applyBorder="1" applyAlignment="1">
      <alignment horizontal="center" vertical="center"/>
    </xf>
    <xf numFmtId="0" fontId="12" fillId="9" borderId="10" xfId="8" applyFont="1" applyFill="1" applyBorder="1" applyAlignment="1">
      <alignment horizontal="center"/>
    </xf>
    <xf numFmtId="0" fontId="12" fillId="9" borderId="57" xfId="8" applyFont="1" applyFill="1" applyBorder="1" applyAlignment="1"/>
    <xf numFmtId="0" fontId="12" fillId="0" borderId="6" xfId="9" applyNumberFormat="1" applyFont="1" applyBorder="1" applyAlignment="1">
      <alignment horizontal="center" wrapText="1"/>
    </xf>
    <xf numFmtId="43" fontId="12" fillId="0" borderId="6" xfId="9" applyFont="1" applyBorder="1" applyAlignment="1"/>
    <xf numFmtId="43" fontId="12" fillId="4" borderId="45" xfId="9" applyFont="1" applyFill="1" applyBorder="1" applyAlignment="1"/>
    <xf numFmtId="0" fontId="12" fillId="0" borderId="11" xfId="9" applyNumberFormat="1" applyFont="1" applyBorder="1" applyAlignment="1">
      <alignment horizontal="center" wrapText="1"/>
    </xf>
    <xf numFmtId="43" fontId="12" fillId="0" borderId="11" xfId="9" applyFont="1" applyBorder="1" applyAlignment="1"/>
    <xf numFmtId="43" fontId="18" fillId="7" borderId="11" xfId="9" applyFont="1" applyFill="1" applyBorder="1" applyAlignment="1"/>
    <xf numFmtId="43" fontId="12" fillId="4" borderId="47" xfId="9" applyFont="1" applyFill="1" applyBorder="1" applyAlignment="1"/>
    <xf numFmtId="0" fontId="12" fillId="0" borderId="59" xfId="8" applyFont="1" applyBorder="1" applyAlignment="1">
      <alignment horizontal="left"/>
    </xf>
    <xf numFmtId="0" fontId="12" fillId="4" borderId="56" xfId="8" applyFont="1" applyFill="1" applyBorder="1" applyAlignment="1">
      <alignment horizontal="center"/>
    </xf>
    <xf numFmtId="0" fontId="12" fillId="4" borderId="55" xfId="8" applyFont="1" applyFill="1" applyBorder="1" applyAlignment="1">
      <alignment horizontal="center"/>
    </xf>
    <xf numFmtId="0" fontId="12" fillId="9" borderId="3" xfId="8" applyFont="1" applyFill="1" applyBorder="1" applyAlignment="1">
      <alignment horizontal="center"/>
    </xf>
    <xf numFmtId="0" fontId="12" fillId="9" borderId="11" xfId="8" applyFont="1" applyFill="1" applyBorder="1" applyAlignment="1">
      <alignment horizontal="center"/>
    </xf>
    <xf numFmtId="43" fontId="12" fillId="0" borderId="60" xfId="9" applyFont="1" applyBorder="1" applyAlignment="1"/>
    <xf numFmtId="0" fontId="12" fillId="0" borderId="3" xfId="9" applyNumberFormat="1" applyFont="1" applyBorder="1" applyAlignment="1">
      <alignment horizontal="center" wrapText="1"/>
    </xf>
    <xf numFmtId="43" fontId="12" fillId="0" borderId="61" xfId="9" applyFont="1" applyBorder="1" applyAlignment="1"/>
    <xf numFmtId="43" fontId="18" fillId="7" borderId="3" xfId="9" applyFont="1" applyFill="1" applyBorder="1" applyAlignment="1"/>
    <xf numFmtId="43" fontId="12" fillId="4" borderId="17" xfId="9" applyFont="1" applyFill="1" applyBorder="1" applyAlignment="1"/>
    <xf numFmtId="0" fontId="12" fillId="0" borderId="19" xfId="8" applyFont="1" applyBorder="1" applyAlignment="1">
      <alignment horizontal="left"/>
    </xf>
    <xf numFmtId="0" fontId="12" fillId="30" borderId="52" xfId="0" applyFont="1" applyFill="1" applyBorder="1" applyAlignment="1">
      <alignment horizontal="center"/>
    </xf>
    <xf numFmtId="0" fontId="13" fillId="20" borderId="62" xfId="10" applyFont="1" applyFill="1" applyBorder="1" applyAlignment="1">
      <alignment horizontal="center"/>
    </xf>
    <xf numFmtId="0" fontId="13" fillId="20" borderId="63" xfId="10" applyFont="1" applyFill="1" applyBorder="1" applyAlignment="1">
      <alignment horizontal="center"/>
    </xf>
    <xf numFmtId="0" fontId="13" fillId="20" borderId="65" xfId="10" applyFont="1" applyFill="1" applyBorder="1" applyAlignment="1">
      <alignment horizontal="center"/>
    </xf>
    <xf numFmtId="43" fontId="45" fillId="0" borderId="51" xfId="1" applyFont="1" applyBorder="1" applyAlignment="1"/>
    <xf numFmtId="9" fontId="12" fillId="30" borderId="74" xfId="0" applyNumberFormat="1" applyFont="1" applyFill="1" applyBorder="1" applyAlignment="1">
      <alignment horizontal="center"/>
    </xf>
    <xf numFmtId="43" fontId="35" fillId="9" borderId="75" xfId="1" applyFont="1" applyFill="1" applyBorder="1"/>
    <xf numFmtId="9" fontId="12" fillId="30" borderId="76" xfId="0" applyNumberFormat="1" applyFont="1" applyFill="1" applyBorder="1" applyAlignment="1">
      <alignment horizontal="center"/>
    </xf>
    <xf numFmtId="9" fontId="12" fillId="30" borderId="78" xfId="0" applyNumberFormat="1" applyFont="1" applyFill="1" applyBorder="1" applyAlignment="1">
      <alignment horizontal="center"/>
    </xf>
    <xf numFmtId="43" fontId="35" fillId="9" borderId="79" xfId="1" applyFont="1" applyFill="1" applyBorder="1"/>
    <xf numFmtId="9" fontId="12" fillId="30" borderId="80" xfId="0" applyNumberFormat="1" applyFont="1" applyFill="1" applyBorder="1" applyAlignment="1">
      <alignment horizontal="center"/>
    </xf>
    <xf numFmtId="43" fontId="35" fillId="9" borderId="81" xfId="1" applyFont="1" applyFill="1" applyBorder="1"/>
    <xf numFmtId="43" fontId="13" fillId="0" borderId="82" xfId="1" applyFont="1" applyBorder="1" applyAlignment="1"/>
    <xf numFmtId="43" fontId="45" fillId="0" borderId="83" xfId="1" applyFont="1" applyBorder="1" applyAlignment="1"/>
    <xf numFmtId="43" fontId="13" fillId="0" borderId="68" xfId="1" applyFont="1" applyBorder="1" applyAlignment="1"/>
    <xf numFmtId="43" fontId="45" fillId="0" borderId="69" xfId="1" applyFont="1" applyBorder="1" applyAlignment="1"/>
    <xf numFmtId="9" fontId="12" fillId="9" borderId="84" xfId="7" applyFont="1" applyFill="1" applyBorder="1" applyAlignment="1">
      <alignment horizontal="center"/>
    </xf>
    <xf numFmtId="43" fontId="42" fillId="9" borderId="85" xfId="1" applyFont="1" applyFill="1" applyBorder="1" applyAlignment="1"/>
    <xf numFmtId="9" fontId="12" fillId="9" borderId="76" xfId="7" applyFont="1" applyFill="1" applyBorder="1" applyAlignment="1">
      <alignment horizontal="center"/>
    </xf>
    <xf numFmtId="43" fontId="42" fillId="9" borderId="77" xfId="1" applyFont="1" applyFill="1" applyBorder="1" applyAlignment="1"/>
    <xf numFmtId="9" fontId="12" fillId="9" borderId="78" xfId="7" applyFont="1" applyFill="1" applyBorder="1" applyAlignment="1">
      <alignment horizontal="center"/>
    </xf>
    <xf numFmtId="43" fontId="42" fillId="9" borderId="79" xfId="1" applyFont="1" applyFill="1" applyBorder="1" applyAlignment="1"/>
    <xf numFmtId="9" fontId="12" fillId="9" borderId="80" xfId="7" applyFont="1" applyFill="1" applyBorder="1" applyAlignment="1">
      <alignment horizontal="center"/>
    </xf>
    <xf numFmtId="9" fontId="12" fillId="9" borderId="68" xfId="7" applyFont="1" applyFill="1" applyBorder="1" applyAlignment="1">
      <alignment horizontal="center"/>
    </xf>
    <xf numFmtId="43" fontId="42" fillId="9" borderId="69" xfId="1" applyFont="1" applyFill="1" applyBorder="1" applyAlignment="1"/>
    <xf numFmtId="9" fontId="12" fillId="9" borderId="82" xfId="7" applyFont="1" applyFill="1" applyBorder="1" applyAlignment="1">
      <alignment horizontal="center"/>
    </xf>
    <xf numFmtId="43" fontId="42" fillId="9" borderId="83" xfId="1" applyFont="1" applyFill="1" applyBorder="1" applyAlignment="1"/>
    <xf numFmtId="0" fontId="13" fillId="9" borderId="90" xfId="10" applyFont="1" applyFill="1" applyBorder="1" applyAlignment="1">
      <alignment horizontal="left"/>
    </xf>
    <xf numFmtId="9" fontId="12" fillId="9" borderId="91" xfId="7" applyFont="1" applyFill="1" applyBorder="1" applyAlignment="1">
      <alignment horizontal="center"/>
    </xf>
    <xf numFmtId="0" fontId="12" fillId="9" borderId="85" xfId="10" applyFont="1" applyFill="1" applyBorder="1"/>
    <xf numFmtId="0" fontId="13" fillId="9" borderId="92" xfId="10" applyFont="1" applyFill="1" applyBorder="1" applyAlignment="1">
      <alignment horizontal="left"/>
    </xf>
    <xf numFmtId="0" fontId="12" fillId="9" borderId="77" xfId="10" applyFont="1" applyFill="1" applyBorder="1"/>
    <xf numFmtId="0" fontId="12" fillId="9" borderId="79" xfId="10" applyFont="1" applyFill="1" applyBorder="1"/>
    <xf numFmtId="0" fontId="13" fillId="9" borderId="93" xfId="10" applyFont="1" applyFill="1" applyBorder="1" applyAlignment="1">
      <alignment horizontal="left"/>
    </xf>
    <xf numFmtId="0" fontId="12" fillId="30" borderId="81" xfId="0" applyFont="1" applyFill="1" applyBorder="1"/>
    <xf numFmtId="0" fontId="13" fillId="9" borderId="82" xfId="10" applyFont="1" applyFill="1" applyBorder="1" applyAlignment="1">
      <alignment horizontal="left"/>
    </xf>
    <xf numFmtId="0" fontId="12" fillId="9" borderId="83" xfId="10" applyFont="1" applyFill="1" applyBorder="1"/>
    <xf numFmtId="0" fontId="13" fillId="9" borderId="68" xfId="10" applyFont="1" applyFill="1" applyBorder="1" applyAlignment="1">
      <alignment horizontal="left"/>
    </xf>
    <xf numFmtId="9" fontId="12" fillId="9" borderId="94" xfId="7" applyFont="1" applyFill="1" applyBorder="1" applyAlignment="1">
      <alignment horizontal="center"/>
    </xf>
    <xf numFmtId="0" fontId="12" fillId="9" borderId="69" xfId="10" applyFont="1" applyFill="1" applyBorder="1"/>
    <xf numFmtId="0" fontId="12" fillId="30" borderId="95" xfId="0" applyFont="1" applyFill="1" applyBorder="1" applyAlignment="1">
      <alignment horizontal="center"/>
    </xf>
    <xf numFmtId="0" fontId="12" fillId="30" borderId="96" xfId="0" applyFont="1" applyFill="1" applyBorder="1"/>
    <xf numFmtId="9" fontId="12" fillId="9" borderId="97" xfId="7" applyFont="1" applyFill="1" applyBorder="1" applyAlignment="1">
      <alignment horizontal="center"/>
    </xf>
    <xf numFmtId="43" fontId="42" fillId="9" borderId="98" xfId="1" applyFont="1" applyFill="1" applyBorder="1" applyAlignment="1"/>
    <xf numFmtId="9" fontId="12" fillId="30" borderId="97" xfId="0" applyNumberFormat="1" applyFont="1" applyFill="1" applyBorder="1" applyAlignment="1">
      <alignment horizontal="center"/>
    </xf>
    <xf numFmtId="43" fontId="35" fillId="9" borderId="96" xfId="1" applyFont="1" applyFill="1" applyBorder="1" applyAlignment="1"/>
    <xf numFmtId="0" fontId="13" fillId="9" borderId="66" xfId="10" applyFont="1" applyFill="1" applyBorder="1" applyAlignment="1">
      <alignment horizontal="left"/>
    </xf>
    <xf numFmtId="9" fontId="12" fillId="9" borderId="99" xfId="7" applyFont="1" applyFill="1" applyBorder="1" applyAlignment="1">
      <alignment horizontal="center"/>
    </xf>
    <xf numFmtId="0" fontId="12" fillId="9" borderId="67" xfId="10" applyFont="1" applyFill="1" applyBorder="1"/>
    <xf numFmtId="9" fontId="12" fillId="9" borderId="66" xfId="7" applyFont="1" applyFill="1" applyBorder="1" applyAlignment="1">
      <alignment horizontal="center"/>
    </xf>
    <xf numFmtId="43" fontId="42" fillId="9" borderId="67" xfId="1" applyFont="1" applyFill="1" applyBorder="1" applyAlignment="1"/>
    <xf numFmtId="43" fontId="13" fillId="0" borderId="66" xfId="1" applyFont="1" applyBorder="1" applyAlignment="1"/>
    <xf numFmtId="43" fontId="45" fillId="0" borderId="67" xfId="1" applyFont="1" applyBorder="1" applyAlignment="1"/>
    <xf numFmtId="43" fontId="13" fillId="20" borderId="100" xfId="9" applyFont="1" applyFill="1" applyBorder="1" applyAlignment="1">
      <alignment horizontal="center"/>
    </xf>
    <xf numFmtId="43" fontId="13" fillId="20" borderId="101" xfId="1" applyFont="1" applyFill="1" applyBorder="1" applyAlignment="1">
      <alignment horizontal="center"/>
    </xf>
    <xf numFmtId="43" fontId="13" fillId="20" borderId="102" xfId="1" applyFont="1" applyFill="1" applyBorder="1" applyAlignment="1">
      <alignment horizontal="center"/>
    </xf>
    <xf numFmtId="0" fontId="12" fillId="9" borderId="103" xfId="8" applyFont="1" applyFill="1" applyBorder="1" applyAlignment="1">
      <alignment wrapText="1"/>
    </xf>
    <xf numFmtId="0" fontId="12" fillId="0" borderId="104" xfId="8" applyFont="1" applyBorder="1" applyAlignment="1">
      <alignment horizontal="left"/>
    </xf>
    <xf numFmtId="0" fontId="12" fillId="9" borderId="105" xfId="8" applyFont="1" applyFill="1" applyBorder="1" applyAlignment="1">
      <alignment horizontal="center"/>
    </xf>
    <xf numFmtId="0" fontId="12" fillId="4" borderId="106" xfId="8" applyFont="1" applyFill="1" applyBorder="1" applyAlignment="1">
      <alignment horizontal="center"/>
    </xf>
    <xf numFmtId="0" fontId="12" fillId="0" borderId="105" xfId="9" applyNumberFormat="1" applyFont="1" applyBorder="1" applyAlignment="1">
      <alignment horizontal="center" wrapText="1"/>
    </xf>
    <xf numFmtId="43" fontId="12" fillId="0" borderId="105" xfId="9" applyFont="1" applyBorder="1" applyAlignment="1"/>
    <xf numFmtId="43" fontId="18" fillId="7" borderId="105" xfId="9" applyFont="1" applyFill="1" applyBorder="1" applyAlignment="1"/>
    <xf numFmtId="43" fontId="13" fillId="17" borderId="107" xfId="9" applyFont="1" applyFill="1" applyBorder="1" applyAlignment="1">
      <alignment horizontal="center" vertical="center" wrapText="1"/>
    </xf>
    <xf numFmtId="0" fontId="12" fillId="9" borderId="108" xfId="8" applyFont="1" applyFill="1" applyBorder="1" applyAlignment="1">
      <alignment horizontal="center"/>
    </xf>
    <xf numFmtId="43" fontId="12" fillId="4" borderId="109" xfId="9" applyFont="1" applyFill="1" applyBorder="1" applyAlignment="1"/>
    <xf numFmtId="0" fontId="12" fillId="4" borderId="110" xfId="8" applyFont="1" applyFill="1" applyBorder="1" applyAlignment="1">
      <alignment horizontal="center"/>
    </xf>
    <xf numFmtId="0" fontId="12" fillId="9" borderId="111" xfId="8" applyFont="1" applyFill="1" applyBorder="1" applyAlignment="1">
      <alignment vertical="center"/>
    </xf>
    <xf numFmtId="43" fontId="12" fillId="9" borderId="111" xfId="8" applyNumberFormat="1" applyFont="1" applyFill="1" applyBorder="1" applyAlignment="1">
      <alignment vertical="center"/>
    </xf>
    <xf numFmtId="43" fontId="13" fillId="9" borderId="112" xfId="9" applyFont="1" applyFill="1" applyBorder="1" applyAlignment="1">
      <alignment vertical="center" wrapText="1"/>
    </xf>
    <xf numFmtId="0" fontId="28" fillId="9" borderId="0" xfId="8" applyFont="1" applyFill="1"/>
    <xf numFmtId="43" fontId="13" fillId="0" borderId="51" xfId="8" applyNumberFormat="1" applyFont="1" applyBorder="1" applyAlignment="1"/>
    <xf numFmtId="43" fontId="12" fillId="0" borderId="70" xfId="1" applyFont="1" applyBorder="1" applyAlignment="1"/>
    <xf numFmtId="43" fontId="12" fillId="0" borderId="89" xfId="1" applyFont="1" applyBorder="1" applyAlignment="1"/>
    <xf numFmtId="43" fontId="12" fillId="0" borderId="71" xfId="1" applyFont="1" applyBorder="1" applyAlignment="1"/>
    <xf numFmtId="43" fontId="13" fillId="0" borderId="113" xfId="1" applyFont="1" applyBorder="1"/>
    <xf numFmtId="0" fontId="13" fillId="0" borderId="114" xfId="8" applyFont="1" applyBorder="1"/>
    <xf numFmtId="0" fontId="13" fillId="9" borderId="115" xfId="8" applyFont="1" applyFill="1" applyBorder="1"/>
    <xf numFmtId="0" fontId="13" fillId="0" borderId="115" xfId="8" applyFont="1" applyBorder="1"/>
    <xf numFmtId="9" fontId="44" fillId="9" borderId="115" xfId="1" applyNumberFormat="1" applyFont="1" applyFill="1" applyBorder="1" applyAlignment="1">
      <alignment horizontal="center"/>
    </xf>
    <xf numFmtId="43" fontId="13" fillId="0" borderId="115" xfId="1" applyFont="1" applyBorder="1"/>
    <xf numFmtId="0" fontId="13" fillId="0" borderId="116" xfId="8" applyFont="1" applyBorder="1"/>
    <xf numFmtId="0" fontId="13" fillId="0" borderId="117" xfId="8" applyFont="1" applyBorder="1"/>
    <xf numFmtId="0" fontId="13" fillId="0" borderId="118" xfId="8" applyFont="1" applyBorder="1"/>
    <xf numFmtId="0" fontId="13" fillId="9" borderId="117" xfId="8" applyFont="1" applyFill="1" applyBorder="1" applyAlignment="1"/>
    <xf numFmtId="43" fontId="13" fillId="9" borderId="117" xfId="9" applyFont="1" applyFill="1" applyBorder="1" applyAlignment="1">
      <alignment vertical="center" wrapText="1"/>
    </xf>
    <xf numFmtId="43" fontId="13" fillId="9" borderId="117" xfId="9" applyFont="1" applyFill="1" applyBorder="1" applyAlignment="1">
      <alignment horizontal="center" vertical="center" wrapText="1"/>
    </xf>
    <xf numFmtId="0" fontId="13" fillId="0" borderId="118" xfId="8" applyFont="1" applyBorder="1" applyAlignment="1"/>
    <xf numFmtId="43" fontId="12" fillId="9" borderId="119" xfId="9" applyFont="1" applyFill="1" applyBorder="1" applyAlignment="1">
      <alignment horizontal="left"/>
    </xf>
    <xf numFmtId="0" fontId="13" fillId="0" borderId="120" xfId="8" applyFont="1" applyBorder="1" applyAlignment="1"/>
    <xf numFmtId="43" fontId="12" fillId="0" borderId="120" xfId="1" applyFont="1" applyBorder="1" applyAlignment="1"/>
    <xf numFmtId="43" fontId="13" fillId="0" borderId="120" xfId="1" applyFont="1" applyBorder="1" applyAlignment="1"/>
    <xf numFmtId="0" fontId="13" fillId="0" borderId="121" xfId="8" applyFont="1" applyBorder="1" applyAlignment="1"/>
    <xf numFmtId="43" fontId="12" fillId="9" borderId="114" xfId="9" applyFont="1" applyFill="1" applyBorder="1" applyAlignment="1">
      <alignment horizontal="left"/>
    </xf>
    <xf numFmtId="0" fontId="13" fillId="0" borderId="115" xfId="8" applyFont="1" applyBorder="1" applyAlignment="1"/>
    <xf numFmtId="43" fontId="12" fillId="0" borderId="115" xfId="1" applyFont="1" applyBorder="1" applyAlignment="1"/>
    <xf numFmtId="43" fontId="13" fillId="0" borderId="115" xfId="1" applyFont="1" applyBorder="1" applyAlignment="1"/>
    <xf numFmtId="0" fontId="13" fillId="0" borderId="116" xfId="8" applyFont="1" applyBorder="1" applyAlignment="1"/>
    <xf numFmtId="43" fontId="12" fillId="9" borderId="117" xfId="9" applyFont="1" applyFill="1" applyBorder="1" applyAlignment="1"/>
    <xf numFmtId="0" fontId="40" fillId="0" borderId="118" xfId="8" applyFont="1" applyBorder="1" applyAlignment="1"/>
    <xf numFmtId="43" fontId="12" fillId="9" borderId="117" xfId="9" applyFont="1" applyFill="1" applyBorder="1" applyAlignment="1">
      <alignment horizontal="left"/>
    </xf>
    <xf numFmtId="43" fontId="12" fillId="8" borderId="0" xfId="0" applyNumberFormat="1" applyFont="1" applyFill="1"/>
    <xf numFmtId="43" fontId="46" fillId="9" borderId="0" xfId="1" applyFont="1" applyFill="1" applyBorder="1" applyAlignment="1">
      <alignment horizontal="center"/>
    </xf>
    <xf numFmtId="0" fontId="12" fillId="26" borderId="123" xfId="6" applyFont="1" applyFill="1" applyBorder="1" applyAlignment="1" applyProtection="1">
      <alignment horizontal="center" vertical="top" wrapText="1"/>
      <protection locked="0"/>
    </xf>
    <xf numFmtId="0" fontId="27" fillId="33" borderId="123" xfId="0" applyFont="1" applyFill="1" applyBorder="1" applyAlignment="1">
      <alignment horizontal="center" vertical="top" wrapText="1"/>
    </xf>
    <xf numFmtId="0" fontId="27" fillId="27" borderId="123" xfId="0" applyFont="1" applyFill="1" applyBorder="1" applyAlignment="1">
      <alignment horizontal="center" vertical="top" wrapText="1"/>
    </xf>
    <xf numFmtId="1" fontId="28" fillId="26" borderId="123" xfId="1" applyNumberFormat="1" applyFont="1" applyFill="1" applyBorder="1" applyAlignment="1" applyProtection="1">
      <alignment horizontal="center" vertical="top" wrapText="1"/>
      <protection locked="0"/>
    </xf>
    <xf numFmtId="0" fontId="27" fillId="28" borderId="123" xfId="1" applyNumberFormat="1" applyFont="1" applyFill="1" applyBorder="1" applyAlignment="1" applyProtection="1">
      <alignment horizontal="center" vertical="top" wrapText="1"/>
      <protection locked="0"/>
    </xf>
    <xf numFmtId="0" fontId="28" fillId="25" borderId="123" xfId="1" applyNumberFormat="1" applyFont="1" applyFill="1" applyBorder="1" applyAlignment="1" applyProtection="1">
      <alignment horizontal="center" vertical="top" wrapText="1"/>
      <protection locked="0"/>
    </xf>
    <xf numFmtId="43" fontId="28" fillId="25" borderId="123" xfId="1" applyFont="1" applyFill="1" applyBorder="1" applyAlignment="1" applyProtection="1">
      <alignment horizontal="center" vertical="top" wrapText="1"/>
      <protection locked="0"/>
    </xf>
    <xf numFmtId="1" fontId="28" fillId="16" borderId="123" xfId="1" applyNumberFormat="1" applyFont="1" applyFill="1" applyBorder="1" applyAlignment="1" applyProtection="1">
      <alignment horizontal="center" vertical="top" wrapText="1"/>
      <protection locked="0"/>
    </xf>
    <xf numFmtId="43" fontId="27" fillId="25" borderId="123" xfId="1" applyFont="1" applyFill="1" applyBorder="1" applyAlignment="1" applyProtection="1">
      <alignment horizontal="center" vertical="top" wrapText="1"/>
      <protection locked="0"/>
    </xf>
    <xf numFmtId="43" fontId="28" fillId="13" borderId="123" xfId="1" applyFont="1" applyFill="1" applyBorder="1" applyAlignment="1" applyProtection="1">
      <alignment horizontal="center" vertical="top" wrapText="1"/>
      <protection locked="0"/>
    </xf>
    <xf numFmtId="4" fontId="18" fillId="10" borderId="123" xfId="6" applyNumberFormat="1" applyFont="1" applyFill="1" applyBorder="1" applyAlignment="1" applyProtection="1">
      <alignment horizontal="center" vertical="center" wrapText="1"/>
      <protection locked="0"/>
    </xf>
    <xf numFmtId="0" fontId="18" fillId="0" borderId="123" xfId="4" applyFont="1" applyFill="1" applyBorder="1" applyAlignment="1" applyProtection="1">
      <alignment horizontal="center" vertical="center"/>
      <protection locked="0"/>
    </xf>
    <xf numFmtId="17" fontId="18" fillId="28" borderId="123" xfId="1" quotePrefix="1" applyNumberFormat="1" applyFont="1" applyFill="1" applyBorder="1" applyAlignment="1" applyProtection="1">
      <alignment horizontal="center" vertical="center" shrinkToFit="1"/>
      <protection locked="0"/>
    </xf>
    <xf numFmtId="17" fontId="18" fillId="7" borderId="123" xfId="1" quotePrefix="1" applyNumberFormat="1" applyFont="1" applyFill="1" applyBorder="1" applyAlignment="1" applyProtection="1">
      <alignment horizontal="center" vertical="center" shrinkToFit="1"/>
      <protection locked="0"/>
    </xf>
    <xf numFmtId="1" fontId="18" fillId="0" borderId="123" xfId="4" quotePrefix="1" applyNumberFormat="1" applyFont="1" applyFill="1" applyBorder="1" applyAlignment="1" applyProtection="1">
      <alignment horizontal="center" vertical="center"/>
      <protection locked="0"/>
    </xf>
    <xf numFmtId="0" fontId="18" fillId="9" borderId="123" xfId="4" applyFont="1" applyFill="1" applyBorder="1" applyAlignment="1" applyProtection="1">
      <alignment vertical="center" shrinkToFit="1"/>
      <protection locked="0"/>
    </xf>
    <xf numFmtId="0" fontId="18" fillId="0" borderId="123" xfId="4" applyFont="1" applyFill="1" applyBorder="1" applyAlignment="1" applyProtection="1">
      <alignment horizontal="center" vertical="center" shrinkToFit="1"/>
      <protection locked="0"/>
    </xf>
    <xf numFmtId="1" fontId="18" fillId="0" borderId="123" xfId="1" quotePrefix="1" applyNumberFormat="1" applyFont="1" applyFill="1" applyBorder="1" applyAlignment="1" applyProtection="1">
      <alignment horizontal="center" vertical="center" shrinkToFit="1"/>
      <protection locked="0"/>
    </xf>
    <xf numFmtId="10" fontId="27" fillId="28" borderId="123" xfId="1" quotePrefix="1" applyNumberFormat="1" applyFont="1" applyFill="1" applyBorder="1" applyAlignment="1" applyProtection="1">
      <alignment horizontal="center" vertical="center" shrinkToFit="1"/>
      <protection locked="0"/>
    </xf>
    <xf numFmtId="17" fontId="18" fillId="0" borderId="123" xfId="1" quotePrefix="1" applyNumberFormat="1" applyFont="1" applyFill="1" applyBorder="1" applyAlignment="1" applyProtection="1">
      <alignment horizontal="center" vertical="center" shrinkToFit="1"/>
      <protection locked="0"/>
    </xf>
    <xf numFmtId="43" fontId="18" fillId="0" borderId="123" xfId="1" quotePrefix="1" applyFont="1" applyFill="1" applyBorder="1" applyAlignment="1" applyProtection="1">
      <alignment horizontal="center" vertical="center" shrinkToFit="1"/>
      <protection locked="0"/>
    </xf>
    <xf numFmtId="1" fontId="29" fillId="16" borderId="123" xfId="1" quotePrefix="1" applyNumberFormat="1" applyFont="1" applyFill="1" applyBorder="1" applyAlignment="1" applyProtection="1">
      <alignment horizontal="center" vertical="center" shrinkToFit="1"/>
      <protection locked="0"/>
    </xf>
    <xf numFmtId="43" fontId="29" fillId="16" borderId="123" xfId="1" applyFont="1" applyFill="1" applyBorder="1" applyAlignment="1" applyProtection="1">
      <alignment horizontal="center" vertical="center" shrinkToFit="1"/>
      <protection locked="0"/>
    </xf>
    <xf numFmtId="43" fontId="18" fillId="9" borderId="123" xfId="1" applyFont="1" applyFill="1" applyBorder="1" applyAlignment="1" applyProtection="1">
      <alignment horizontal="center" vertical="center" shrinkToFit="1"/>
      <protection locked="0"/>
    </xf>
    <xf numFmtId="43" fontId="17" fillId="7" borderId="123" xfId="1" applyFont="1" applyFill="1" applyBorder="1" applyAlignment="1" applyProtection="1">
      <alignment vertical="center" shrinkToFit="1"/>
      <protection locked="0"/>
    </xf>
    <xf numFmtId="43" fontId="18" fillId="0" borderId="123" xfId="1" applyFont="1" applyFill="1" applyBorder="1" applyAlignment="1" applyProtection="1">
      <alignment horizontal="center" vertical="center" shrinkToFit="1"/>
      <protection locked="0"/>
    </xf>
    <xf numFmtId="43" fontId="18" fillId="15" borderId="123" xfId="1" applyFont="1" applyFill="1" applyBorder="1" applyAlignment="1" applyProtection="1">
      <alignment vertical="center"/>
      <protection locked="0"/>
    </xf>
    <xf numFmtId="4" fontId="18" fillId="0" borderId="123" xfId="5" applyNumberFormat="1" applyFont="1" applyFill="1" applyBorder="1" applyAlignment="1" applyProtection="1">
      <alignment horizontal="center"/>
      <protection hidden="1"/>
    </xf>
    <xf numFmtId="17" fontId="18" fillId="0" borderId="123" xfId="1" applyNumberFormat="1" applyFont="1" applyFill="1" applyBorder="1" applyAlignment="1" applyProtection="1">
      <alignment horizontal="center" vertical="center" shrinkToFit="1"/>
      <protection locked="0"/>
    </xf>
    <xf numFmtId="0" fontId="18" fillId="9" borderId="123" xfId="4" applyFont="1" applyFill="1" applyBorder="1" applyAlignment="1" applyProtection="1">
      <alignment vertical="center"/>
      <protection locked="0"/>
    </xf>
    <xf numFmtId="1" fontId="18" fillId="9" borderId="123" xfId="4" quotePrefix="1" applyNumberFormat="1" applyFont="1" applyFill="1" applyBorder="1" applyAlignment="1" applyProtection="1">
      <alignment horizontal="center" vertical="center"/>
      <protection locked="0"/>
    </xf>
    <xf numFmtId="43" fontId="12" fillId="0" borderId="123" xfId="1" applyFont="1" applyFill="1" applyBorder="1" applyAlignment="1" applyProtection="1">
      <alignment horizontal="center" vertical="center" shrinkToFit="1"/>
      <protection locked="0"/>
    </xf>
    <xf numFmtId="0" fontId="18" fillId="28" borderId="124" xfId="1" applyNumberFormat="1" applyFont="1" applyFill="1" applyBorder="1" applyAlignment="1" applyProtection="1">
      <alignment horizontal="center" vertical="center" shrinkToFit="1"/>
      <protection locked="0"/>
    </xf>
    <xf numFmtId="0" fontId="27" fillId="28" borderId="124" xfId="1" applyNumberFormat="1" applyFont="1" applyFill="1" applyBorder="1" applyAlignment="1" applyProtection="1">
      <alignment horizontal="center" vertical="top" wrapText="1"/>
      <protection locked="0"/>
    </xf>
    <xf numFmtId="43" fontId="28" fillId="13" borderId="125" xfId="1" applyFont="1" applyFill="1" applyBorder="1" applyAlignment="1" applyProtection="1">
      <alignment horizontal="center" vertical="top" wrapText="1"/>
      <protection locked="0"/>
    </xf>
    <xf numFmtId="43" fontId="18" fillId="0" borderId="125" xfId="1" applyFont="1" applyFill="1" applyBorder="1" applyAlignment="1" applyProtection="1">
      <alignment horizontal="center" vertical="center" shrinkToFit="1"/>
      <protection locked="0"/>
    </xf>
    <xf numFmtId="43" fontId="12" fillId="0" borderId="125" xfId="1" applyFont="1" applyFill="1" applyBorder="1" applyAlignment="1" applyProtection="1">
      <alignment horizontal="center" vertical="center" shrinkToFit="1"/>
      <protection locked="0"/>
    </xf>
    <xf numFmtId="43" fontId="17" fillId="19" borderId="128" xfId="1" applyFont="1" applyFill="1" applyBorder="1" applyAlignment="1" applyProtection="1">
      <alignment horizontal="center" vertical="center" shrinkToFit="1"/>
      <protection locked="0"/>
    </xf>
    <xf numFmtId="0" fontId="18" fillId="28" borderId="129" xfId="1" applyNumberFormat="1" applyFont="1" applyFill="1" applyBorder="1" applyAlignment="1" applyProtection="1">
      <alignment horizontal="center" vertical="center" shrinkToFit="1"/>
      <protection locked="0"/>
    </xf>
    <xf numFmtId="0" fontId="17" fillId="19" borderId="128" xfId="1" applyNumberFormat="1" applyFont="1" applyFill="1" applyBorder="1" applyAlignment="1" applyProtection="1">
      <alignment horizontal="center" vertical="center" shrinkToFit="1"/>
      <protection locked="0"/>
    </xf>
    <xf numFmtId="0" fontId="27" fillId="22" borderId="131" xfId="1" applyNumberFormat="1" applyFont="1" applyFill="1" applyBorder="1" applyAlignment="1" applyProtection="1">
      <alignment horizontal="center" vertical="center" wrapText="1"/>
      <protection locked="0"/>
    </xf>
    <xf numFmtId="17" fontId="17" fillId="19" borderId="127" xfId="1" applyNumberFormat="1" applyFont="1" applyFill="1" applyBorder="1" applyAlignment="1" applyProtection="1">
      <alignment horizontal="center" vertical="center" shrinkToFit="1"/>
      <protection locked="0"/>
    </xf>
    <xf numFmtId="0" fontId="17" fillId="19" borderId="127" xfId="1" applyNumberFormat="1" applyFont="1" applyFill="1" applyBorder="1" applyAlignment="1" applyProtection="1">
      <alignment horizontal="center" vertical="center" shrinkToFit="1"/>
      <protection locked="0"/>
    </xf>
    <xf numFmtId="43" fontId="27" fillId="28" borderId="130" xfId="1" applyFont="1" applyFill="1" applyBorder="1" applyAlignment="1" applyProtection="1">
      <alignment horizontal="center" vertical="center" wrapText="1"/>
      <protection locked="0"/>
    </xf>
    <xf numFmtId="0" fontId="27" fillId="28" borderId="131" xfId="1" applyNumberFormat="1" applyFont="1" applyFill="1" applyBorder="1" applyAlignment="1" applyProtection="1">
      <alignment horizontal="center" vertical="center" wrapText="1"/>
      <protection locked="0"/>
    </xf>
    <xf numFmtId="43" fontId="18" fillId="28" borderId="126" xfId="1" applyFont="1" applyFill="1" applyBorder="1" applyAlignment="1" applyProtection="1">
      <alignment horizontal="center" vertical="center" shrinkToFit="1"/>
      <protection locked="0"/>
    </xf>
    <xf numFmtId="17" fontId="12" fillId="28" borderId="127" xfId="1" applyNumberFormat="1" applyFont="1" applyFill="1" applyBorder="1" applyAlignment="1" applyProtection="1">
      <alignment horizontal="center" vertical="center" shrinkToFit="1"/>
      <protection locked="0"/>
    </xf>
    <xf numFmtId="0" fontId="18" fillId="28" borderId="127" xfId="1" applyNumberFormat="1" applyFont="1" applyFill="1" applyBorder="1" applyAlignment="1" applyProtection="1">
      <alignment horizontal="center" vertical="center" shrinkToFit="1"/>
      <protection locked="0"/>
    </xf>
    <xf numFmtId="17" fontId="18" fillId="28" borderId="127" xfId="1" applyNumberFormat="1" applyFont="1" applyFill="1" applyBorder="1" applyAlignment="1" applyProtection="1">
      <alignment horizontal="center" vertical="center" shrinkToFit="1"/>
      <protection locked="0"/>
    </xf>
    <xf numFmtId="0" fontId="27" fillId="28" borderId="130" xfId="1" applyNumberFormat="1" applyFont="1" applyFill="1" applyBorder="1" applyAlignment="1" applyProtection="1">
      <alignment horizontal="center" vertical="center" wrapText="1"/>
      <protection locked="0"/>
    </xf>
    <xf numFmtId="0" fontId="27" fillId="22" borderId="132" xfId="1" applyNumberFormat="1" applyFont="1" applyFill="1" applyBorder="1" applyAlignment="1" applyProtection="1">
      <alignment horizontal="center" vertical="center" wrapText="1"/>
      <protection locked="0"/>
    </xf>
    <xf numFmtId="0" fontId="27" fillId="28" borderId="133" xfId="1" applyNumberFormat="1" applyFont="1" applyFill="1" applyBorder="1" applyAlignment="1" applyProtection="1">
      <alignment horizontal="center" vertical="center" wrapText="1"/>
      <protection locked="0"/>
    </xf>
    <xf numFmtId="0" fontId="17" fillId="19" borderId="134" xfId="1" applyNumberFormat="1" applyFont="1" applyFill="1" applyBorder="1" applyAlignment="1" applyProtection="1">
      <alignment horizontal="center" vertical="center" shrinkToFit="1"/>
      <protection locked="0"/>
    </xf>
    <xf numFmtId="0" fontId="17" fillId="19" borderId="135" xfId="1" applyNumberFormat="1" applyFont="1" applyFill="1" applyBorder="1" applyAlignment="1" applyProtection="1">
      <alignment horizontal="center" vertical="center" shrinkToFit="1"/>
      <protection locked="0"/>
    </xf>
    <xf numFmtId="43" fontId="28" fillId="13" borderId="124" xfId="1" applyFont="1" applyFill="1" applyBorder="1" applyAlignment="1" applyProtection="1">
      <alignment horizontal="center" vertical="top" wrapText="1"/>
      <protection locked="0"/>
    </xf>
    <xf numFmtId="43" fontId="27" fillId="22" borderId="136" xfId="1" applyFont="1" applyFill="1" applyBorder="1" applyAlignment="1" applyProtection="1">
      <alignment horizontal="center" vertical="top" wrapText="1"/>
      <protection locked="0"/>
    </xf>
    <xf numFmtId="43" fontId="17" fillId="20" borderId="137" xfId="1" applyFont="1" applyFill="1" applyBorder="1" applyAlignment="1" applyProtection="1">
      <alignment vertical="center" shrinkToFit="1"/>
      <protection locked="0"/>
    </xf>
    <xf numFmtId="4" fontId="18" fillId="10" borderId="124" xfId="6" applyNumberFormat="1" applyFont="1" applyFill="1" applyBorder="1" applyAlignment="1" applyProtection="1">
      <alignment horizontal="center" vertical="center" wrapText="1"/>
      <protection locked="0"/>
    </xf>
    <xf numFmtId="43" fontId="18" fillId="15" borderId="124" xfId="1" applyFont="1" applyFill="1" applyBorder="1" applyAlignment="1" applyProtection="1">
      <alignment vertical="center"/>
      <protection locked="0"/>
    </xf>
    <xf numFmtId="43" fontId="27" fillId="13" borderId="125" xfId="1" applyFont="1" applyFill="1" applyBorder="1" applyAlignment="1" applyProtection="1">
      <alignment horizontal="center" vertical="top" wrapText="1"/>
      <protection locked="0"/>
    </xf>
    <xf numFmtId="43" fontId="17" fillId="0" borderId="125" xfId="1" applyFont="1" applyFill="1" applyBorder="1" applyAlignment="1" applyProtection="1">
      <alignment vertical="center" shrinkToFit="1"/>
      <protection locked="0"/>
    </xf>
    <xf numFmtId="43" fontId="18" fillId="0" borderId="138" xfId="1" applyFont="1" applyFill="1" applyBorder="1" applyAlignment="1" applyProtection="1">
      <alignment horizontal="center" vertical="center" shrinkToFit="1"/>
      <protection locked="0"/>
    </xf>
    <xf numFmtId="1" fontId="29" fillId="16" borderId="139" xfId="1" quotePrefix="1" applyNumberFormat="1" applyFont="1" applyFill="1" applyBorder="1" applyAlignment="1" applyProtection="1">
      <alignment horizontal="center" vertical="center" shrinkToFit="1"/>
      <protection locked="0"/>
    </xf>
    <xf numFmtId="43" fontId="29" fillId="16" borderId="139" xfId="1" applyFont="1" applyFill="1" applyBorder="1" applyAlignment="1" applyProtection="1">
      <alignment horizontal="center" vertical="center" shrinkToFit="1"/>
      <protection locked="0"/>
    </xf>
    <xf numFmtId="43" fontId="12" fillId="0" borderId="139" xfId="1" applyFont="1" applyFill="1" applyBorder="1" applyAlignment="1" applyProtection="1">
      <alignment horizontal="center" vertical="center" shrinkToFit="1"/>
      <protection locked="0"/>
    </xf>
    <xf numFmtId="43" fontId="18" fillId="15" borderId="139" xfId="1" applyFont="1" applyFill="1" applyBorder="1" applyAlignment="1" applyProtection="1">
      <alignment vertical="center"/>
      <protection locked="0"/>
    </xf>
    <xf numFmtId="43" fontId="18" fillId="15" borderId="140" xfId="1" applyFont="1" applyFill="1" applyBorder="1" applyAlignment="1" applyProtection="1">
      <alignment vertical="center"/>
      <protection locked="0"/>
    </xf>
    <xf numFmtId="43" fontId="17" fillId="20" borderId="141" xfId="1" applyFont="1" applyFill="1" applyBorder="1" applyAlignment="1" applyProtection="1">
      <alignment vertical="center" shrinkToFit="1"/>
      <protection locked="0"/>
    </xf>
    <xf numFmtId="43" fontId="17" fillId="0" borderId="138" xfId="1" applyFont="1" applyFill="1" applyBorder="1" applyAlignment="1" applyProtection="1">
      <alignment vertical="center" shrinkToFit="1"/>
      <protection locked="0"/>
    </xf>
    <xf numFmtId="43" fontId="27" fillId="22" borderId="142" xfId="1" applyFont="1" applyFill="1" applyBorder="1" applyAlignment="1" applyProtection="1">
      <alignment horizontal="center" vertical="top" wrapText="1"/>
      <protection locked="0"/>
    </xf>
    <xf numFmtId="43" fontId="17" fillId="20" borderId="143" xfId="1" applyFont="1" applyFill="1" applyBorder="1" applyAlignment="1" applyProtection="1">
      <alignment vertical="center" shrinkToFit="1"/>
      <protection locked="0"/>
    </xf>
    <xf numFmtId="43" fontId="17" fillId="20" borderId="144" xfId="1" applyFont="1" applyFill="1" applyBorder="1" applyAlignment="1" applyProtection="1">
      <alignment vertical="center" shrinkToFit="1"/>
      <protection locked="0"/>
    </xf>
    <xf numFmtId="43" fontId="13" fillId="14" borderId="146" xfId="1" applyFont="1" applyFill="1" applyBorder="1" applyProtection="1">
      <protection hidden="1"/>
    </xf>
    <xf numFmtId="4" fontId="47" fillId="11" borderId="145" xfId="6" applyNumberFormat="1" applyFont="1" applyFill="1" applyBorder="1" applyAlignment="1" applyProtection="1">
      <alignment horizontal="center" vertical="center" wrapText="1"/>
      <protection hidden="1"/>
    </xf>
    <xf numFmtId="43" fontId="13" fillId="9" borderId="0" xfId="1" applyFont="1" applyFill="1" applyBorder="1" applyAlignment="1" applyProtection="1">
      <alignment horizontal="center" vertical="center"/>
      <protection locked="0"/>
    </xf>
    <xf numFmtId="0" fontId="13" fillId="9" borderId="0" xfId="0" applyFont="1" applyFill="1" applyAlignment="1" applyProtection="1">
      <alignment vertical="center"/>
      <protection locked="0"/>
    </xf>
    <xf numFmtId="0" fontId="13" fillId="0" borderId="0" xfId="0" applyFont="1" applyAlignment="1" applyProtection="1">
      <alignment vertical="center"/>
      <protection locked="0"/>
    </xf>
    <xf numFmtId="43" fontId="13" fillId="20" borderId="147" xfId="1" applyFont="1" applyFill="1" applyBorder="1" applyAlignment="1" applyProtection="1">
      <alignment horizontal="center" vertical="center"/>
      <protection locked="0"/>
    </xf>
    <xf numFmtId="0" fontId="13" fillId="20" borderId="148" xfId="1" applyNumberFormat="1" applyFont="1" applyFill="1" applyBorder="1" applyAlignment="1" applyProtection="1">
      <alignment horizontal="center" vertical="center"/>
      <protection locked="0"/>
    </xf>
    <xf numFmtId="43" fontId="13" fillId="20" borderId="29" xfId="1" applyFont="1" applyFill="1" applyBorder="1" applyAlignment="1" applyProtection="1">
      <alignment horizontal="center" vertical="center"/>
      <protection locked="0"/>
    </xf>
    <xf numFmtId="43" fontId="13" fillId="20" borderId="30" xfId="1" applyFont="1" applyFill="1" applyBorder="1" applyAlignment="1" applyProtection="1">
      <alignment horizontal="center" vertical="center"/>
      <protection locked="0"/>
    </xf>
    <xf numFmtId="43" fontId="13" fillId="8" borderId="154" xfId="1" applyFont="1" applyFill="1" applyBorder="1" applyAlignment="1" applyProtection="1">
      <alignment horizontal="center" vertical="center"/>
      <protection locked="0"/>
    </xf>
    <xf numFmtId="43" fontId="18" fillId="0" borderId="139" xfId="1" quotePrefix="1" applyFont="1" applyFill="1" applyBorder="1" applyAlignment="1" applyProtection="1">
      <alignment horizontal="center" vertical="center" shrinkToFit="1"/>
      <protection locked="0"/>
    </xf>
    <xf numFmtId="43" fontId="18" fillId="9" borderId="139" xfId="1" applyFont="1" applyFill="1" applyBorder="1" applyAlignment="1" applyProtection="1">
      <alignment horizontal="center" vertical="center" shrinkToFit="1"/>
      <protection locked="0"/>
    </xf>
    <xf numFmtId="0" fontId="18" fillId="28" borderId="140" xfId="1" applyNumberFormat="1" applyFont="1" applyFill="1" applyBorder="1" applyAlignment="1" applyProtection="1">
      <alignment horizontal="center" vertical="center" shrinkToFit="1"/>
      <protection locked="0"/>
    </xf>
    <xf numFmtId="43" fontId="13" fillId="7" borderId="151" xfId="1" applyFont="1" applyFill="1" applyBorder="1" applyAlignment="1" applyProtection="1">
      <alignment horizontal="center" vertical="center"/>
      <protection locked="0"/>
    </xf>
    <xf numFmtId="43" fontId="13" fillId="28" borderId="149" xfId="1" applyFont="1" applyFill="1" applyBorder="1" applyAlignment="1" applyProtection="1">
      <alignment horizontal="center" vertical="center"/>
      <protection locked="0"/>
    </xf>
    <xf numFmtId="0" fontId="13" fillId="28" borderId="148" xfId="1" applyNumberFormat="1" applyFont="1" applyFill="1" applyBorder="1" applyAlignment="1" applyProtection="1">
      <alignment horizontal="center" vertical="center"/>
      <protection locked="0"/>
    </xf>
    <xf numFmtId="0" fontId="13" fillId="28" borderId="150" xfId="1" applyNumberFormat="1" applyFont="1" applyFill="1" applyBorder="1" applyAlignment="1" applyProtection="1">
      <alignment horizontal="center" vertical="center"/>
      <protection locked="0"/>
    </xf>
    <xf numFmtId="43" fontId="13" fillId="9" borderId="147" xfId="1" applyFont="1" applyFill="1" applyBorder="1" applyAlignment="1" applyProtection="1">
      <alignment horizontal="center" vertical="center"/>
      <protection locked="0"/>
    </xf>
    <xf numFmtId="43" fontId="26" fillId="16" borderId="151" xfId="1" applyFont="1" applyFill="1" applyBorder="1" applyAlignment="1" applyProtection="1">
      <alignment horizontal="center" vertical="center"/>
      <protection locked="0"/>
    </xf>
    <xf numFmtId="43" fontId="13" fillId="16" borderId="151" xfId="1" applyFont="1" applyFill="1" applyBorder="1" applyAlignment="1" applyProtection="1">
      <alignment horizontal="center" vertical="center"/>
      <protection locked="0"/>
    </xf>
    <xf numFmtId="1" fontId="26" fillId="16" borderId="151" xfId="1" applyNumberFormat="1" applyFont="1" applyFill="1" applyBorder="1" applyAlignment="1" applyProtection="1">
      <alignment horizontal="center" vertical="center"/>
      <protection locked="0"/>
    </xf>
    <xf numFmtId="43" fontId="13" fillId="9" borderId="151" xfId="1" applyFont="1" applyFill="1" applyBorder="1" applyAlignment="1" applyProtection="1">
      <alignment horizontal="center" vertical="center"/>
      <protection locked="0"/>
    </xf>
    <xf numFmtId="43" fontId="13" fillId="9" borderId="153" xfId="1" applyFont="1" applyFill="1" applyBorder="1" applyAlignment="1" applyProtection="1">
      <alignment horizontal="center" vertical="center"/>
      <protection locked="0"/>
    </xf>
    <xf numFmtId="43" fontId="13" fillId="15" borderId="151" xfId="1" applyFont="1" applyFill="1" applyBorder="1" applyAlignment="1" applyProtection="1">
      <alignment horizontal="center" vertical="center"/>
      <protection locked="0"/>
    </xf>
    <xf numFmtId="43" fontId="13" fillId="15" borderId="152" xfId="1" applyFont="1" applyFill="1" applyBorder="1" applyAlignment="1" applyProtection="1">
      <alignment horizontal="center" vertical="center"/>
      <protection locked="0"/>
    </xf>
    <xf numFmtId="0" fontId="18" fillId="0" borderId="139" xfId="4" applyFont="1" applyFill="1" applyBorder="1" applyAlignment="1" applyProtection="1">
      <alignment horizontal="center" vertical="center"/>
      <protection locked="0"/>
    </xf>
    <xf numFmtId="17" fontId="18" fillId="28" borderId="139" xfId="1" quotePrefix="1" applyNumberFormat="1" applyFont="1" applyFill="1" applyBorder="1" applyAlignment="1" applyProtection="1">
      <alignment horizontal="center" vertical="center" shrinkToFit="1"/>
      <protection locked="0"/>
    </xf>
    <xf numFmtId="17" fontId="18" fillId="7" borderId="139" xfId="1" quotePrefix="1" applyNumberFormat="1" applyFont="1" applyFill="1" applyBorder="1" applyAlignment="1" applyProtection="1">
      <alignment horizontal="center" vertical="center" shrinkToFit="1"/>
      <protection locked="0"/>
    </xf>
    <xf numFmtId="1" fontId="18" fillId="0" borderId="139" xfId="4" quotePrefix="1" applyNumberFormat="1" applyFont="1" applyFill="1" applyBorder="1" applyAlignment="1" applyProtection="1">
      <alignment horizontal="center" vertical="center"/>
      <protection locked="0"/>
    </xf>
    <xf numFmtId="0" fontId="18" fillId="9" borderId="139" xfId="4" applyFont="1" applyFill="1" applyBorder="1" applyAlignment="1" applyProtection="1">
      <alignment vertical="center" shrinkToFit="1"/>
      <protection locked="0"/>
    </xf>
    <xf numFmtId="0" fontId="18" fillId="0" borderId="139" xfId="4" applyFont="1" applyFill="1" applyBorder="1" applyAlignment="1" applyProtection="1">
      <alignment horizontal="center" vertical="center" shrinkToFit="1"/>
      <protection locked="0"/>
    </xf>
    <xf numFmtId="1" fontId="18" fillId="0" borderId="139" xfId="1" quotePrefix="1" applyNumberFormat="1" applyFont="1" applyFill="1" applyBorder="1" applyAlignment="1" applyProtection="1">
      <alignment horizontal="center" vertical="center" shrinkToFit="1"/>
      <protection locked="0"/>
    </xf>
    <xf numFmtId="10" fontId="27" fillId="28" borderId="139" xfId="1" quotePrefix="1" applyNumberFormat="1" applyFont="1" applyFill="1" applyBorder="1" applyAlignment="1" applyProtection="1">
      <alignment horizontal="center" vertical="center" shrinkToFit="1"/>
      <protection locked="0"/>
    </xf>
    <xf numFmtId="17" fontId="18" fillId="0" borderId="139" xfId="1" quotePrefix="1" applyNumberFormat="1" applyFont="1" applyFill="1" applyBorder="1" applyAlignment="1" applyProtection="1">
      <alignment horizontal="center" vertical="center" shrinkToFit="1"/>
      <protection locked="0"/>
    </xf>
    <xf numFmtId="0" fontId="13" fillId="9" borderId="0" xfId="0" applyFont="1" applyFill="1" applyAlignment="1" applyProtection="1">
      <alignment horizontal="center" vertical="center"/>
      <protection locked="0"/>
    </xf>
    <xf numFmtId="1" fontId="13" fillId="9" borderId="0" xfId="1" applyNumberFormat="1" applyFont="1" applyFill="1" applyBorder="1" applyAlignment="1" applyProtection="1">
      <alignment horizontal="center" vertical="center"/>
      <protection locked="0"/>
    </xf>
    <xf numFmtId="1" fontId="27" fillId="9" borderId="0" xfId="1" applyNumberFormat="1" applyFont="1" applyFill="1" applyBorder="1" applyAlignment="1" applyProtection="1">
      <alignment horizontal="center" vertical="center"/>
      <protection locked="0"/>
    </xf>
    <xf numFmtId="0" fontId="33" fillId="9" borderId="0" xfId="0" applyFont="1" applyFill="1" applyAlignment="1" applyProtection="1">
      <alignment horizontal="center" vertical="center"/>
      <protection locked="0"/>
    </xf>
    <xf numFmtId="0" fontId="28" fillId="36" borderId="125" xfId="6" applyFont="1" applyFill="1" applyBorder="1" applyAlignment="1" applyProtection="1">
      <alignment horizontal="center" vertical="center" wrapText="1"/>
      <protection locked="0"/>
    </xf>
    <xf numFmtId="0" fontId="21" fillId="37" borderId="123" xfId="0" applyFont="1" applyFill="1" applyBorder="1" applyAlignment="1">
      <alignment horizontal="center" vertical="center" wrapText="1"/>
    </xf>
    <xf numFmtId="0" fontId="28" fillId="19" borderId="123" xfId="0" applyFont="1" applyFill="1" applyBorder="1" applyAlignment="1" applyProtection="1">
      <alignment horizontal="center" vertical="center" wrapText="1"/>
      <protection locked="0"/>
    </xf>
    <xf numFmtId="43" fontId="12" fillId="9" borderId="123" xfId="1" applyFont="1" applyFill="1" applyBorder="1" applyAlignment="1" applyProtection="1">
      <alignment horizontal="center" vertical="center" shrinkToFit="1"/>
      <protection locked="0"/>
    </xf>
    <xf numFmtId="43" fontId="12" fillId="9" borderId="139" xfId="1" applyFont="1" applyFill="1" applyBorder="1" applyAlignment="1" applyProtection="1">
      <alignment horizontal="center" vertical="center" shrinkToFit="1"/>
      <protection locked="0"/>
    </xf>
    <xf numFmtId="43" fontId="18" fillId="9" borderId="124" xfId="1" applyFont="1" applyFill="1" applyBorder="1" applyAlignment="1" applyProtection="1">
      <alignment vertical="center" shrinkToFit="1"/>
      <protection locked="0"/>
    </xf>
    <xf numFmtId="43" fontId="18" fillId="9" borderId="140" xfId="1" applyFont="1" applyFill="1" applyBorder="1" applyAlignment="1" applyProtection="1">
      <alignment vertical="center" shrinkToFit="1"/>
      <protection locked="0"/>
    </xf>
    <xf numFmtId="43" fontId="13" fillId="9" borderId="152" xfId="1" applyFont="1" applyFill="1" applyBorder="1" applyAlignment="1" applyProtection="1">
      <alignment horizontal="center" vertical="center"/>
      <protection locked="0"/>
    </xf>
    <xf numFmtId="0" fontId="48" fillId="0" borderId="58" xfId="8" applyFont="1" applyBorder="1" applyAlignment="1">
      <alignment horizontal="left"/>
    </xf>
    <xf numFmtId="0" fontId="48" fillId="0" borderId="57" xfId="8" applyFont="1" applyBorder="1" applyAlignment="1">
      <alignment horizontal="left"/>
    </xf>
    <xf numFmtId="0" fontId="12" fillId="9" borderId="0" xfId="0" applyFont="1" applyFill="1" applyAlignment="1" applyProtection="1">
      <alignment horizontal="left" vertical="center"/>
      <protection locked="0"/>
    </xf>
    <xf numFmtId="0" fontId="32" fillId="9" borderId="46" xfId="8" applyFont="1" applyFill="1" applyBorder="1" applyAlignment="1">
      <alignment horizontal="center"/>
    </xf>
    <xf numFmtId="43" fontId="13" fillId="9" borderId="0" xfId="1" applyFont="1" applyFill="1" applyBorder="1"/>
    <xf numFmtId="43" fontId="12" fillId="9" borderId="155" xfId="9" applyFont="1" applyFill="1" applyBorder="1" applyAlignment="1"/>
    <xf numFmtId="0" fontId="13" fillId="0" borderId="156" xfId="8" applyFont="1" applyBorder="1" applyAlignment="1"/>
    <xf numFmtId="43" fontId="12" fillId="0" borderId="156" xfId="1" applyFont="1" applyBorder="1" applyAlignment="1"/>
    <xf numFmtId="43" fontId="13" fillId="0" borderId="156" xfId="1" applyFont="1" applyBorder="1" applyAlignment="1"/>
    <xf numFmtId="0" fontId="13" fillId="0" borderId="157" xfId="8" applyFont="1" applyBorder="1" applyAlignment="1"/>
    <xf numFmtId="43" fontId="12" fillId="9" borderId="158" xfId="9" applyFont="1" applyFill="1" applyBorder="1" applyAlignment="1"/>
    <xf numFmtId="0" fontId="12" fillId="9" borderId="159" xfId="10" applyFont="1" applyFill="1" applyBorder="1"/>
    <xf numFmtId="164" fontId="13" fillId="9" borderId="158" xfId="8" applyNumberFormat="1" applyFont="1" applyFill="1" applyBorder="1" applyAlignment="1"/>
    <xf numFmtId="0" fontId="13" fillId="0" borderId="158" xfId="8" applyFont="1" applyBorder="1" applyAlignment="1"/>
    <xf numFmtId="0" fontId="13" fillId="0" borderId="159" xfId="8" applyFont="1" applyBorder="1" applyAlignment="1"/>
    <xf numFmtId="0" fontId="13" fillId="0" borderId="160" xfId="8" applyFont="1" applyBorder="1" applyAlignment="1"/>
    <xf numFmtId="43" fontId="12" fillId="0" borderId="161" xfId="1" applyFont="1" applyBorder="1" applyAlignment="1"/>
    <xf numFmtId="43" fontId="13" fillId="0" borderId="161" xfId="1" applyFont="1" applyBorder="1" applyAlignment="1"/>
    <xf numFmtId="0" fontId="13" fillId="0" borderId="161" xfId="8" applyFont="1" applyBorder="1" applyAlignment="1"/>
    <xf numFmtId="0" fontId="13" fillId="0" borderId="162" xfId="8" applyFont="1" applyBorder="1" applyAlignment="1"/>
    <xf numFmtId="0" fontId="32" fillId="9" borderId="0" xfId="3" applyFont="1" applyFill="1" applyAlignment="1" applyProtection="1">
      <alignment horizontal="left" vertical="center"/>
      <protection locked="0"/>
    </xf>
    <xf numFmtId="10" fontId="49" fillId="0" borderId="4" xfId="0" applyNumberFormat="1" applyFont="1" applyBorder="1"/>
    <xf numFmtId="0" fontId="13" fillId="9" borderId="0" xfId="0" applyFont="1" applyFill="1" applyAlignment="1" applyProtection="1">
      <alignment vertical="top"/>
      <protection locked="0"/>
    </xf>
    <xf numFmtId="0" fontId="12" fillId="0" borderId="0" xfId="12" applyFont="1" applyAlignment="1">
      <alignment horizontal="center"/>
    </xf>
    <xf numFmtId="0" fontId="12" fillId="9" borderId="0" xfId="0" applyFont="1" applyFill="1" applyProtection="1">
      <protection locked="0"/>
    </xf>
    <xf numFmtId="17" fontId="12" fillId="0" borderId="14" xfId="12" applyNumberFormat="1" applyFont="1" applyBorder="1" applyAlignment="1">
      <alignment horizontal="center"/>
    </xf>
    <xf numFmtId="17" fontId="12" fillId="0" borderId="14" xfId="12" applyNumberFormat="1" applyFont="1" applyBorder="1" applyAlignment="1">
      <alignment horizontal="center" vertical="center"/>
    </xf>
    <xf numFmtId="0" fontId="12" fillId="9" borderId="0" xfId="12" applyFont="1" applyFill="1"/>
    <xf numFmtId="0" fontId="12" fillId="9" borderId="0" xfId="12" applyFont="1" applyFill="1" applyAlignment="1">
      <alignment horizontal="center"/>
    </xf>
    <xf numFmtId="1" fontId="12" fillId="0" borderId="14" xfId="12" applyNumberFormat="1" applyFont="1" applyBorder="1" applyAlignment="1">
      <alignment horizontal="center"/>
    </xf>
    <xf numFmtId="1" fontId="12" fillId="0" borderId="14" xfId="12" quotePrefix="1" applyNumberFormat="1" applyFont="1" applyBorder="1" applyAlignment="1">
      <alignment horizontal="center"/>
    </xf>
    <xf numFmtId="1" fontId="12" fillId="0" borderId="14" xfId="12" applyNumberFormat="1" applyFont="1" applyBorder="1" applyAlignment="1">
      <alignment horizontal="center" vertical="center"/>
    </xf>
    <xf numFmtId="1" fontId="12" fillId="0" borderId="14" xfId="12" quotePrefix="1" applyNumberFormat="1" applyFont="1" applyBorder="1" applyAlignment="1">
      <alignment horizontal="center" vertical="center"/>
    </xf>
    <xf numFmtId="0" fontId="13" fillId="14" borderId="14" xfId="12" applyFont="1" applyFill="1" applyBorder="1" applyAlignment="1">
      <alignment horizontal="center" vertical="top"/>
    </xf>
    <xf numFmtId="1" fontId="13" fillId="14" borderId="14" xfId="12" applyNumberFormat="1" applyFont="1" applyFill="1" applyBorder="1" applyAlignment="1">
      <alignment horizontal="center" vertical="top"/>
    </xf>
    <xf numFmtId="0" fontId="13" fillId="14" borderId="14" xfId="12" applyFont="1" applyFill="1" applyBorder="1" applyAlignment="1">
      <alignment horizontal="center" vertical="top" wrapText="1"/>
    </xf>
    <xf numFmtId="0" fontId="13" fillId="38" borderId="14" xfId="12" applyFont="1" applyFill="1" applyBorder="1" applyAlignment="1">
      <alignment horizontal="center" vertical="top" wrapText="1"/>
    </xf>
    <xf numFmtId="0" fontId="28" fillId="19" borderId="124" xfId="6" applyFont="1" applyFill="1" applyBorder="1" applyAlignment="1" applyProtection="1">
      <alignment horizontal="center" vertical="center" wrapText="1"/>
      <protection locked="0"/>
    </xf>
    <xf numFmtId="4" fontId="18" fillId="0" borderId="124" xfId="5" applyNumberFormat="1" applyFont="1" applyFill="1" applyBorder="1" applyAlignment="1" applyProtection="1">
      <alignment horizontal="center"/>
      <protection hidden="1"/>
    </xf>
    <xf numFmtId="4" fontId="18" fillId="0" borderId="124" xfId="5" applyNumberFormat="1" applyFont="1" applyFill="1" applyBorder="1" applyAlignment="1" applyProtection="1">
      <alignment horizontal="center"/>
      <protection locked="0"/>
    </xf>
    <xf numFmtId="4" fontId="18" fillId="0" borderId="140" xfId="5" applyNumberFormat="1" applyFont="1" applyFill="1" applyBorder="1" applyAlignment="1" applyProtection="1">
      <alignment horizontal="center"/>
      <protection hidden="1"/>
    </xf>
    <xf numFmtId="41" fontId="12" fillId="4" borderId="19" xfId="8" applyNumberFormat="1" applyFont="1" applyFill="1" applyBorder="1" applyAlignment="1">
      <alignment horizontal="center"/>
    </xf>
    <xf numFmtId="41" fontId="12" fillId="4" borderId="163" xfId="8" applyNumberFormat="1" applyFont="1" applyFill="1" applyBorder="1" applyAlignment="1">
      <alignment horizontal="center"/>
    </xf>
    <xf numFmtId="41" fontId="12" fillId="4" borderId="163" xfId="8" applyNumberFormat="1" applyFont="1" applyFill="1" applyBorder="1" applyAlignment="1">
      <alignment horizontal="center" vertical="top" wrapText="1"/>
    </xf>
    <xf numFmtId="41" fontId="12" fillId="4" borderId="163" xfId="8" applyNumberFormat="1" applyFont="1" applyFill="1" applyBorder="1" applyAlignment="1">
      <alignment horizontal="center" vertical="top"/>
    </xf>
    <xf numFmtId="41" fontId="12" fillId="4" borderId="164" xfId="8" applyNumberFormat="1" applyFont="1" applyFill="1" applyBorder="1" applyAlignment="1">
      <alignment horizontal="center"/>
    </xf>
    <xf numFmtId="41" fontId="12" fillId="4" borderId="165" xfId="8" applyNumberFormat="1" applyFont="1" applyFill="1" applyBorder="1" applyAlignment="1">
      <alignment horizontal="center" vertical="top" wrapText="1"/>
    </xf>
    <xf numFmtId="41" fontId="12" fillId="4" borderId="19" xfId="8" applyNumberFormat="1" applyFont="1" applyFill="1" applyBorder="1" applyAlignment="1">
      <alignment horizontal="center" vertical="top"/>
    </xf>
    <xf numFmtId="41" fontId="12" fillId="4" borderId="57" xfId="8" applyNumberFormat="1" applyFont="1" applyFill="1" applyBorder="1" applyAlignment="1">
      <alignment horizontal="center"/>
    </xf>
    <xf numFmtId="0" fontId="12" fillId="4" borderId="163" xfId="8" applyFont="1" applyFill="1" applyBorder="1" applyAlignment="1">
      <alignment horizontal="center" vertical="top" wrapText="1"/>
    </xf>
    <xf numFmtId="0" fontId="12" fillId="4" borderId="163" xfId="8" applyFont="1" applyFill="1" applyBorder="1" applyAlignment="1">
      <alignment vertical="top" wrapText="1"/>
    </xf>
    <xf numFmtId="0" fontId="12" fillId="9" borderId="163" xfId="8" applyFont="1" applyFill="1" applyBorder="1" applyAlignment="1">
      <alignment vertical="top" wrapText="1"/>
    </xf>
    <xf numFmtId="0" fontId="12" fillId="4" borderId="165" xfId="8" applyFont="1" applyFill="1" applyBorder="1" applyAlignment="1">
      <alignment horizontal="center" vertical="top" wrapText="1"/>
    </xf>
    <xf numFmtId="0" fontId="12" fillId="4" borderId="19" xfId="8" applyFont="1" applyFill="1" applyBorder="1" applyAlignment="1">
      <alignment horizontal="center" vertical="top" wrapText="1"/>
    </xf>
    <xf numFmtId="0" fontId="12" fillId="4" borderId="19" xfId="8" applyFont="1" applyFill="1" applyBorder="1" applyAlignment="1">
      <alignment vertical="top" wrapText="1"/>
    </xf>
    <xf numFmtId="0" fontId="12" fillId="9" borderId="19" xfId="8" applyFont="1" applyFill="1" applyBorder="1" applyAlignment="1">
      <alignment vertical="top" wrapText="1"/>
    </xf>
    <xf numFmtId="0" fontId="12" fillId="9" borderId="57" xfId="8" applyFont="1" applyFill="1" applyBorder="1" applyAlignment="1">
      <alignment vertical="top" wrapText="1"/>
    </xf>
    <xf numFmtId="0" fontId="13" fillId="5" borderId="30" xfId="8" applyFont="1" applyFill="1" applyBorder="1" applyAlignment="1">
      <alignment horizontal="center"/>
    </xf>
    <xf numFmtId="0" fontId="13" fillId="5" borderId="166" xfId="8" applyFont="1" applyFill="1" applyBorder="1" applyAlignment="1">
      <alignment horizontal="center"/>
    </xf>
    <xf numFmtId="1" fontId="12" fillId="0" borderId="123" xfId="4" quotePrefix="1" applyNumberFormat="1" applyFont="1" applyFill="1" applyBorder="1" applyAlignment="1" applyProtection="1">
      <alignment horizontal="center" vertical="center"/>
      <protection locked="0"/>
    </xf>
    <xf numFmtId="43" fontId="12" fillId="9" borderId="0" xfId="1" applyFont="1" applyFill="1" applyAlignment="1" applyProtection="1">
      <alignment horizontal="left"/>
      <protection locked="0"/>
    </xf>
    <xf numFmtId="0" fontId="18" fillId="0" borderId="123" xfId="4" applyFont="1" applyFill="1" applyBorder="1" applyAlignment="1" applyProtection="1">
      <alignment horizontal="left" vertical="center" shrinkToFit="1"/>
      <protection locked="0"/>
    </xf>
    <xf numFmtId="0" fontId="18" fillId="0" borderId="139" xfId="4" applyFont="1" applyFill="1" applyBorder="1" applyAlignment="1" applyProtection="1">
      <alignment horizontal="left" vertical="center" shrinkToFit="1"/>
      <protection locked="0"/>
    </xf>
    <xf numFmtId="0" fontId="13" fillId="9" borderId="0" xfId="0" applyFont="1" applyFill="1" applyAlignment="1" applyProtection="1">
      <alignment horizontal="left" vertical="center"/>
      <protection locked="0"/>
    </xf>
    <xf numFmtId="43" fontId="31" fillId="9" borderId="0" xfId="1" applyFont="1" applyFill="1" applyAlignment="1" applyProtection="1">
      <alignment horizontal="left" vertical="center"/>
      <protection locked="0"/>
    </xf>
    <xf numFmtId="43" fontId="31" fillId="0" borderId="0" xfId="0" applyNumberFormat="1" applyFont="1" applyAlignment="1" applyProtection="1">
      <alignment horizontal="left"/>
      <protection locked="0"/>
    </xf>
    <xf numFmtId="0" fontId="31" fillId="0" borderId="0" xfId="0" applyFont="1" applyAlignment="1" applyProtection="1">
      <alignment horizontal="left"/>
      <protection locked="0"/>
    </xf>
    <xf numFmtId="0" fontId="12" fillId="0" borderId="169" xfId="0" applyFont="1" applyBorder="1" applyAlignment="1" applyProtection="1">
      <alignment horizontal="center"/>
      <protection locked="0"/>
    </xf>
    <xf numFmtId="0" fontId="12" fillId="9" borderId="170" xfId="0" applyFont="1" applyFill="1" applyBorder="1" applyAlignment="1" applyProtection="1">
      <alignment horizontal="center"/>
      <protection locked="0"/>
    </xf>
    <xf numFmtId="4" fontId="18" fillId="0" borderId="170" xfId="5" applyNumberFormat="1" applyFont="1" applyFill="1" applyBorder="1" applyAlignment="1" applyProtection="1">
      <alignment horizontal="center"/>
      <protection hidden="1"/>
    </xf>
    <xf numFmtId="0" fontId="12" fillId="0" borderId="171" xfId="0" applyFont="1" applyBorder="1" applyAlignment="1" applyProtection="1">
      <alignment horizontal="center"/>
      <protection locked="0"/>
    </xf>
    <xf numFmtId="0" fontId="12" fillId="0" borderId="167" xfId="0" applyFont="1" applyBorder="1" applyAlignment="1" applyProtection="1">
      <alignment horizontal="center"/>
      <protection locked="0"/>
    </xf>
    <xf numFmtId="4" fontId="18" fillId="0" borderId="167" xfId="5" applyNumberFormat="1" applyFont="1" applyFill="1" applyBorder="1" applyAlignment="1" applyProtection="1">
      <alignment horizontal="center"/>
      <protection hidden="1"/>
    </xf>
    <xf numFmtId="0" fontId="12" fillId="0" borderId="172" xfId="0" applyFont="1" applyBorder="1" applyAlignment="1" applyProtection="1">
      <alignment horizontal="center"/>
      <protection locked="0"/>
    </xf>
    <xf numFmtId="0" fontId="12" fillId="0" borderId="168" xfId="0" applyFont="1" applyBorder="1" applyAlignment="1" applyProtection="1">
      <alignment horizontal="center"/>
      <protection locked="0"/>
    </xf>
    <xf numFmtId="4" fontId="18" fillId="0" borderId="168" xfId="5" applyNumberFormat="1" applyFont="1" applyFill="1" applyBorder="1" applyAlignment="1" applyProtection="1">
      <alignment horizontal="center"/>
      <protection hidden="1"/>
    </xf>
    <xf numFmtId="0" fontId="12" fillId="9" borderId="14" xfId="12" applyFont="1" applyFill="1" applyBorder="1" applyAlignment="1">
      <alignment wrapText="1"/>
    </xf>
    <xf numFmtId="0" fontId="12" fillId="9" borderId="14" xfId="12" applyFont="1" applyFill="1" applyBorder="1" applyAlignment="1">
      <alignment horizontal="center"/>
    </xf>
    <xf numFmtId="0" fontId="12" fillId="9" borderId="14" xfId="12" applyFont="1" applyFill="1" applyBorder="1" applyAlignment="1">
      <alignment vertical="center"/>
    </xf>
    <xf numFmtId="0" fontId="28" fillId="9" borderId="14" xfId="2" applyFont="1" applyFill="1" applyBorder="1" applyAlignment="1" applyProtection="1">
      <alignment horizontal="left" vertical="center"/>
      <protection locked="0"/>
    </xf>
    <xf numFmtId="9" fontId="12" fillId="9" borderId="14" xfId="12" applyNumberFormat="1" applyFont="1" applyFill="1" applyBorder="1" applyAlignment="1">
      <alignment horizontal="center" vertical="center"/>
    </xf>
    <xf numFmtId="0" fontId="28" fillId="9" borderId="14" xfId="12" applyFont="1" applyFill="1" applyBorder="1" applyAlignment="1" applyProtection="1">
      <alignment horizontal="left" vertical="center"/>
      <protection locked="0"/>
    </xf>
    <xf numFmtId="0" fontId="12" fillId="9" borderId="14" xfId="12" applyFont="1" applyFill="1" applyBorder="1" applyAlignment="1">
      <alignment horizontal="center" vertical="center"/>
    </xf>
    <xf numFmtId="43" fontId="12" fillId="0" borderId="14" xfId="1" applyFont="1" applyBorder="1" applyAlignment="1">
      <alignment horizontal="center"/>
    </xf>
    <xf numFmtId="43" fontId="13" fillId="14" borderId="14" xfId="1" applyFont="1" applyFill="1" applyBorder="1" applyAlignment="1">
      <alignment horizontal="center" vertical="top"/>
    </xf>
    <xf numFmtId="43" fontId="12" fillId="0" borderId="14" xfId="1" applyFont="1" applyBorder="1" applyAlignment="1">
      <alignment horizontal="center" vertical="center"/>
    </xf>
    <xf numFmtId="43" fontId="12" fillId="9" borderId="0" xfId="1" applyFont="1" applyFill="1" applyAlignment="1">
      <alignment horizontal="center"/>
    </xf>
    <xf numFmtId="43" fontId="12" fillId="0" borderId="0" xfId="1" applyFont="1" applyAlignment="1">
      <alignment horizontal="center"/>
    </xf>
    <xf numFmtId="0" fontId="12" fillId="9" borderId="0" xfId="0" applyFont="1" applyFill="1" applyAlignment="1" applyProtection="1">
      <alignment horizontal="left" vertical="center"/>
      <protection locked="0"/>
    </xf>
    <xf numFmtId="43" fontId="23" fillId="24" borderId="41" xfId="1" applyFont="1" applyFill="1" applyBorder="1" applyAlignment="1" applyProtection="1">
      <alignment horizontal="center" vertical="center"/>
      <protection locked="0"/>
    </xf>
    <xf numFmtId="43" fontId="23" fillId="24" borderId="0" xfId="1" applyFont="1" applyFill="1" applyBorder="1" applyAlignment="1" applyProtection="1">
      <alignment horizontal="center" vertical="center"/>
      <protection locked="0"/>
    </xf>
    <xf numFmtId="43" fontId="23" fillId="24" borderId="12" xfId="1" applyFont="1" applyFill="1" applyBorder="1" applyAlignment="1" applyProtection="1">
      <alignment horizontal="center" vertical="center"/>
      <protection locked="0"/>
    </xf>
    <xf numFmtId="43" fontId="23" fillId="23" borderId="0" xfId="1" applyFont="1" applyFill="1" applyBorder="1" applyAlignment="1" applyProtection="1">
      <alignment horizontal="center" vertical="center"/>
      <protection locked="0"/>
    </xf>
    <xf numFmtId="43" fontId="23" fillId="23" borderId="12" xfId="1" applyFont="1" applyFill="1" applyBorder="1" applyAlignment="1" applyProtection="1">
      <alignment horizontal="center" vertical="center"/>
      <protection locked="0"/>
    </xf>
    <xf numFmtId="0" fontId="37" fillId="9" borderId="0" xfId="2" applyFont="1" applyFill="1" applyBorder="1" applyAlignment="1" applyProtection="1">
      <alignment horizontal="left"/>
      <protection locked="0"/>
    </xf>
    <xf numFmtId="43" fontId="24" fillId="29" borderId="22" xfId="1" applyFont="1" applyFill="1" applyBorder="1" applyAlignment="1" applyProtection="1">
      <alignment horizontal="center" vertical="center"/>
      <protection locked="0"/>
    </xf>
    <xf numFmtId="43" fontId="24" fillId="29" borderId="32" xfId="1" applyFont="1" applyFill="1" applyBorder="1" applyAlignment="1" applyProtection="1">
      <alignment horizontal="center" vertical="center"/>
      <protection locked="0"/>
    </xf>
    <xf numFmtId="43" fontId="24" fillId="29" borderId="15" xfId="1" applyFont="1" applyFill="1" applyBorder="1" applyAlignment="1" applyProtection="1">
      <alignment horizontal="center" vertical="center"/>
      <protection locked="0"/>
    </xf>
    <xf numFmtId="43" fontId="23" fillId="29" borderId="41" xfId="1" applyFont="1" applyFill="1" applyBorder="1" applyAlignment="1" applyProtection="1">
      <alignment horizontal="center" vertical="center"/>
      <protection locked="0"/>
    </xf>
    <xf numFmtId="43" fontId="23" fillId="29" borderId="0" xfId="1" applyFont="1" applyFill="1" applyBorder="1" applyAlignment="1" applyProtection="1">
      <alignment horizontal="center" vertical="center"/>
      <protection locked="0"/>
    </xf>
    <xf numFmtId="43" fontId="23" fillId="29" borderId="12" xfId="1" applyFont="1" applyFill="1" applyBorder="1" applyAlignment="1" applyProtection="1">
      <alignment horizontal="center" vertical="center"/>
      <protection locked="0"/>
    </xf>
    <xf numFmtId="43" fontId="23" fillId="23" borderId="32" xfId="1" applyFont="1" applyFill="1" applyBorder="1" applyAlignment="1" applyProtection="1">
      <alignment horizontal="center" vertical="center"/>
      <protection locked="0"/>
    </xf>
    <xf numFmtId="43" fontId="23" fillId="23" borderId="15" xfId="1" applyFont="1" applyFill="1" applyBorder="1" applyAlignment="1" applyProtection="1">
      <alignment horizontal="center" vertical="center"/>
      <protection locked="0"/>
    </xf>
    <xf numFmtId="43" fontId="23" fillId="24" borderId="22" xfId="1" applyFont="1" applyFill="1" applyBorder="1" applyAlignment="1" applyProtection="1">
      <alignment horizontal="center" vertical="center"/>
      <protection locked="0"/>
    </xf>
    <xf numFmtId="43" fontId="23" fillId="24" borderId="32" xfId="1" applyFont="1" applyFill="1" applyBorder="1" applyAlignment="1" applyProtection="1">
      <alignment horizontal="center" vertical="center"/>
      <protection locked="0"/>
    </xf>
    <xf numFmtId="43" fontId="23" fillId="24" borderId="15" xfId="1" applyFont="1" applyFill="1" applyBorder="1" applyAlignment="1" applyProtection="1">
      <alignment horizontal="center" vertical="center"/>
      <protection locked="0"/>
    </xf>
    <xf numFmtId="1" fontId="22" fillId="9" borderId="0" xfId="1" applyNumberFormat="1" applyFont="1" applyFill="1" applyAlignment="1" applyProtection="1">
      <alignment horizontal="center" vertical="center"/>
      <protection locked="0"/>
    </xf>
    <xf numFmtId="0" fontId="32" fillId="9" borderId="0" xfId="3" applyFont="1" applyFill="1" applyAlignment="1" applyProtection="1">
      <alignment horizontal="left" vertical="center"/>
      <protection locked="0"/>
    </xf>
    <xf numFmtId="0" fontId="32" fillId="9" borderId="0" xfId="8" applyFont="1" applyFill="1" applyAlignment="1">
      <alignment horizontal="left"/>
    </xf>
    <xf numFmtId="0" fontId="13" fillId="20" borderId="63" xfId="10" applyFont="1" applyFill="1" applyBorder="1" applyAlignment="1">
      <alignment horizontal="center"/>
    </xf>
    <xf numFmtId="0" fontId="13" fillId="20" borderId="65" xfId="10" applyFont="1" applyFill="1" applyBorder="1" applyAlignment="1">
      <alignment horizontal="center"/>
    </xf>
    <xf numFmtId="0" fontId="13" fillId="20" borderId="64" xfId="10" applyFont="1" applyFill="1" applyBorder="1" applyAlignment="1">
      <alignment horizontal="center"/>
    </xf>
    <xf numFmtId="0" fontId="13" fillId="9" borderId="72" xfId="10" applyFont="1" applyFill="1" applyBorder="1" applyAlignment="1">
      <alignment horizontal="center" vertical="center"/>
    </xf>
    <xf numFmtId="0" fontId="13" fillId="9" borderId="73" xfId="10" applyFont="1" applyFill="1" applyBorder="1" applyAlignment="1">
      <alignment horizontal="center" vertical="center"/>
    </xf>
    <xf numFmtId="43" fontId="12" fillId="9" borderId="86" xfId="10" applyNumberFormat="1" applyFont="1" applyFill="1" applyBorder="1" applyAlignment="1">
      <alignment horizontal="center"/>
    </xf>
    <xf numFmtId="43" fontId="12" fillId="9" borderId="87" xfId="10" applyNumberFormat="1" applyFont="1" applyFill="1" applyBorder="1" applyAlignment="1">
      <alignment horizontal="center"/>
    </xf>
    <xf numFmtId="0" fontId="13" fillId="18" borderId="22" xfId="10" applyFont="1" applyFill="1" applyBorder="1" applyAlignment="1">
      <alignment horizontal="left" vertical="center"/>
    </xf>
    <xf numFmtId="0" fontId="13" fillId="18" borderId="32" xfId="10" applyFont="1" applyFill="1" applyBorder="1" applyAlignment="1">
      <alignment horizontal="left" vertical="center"/>
    </xf>
    <xf numFmtId="0" fontId="13" fillId="18" borderId="15" xfId="10" applyFont="1" applyFill="1" applyBorder="1" applyAlignment="1">
      <alignment horizontal="left" vertical="center"/>
    </xf>
    <xf numFmtId="0" fontId="13" fillId="18" borderId="33" xfId="10" applyFont="1" applyFill="1" applyBorder="1" applyAlignment="1">
      <alignment horizontal="left" vertical="center"/>
    </xf>
    <xf numFmtId="0" fontId="13" fillId="18" borderId="5" xfId="10" applyFont="1" applyFill="1" applyBorder="1" applyAlignment="1">
      <alignment horizontal="left" vertical="center"/>
    </xf>
    <xf numFmtId="0" fontId="13" fillId="18" borderId="34" xfId="10" applyFont="1" applyFill="1" applyBorder="1" applyAlignment="1">
      <alignment horizontal="left" vertical="center"/>
    </xf>
    <xf numFmtId="43" fontId="12" fillId="9" borderId="88" xfId="10" applyNumberFormat="1" applyFont="1" applyFill="1" applyBorder="1" applyAlignment="1">
      <alignment horizontal="center"/>
    </xf>
    <xf numFmtId="2" fontId="13" fillId="20" borderId="0" xfId="10" quotePrefix="1" applyNumberFormat="1" applyFont="1" applyFill="1" applyAlignment="1">
      <alignment horizontal="center"/>
    </xf>
    <xf numFmtId="2" fontId="13" fillId="20" borderId="0" xfId="10" applyNumberFormat="1" applyFont="1" applyFill="1" applyAlignment="1">
      <alignment horizontal="center"/>
    </xf>
    <xf numFmtId="9" fontId="13" fillId="20" borderId="0" xfId="7" quotePrefix="1" applyFont="1" applyFill="1" applyBorder="1" applyAlignment="1">
      <alignment horizontal="center"/>
    </xf>
    <xf numFmtId="9" fontId="13" fillId="20" borderId="0" xfId="7" applyFont="1" applyFill="1" applyBorder="1" applyAlignment="1">
      <alignment horizontal="center"/>
    </xf>
    <xf numFmtId="43" fontId="12" fillId="9" borderId="122" xfId="10" applyNumberFormat="1" applyFont="1" applyFill="1" applyBorder="1" applyAlignment="1">
      <alignment horizontal="center"/>
    </xf>
    <xf numFmtId="0" fontId="24" fillId="31" borderId="0" xfId="12" applyFont="1" applyFill="1" applyAlignment="1">
      <alignment horizontal="center" vertical="center"/>
    </xf>
    <xf numFmtId="0" fontId="24" fillId="31" borderId="163" xfId="12" applyFont="1" applyFill="1" applyBorder="1" applyAlignment="1">
      <alignment horizontal="center" vertical="center"/>
    </xf>
    <xf numFmtId="0" fontId="50" fillId="38" borderId="0" xfId="13" applyFill="1" applyAlignment="1">
      <alignment horizontal="center" vertical="center"/>
    </xf>
    <xf numFmtId="0" fontId="51" fillId="38" borderId="0" xfId="12" applyFont="1" applyFill="1" applyAlignment="1">
      <alignment horizontal="center" vertical="center"/>
    </xf>
    <xf numFmtId="0" fontId="24" fillId="31" borderId="5" xfId="12" applyFont="1" applyFill="1" applyBorder="1" applyAlignment="1">
      <alignment horizontal="center" vertical="center"/>
    </xf>
    <xf numFmtId="0" fontId="52" fillId="38" borderId="0" xfId="12" applyFont="1" applyFill="1" applyAlignment="1">
      <alignment horizontal="center"/>
    </xf>
    <xf numFmtId="0" fontId="32" fillId="9" borderId="0" xfId="3" applyNumberFormat="1" applyFont="1" applyFill="1" applyAlignment="1" applyProtection="1">
      <alignment horizontal="left" vertical="center"/>
      <protection locked="0"/>
    </xf>
    <xf numFmtId="0" fontId="32" fillId="9" borderId="0" xfId="8" applyFont="1" applyFill="1" applyBorder="1" applyAlignment="1">
      <alignment horizontal="left"/>
    </xf>
    <xf numFmtId="0" fontId="18" fillId="9" borderId="123" xfId="4" applyFont="1" applyFill="1" applyBorder="1" applyAlignment="1" applyProtection="1">
      <alignment horizontal="center" vertical="center"/>
      <protection locked="0"/>
    </xf>
    <xf numFmtId="1" fontId="28" fillId="0" borderId="123" xfId="4" quotePrefix="1" applyNumberFormat="1" applyFont="1" applyFill="1" applyBorder="1" applyAlignment="1" applyProtection="1">
      <alignment horizontal="center" vertical="center"/>
      <protection locked="0"/>
    </xf>
    <xf numFmtId="0" fontId="12" fillId="0" borderId="171" xfId="0" applyFont="1" applyBorder="1" applyAlignment="1" applyProtection="1">
      <alignment horizontal="left"/>
      <protection locked="0"/>
    </xf>
    <xf numFmtId="0" fontId="12" fillId="0" borderId="167" xfId="0" applyFont="1" applyBorder="1" applyAlignment="1" applyProtection="1">
      <alignment horizontal="left"/>
      <protection locked="0"/>
    </xf>
  </cellXfs>
  <cellStyles count="14">
    <cellStyle name="40% - Accent3" xfId="5" builtinId="39"/>
    <cellStyle name="40% - Accent5" xfId="6" builtinId="47"/>
    <cellStyle name="Comma" xfId="1" builtinId="3"/>
    <cellStyle name="Comma 2" xfId="9" xr:uid="{35822B5A-C7C2-44B2-A681-0B5492F88E31}"/>
    <cellStyle name="Heading 1" xfId="2" builtinId="16"/>
    <cellStyle name="Heading 4" xfId="3" builtinId="19"/>
    <cellStyle name="Heading 4 2" xfId="11" xr:uid="{AFCB3CEA-02F0-45E4-A1D9-8950E9487163}"/>
    <cellStyle name="Hyperlink" xfId="13" builtinId="8"/>
    <cellStyle name="Normal" xfId="0" builtinId="0"/>
    <cellStyle name="Normal 2" xfId="10" xr:uid="{F7E5A196-D5F9-4AF9-B8F2-156FA5986BEF}"/>
    <cellStyle name="Normal 3" xfId="12" xr:uid="{3FC6C88D-C39B-4A75-94CE-8D1A05448488}"/>
    <cellStyle name="Percent" xfId="7" builtinId="5"/>
    <cellStyle name="Title 2" xfId="8" xr:uid="{1F8A6357-1365-4D86-8018-08A14816939D}"/>
    <cellStyle name="Total" xfId="4" builtinId="25"/>
  </cellStyles>
  <dxfs count="89">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6"/>
        <name val="TH SarabunPSK"/>
        <family val="2"/>
        <scheme val="none"/>
      </font>
      <alignment textRotation="0" indent="0" justifyLastLine="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center" textRotation="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center" vertical="bottom"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6"/>
        <name val="TH SarabunPSK"/>
        <family val="2"/>
        <scheme val="none"/>
      </font>
      <border diagonalUp="0" diagonalDown="0">
        <left style="medium">
          <color indexed="64"/>
        </left>
        <right style="medium">
          <color indexed="64"/>
        </right>
        <top style="thin">
          <color theme="4" tint="0.79998168889431442"/>
        </top>
        <bottom style="thin">
          <color theme="4" tint="0.79998168889431442"/>
        </bottom>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6"/>
        <name val="TH SarabunPSK"/>
        <family val="2"/>
        <scheme val="none"/>
      </font>
      <fill>
        <patternFill patternType="solid">
          <fgColor indexed="64"/>
          <bgColor theme="6" tint="0.79998168889431442"/>
        </patternFill>
      </fill>
      <border diagonalUp="0" diagonalDown="0">
        <left style="thin">
          <color indexed="64"/>
        </left>
        <right style="thin">
          <color indexed="64"/>
        </right>
        <top style="thin">
          <color theme="4" tint="0.79998168889431442"/>
        </top>
        <bottom style="thin">
          <color theme="4" tint="0.79998168889431442"/>
        </bottom>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6"/>
        <color indexed="8"/>
        <name val="TH SarabunPSK"/>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style="thin">
          <color indexed="64"/>
        </right>
        <top style="thin">
          <color theme="4" tint="0.79998168889431442"/>
        </top>
        <bottom style="thin">
          <color theme="4" tint="0.79998168889431442"/>
        </bottom>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6"/>
        <color indexed="8"/>
        <name val="TH SarabunPSK"/>
        <family val="2"/>
        <scheme val="none"/>
      </font>
      <fill>
        <patternFill patternType="solid">
          <fgColor indexed="64"/>
          <bgColor rgb="FFF9FFDD"/>
        </patternFill>
      </fill>
      <alignment horizontal="general" vertical="center"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fill>
        <patternFill patternType="solid">
          <fgColor indexed="64"/>
          <bgColor rgb="FFF9FFDD"/>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u val="none"/>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u val="none"/>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center" textRotation="0" indent="0" justifyLastLine="0" readingOrder="0"/>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strike val="0"/>
        <outline val="0"/>
        <shadow val="0"/>
        <vertAlign val="baseline"/>
        <sz val="16"/>
        <name val="TH SarabunPSK"/>
        <family val="2"/>
        <scheme val="none"/>
      </font>
      <numFmt numFmtId="0" formatCode="General"/>
      <fill>
        <patternFill patternType="solid">
          <fgColor indexed="64"/>
          <bgColor theme="2" tint="-9.9978637043366805E-2"/>
        </patternFill>
      </fil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b/>
        <strike val="0"/>
        <outline val="0"/>
        <shadow val="0"/>
        <vertAlign val="baseline"/>
        <sz val="16"/>
        <name val="TH SarabunPSK"/>
        <family val="2"/>
        <scheme val="none"/>
      </font>
      <fill>
        <patternFill patternType="solid">
          <fgColor indexed="64"/>
          <bgColor theme="2" tint="-9.9978637043366805E-2"/>
        </patternFill>
      </fill>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6"/>
        <name val="TH SarabunPSK"/>
        <family val="2"/>
        <scheme val="none"/>
      </font>
      <fill>
        <patternFill patternType="solid">
          <fgColor indexed="64"/>
          <bgColor theme="6"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fill>
        <patternFill patternType="solid">
          <fgColor indexed="64"/>
          <bgColor theme="0" tint="-4.9989318521683403E-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6"/>
        <color indexed="8"/>
        <name val="TH SarabunPSK"/>
        <family val="2"/>
        <scheme val="none"/>
      </font>
      <fill>
        <patternFill patternType="solid">
          <fgColor indexed="64"/>
          <bgColor theme="0"/>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color theme="1"/>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6"/>
        <color indexed="8"/>
        <name val="TH SarabunPSK"/>
        <family val="2"/>
        <scheme val="none"/>
      </font>
      <fill>
        <patternFill patternType="none">
          <fgColor indexed="64"/>
          <bgColor auto="1"/>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val="0"/>
        <strike val="0"/>
        <outline val="0"/>
        <shadow val="0"/>
        <u val="none"/>
        <vertAlign val="baseline"/>
        <sz val="16"/>
        <color indexed="8"/>
        <name val="TH SarabunPSK"/>
        <family val="2"/>
        <scheme val="none"/>
      </font>
      <fill>
        <patternFill patternType="none">
          <fgColor indexed="64"/>
          <bgColor auto="1"/>
        </patternFill>
      </fill>
      <alignment horizontal="left" vertical="center" textRotation="0" wrapText="0" indent="0" justifyLastLine="0" shrinkToFit="1" readingOrder="0"/>
      <border diagonalUp="0" diagonalDown="0" outline="0">
        <left style="thin">
          <color theme="4" tint="0.79998168889431442"/>
        </left>
        <right style="thin">
          <color theme="4" tint="0.79998168889431442"/>
        </right>
        <top style="thin">
          <color theme="4" tint="0.79998168889431442"/>
        </top>
        <bottom style="thin">
          <color theme="4" tint="0.79998168889431442"/>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fill>
        <patternFill patternType="solid">
          <fgColor indexed="64"/>
          <bgColor theme="0"/>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solid">
          <fgColor indexed="64"/>
          <bgColor theme="0"/>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6"/>
        <color indexed="9"/>
        <name val="TH SarabunPSK"/>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6"/>
        <color indexed="8"/>
        <name val="TH SarabunPSK"/>
        <family val="2"/>
        <scheme val="none"/>
      </font>
      <numFmt numFmtId="22" formatCode="mmm\-yy"/>
      <fill>
        <patternFill patternType="solid">
          <fgColor indexed="64"/>
          <bgColor theme="0" tint="-4.9989318521683403E-2"/>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6"/>
        <name val="TH SarabunPSK"/>
        <family val="2"/>
        <scheme val="none"/>
      </font>
      <alignment textRotation="0" indent="0" justifyLastLine="0" readingOrder="0"/>
      <border diagonalUp="0" diagonalDown="0" outline="0"/>
      <protection locked="0" hidden="0"/>
    </dxf>
    <dxf>
      <border>
        <bottom style="thin">
          <color theme="4" tint="0.79998168889431442"/>
        </bottom>
      </border>
    </dxf>
    <dxf>
      <font>
        <strike val="0"/>
        <outline val="0"/>
        <shadow val="0"/>
        <u val="none"/>
        <vertAlign val="baseline"/>
        <sz val="16"/>
        <color theme="1"/>
        <name val="TH SarabunPSK"/>
        <family val="2"/>
        <scheme val="none"/>
      </font>
      <alignment horizontal="center" vertical="center" textRotation="0" wrapText="1" indent="0" justifyLastLine="0" shrinkToFit="0" readingOrder="0"/>
      <border diagonalUp="0" diagonalDown="0">
        <left style="thin">
          <color theme="4" tint="0.79998168889431442"/>
        </left>
        <right style="thin">
          <color theme="4" tint="0.79998168889431442"/>
        </right>
        <top/>
        <bottom/>
        <vertical style="thin">
          <color theme="4" tint="0.79998168889431442"/>
        </vertical>
        <horizontal style="thin">
          <color theme="4" tint="0.79998168889431442"/>
        </horizontal>
      </border>
      <protection locked="0" hidden="0"/>
    </dxf>
  </dxfs>
  <tableStyles count="0" defaultTableStyle="TableStyleMedium2" defaultPivotStyle="PivotStyleLight16"/>
  <colors>
    <mruColors>
      <color rgb="FFD9E2FF"/>
      <color rgb="FFFFFFCC"/>
      <color rgb="FFB6C8E8"/>
      <color rgb="FFEAEAEA"/>
      <color rgb="FF969696"/>
      <color rgb="FFF9FFDD"/>
      <color rgb="FFFFFF00"/>
      <color rgb="FFFFFF66"/>
      <color rgb="FF0000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267854</xdr:colOff>
      <xdr:row>65</xdr:row>
      <xdr:rowOff>90634</xdr:rowOff>
    </xdr:from>
    <xdr:to>
      <xdr:col>3</xdr:col>
      <xdr:colOff>1705667</xdr:colOff>
      <xdr:row>65</xdr:row>
      <xdr:rowOff>232063</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016497" y="16623313"/>
          <a:ext cx="2907384" cy="14142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ลงชื่อ ....................................................................</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(คุณจินตนา</a:t>
          </a:r>
          <a:r>
            <a:rPr lang="th-TH" sz="1600" b="1" baseline="0">
              <a:effectLst/>
              <a:latin typeface="TH SarabunPSK" panose="020B0500040200020003" pitchFamily="34" charset="-34"/>
              <a:ea typeface="Times New Roman" panose="02020603050405020304" pitchFamily="18" charset="0"/>
              <a:cs typeface="TH SarabunPSK" panose="020B0500040200020003" pitchFamily="34" charset="-34"/>
            </a:rPr>
            <a:t> อ้อยหวาน</a:t>
          </a: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a:t>
          </a:r>
        </a:p>
        <a:p>
          <a:pPr algn="ctr"/>
          <a:r>
            <a:rPr lang="en-US" sz="1600" b="1">
              <a:effectLst/>
              <a:latin typeface="TH SarabunPSK" panose="020B0500040200020003" pitchFamily="34" charset="-34"/>
              <a:ea typeface="Times New Roman" panose="02020603050405020304" pitchFamily="18" charset="0"/>
              <a:cs typeface="TH SarabunPSK" panose="020B0500040200020003" pitchFamily="34" charset="-34"/>
            </a:rPr>
            <a:t>Sales Manager</a:t>
          </a:r>
          <a:endParaRPr lang="en-US" sz="1400" b="1">
            <a:effectLst/>
            <a:latin typeface="TH SarabunPSK" panose="020B0500040200020003" pitchFamily="34" charset="-34"/>
            <a:ea typeface="Times New Roman" panose="02020603050405020304" pitchFamily="18" charset="0"/>
            <a:cs typeface="TH SarabunPSK" panose="020B0500040200020003" pitchFamily="34" charset="-34"/>
          </a:endParaRPr>
        </a:p>
      </xdr:txBody>
    </xdr:sp>
    <xdr:clientData/>
  </xdr:twoCellAnchor>
  <xdr:twoCellAnchor>
    <xdr:from>
      <xdr:col>6</xdr:col>
      <xdr:colOff>21485</xdr:colOff>
      <xdr:row>66</xdr:row>
      <xdr:rowOff>52458</xdr:rowOff>
    </xdr:from>
    <xdr:to>
      <xdr:col>9</xdr:col>
      <xdr:colOff>745226</xdr:colOff>
      <xdr:row>66</xdr:row>
      <xdr:rowOff>52458</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8730056" y="16857279"/>
          <a:ext cx="412552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ลงชื่อ ............................................................</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a:t>
          </a:r>
          <a:r>
            <a:rPr lang="th-TH" sz="1600" b="1">
              <a:effectLst/>
              <a:latin typeface="TH SarabunPSK" panose="020B0500040200020003" pitchFamily="34" charset="-34"/>
              <a:ea typeface="+mn-ea"/>
              <a:cs typeface="TH SarabunPSK" panose="020B0500040200020003" pitchFamily="34" charset="-34"/>
            </a:rPr>
            <a:t>คุณวัลวิภา ประทุมเมือง</a:t>
          </a: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a:p>
          <a:pPr algn="ctr"/>
          <a:r>
            <a:rPr lang="en-US" sz="1600" b="1">
              <a:effectLst/>
              <a:latin typeface="TH SarabunPSK" panose="020B0500040200020003" pitchFamily="34" charset="-34"/>
              <a:ea typeface="Times New Roman" panose="02020603050405020304" pitchFamily="18" charset="0"/>
              <a:cs typeface="TH SarabunPSK" panose="020B0500040200020003" pitchFamily="34" charset="-34"/>
            </a:rPr>
            <a:t>Deputy Managing Director of Marketing</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xdr:txBody>
    </xdr:sp>
    <xdr:clientData/>
  </xdr:twoCellAnchor>
  <xdr:twoCellAnchor editAs="oneCell">
    <xdr:from>
      <xdr:col>8</xdr:col>
      <xdr:colOff>857074</xdr:colOff>
      <xdr:row>119</xdr:row>
      <xdr:rowOff>35859</xdr:rowOff>
    </xdr:from>
    <xdr:to>
      <xdr:col>12</xdr:col>
      <xdr:colOff>1311851</xdr:colOff>
      <xdr:row>129</xdr:row>
      <xdr:rowOff>227000</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X28" totalsRowShown="0" headerRowDxfId="88" dataDxfId="86" totalsRowDxfId="84" headerRowBorderDxfId="87" tableBorderDxfId="85" totalsRowBorderDxfId="83">
  <autoFilter ref="A6:AX28" xr:uid="{3C878C68-A372-446C-8256-BD036B6D96E7}"/>
  <tableColumns count="50">
    <tableColumn id="1" xr3:uid="{7A68EB0F-4EB7-4EA0-B847-CDCEDE1995D9}" name="ลำดับ" dataDxfId="82" totalsRowDxfId="81"/>
    <tableColumn id="40" xr3:uid="{10A87547-4790-421C-878A-40568A4342A0}" name="เดือนที่ปิดการขาย" dataDxfId="80" totalsRowDxfId="79"/>
    <tableColumn id="17" xr3:uid="{13FE6B68-B375-4438-AC00-98CE4462FDCA}" name="กลุ่มลูกค้า" dataDxfId="78" totalsRowDxfId="77"/>
    <tableColumn id="42" xr3:uid="{E36BB533-BC76-4059-B23D-12FEE364F06A}" name="ประเภท" dataDxfId="76" totalsRowDxfId="75"/>
    <tableColumn id="21" xr3:uid="{BAA3CEC3-5CD0-4874-8504-6900B23910C2}" name="ประเภท2" dataDxfId="74" totalsRowDxfId="73" dataCellStyle="Comma"/>
    <tableColumn id="7" xr3:uid="{8F6F8C50-9D55-461F-83AF-B2E29A90BB45}" name="รหัสลูกค้า" dataDxfId="72" totalsRowDxfId="71" dataCellStyle="Total"/>
    <tableColumn id="2" xr3:uid="{E91B7877-DC71-4CB9-BA7F-36CA618C37EA}" name="ชื่อลูกค้า" dataDxfId="70" totalsRowDxfId="69"/>
    <tableColumn id="49" xr3:uid="{447EF9AE-789C-427B-90A8-82033CDB4E02}" name="ชื่อตึก" dataDxfId="68" totalsRowDxfId="67"/>
    <tableColumn id="10" xr3:uid="{19271DD2-0A59-4759-AE5D-1AB63890B014}" name="Sales" dataDxfId="66" dataCellStyle="Total"/>
    <tableColumn id="5" xr3:uid="{A5848258-9033-4D9F-8296-8ECDB5D9D258}" name="ระบบ" dataDxfId="65" totalsRowDxfId="64" dataCellStyle="Total"/>
    <tableColumn id="24" xr3:uid="{4787A654-053B-4970-BE8C-94B3928D6967}" name="ระยะเวลาสัญญา_x000a_(เดือน)" dataDxfId="63" totalsRowDxfId="62"/>
    <tableColumn id="23" xr3:uid="{71B0D79B-1882-4676-A4CD-587CCE651620}" name="% ค่าคอมค่าบริการ_x000a_(อัตราก้าวหน้า)" dataDxfId="61"/>
    <tableColumn id="20" xr3:uid="{48B19DD3-4849-4286-91E3-FE1F20647640}" name="เดือนที่เริ่มเก็บ_x000a_ค่าบริการ" dataDxfId="60" totalsRowDxfId="59"/>
    <tableColumn id="19" xr3:uid="{4D64D369-8CC0-48C9-8408-2623DCFB69A3}" name="ค่าบริการเฉลี่ยต่อเดือน" dataDxfId="58"/>
    <tableColumn id="41" xr3:uid="{17E28F86-0280-460E-A057-B19365EC434E}" name="ต้นทุนช่องรายการ_x000a_(ถ้ามี)" dataDxfId="57" totalsRowDxfId="56"/>
    <tableColumn id="18" xr3:uid="{7B85F650-D5D4-407F-894D-50A267647FC2}" name="หัก ณ ที่จ่าย_x000a_(ค่าบริการ)" dataDxfId="55" totalsRowDxfId="54"/>
    <tableColumn id="27" xr3:uid="{8F50D093-5CBA-4540-8D5B-69F0ABCFDE07}" name="มูลค่าหัก_x000a_3%" dataDxfId="53" totalsRowDxfId="52"/>
    <tableColumn id="25" xr3:uid="{448C2BE4-700B-472E-8A90-659E7D16D1C0}" name="ค่าบริการเฉลียรายเดือนตาม Package_x000a_(เรียกเก็บสุทธิ)" dataDxfId="51" totalsRowDxfId="50" dataCellStyle="Comma"/>
    <tableColumn id="28" xr3:uid="{49720FE6-4F55-473F-8AC8-5EFA4FCF11EF}" name="Total_x000a_ค่าคอมขาย_x000a_" dataDxfId="49" totalsRowDxfId="48"/>
    <tableColumn id="9" xr3:uid="{E8C32789-49FE-47D8-9CC6-E6DC2865932C}" name="แบ่งจ่าย/งวด_x000a_(ตามปีสัญญา)" dataDxfId="47" totalsRowDxfId="46" dataCellStyle="Comma"/>
    <tableColumn id="36" xr3:uid="{1BD716E4-B9C4-4CAC-97E3-608F6BA2E34B}" name="(A)_x000a_TOTAL_x000a_ค่าคอมขาย_x000a_ตั้งเบิก ปีที่ 1" dataDxfId="45"/>
    <tableColumn id="43" xr3:uid="{B90FDA23-A7F3-4C22-975A-4675BD269961}" name="รอบจ่าย1" dataDxfId="44"/>
    <tableColumn id="39" xr3:uid="{86B4988D-D2E9-4E82-87A1-9E8EB4FBD369}" name="ปีที่ 2" dataDxfId="43" dataCellStyle="Comma"/>
    <tableColumn id="44" xr3:uid="{AEA4CB70-7B22-40D0-9CFC-B4B7007D04C6}" name="รอบจ่าย2" dataDxfId="42"/>
    <tableColumn id="38" xr3:uid="{6FC74DCC-7D98-49E1-9DBE-381609B4257F}" name="ปีที่ 3" dataDxfId="41" dataCellStyle="Comma"/>
    <tableColumn id="45" xr3:uid="{67AA57EA-D363-4223-9EC4-F5EBA7A1A8D3}" name="รอบจ่าย3" dataDxfId="40"/>
    <tableColumn id="37" xr3:uid="{A23F8696-5FCA-4591-B4A1-883EF138DC52}" name="ปีที่ 4" dataDxfId="39" dataCellStyle="Comma"/>
    <tableColumn id="46" xr3:uid="{B6370303-8777-4FF3-9BA9-7732E335A60A}" name="รอบจ่าย4" dataDxfId="38"/>
    <tableColumn id="48" xr3:uid="{17B5567E-C832-4421-93D1-00A00426B045}" name="ปีที่ 5" dataDxfId="37"/>
    <tableColumn id="47" xr3:uid="{B8B30AD1-99F7-4AB8-A8C5-6B2D08A9E321}" name="รอบจ่าย5" dataDxfId="36"/>
    <tableColumn id="22" xr3:uid="{EE653E92-1BD1-40DB-9031-773B3881CD5E}" name="ค่าเชื่อมสัญญาณ/_x000a_ค่าติดตั้ง/_x000a_ค่าขายอุปกรณ์" dataDxfId="35" totalsRowDxfId="34" dataCellStyle="Comma"/>
    <tableColumn id="31" xr3:uid="{81D93D84-9951-4BCA-8794-1A846E256361}" name="หัก ณ ที่จ่าย_x000a_(ค่าติตั้ง)" dataDxfId="33" totalsRowDxfId="32"/>
    <tableColumn id="30" xr3:uid="{7C8640FD-82A9-4D16-A296-5D144ECD0C1F}" name="มูลค่าหัก 3%_x000a_(ค่าติดตั้ง)" dataDxfId="31" totalsRowDxfId="30"/>
    <tableColumn id="32" xr3:uid="{30DB91D5-408A-49E0-98F5-877236EC415F}" name="ค่าเชื่อมสัญญาณ/_x000a_ค่าติดตั้ง/_x000a_ค่าขายอุปกรณ์_x000a_(เรียกเก็บสุทธิ)" dataDxfId="29"/>
    <tableColumn id="8" xr3:uid="{3A93194E-260A-40B9-9FBF-008409553371}" name="ต้นทุน" dataDxfId="28"/>
    <tableColumn id="15" xr3:uid="{EF0497B7-59F3-4306-A5C1-08BEA2CF0E85}" name="ส่วนต่างกำไร" dataDxfId="27" dataCellStyle="Comma"/>
    <tableColumn id="50" xr3:uid="{58D49311-B42D-4EE3-A047-DF36ABD55B5B}" name="คิดเป็น %" dataDxfId="26"/>
    <tableColumn id="6" xr3:uid="{43A73351-F329-4C6C-8D46-8406F3275AF6}" name="คอมฯ_x000a_ 5%" dataDxfId="25" totalsRowDxfId="24" dataCellStyle="Comma"/>
    <tableColumn id="26" xr3:uid="{758CBD6F-DD47-4531-8868-34976B0F62D4}" name="คอมฯ_x000a_10%" dataDxfId="23" totalsRowDxfId="22" dataCellStyle="Comma"/>
    <tableColumn id="16" xr3:uid="{78ACD765-640C-4D43-AC13-54384C4A941E}" name="(B)_x000a_Total_x000a_ค่าเชื่มสัญญาณ/ค่าติดตั้ง/_x000a_ค่าขายอุปกรณ์" dataDxfId="21" totalsRowDxfId="20" dataCellStyle="Comma"/>
    <tableColumn id="11" xr3:uid="{8011303A-D1A5-446B-B527-C3286D436110}" name="ค่าเชื่อมสัญญาณ" dataDxfId="19" totalsRowDxfId="18" dataCellStyle="Comma"/>
    <tableColumn id="35" xr3:uid="{FB852967-4C58-463A-91B0-E98097B6FA71}" name="หัก ณ ที่จ่าย_x000a_(ค่าเชื่อมสัญญาณ)" dataDxfId="17" totalsRowDxfId="16"/>
    <tableColumn id="34" xr3:uid="{55AA47FC-A38B-4C13-9051-F3DF95C24ED9}" name="มูลค่าหัก 3%_x000a_(ค่าเชื่อมสัญญาณ)" dataDxfId="15" totalsRowDxfId="14"/>
    <tableColumn id="33" xr3:uid="{2E84EB8F-6C92-4D66-AC15-493FC20C46C3}" name="ค่าเชื่อมสัญญาณ_x000a_(เรียกเก็บสุทธิ)" dataDxfId="13" totalsRowDxfId="12"/>
    <tableColumn id="14" xr3:uid="{714892B4-1AAA-47F9-97C0-DB9B6A097513}" name="(C)_x000a_Total _x000a_คอมฯค่าเชื่อมสัญญาณ" dataDxfId="11" totalsRowDxfId="10" dataCellStyle="Comma"/>
    <tableColumn id="13" xr3:uid="{01E93865-3399-4061-A66D-18E027C46EBE}" name="รวมค่าคอมฯ_x000a_(A)+(B)+(C)" dataDxfId="9" totalsRowDxfId="8" dataCellStyle="Comma"/>
    <tableColumn id="3" xr3:uid="{E3C14B63-3A8F-4A86-98D8-22F73FF5717A}" name="เลขที่ใบกำกับ/_x000a_ใบเสร็จรับเงิน" dataDxfId="7" totalsRowDxfId="6"/>
    <tableColumn id="29" xr3:uid="{19195CF2-9F31-4094-B7B0-522E55CE71CA}" name="เลขที่นำส่งเงิน" dataDxfId="5" totalsRowDxfId="4"/>
    <tableColumn id="4" xr3:uid="{55D2584C-42D9-4C3B-B911-8FF4B7984098}" name="เขตการขาย" dataDxfId="3" totalsRowDxfId="2"/>
    <tableColumn id="12" xr3:uid="{23D9706D-4622-457E-9E38-B7755D1A566A}" name="หมายเหตุ"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hyperlink" Target="https://drive.google.com/file/d/1GsU7ixiBf33gVy5anGsK4ppsfbU_uXR9/view" TargetMode="External"/><Relationship Id="rId1" Type="http://schemas.openxmlformats.org/officeDocument/2006/relationships/hyperlink" Target="https://drive.google.com/file/d/1syM-QvgU3IiU7dceOjVwpwg6d3hFYHAU/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theme="4" tint="0.79998168889431442"/>
    <pageSetUpPr fitToPage="1"/>
  </sheetPr>
  <dimension ref="A1:BB37"/>
  <sheetViews>
    <sheetView tabSelected="1" zoomScale="70" zoomScaleNormal="70" workbookViewId="0">
      <selection activeCell="L15" sqref="L15"/>
    </sheetView>
  </sheetViews>
  <sheetFormatPr defaultColWidth="0" defaultRowHeight="0" customHeight="1" zeroHeight="1" x14ac:dyDescent="0.4"/>
  <cols>
    <col min="1" max="1" width="6.5546875" style="136" customWidth="1"/>
    <col min="2" max="2" width="8.88671875" style="197" customWidth="1"/>
    <col min="3" max="3" width="10.33203125" style="197" customWidth="1"/>
    <col min="4" max="4" width="15" style="197" customWidth="1"/>
    <col min="5" max="5" width="16.77734375" style="197" customWidth="1"/>
    <col min="6" max="6" width="14.6640625" style="136" customWidth="1"/>
    <col min="7" max="7" width="35.44140625" style="198" customWidth="1"/>
    <col min="8" max="8" width="28.5546875" style="198" customWidth="1"/>
    <col min="9" max="9" width="18.44140625" style="636" customWidth="1"/>
    <col min="10" max="10" width="10.5546875" style="197" customWidth="1"/>
    <col min="11" max="11" width="9.33203125" style="200" customWidth="1"/>
    <col min="12" max="12" width="13.5546875" style="201" customWidth="1"/>
    <col min="13" max="13" width="14.77734375" style="202" customWidth="1"/>
    <col min="14" max="14" width="14.6640625" style="203" customWidth="1"/>
    <col min="15" max="15" width="12.33203125" style="203" customWidth="1"/>
    <col min="16" max="16" width="11.44140625" style="204" customWidth="1"/>
    <col min="17" max="17" width="11.33203125" style="204" customWidth="1"/>
    <col min="18" max="18" width="18.33203125" style="203" customWidth="1"/>
    <col min="19" max="19" width="16.77734375" style="205" bestFit="1" customWidth="1"/>
    <col min="20" max="20" width="13" style="206" customWidth="1"/>
    <col min="21" max="21" width="16.33203125" style="206" customWidth="1"/>
    <col min="22" max="22" width="15" style="206" customWidth="1"/>
    <col min="23" max="23" width="8.77734375" style="207" customWidth="1"/>
    <col min="24" max="24" width="8.77734375" style="206" customWidth="1"/>
    <col min="25" max="25" width="8.77734375" style="207" customWidth="1"/>
    <col min="26" max="26" width="8.77734375" style="206" customWidth="1"/>
    <col min="27" max="27" width="8.77734375" style="207" customWidth="1"/>
    <col min="28" max="28" width="8.77734375" style="206" customWidth="1"/>
    <col min="29" max="29" width="8.77734375" style="207" customWidth="1"/>
    <col min="30" max="30" width="8.77734375" style="206" customWidth="1"/>
    <col min="31" max="31" width="15.88671875" style="203" customWidth="1"/>
    <col min="32" max="32" width="10.88671875" style="208" customWidth="1"/>
    <col min="33" max="33" width="9.88671875" style="208" customWidth="1"/>
    <col min="34" max="34" width="18.109375" style="203" customWidth="1"/>
    <col min="35" max="35" width="10.5546875" style="203" customWidth="1"/>
    <col min="36" max="36" width="11.109375" style="208" customWidth="1"/>
    <col min="37" max="37" width="6.5546875" style="208" customWidth="1"/>
    <col min="38" max="38" width="7.6640625" style="209" customWidth="1"/>
    <col min="39" max="39" width="8.44140625" style="209" customWidth="1"/>
    <col min="40" max="40" width="22.77734375" style="205" customWidth="1"/>
    <col min="41" max="41" width="13.88671875" style="205" customWidth="1"/>
    <col min="42" max="42" width="11.6640625" style="210" customWidth="1"/>
    <col min="43" max="43" width="10.109375" style="210" customWidth="1"/>
    <col min="44" max="44" width="12.109375" style="211" customWidth="1"/>
    <col min="45" max="45" width="14.88671875" style="205" customWidth="1"/>
    <col min="46" max="46" width="20.109375" style="212" customWidth="1"/>
    <col min="47" max="47" width="18.77734375" style="209" customWidth="1"/>
    <col min="48" max="48" width="16.109375" style="209" customWidth="1"/>
    <col min="49" max="49" width="7.5546875" style="213" customWidth="1"/>
    <col min="50" max="50" width="15.6640625" style="214" customWidth="1"/>
    <col min="51" max="51" width="15.33203125" style="136" customWidth="1"/>
    <col min="52" max="52" width="17" style="136" customWidth="1"/>
    <col min="53" max="53" width="8.88671875" style="136" customWidth="1"/>
    <col min="54" max="55" width="15.5546875" style="136" customWidth="1"/>
    <col min="56" max="56" width="13.6640625" style="136" customWidth="1"/>
    <col min="57" max="57" width="9" style="136" customWidth="1"/>
    <col min="58" max="58" width="49.88671875" style="136" customWidth="1"/>
    <col min="59" max="59" width="0" style="136" hidden="1"/>
    <col min="60" max="61" width="15.88671875" style="136" customWidth="1"/>
    <col min="62" max="62" width="14.5546875" style="136" customWidth="1"/>
    <col min="63" max="63" width="16.33203125" style="136" customWidth="1"/>
    <col min="64" max="64" width="18.109375" style="136" customWidth="1"/>
    <col min="65" max="65" width="14.109375" style="136" customWidth="1"/>
    <col min="66" max="292" width="0" style="136" hidden="1"/>
    <col min="293" max="293" width="7.5546875" style="136" customWidth="1"/>
    <col min="294" max="294" width="36.77734375" style="136" customWidth="1"/>
    <col min="295" max="296" width="0" style="136" hidden="1"/>
    <col min="297" max="297" width="16.6640625" style="136" customWidth="1"/>
    <col min="298" max="298" width="17.33203125" style="136" customWidth="1"/>
    <col min="299" max="299" width="15.5546875" style="136" customWidth="1"/>
    <col min="300" max="300" width="0" style="136" hidden="1"/>
    <col min="301" max="301" width="16.6640625" style="136" customWidth="1"/>
    <col min="302" max="302" width="17.44140625" style="136" customWidth="1"/>
    <col min="303" max="304" width="0" style="136" hidden="1"/>
    <col min="305" max="307" width="15.33203125" style="136" customWidth="1"/>
    <col min="308" max="308" width="17" style="136" customWidth="1"/>
    <col min="309" max="309" width="0" style="136" hidden="1"/>
    <col min="310" max="311" width="15.5546875" style="136" customWidth="1"/>
    <col min="312" max="312" width="13.6640625" style="136" customWidth="1"/>
    <col min="313" max="313" width="9" style="136" customWidth="1"/>
    <col min="314" max="314" width="49.88671875" style="136" customWidth="1"/>
    <col min="315" max="315" width="0" style="136" hidden="1"/>
    <col min="316" max="317" width="15.88671875" style="136" customWidth="1"/>
    <col min="318" max="318" width="14.5546875" style="136" customWidth="1"/>
    <col min="319" max="319" width="16.33203125" style="136" customWidth="1"/>
    <col min="320" max="320" width="18.109375" style="136" customWidth="1"/>
    <col min="321" max="321" width="14.109375" style="136" customWidth="1"/>
    <col min="322" max="548" width="0" style="136" hidden="1"/>
    <col min="549" max="549" width="7.5546875" style="136" customWidth="1"/>
    <col min="550" max="550" width="36.77734375" style="136" customWidth="1"/>
    <col min="551" max="552" width="0" style="136" hidden="1"/>
    <col min="553" max="553" width="16.6640625" style="136" customWidth="1"/>
    <col min="554" max="554" width="17.33203125" style="136" customWidth="1"/>
    <col min="555" max="555" width="15.5546875" style="136" customWidth="1"/>
    <col min="556" max="556" width="0" style="136" hidden="1"/>
    <col min="557" max="557" width="16.6640625" style="136" customWidth="1"/>
    <col min="558" max="558" width="17.44140625" style="136" customWidth="1"/>
    <col min="559" max="560" width="0" style="136" hidden="1"/>
    <col min="561" max="563" width="15.33203125" style="136" customWidth="1"/>
    <col min="564" max="564" width="17" style="136" customWidth="1"/>
    <col min="565" max="565" width="0" style="136" hidden="1"/>
    <col min="566" max="567" width="15.5546875" style="136" customWidth="1"/>
    <col min="568" max="568" width="13.6640625" style="136" customWidth="1"/>
    <col min="569" max="569" width="9" style="136" customWidth="1"/>
    <col min="570" max="570" width="49.88671875" style="136" customWidth="1"/>
    <col min="571" max="571" width="0" style="136" hidden="1"/>
    <col min="572" max="573" width="15.88671875" style="136" customWidth="1"/>
    <col min="574" max="574" width="14.5546875" style="136" customWidth="1"/>
    <col min="575" max="575" width="16.33203125" style="136" customWidth="1"/>
    <col min="576" max="576" width="18.109375" style="136" customWidth="1"/>
    <col min="577" max="577" width="14.109375" style="136" customWidth="1"/>
    <col min="578" max="804" width="0" style="136" hidden="1"/>
    <col min="805" max="805" width="7.5546875" style="136" customWidth="1"/>
    <col min="806" max="806" width="36.77734375" style="136" customWidth="1"/>
    <col min="807" max="808" width="0" style="136" hidden="1"/>
    <col min="809" max="809" width="16.6640625" style="136" customWidth="1"/>
    <col min="810" max="810" width="17.33203125" style="136" customWidth="1"/>
    <col min="811" max="811" width="15.5546875" style="136" customWidth="1"/>
    <col min="812" max="812" width="0" style="136" hidden="1"/>
    <col min="813" max="813" width="16.6640625" style="136" customWidth="1"/>
    <col min="814" max="814" width="17.44140625" style="136" customWidth="1"/>
    <col min="815" max="816" width="0" style="136" hidden="1"/>
    <col min="817" max="819" width="15.33203125" style="136" customWidth="1"/>
    <col min="820" max="820" width="17" style="136" customWidth="1"/>
    <col min="821" max="821" width="0" style="136" hidden="1"/>
    <col min="822" max="823" width="15.5546875" style="136" customWidth="1"/>
    <col min="824" max="824" width="13.6640625" style="136" customWidth="1"/>
    <col min="825" max="825" width="9" style="136" customWidth="1"/>
    <col min="826" max="826" width="49.88671875" style="136" customWidth="1"/>
    <col min="827" max="827" width="0" style="136" hidden="1"/>
    <col min="828" max="829" width="15.88671875" style="136" customWidth="1"/>
    <col min="830" max="830" width="14.5546875" style="136" customWidth="1"/>
    <col min="831" max="831" width="16.33203125" style="136" customWidth="1"/>
    <col min="832" max="832" width="18.109375" style="136" customWidth="1"/>
    <col min="833" max="833" width="14.109375" style="136" customWidth="1"/>
    <col min="834" max="1060" width="0" style="136" hidden="1"/>
    <col min="1061" max="1061" width="7.5546875" style="136" customWidth="1"/>
    <col min="1062" max="1062" width="36.77734375" style="136" customWidth="1"/>
    <col min="1063" max="1064" width="0" style="136" hidden="1"/>
    <col min="1065" max="1065" width="16.6640625" style="136" customWidth="1"/>
    <col min="1066" max="1066" width="17.33203125" style="136" customWidth="1"/>
    <col min="1067" max="1067" width="15.5546875" style="136" customWidth="1"/>
    <col min="1068" max="1068" width="0" style="136" hidden="1"/>
    <col min="1069" max="1069" width="16.6640625" style="136" customWidth="1"/>
    <col min="1070" max="1070" width="17.44140625" style="136" customWidth="1"/>
    <col min="1071" max="1072" width="0" style="136" hidden="1"/>
    <col min="1073" max="1075" width="15.33203125" style="136" customWidth="1"/>
    <col min="1076" max="1076" width="17" style="136" customWidth="1"/>
    <col min="1077" max="1077" width="0" style="136" hidden="1"/>
    <col min="1078" max="1079" width="15.5546875" style="136" customWidth="1"/>
    <col min="1080" max="1080" width="13.6640625" style="136" customWidth="1"/>
    <col min="1081" max="1081" width="9" style="136" customWidth="1"/>
    <col min="1082" max="1082" width="49.88671875" style="136" customWidth="1"/>
    <col min="1083" max="1083" width="0" style="136" hidden="1"/>
    <col min="1084" max="1085" width="15.88671875" style="136" customWidth="1"/>
    <col min="1086" max="1086" width="14.5546875" style="136" customWidth="1"/>
    <col min="1087" max="1087" width="16.33203125" style="136" customWidth="1"/>
    <col min="1088" max="1088" width="18.109375" style="136" customWidth="1"/>
    <col min="1089" max="1089" width="14.109375" style="136" customWidth="1"/>
    <col min="1090" max="1316" width="0" style="136" hidden="1"/>
    <col min="1317" max="1317" width="7.5546875" style="136" customWidth="1"/>
    <col min="1318" max="1318" width="36.77734375" style="136" customWidth="1"/>
    <col min="1319" max="1320" width="0" style="136" hidden="1"/>
    <col min="1321" max="1321" width="16.6640625" style="136" customWidth="1"/>
    <col min="1322" max="1322" width="17.33203125" style="136" customWidth="1"/>
    <col min="1323" max="1323" width="15.5546875" style="136" customWidth="1"/>
    <col min="1324" max="1324" width="0" style="136" hidden="1"/>
    <col min="1325" max="1325" width="16.6640625" style="136" customWidth="1"/>
    <col min="1326" max="1326" width="17.44140625" style="136" customWidth="1"/>
    <col min="1327" max="1328" width="0" style="136" hidden="1"/>
    <col min="1329" max="1331" width="15.33203125" style="136" customWidth="1"/>
    <col min="1332" max="1332" width="17" style="136" customWidth="1"/>
    <col min="1333" max="1333" width="0" style="136" hidden="1"/>
    <col min="1334" max="1335" width="15.5546875" style="136" customWidth="1"/>
    <col min="1336" max="1336" width="13.6640625" style="136" customWidth="1"/>
    <col min="1337" max="1337" width="9" style="136" customWidth="1"/>
    <col min="1338" max="1338" width="49.88671875" style="136" customWidth="1"/>
    <col min="1339" max="1339" width="0" style="136" hidden="1"/>
    <col min="1340" max="1341" width="15.88671875" style="136" customWidth="1"/>
    <col min="1342" max="1342" width="14.5546875" style="136" customWidth="1"/>
    <col min="1343" max="1343" width="16.33203125" style="136" customWidth="1"/>
    <col min="1344" max="1344" width="18.109375" style="136" customWidth="1"/>
    <col min="1345" max="1345" width="14.109375" style="136" customWidth="1"/>
    <col min="1346" max="1572" width="0" style="136" hidden="1"/>
    <col min="1573" max="1573" width="7.5546875" style="136" customWidth="1"/>
    <col min="1574" max="1574" width="36.77734375" style="136" customWidth="1"/>
    <col min="1575" max="1576" width="0" style="136" hidden="1"/>
    <col min="1577" max="1577" width="16.6640625" style="136" customWidth="1"/>
    <col min="1578" max="1578" width="17.33203125" style="136" customWidth="1"/>
    <col min="1579" max="1579" width="15.5546875" style="136" customWidth="1"/>
    <col min="1580" max="1580" width="0" style="136" hidden="1"/>
    <col min="1581" max="1581" width="16.6640625" style="136" customWidth="1"/>
    <col min="1582" max="1582" width="17.44140625" style="136" customWidth="1"/>
    <col min="1583" max="1584" width="0" style="136" hidden="1"/>
    <col min="1585" max="1587" width="15.33203125" style="136" customWidth="1"/>
    <col min="1588" max="1588" width="17" style="136" customWidth="1"/>
    <col min="1589" max="1589" width="0" style="136" hidden="1"/>
    <col min="1590" max="1591" width="15.5546875" style="136" customWidth="1"/>
    <col min="1592" max="1592" width="13.6640625" style="136" customWidth="1"/>
    <col min="1593" max="1593" width="9" style="136" customWidth="1"/>
    <col min="1594" max="1594" width="49.88671875" style="136" customWidth="1"/>
    <col min="1595" max="1595" width="0" style="136" hidden="1"/>
    <col min="1596" max="1597" width="15.88671875" style="136" customWidth="1"/>
    <col min="1598" max="1598" width="14.5546875" style="136" customWidth="1"/>
    <col min="1599" max="1599" width="16.33203125" style="136" customWidth="1"/>
    <col min="1600" max="1600" width="18.109375" style="136" customWidth="1"/>
    <col min="1601" max="1601" width="14.109375" style="136" customWidth="1"/>
    <col min="1602" max="1828" width="0" style="136" hidden="1"/>
    <col min="1829" max="1829" width="7.5546875" style="136" customWidth="1"/>
    <col min="1830" max="1830" width="36.77734375" style="136" customWidth="1"/>
    <col min="1831" max="1832" width="0" style="136" hidden="1"/>
    <col min="1833" max="1833" width="16.6640625" style="136" customWidth="1"/>
    <col min="1834" max="1834" width="17.33203125" style="136" customWidth="1"/>
    <col min="1835" max="1835" width="15.5546875" style="136" customWidth="1"/>
    <col min="1836" max="1836" width="0" style="136" hidden="1"/>
    <col min="1837" max="1837" width="16.6640625" style="136" customWidth="1"/>
    <col min="1838" max="1838" width="17.44140625" style="136" customWidth="1"/>
    <col min="1839" max="1840" width="0" style="136" hidden="1"/>
    <col min="1841" max="1843" width="15.33203125" style="136" customWidth="1"/>
    <col min="1844" max="1844" width="17" style="136" customWidth="1"/>
    <col min="1845" max="1845" width="0" style="136" hidden="1"/>
    <col min="1846" max="1847" width="15.5546875" style="136" customWidth="1"/>
    <col min="1848" max="1848" width="13.6640625" style="136" customWidth="1"/>
    <col min="1849" max="1849" width="9" style="136" customWidth="1"/>
    <col min="1850" max="1850" width="49.88671875" style="136" customWidth="1"/>
    <col min="1851" max="1851" width="0" style="136" hidden="1"/>
    <col min="1852" max="1853" width="15.88671875" style="136" customWidth="1"/>
    <col min="1854" max="1854" width="14.5546875" style="136" customWidth="1"/>
    <col min="1855" max="1855" width="16.33203125" style="136" customWidth="1"/>
    <col min="1856" max="1856" width="18.109375" style="136" customWidth="1"/>
    <col min="1857" max="1857" width="14.109375" style="136" customWidth="1"/>
    <col min="1858" max="2084" width="0" style="136" hidden="1"/>
    <col min="2085" max="2085" width="7.5546875" style="136" customWidth="1"/>
    <col min="2086" max="2086" width="36.77734375" style="136" customWidth="1"/>
    <col min="2087" max="2088" width="0" style="136" hidden="1"/>
    <col min="2089" max="2089" width="16.6640625" style="136" customWidth="1"/>
    <col min="2090" max="2090" width="17.33203125" style="136" customWidth="1"/>
    <col min="2091" max="2091" width="15.5546875" style="136" customWidth="1"/>
    <col min="2092" max="2092" width="0" style="136" hidden="1"/>
    <col min="2093" max="2093" width="16.6640625" style="136" customWidth="1"/>
    <col min="2094" max="2094" width="17.44140625" style="136" customWidth="1"/>
    <col min="2095" max="2096" width="0" style="136" hidden="1"/>
    <col min="2097" max="2099" width="15.33203125" style="136" customWidth="1"/>
    <col min="2100" max="2100" width="17" style="136" customWidth="1"/>
    <col min="2101" max="2101" width="0" style="136" hidden="1"/>
    <col min="2102" max="2103" width="15.5546875" style="136" customWidth="1"/>
    <col min="2104" max="2104" width="13.6640625" style="136" customWidth="1"/>
    <col min="2105" max="2105" width="9" style="136" customWidth="1"/>
    <col min="2106" max="2106" width="49.88671875" style="136" customWidth="1"/>
    <col min="2107" max="2107" width="0" style="136" hidden="1"/>
    <col min="2108" max="2109" width="15.88671875" style="136" customWidth="1"/>
    <col min="2110" max="2110" width="14.5546875" style="136" customWidth="1"/>
    <col min="2111" max="2111" width="16.33203125" style="136" customWidth="1"/>
    <col min="2112" max="2112" width="18.109375" style="136" customWidth="1"/>
    <col min="2113" max="2113" width="14.109375" style="136" customWidth="1"/>
    <col min="2114" max="2340" width="0" style="136" hidden="1"/>
    <col min="2341" max="2341" width="7.5546875" style="136" customWidth="1"/>
    <col min="2342" max="2342" width="36.77734375" style="136" customWidth="1"/>
    <col min="2343" max="2344" width="0" style="136" hidden="1"/>
    <col min="2345" max="2345" width="16.6640625" style="136" customWidth="1"/>
    <col min="2346" max="2346" width="17.33203125" style="136" customWidth="1"/>
    <col min="2347" max="2347" width="15.5546875" style="136" customWidth="1"/>
    <col min="2348" max="2348" width="0" style="136" hidden="1"/>
    <col min="2349" max="2349" width="16.6640625" style="136" customWidth="1"/>
    <col min="2350" max="2350" width="17.44140625" style="136" customWidth="1"/>
    <col min="2351" max="2352" width="0" style="136" hidden="1"/>
    <col min="2353" max="2355" width="15.33203125" style="136" customWidth="1"/>
    <col min="2356" max="2356" width="17" style="136" customWidth="1"/>
    <col min="2357" max="2357" width="0" style="136" hidden="1"/>
    <col min="2358" max="2359" width="15.5546875" style="136" customWidth="1"/>
    <col min="2360" max="2360" width="13.6640625" style="136" customWidth="1"/>
    <col min="2361" max="2361" width="9" style="136" customWidth="1"/>
    <col min="2362" max="2362" width="49.88671875" style="136" customWidth="1"/>
    <col min="2363" max="2363" width="0" style="136" hidden="1"/>
    <col min="2364" max="2365" width="15.88671875" style="136" customWidth="1"/>
    <col min="2366" max="2366" width="14.5546875" style="136" customWidth="1"/>
    <col min="2367" max="2367" width="16.33203125" style="136" customWidth="1"/>
    <col min="2368" max="2368" width="18.109375" style="136" customWidth="1"/>
    <col min="2369" max="2369" width="14.109375" style="136" customWidth="1"/>
    <col min="2370" max="2596" width="0" style="136" hidden="1"/>
    <col min="2597" max="2597" width="7.5546875" style="136" customWidth="1"/>
    <col min="2598" max="2598" width="36.77734375" style="136" customWidth="1"/>
    <col min="2599" max="2600" width="0" style="136" hidden="1"/>
    <col min="2601" max="2601" width="16.6640625" style="136" customWidth="1"/>
    <col min="2602" max="2602" width="17.33203125" style="136" customWidth="1"/>
    <col min="2603" max="2603" width="15.5546875" style="136" customWidth="1"/>
    <col min="2604" max="2604" width="0" style="136" hidden="1"/>
    <col min="2605" max="2605" width="16.6640625" style="136" customWidth="1"/>
    <col min="2606" max="2606" width="17.44140625" style="136" customWidth="1"/>
    <col min="2607" max="2608" width="0" style="136" hidden="1"/>
    <col min="2609" max="2611" width="15.33203125" style="136" customWidth="1"/>
    <col min="2612" max="2612" width="17" style="136" customWidth="1"/>
    <col min="2613" max="2613" width="0" style="136" hidden="1"/>
    <col min="2614" max="2615" width="15.5546875" style="136" customWidth="1"/>
    <col min="2616" max="2616" width="13.6640625" style="136" customWidth="1"/>
    <col min="2617" max="2617" width="9" style="136" customWidth="1"/>
    <col min="2618" max="2618" width="49.88671875" style="136" customWidth="1"/>
    <col min="2619" max="2619" width="0" style="136" hidden="1"/>
    <col min="2620" max="2621" width="15.88671875" style="136" customWidth="1"/>
    <col min="2622" max="2622" width="14.5546875" style="136" customWidth="1"/>
    <col min="2623" max="2623" width="16.33203125" style="136" customWidth="1"/>
    <col min="2624" max="2624" width="18.109375" style="136" customWidth="1"/>
    <col min="2625" max="2625" width="14.109375" style="136" customWidth="1"/>
    <col min="2626" max="2852" width="0" style="136" hidden="1"/>
    <col min="2853" max="2853" width="7.5546875" style="136" customWidth="1"/>
    <col min="2854" max="2854" width="36.77734375" style="136" customWidth="1"/>
    <col min="2855" max="2856" width="0" style="136" hidden="1"/>
    <col min="2857" max="2857" width="16.6640625" style="136" customWidth="1"/>
    <col min="2858" max="2858" width="17.33203125" style="136" customWidth="1"/>
    <col min="2859" max="2859" width="15.5546875" style="136" customWidth="1"/>
    <col min="2860" max="2860" width="0" style="136" hidden="1"/>
    <col min="2861" max="2861" width="16.6640625" style="136" customWidth="1"/>
    <col min="2862" max="2862" width="17.44140625" style="136" customWidth="1"/>
    <col min="2863" max="2864" width="0" style="136" hidden="1"/>
    <col min="2865" max="2867" width="15.33203125" style="136" customWidth="1"/>
    <col min="2868" max="2868" width="17" style="136" customWidth="1"/>
    <col min="2869" max="2869" width="0" style="136" hidden="1"/>
    <col min="2870" max="2871" width="15.5546875" style="136" customWidth="1"/>
    <col min="2872" max="2872" width="13.6640625" style="136" customWidth="1"/>
    <col min="2873" max="2873" width="9" style="136" customWidth="1"/>
    <col min="2874" max="2874" width="49.88671875" style="136" customWidth="1"/>
    <col min="2875" max="2875" width="0" style="136" hidden="1"/>
    <col min="2876" max="2877" width="15.88671875" style="136" customWidth="1"/>
    <col min="2878" max="2878" width="14.5546875" style="136" customWidth="1"/>
    <col min="2879" max="2879" width="16.33203125" style="136" customWidth="1"/>
    <col min="2880" max="2880" width="18.109375" style="136" customWidth="1"/>
    <col min="2881" max="2881" width="14.109375" style="136" customWidth="1"/>
    <col min="2882" max="3108" width="0" style="136" hidden="1"/>
    <col min="3109" max="3109" width="7.5546875" style="136" customWidth="1"/>
    <col min="3110" max="3110" width="36.77734375" style="136" customWidth="1"/>
    <col min="3111" max="3112" width="0" style="136" hidden="1"/>
    <col min="3113" max="3113" width="16.6640625" style="136" customWidth="1"/>
    <col min="3114" max="3114" width="17.33203125" style="136" customWidth="1"/>
    <col min="3115" max="3115" width="15.5546875" style="136" customWidth="1"/>
    <col min="3116" max="3116" width="0" style="136" hidden="1"/>
    <col min="3117" max="3117" width="16.6640625" style="136" customWidth="1"/>
    <col min="3118" max="3118" width="17.44140625" style="136" customWidth="1"/>
    <col min="3119" max="3120" width="0" style="136" hidden="1"/>
    <col min="3121" max="3123" width="15.33203125" style="136" customWidth="1"/>
    <col min="3124" max="3124" width="17" style="136" customWidth="1"/>
    <col min="3125" max="3125" width="0" style="136" hidden="1"/>
    <col min="3126" max="3127" width="15.5546875" style="136" customWidth="1"/>
    <col min="3128" max="3128" width="13.6640625" style="136" customWidth="1"/>
    <col min="3129" max="3129" width="9" style="136" customWidth="1"/>
    <col min="3130" max="3130" width="49.88671875" style="136" customWidth="1"/>
    <col min="3131" max="3131" width="0" style="136" hidden="1"/>
    <col min="3132" max="3133" width="15.88671875" style="136" customWidth="1"/>
    <col min="3134" max="3134" width="14.5546875" style="136" customWidth="1"/>
    <col min="3135" max="3135" width="16.33203125" style="136" customWidth="1"/>
    <col min="3136" max="3136" width="18.109375" style="136" customWidth="1"/>
    <col min="3137" max="3137" width="14.109375" style="136" customWidth="1"/>
    <col min="3138" max="3364" width="0" style="136" hidden="1"/>
    <col min="3365" max="3365" width="7.5546875" style="136" customWidth="1"/>
    <col min="3366" max="3366" width="36.77734375" style="136" customWidth="1"/>
    <col min="3367" max="3368" width="0" style="136" hidden="1"/>
    <col min="3369" max="3369" width="16.6640625" style="136" customWidth="1"/>
    <col min="3370" max="3370" width="17.33203125" style="136" customWidth="1"/>
    <col min="3371" max="3371" width="15.5546875" style="136" customWidth="1"/>
    <col min="3372" max="3372" width="0" style="136" hidden="1"/>
    <col min="3373" max="3373" width="16.6640625" style="136" customWidth="1"/>
    <col min="3374" max="3374" width="17.44140625" style="136" customWidth="1"/>
    <col min="3375" max="3376" width="0" style="136" hidden="1"/>
    <col min="3377" max="3379" width="15.33203125" style="136" customWidth="1"/>
    <col min="3380" max="3380" width="17" style="136" customWidth="1"/>
    <col min="3381" max="3381" width="0" style="136" hidden="1"/>
    <col min="3382" max="3383" width="15.5546875" style="136" customWidth="1"/>
    <col min="3384" max="3384" width="13.6640625" style="136" customWidth="1"/>
    <col min="3385" max="3385" width="9" style="136" customWidth="1"/>
    <col min="3386" max="3386" width="49.88671875" style="136" customWidth="1"/>
    <col min="3387" max="3387" width="0" style="136" hidden="1"/>
    <col min="3388" max="3389" width="15.88671875" style="136" customWidth="1"/>
    <col min="3390" max="3390" width="14.5546875" style="136" customWidth="1"/>
    <col min="3391" max="3391" width="16.33203125" style="136" customWidth="1"/>
    <col min="3392" max="3392" width="18.109375" style="136" customWidth="1"/>
    <col min="3393" max="3393" width="14.109375" style="136" customWidth="1"/>
    <col min="3394" max="3620" width="0" style="136" hidden="1"/>
    <col min="3621" max="3621" width="7.5546875" style="136" customWidth="1"/>
    <col min="3622" max="3622" width="36.77734375" style="136" customWidth="1"/>
    <col min="3623" max="3624" width="0" style="136" hidden="1"/>
    <col min="3625" max="3625" width="16.6640625" style="136" customWidth="1"/>
    <col min="3626" max="3626" width="17.33203125" style="136" customWidth="1"/>
    <col min="3627" max="3627" width="15.5546875" style="136" customWidth="1"/>
    <col min="3628" max="3628" width="0" style="136" hidden="1"/>
    <col min="3629" max="3629" width="16.6640625" style="136" customWidth="1"/>
    <col min="3630" max="3630" width="17.44140625" style="136" customWidth="1"/>
    <col min="3631" max="3632" width="0" style="136" hidden="1"/>
    <col min="3633" max="3635" width="15.33203125" style="136" customWidth="1"/>
    <col min="3636" max="3636" width="17" style="136" customWidth="1"/>
    <col min="3637" max="3637" width="0" style="136" hidden="1"/>
    <col min="3638" max="3639" width="15.5546875" style="136" customWidth="1"/>
    <col min="3640" max="3640" width="13.6640625" style="136" customWidth="1"/>
    <col min="3641" max="3641" width="9" style="136" customWidth="1"/>
    <col min="3642" max="3642" width="49.88671875" style="136" customWidth="1"/>
    <col min="3643" max="3643" width="0" style="136" hidden="1"/>
    <col min="3644" max="3645" width="15.88671875" style="136" customWidth="1"/>
    <col min="3646" max="3646" width="14.5546875" style="136" customWidth="1"/>
    <col min="3647" max="3647" width="16.33203125" style="136" customWidth="1"/>
    <col min="3648" max="3648" width="18.109375" style="136" customWidth="1"/>
    <col min="3649" max="3649" width="14.109375" style="136" customWidth="1"/>
    <col min="3650" max="3876" width="0" style="136" hidden="1"/>
    <col min="3877" max="3877" width="7.5546875" style="136" customWidth="1"/>
    <col min="3878" max="3878" width="36.77734375" style="136" customWidth="1"/>
    <col min="3879" max="3880" width="0" style="136" hidden="1"/>
    <col min="3881" max="3881" width="16.6640625" style="136" customWidth="1"/>
    <col min="3882" max="3882" width="17.33203125" style="136" customWidth="1"/>
    <col min="3883" max="3883" width="15.5546875" style="136" customWidth="1"/>
    <col min="3884" max="3884" width="0" style="136" hidden="1"/>
    <col min="3885" max="3885" width="16.6640625" style="136" customWidth="1"/>
    <col min="3886" max="3886" width="17.44140625" style="136" customWidth="1"/>
    <col min="3887" max="3888" width="0" style="136" hidden="1"/>
    <col min="3889" max="3891" width="15.33203125" style="136" customWidth="1"/>
    <col min="3892" max="3892" width="17" style="136" customWidth="1"/>
    <col min="3893" max="3893" width="0" style="136" hidden="1"/>
    <col min="3894" max="3895" width="15.5546875" style="136" customWidth="1"/>
    <col min="3896" max="3896" width="13.6640625" style="136" customWidth="1"/>
    <col min="3897" max="3897" width="9" style="136" customWidth="1"/>
    <col min="3898" max="3898" width="49.88671875" style="136" customWidth="1"/>
    <col min="3899" max="3899" width="0" style="136" hidden="1"/>
    <col min="3900" max="3901" width="15.88671875" style="136" customWidth="1"/>
    <col min="3902" max="3902" width="14.5546875" style="136" customWidth="1"/>
    <col min="3903" max="3903" width="16.33203125" style="136" customWidth="1"/>
    <col min="3904" max="3904" width="18.109375" style="136" customWidth="1"/>
    <col min="3905" max="3905" width="14.109375" style="136" customWidth="1"/>
    <col min="3906" max="4132" width="0" style="136" hidden="1"/>
    <col min="4133" max="4133" width="7.5546875" style="136" customWidth="1"/>
    <col min="4134" max="4134" width="36.77734375" style="136" customWidth="1"/>
    <col min="4135" max="4136" width="0" style="136" hidden="1"/>
    <col min="4137" max="4137" width="16.6640625" style="136" customWidth="1"/>
    <col min="4138" max="4138" width="17.33203125" style="136" customWidth="1"/>
    <col min="4139" max="4139" width="15.5546875" style="136" customWidth="1"/>
    <col min="4140" max="4140" width="0" style="136" hidden="1"/>
    <col min="4141" max="4141" width="16.6640625" style="136" customWidth="1"/>
    <col min="4142" max="4142" width="17.44140625" style="136" customWidth="1"/>
    <col min="4143" max="4144" width="0" style="136" hidden="1"/>
    <col min="4145" max="4147" width="15.33203125" style="136" customWidth="1"/>
    <col min="4148" max="4148" width="17" style="136" customWidth="1"/>
    <col min="4149" max="4149" width="0" style="136" hidden="1"/>
    <col min="4150" max="4151" width="15.5546875" style="136" customWidth="1"/>
    <col min="4152" max="4152" width="13.6640625" style="136" customWidth="1"/>
    <col min="4153" max="4153" width="9" style="136" customWidth="1"/>
    <col min="4154" max="4154" width="49.88671875" style="136" customWidth="1"/>
    <col min="4155" max="4155" width="0" style="136" hidden="1"/>
    <col min="4156" max="4157" width="15.88671875" style="136" customWidth="1"/>
    <col min="4158" max="4158" width="14.5546875" style="136" customWidth="1"/>
    <col min="4159" max="4159" width="16.33203125" style="136" customWidth="1"/>
    <col min="4160" max="4160" width="18.109375" style="136" customWidth="1"/>
    <col min="4161" max="4161" width="14.109375" style="136" customWidth="1"/>
    <col min="4162" max="4388" width="0" style="136" hidden="1"/>
    <col min="4389" max="4389" width="7.5546875" style="136" customWidth="1"/>
    <col min="4390" max="4390" width="36.77734375" style="136" customWidth="1"/>
    <col min="4391" max="4392" width="0" style="136" hidden="1"/>
    <col min="4393" max="4393" width="16.6640625" style="136" customWidth="1"/>
    <col min="4394" max="4394" width="17.33203125" style="136" customWidth="1"/>
    <col min="4395" max="4395" width="15.5546875" style="136" customWidth="1"/>
    <col min="4396" max="4396" width="0" style="136" hidden="1"/>
    <col min="4397" max="4397" width="16.6640625" style="136" customWidth="1"/>
    <col min="4398" max="4398" width="17.44140625" style="136" customWidth="1"/>
    <col min="4399" max="4400" width="0" style="136" hidden="1"/>
    <col min="4401" max="4403" width="15.33203125" style="136" customWidth="1"/>
    <col min="4404" max="4404" width="17" style="136" customWidth="1"/>
    <col min="4405" max="4405" width="0" style="136" hidden="1"/>
    <col min="4406" max="4407" width="15.5546875" style="136" customWidth="1"/>
    <col min="4408" max="4408" width="13.6640625" style="136" customWidth="1"/>
    <col min="4409" max="4409" width="9" style="136" customWidth="1"/>
    <col min="4410" max="4410" width="49.88671875" style="136" customWidth="1"/>
    <col min="4411" max="4411" width="0" style="136" hidden="1"/>
    <col min="4412" max="4413" width="15.88671875" style="136" customWidth="1"/>
    <col min="4414" max="4414" width="14.5546875" style="136" customWidth="1"/>
    <col min="4415" max="4415" width="16.33203125" style="136" customWidth="1"/>
    <col min="4416" max="4416" width="18.109375" style="136" customWidth="1"/>
    <col min="4417" max="4417" width="14.109375" style="136" customWidth="1"/>
    <col min="4418" max="4644" width="0" style="136" hidden="1"/>
    <col min="4645" max="4645" width="7.5546875" style="136" customWidth="1"/>
    <col min="4646" max="4646" width="36.77734375" style="136" customWidth="1"/>
    <col min="4647" max="4648" width="0" style="136" hidden="1"/>
    <col min="4649" max="4649" width="16.6640625" style="136" customWidth="1"/>
    <col min="4650" max="4650" width="17.33203125" style="136" customWidth="1"/>
    <col min="4651" max="4651" width="15.5546875" style="136" customWidth="1"/>
    <col min="4652" max="4652" width="0" style="136" hidden="1"/>
    <col min="4653" max="4653" width="16.6640625" style="136" customWidth="1"/>
    <col min="4654" max="4654" width="17.44140625" style="136" customWidth="1"/>
    <col min="4655" max="4656" width="0" style="136" hidden="1"/>
    <col min="4657" max="4659" width="15.33203125" style="136" customWidth="1"/>
    <col min="4660" max="4660" width="17" style="136" customWidth="1"/>
    <col min="4661" max="4661" width="0" style="136" hidden="1"/>
    <col min="4662" max="4663" width="15.5546875" style="136" customWidth="1"/>
    <col min="4664" max="4664" width="13.6640625" style="136" customWidth="1"/>
    <col min="4665" max="4665" width="9" style="136" customWidth="1"/>
    <col min="4666" max="4666" width="49.88671875" style="136" customWidth="1"/>
    <col min="4667" max="4667" width="0" style="136" hidden="1"/>
    <col min="4668" max="4669" width="15.88671875" style="136" customWidth="1"/>
    <col min="4670" max="4670" width="14.5546875" style="136" customWidth="1"/>
    <col min="4671" max="4671" width="16.33203125" style="136" customWidth="1"/>
    <col min="4672" max="4672" width="18.109375" style="136" customWidth="1"/>
    <col min="4673" max="4673" width="14.109375" style="136" customWidth="1"/>
    <col min="4674" max="4900" width="0" style="136" hidden="1"/>
    <col min="4901" max="4901" width="7.5546875" style="136" customWidth="1"/>
    <col min="4902" max="4902" width="36.77734375" style="136" customWidth="1"/>
    <col min="4903" max="4904" width="0" style="136" hidden="1"/>
    <col min="4905" max="4905" width="16.6640625" style="136" customWidth="1"/>
    <col min="4906" max="4906" width="17.33203125" style="136" customWidth="1"/>
    <col min="4907" max="4907" width="15.5546875" style="136" customWidth="1"/>
    <col min="4908" max="4908" width="0" style="136" hidden="1"/>
    <col min="4909" max="4909" width="16.6640625" style="136" customWidth="1"/>
    <col min="4910" max="4910" width="17.44140625" style="136" customWidth="1"/>
    <col min="4911" max="4912" width="0" style="136" hidden="1"/>
    <col min="4913" max="4915" width="15.33203125" style="136" customWidth="1"/>
    <col min="4916" max="4916" width="17" style="136" customWidth="1"/>
    <col min="4917" max="4917" width="0" style="136" hidden="1"/>
    <col min="4918" max="4919" width="15.5546875" style="136" customWidth="1"/>
    <col min="4920" max="4920" width="13.6640625" style="136" customWidth="1"/>
    <col min="4921" max="4921" width="9" style="136" customWidth="1"/>
    <col min="4922" max="4922" width="49.88671875" style="136" customWidth="1"/>
    <col min="4923" max="4923" width="0" style="136" hidden="1"/>
    <col min="4924" max="4925" width="15.88671875" style="136" customWidth="1"/>
    <col min="4926" max="4926" width="14.5546875" style="136" customWidth="1"/>
    <col min="4927" max="4927" width="16.33203125" style="136" customWidth="1"/>
    <col min="4928" max="4928" width="18.109375" style="136" customWidth="1"/>
    <col min="4929" max="4929" width="14.109375" style="136" customWidth="1"/>
    <col min="4930" max="5156" width="0" style="136" hidden="1"/>
    <col min="5157" max="5157" width="7.5546875" style="136" customWidth="1"/>
    <col min="5158" max="5158" width="36.77734375" style="136" customWidth="1"/>
    <col min="5159" max="5160" width="0" style="136" hidden="1"/>
    <col min="5161" max="5161" width="16.6640625" style="136" customWidth="1"/>
    <col min="5162" max="5162" width="17.33203125" style="136" customWidth="1"/>
    <col min="5163" max="5163" width="15.5546875" style="136" customWidth="1"/>
    <col min="5164" max="5164" width="0" style="136" hidden="1"/>
    <col min="5165" max="5165" width="16.6640625" style="136" customWidth="1"/>
    <col min="5166" max="5166" width="17.44140625" style="136" customWidth="1"/>
    <col min="5167" max="5168" width="0" style="136" hidden="1"/>
    <col min="5169" max="5171" width="15.33203125" style="136" customWidth="1"/>
    <col min="5172" max="5172" width="17" style="136" customWidth="1"/>
    <col min="5173" max="5173" width="0" style="136" hidden="1"/>
    <col min="5174" max="5175" width="15.5546875" style="136" customWidth="1"/>
    <col min="5176" max="5176" width="13.6640625" style="136" customWidth="1"/>
    <col min="5177" max="5177" width="9" style="136" customWidth="1"/>
    <col min="5178" max="5178" width="49.88671875" style="136" customWidth="1"/>
    <col min="5179" max="5179" width="0" style="136" hidden="1"/>
    <col min="5180" max="5181" width="15.88671875" style="136" customWidth="1"/>
    <col min="5182" max="5182" width="14.5546875" style="136" customWidth="1"/>
    <col min="5183" max="5183" width="16.33203125" style="136" customWidth="1"/>
    <col min="5184" max="5184" width="18.109375" style="136" customWidth="1"/>
    <col min="5185" max="5185" width="14.109375" style="136" customWidth="1"/>
    <col min="5186" max="5412" width="0" style="136" hidden="1"/>
    <col min="5413" max="5413" width="7.5546875" style="136" customWidth="1"/>
    <col min="5414" max="5414" width="36.77734375" style="136" customWidth="1"/>
    <col min="5415" max="5416" width="0" style="136" hidden="1"/>
    <col min="5417" max="5417" width="16.6640625" style="136" customWidth="1"/>
    <col min="5418" max="5418" width="17.33203125" style="136" customWidth="1"/>
    <col min="5419" max="5419" width="15.5546875" style="136" customWidth="1"/>
    <col min="5420" max="5420" width="0" style="136" hidden="1"/>
    <col min="5421" max="5421" width="16.6640625" style="136" customWidth="1"/>
    <col min="5422" max="5422" width="17.44140625" style="136" customWidth="1"/>
    <col min="5423" max="5424" width="0" style="136" hidden="1"/>
    <col min="5425" max="5427" width="15.33203125" style="136" customWidth="1"/>
    <col min="5428" max="5428" width="17" style="136" customWidth="1"/>
    <col min="5429" max="5429" width="0" style="136" hidden="1"/>
    <col min="5430" max="5431" width="15.5546875" style="136" customWidth="1"/>
    <col min="5432" max="5432" width="13.6640625" style="136" customWidth="1"/>
    <col min="5433" max="5433" width="9" style="136" customWidth="1"/>
    <col min="5434" max="5434" width="49.88671875" style="136" customWidth="1"/>
    <col min="5435" max="5435" width="0" style="136" hidden="1"/>
    <col min="5436" max="5437" width="15.88671875" style="136" customWidth="1"/>
    <col min="5438" max="5438" width="14.5546875" style="136" customWidth="1"/>
    <col min="5439" max="5439" width="16.33203125" style="136" customWidth="1"/>
    <col min="5440" max="5440" width="18.109375" style="136" customWidth="1"/>
    <col min="5441" max="5441" width="14.109375" style="136" customWidth="1"/>
    <col min="5442" max="5668" width="0" style="136" hidden="1"/>
    <col min="5669" max="5669" width="7.5546875" style="136" customWidth="1"/>
    <col min="5670" max="5670" width="36.77734375" style="136" customWidth="1"/>
    <col min="5671" max="5672" width="0" style="136" hidden="1"/>
    <col min="5673" max="5673" width="16.6640625" style="136" customWidth="1"/>
    <col min="5674" max="5674" width="17.33203125" style="136" customWidth="1"/>
    <col min="5675" max="5675" width="15.5546875" style="136" customWidth="1"/>
    <col min="5676" max="5676" width="0" style="136" hidden="1"/>
    <col min="5677" max="5677" width="16.6640625" style="136" customWidth="1"/>
    <col min="5678" max="5678" width="17.44140625" style="136" customWidth="1"/>
    <col min="5679" max="5680" width="0" style="136" hidden="1"/>
    <col min="5681" max="5683" width="15.33203125" style="136" customWidth="1"/>
    <col min="5684" max="5684" width="17" style="136" customWidth="1"/>
    <col min="5685" max="5685" width="0" style="136" hidden="1"/>
    <col min="5686" max="5687" width="15.5546875" style="136" customWidth="1"/>
    <col min="5688" max="5688" width="13.6640625" style="136" customWidth="1"/>
    <col min="5689" max="5689" width="9" style="136" customWidth="1"/>
    <col min="5690" max="5690" width="49.88671875" style="136" customWidth="1"/>
    <col min="5691" max="5691" width="0" style="136" hidden="1"/>
    <col min="5692" max="5693" width="15.88671875" style="136" customWidth="1"/>
    <col min="5694" max="5694" width="14.5546875" style="136" customWidth="1"/>
    <col min="5695" max="5695" width="16.33203125" style="136" customWidth="1"/>
    <col min="5696" max="5696" width="18.109375" style="136" customWidth="1"/>
    <col min="5697" max="5697" width="14.109375" style="136" customWidth="1"/>
    <col min="5698" max="5924" width="0" style="136" hidden="1"/>
    <col min="5925" max="5925" width="7.5546875" style="136" customWidth="1"/>
    <col min="5926" max="5926" width="36.77734375" style="136" customWidth="1"/>
    <col min="5927" max="5928" width="0" style="136" hidden="1"/>
    <col min="5929" max="5929" width="16.6640625" style="136" customWidth="1"/>
    <col min="5930" max="5930" width="17.33203125" style="136" customWidth="1"/>
    <col min="5931" max="5931" width="15.5546875" style="136" customWidth="1"/>
    <col min="5932" max="5932" width="0" style="136" hidden="1"/>
    <col min="5933" max="5933" width="16.6640625" style="136" customWidth="1"/>
    <col min="5934" max="5934" width="17.44140625" style="136" customWidth="1"/>
    <col min="5935" max="5936" width="0" style="136" hidden="1"/>
    <col min="5937" max="5939" width="15.33203125" style="136" customWidth="1"/>
    <col min="5940" max="5940" width="17" style="136" customWidth="1"/>
    <col min="5941" max="5941" width="0" style="136" hidden="1"/>
    <col min="5942" max="5943" width="15.5546875" style="136" customWidth="1"/>
    <col min="5944" max="5944" width="13.6640625" style="136" customWidth="1"/>
    <col min="5945" max="5945" width="9" style="136" customWidth="1"/>
    <col min="5946" max="5946" width="49.88671875" style="136" customWidth="1"/>
    <col min="5947" max="5947" width="0" style="136" hidden="1"/>
    <col min="5948" max="5949" width="15.88671875" style="136" customWidth="1"/>
    <col min="5950" max="5950" width="14.5546875" style="136" customWidth="1"/>
    <col min="5951" max="5951" width="16.33203125" style="136" customWidth="1"/>
    <col min="5952" max="5952" width="18.109375" style="136" customWidth="1"/>
    <col min="5953" max="5953" width="14.109375" style="136" customWidth="1"/>
    <col min="5954" max="6180" width="0" style="136" hidden="1"/>
    <col min="6181" max="6181" width="7.5546875" style="136" customWidth="1"/>
    <col min="6182" max="6182" width="36.77734375" style="136" customWidth="1"/>
    <col min="6183" max="6184" width="0" style="136" hidden="1"/>
    <col min="6185" max="6185" width="16.6640625" style="136" customWidth="1"/>
    <col min="6186" max="6186" width="17.33203125" style="136" customWidth="1"/>
    <col min="6187" max="6187" width="15.5546875" style="136" customWidth="1"/>
    <col min="6188" max="6188" width="0" style="136" hidden="1"/>
    <col min="6189" max="6189" width="16.6640625" style="136" customWidth="1"/>
    <col min="6190" max="6190" width="17.44140625" style="136" customWidth="1"/>
    <col min="6191" max="6192" width="0" style="136" hidden="1"/>
    <col min="6193" max="6195" width="15.33203125" style="136" customWidth="1"/>
    <col min="6196" max="6196" width="17" style="136" customWidth="1"/>
    <col min="6197" max="6197" width="0" style="136" hidden="1"/>
    <col min="6198" max="6199" width="15.5546875" style="136" customWidth="1"/>
    <col min="6200" max="6200" width="13.6640625" style="136" customWidth="1"/>
    <col min="6201" max="6201" width="9" style="136" customWidth="1"/>
    <col min="6202" max="6202" width="49.88671875" style="136" customWidth="1"/>
    <col min="6203" max="6203" width="0" style="136" hidden="1"/>
    <col min="6204" max="6205" width="15.88671875" style="136" customWidth="1"/>
    <col min="6206" max="6206" width="14.5546875" style="136" customWidth="1"/>
    <col min="6207" max="6207" width="16.33203125" style="136" customWidth="1"/>
    <col min="6208" max="6208" width="18.109375" style="136" customWidth="1"/>
    <col min="6209" max="6209" width="14.109375" style="136" customWidth="1"/>
    <col min="6210" max="6436" width="0" style="136" hidden="1"/>
    <col min="6437" max="6437" width="7.5546875" style="136" customWidth="1"/>
    <col min="6438" max="6438" width="36.77734375" style="136" customWidth="1"/>
    <col min="6439" max="6440" width="0" style="136" hidden="1"/>
    <col min="6441" max="6441" width="16.6640625" style="136" customWidth="1"/>
    <col min="6442" max="6442" width="17.33203125" style="136" customWidth="1"/>
    <col min="6443" max="6443" width="15.5546875" style="136" customWidth="1"/>
    <col min="6444" max="6444" width="0" style="136" hidden="1"/>
    <col min="6445" max="6445" width="16.6640625" style="136" customWidth="1"/>
    <col min="6446" max="6446" width="17.44140625" style="136" customWidth="1"/>
    <col min="6447" max="6448" width="0" style="136" hidden="1"/>
    <col min="6449" max="6451" width="15.33203125" style="136" customWidth="1"/>
    <col min="6452" max="6452" width="17" style="136" customWidth="1"/>
    <col min="6453" max="6453" width="0" style="136" hidden="1"/>
    <col min="6454" max="6455" width="15.5546875" style="136" customWidth="1"/>
    <col min="6456" max="6456" width="13.6640625" style="136" customWidth="1"/>
    <col min="6457" max="6457" width="9" style="136" customWidth="1"/>
    <col min="6458" max="6458" width="49.88671875" style="136" customWidth="1"/>
    <col min="6459" max="6459" width="0" style="136" hidden="1"/>
    <col min="6460" max="6461" width="15.88671875" style="136" customWidth="1"/>
    <col min="6462" max="6462" width="14.5546875" style="136" customWidth="1"/>
    <col min="6463" max="6463" width="16.33203125" style="136" customWidth="1"/>
    <col min="6464" max="6464" width="18.109375" style="136" customWidth="1"/>
    <col min="6465" max="6465" width="14.109375" style="136" customWidth="1"/>
    <col min="6466" max="6692" width="0" style="136" hidden="1"/>
    <col min="6693" max="6693" width="7.5546875" style="136" customWidth="1"/>
    <col min="6694" max="6694" width="36.77734375" style="136" customWidth="1"/>
    <col min="6695" max="6696" width="0" style="136" hidden="1"/>
    <col min="6697" max="6697" width="16.6640625" style="136" customWidth="1"/>
    <col min="6698" max="6698" width="17.33203125" style="136" customWidth="1"/>
    <col min="6699" max="6699" width="15.5546875" style="136" customWidth="1"/>
    <col min="6700" max="6700" width="0" style="136" hidden="1"/>
    <col min="6701" max="6701" width="16.6640625" style="136" customWidth="1"/>
    <col min="6702" max="6702" width="17.44140625" style="136" customWidth="1"/>
    <col min="6703" max="6704" width="0" style="136" hidden="1"/>
    <col min="6705" max="6707" width="15.33203125" style="136" customWidth="1"/>
    <col min="6708" max="6708" width="17" style="136" customWidth="1"/>
    <col min="6709" max="6709" width="0" style="136" hidden="1"/>
    <col min="6710" max="6711" width="15.5546875" style="136" customWidth="1"/>
    <col min="6712" max="6712" width="13.6640625" style="136" customWidth="1"/>
    <col min="6713" max="6713" width="9" style="136" customWidth="1"/>
    <col min="6714" max="6714" width="49.88671875" style="136" customWidth="1"/>
    <col min="6715" max="6715" width="0" style="136" hidden="1"/>
    <col min="6716" max="6717" width="15.88671875" style="136" customWidth="1"/>
    <col min="6718" max="6718" width="14.5546875" style="136" customWidth="1"/>
    <col min="6719" max="6719" width="16.33203125" style="136" customWidth="1"/>
    <col min="6720" max="6720" width="18.109375" style="136" customWidth="1"/>
    <col min="6721" max="6721" width="14.109375" style="136" customWidth="1"/>
    <col min="6722" max="6948" width="0" style="136" hidden="1"/>
    <col min="6949" max="6949" width="7.5546875" style="136" customWidth="1"/>
    <col min="6950" max="6950" width="36.77734375" style="136" customWidth="1"/>
    <col min="6951" max="6952" width="0" style="136" hidden="1"/>
    <col min="6953" max="6953" width="16.6640625" style="136" customWidth="1"/>
    <col min="6954" max="6954" width="17.33203125" style="136" customWidth="1"/>
    <col min="6955" max="6955" width="15.5546875" style="136" customWidth="1"/>
    <col min="6956" max="6956" width="0" style="136" hidden="1"/>
    <col min="6957" max="6957" width="16.6640625" style="136" customWidth="1"/>
    <col min="6958" max="6958" width="17.44140625" style="136" customWidth="1"/>
    <col min="6959" max="6960" width="0" style="136" hidden="1"/>
    <col min="6961" max="6963" width="15.33203125" style="136" customWidth="1"/>
    <col min="6964" max="6964" width="17" style="136" customWidth="1"/>
    <col min="6965" max="6965" width="0" style="136" hidden="1"/>
    <col min="6966" max="6967" width="15.5546875" style="136" customWidth="1"/>
    <col min="6968" max="6968" width="13.6640625" style="136" customWidth="1"/>
    <col min="6969" max="6969" width="9" style="136" customWidth="1"/>
    <col min="6970" max="6970" width="49.88671875" style="136" customWidth="1"/>
    <col min="6971" max="6971" width="0" style="136" hidden="1"/>
    <col min="6972" max="6973" width="15.88671875" style="136" customWidth="1"/>
    <col min="6974" max="6974" width="14.5546875" style="136" customWidth="1"/>
    <col min="6975" max="6975" width="16.33203125" style="136" customWidth="1"/>
    <col min="6976" max="6976" width="18.109375" style="136" customWidth="1"/>
    <col min="6977" max="6977" width="14.109375" style="136" customWidth="1"/>
    <col min="6978" max="7204" width="0" style="136" hidden="1"/>
    <col min="7205" max="7205" width="7.5546875" style="136" customWidth="1"/>
    <col min="7206" max="7206" width="36.77734375" style="136" customWidth="1"/>
    <col min="7207" max="7208" width="0" style="136" hidden="1"/>
    <col min="7209" max="7209" width="16.6640625" style="136" customWidth="1"/>
    <col min="7210" max="7210" width="17.33203125" style="136" customWidth="1"/>
    <col min="7211" max="7211" width="15.5546875" style="136" customWidth="1"/>
    <col min="7212" max="7212" width="0" style="136" hidden="1"/>
    <col min="7213" max="7213" width="16.6640625" style="136" customWidth="1"/>
    <col min="7214" max="7214" width="17.44140625" style="136" customWidth="1"/>
    <col min="7215" max="7216" width="0" style="136" hidden="1"/>
    <col min="7217" max="7219" width="15.33203125" style="136" customWidth="1"/>
    <col min="7220" max="7220" width="17" style="136" customWidth="1"/>
    <col min="7221" max="7221" width="0" style="136" hidden="1"/>
    <col min="7222" max="7223" width="15.5546875" style="136" customWidth="1"/>
    <col min="7224" max="7224" width="13.6640625" style="136" customWidth="1"/>
    <col min="7225" max="7225" width="9" style="136" customWidth="1"/>
    <col min="7226" max="7226" width="49.88671875" style="136" customWidth="1"/>
    <col min="7227" max="7227" width="0" style="136" hidden="1"/>
    <col min="7228" max="7229" width="15.88671875" style="136" customWidth="1"/>
    <col min="7230" max="7230" width="14.5546875" style="136" customWidth="1"/>
    <col min="7231" max="7231" width="16.33203125" style="136" customWidth="1"/>
    <col min="7232" max="7232" width="18.109375" style="136" customWidth="1"/>
    <col min="7233" max="7233" width="14.109375" style="136" customWidth="1"/>
    <col min="7234" max="7460" width="0" style="136" hidden="1"/>
    <col min="7461" max="7461" width="7.5546875" style="136" customWidth="1"/>
    <col min="7462" max="7462" width="36.77734375" style="136" customWidth="1"/>
    <col min="7463" max="7464" width="0" style="136" hidden="1"/>
    <col min="7465" max="7465" width="16.6640625" style="136" customWidth="1"/>
    <col min="7466" max="7466" width="17.33203125" style="136" customWidth="1"/>
    <col min="7467" max="7467" width="15.5546875" style="136" customWidth="1"/>
    <col min="7468" max="7468" width="0" style="136" hidden="1"/>
    <col min="7469" max="7469" width="16.6640625" style="136" customWidth="1"/>
    <col min="7470" max="7470" width="17.44140625" style="136" customWidth="1"/>
    <col min="7471" max="7472" width="0" style="136" hidden="1"/>
    <col min="7473" max="7475" width="15.33203125" style="136" customWidth="1"/>
    <col min="7476" max="7476" width="17" style="136" customWidth="1"/>
    <col min="7477" max="7477" width="0" style="136" hidden="1"/>
    <col min="7478" max="7479" width="15.5546875" style="136" customWidth="1"/>
    <col min="7480" max="7480" width="13.6640625" style="136" customWidth="1"/>
    <col min="7481" max="7481" width="9" style="136" customWidth="1"/>
    <col min="7482" max="7482" width="49.88671875" style="136" customWidth="1"/>
    <col min="7483" max="7483" width="0" style="136" hidden="1"/>
    <col min="7484" max="7485" width="15.88671875" style="136" customWidth="1"/>
    <col min="7486" max="7486" width="14.5546875" style="136" customWidth="1"/>
    <col min="7487" max="7487" width="16.33203125" style="136" customWidth="1"/>
    <col min="7488" max="7488" width="18.109375" style="136" customWidth="1"/>
    <col min="7489" max="7489" width="14.109375" style="136" customWidth="1"/>
    <col min="7490" max="7716" width="0" style="136" hidden="1"/>
    <col min="7717" max="7717" width="7.5546875" style="136" customWidth="1"/>
    <col min="7718" max="7718" width="36.77734375" style="136" customWidth="1"/>
    <col min="7719" max="7720" width="0" style="136" hidden="1"/>
    <col min="7721" max="7721" width="16.6640625" style="136" customWidth="1"/>
    <col min="7722" max="7722" width="17.33203125" style="136" customWidth="1"/>
    <col min="7723" max="7723" width="15.5546875" style="136" customWidth="1"/>
    <col min="7724" max="7724" width="0" style="136" hidden="1"/>
    <col min="7725" max="7725" width="16.6640625" style="136" customWidth="1"/>
    <col min="7726" max="7726" width="17.44140625" style="136" customWidth="1"/>
    <col min="7727" max="7728" width="0" style="136" hidden="1"/>
    <col min="7729" max="7731" width="15.33203125" style="136" customWidth="1"/>
    <col min="7732" max="7732" width="17" style="136" customWidth="1"/>
    <col min="7733" max="7733" width="0" style="136" hidden="1"/>
    <col min="7734" max="7735" width="15.5546875" style="136" customWidth="1"/>
    <col min="7736" max="7736" width="13.6640625" style="136" customWidth="1"/>
    <col min="7737" max="7737" width="9" style="136" customWidth="1"/>
    <col min="7738" max="7738" width="49.88671875" style="136" customWidth="1"/>
    <col min="7739" max="7739" width="0" style="136" hidden="1"/>
    <col min="7740" max="7741" width="15.88671875" style="136" customWidth="1"/>
    <col min="7742" max="7742" width="14.5546875" style="136" customWidth="1"/>
    <col min="7743" max="7743" width="16.33203125" style="136" customWidth="1"/>
    <col min="7744" max="7744" width="18.109375" style="136" customWidth="1"/>
    <col min="7745" max="7745" width="14.109375" style="136" customWidth="1"/>
    <col min="7746" max="7972" width="0" style="136" hidden="1"/>
    <col min="7973" max="7973" width="7.5546875" style="136" customWidth="1"/>
    <col min="7974" max="7974" width="36.77734375" style="136" customWidth="1"/>
    <col min="7975" max="7976" width="0" style="136" hidden="1"/>
    <col min="7977" max="7977" width="16.6640625" style="136" customWidth="1"/>
    <col min="7978" max="7978" width="17.33203125" style="136" customWidth="1"/>
    <col min="7979" max="7979" width="15.5546875" style="136" customWidth="1"/>
    <col min="7980" max="7980" width="0" style="136" hidden="1"/>
    <col min="7981" max="7981" width="16.6640625" style="136" customWidth="1"/>
    <col min="7982" max="7982" width="17.44140625" style="136" customWidth="1"/>
    <col min="7983" max="7984" width="0" style="136" hidden="1"/>
    <col min="7985" max="7987" width="15.33203125" style="136" customWidth="1"/>
    <col min="7988" max="7988" width="17" style="136" customWidth="1"/>
    <col min="7989" max="7989" width="0" style="136" hidden="1"/>
    <col min="7990" max="7991" width="15.5546875" style="136" customWidth="1"/>
    <col min="7992" max="7992" width="13.6640625" style="136" customWidth="1"/>
    <col min="7993" max="7993" width="9" style="136" customWidth="1"/>
    <col min="7994" max="7994" width="49.88671875" style="136" customWidth="1"/>
    <col min="7995" max="7995" width="0" style="136" hidden="1"/>
    <col min="7996" max="7997" width="15.88671875" style="136" customWidth="1"/>
    <col min="7998" max="7998" width="14.5546875" style="136" customWidth="1"/>
    <col min="7999" max="7999" width="16.33203125" style="136" customWidth="1"/>
    <col min="8000" max="8000" width="18.109375" style="136" customWidth="1"/>
    <col min="8001" max="8001" width="14.109375" style="136" customWidth="1"/>
    <col min="8002" max="8228" width="0" style="136" hidden="1"/>
    <col min="8229" max="8229" width="7.5546875" style="136" customWidth="1"/>
    <col min="8230" max="8230" width="36.77734375" style="136" customWidth="1"/>
    <col min="8231" max="8232" width="0" style="136" hidden="1"/>
    <col min="8233" max="8233" width="16.6640625" style="136" customWidth="1"/>
    <col min="8234" max="8234" width="17.33203125" style="136" customWidth="1"/>
    <col min="8235" max="8235" width="15.5546875" style="136" customWidth="1"/>
    <col min="8236" max="8236" width="0" style="136" hidden="1"/>
    <col min="8237" max="8237" width="16.6640625" style="136" customWidth="1"/>
    <col min="8238" max="8238" width="17.44140625" style="136" customWidth="1"/>
    <col min="8239" max="8240" width="0" style="136" hidden="1"/>
    <col min="8241" max="8243" width="15.33203125" style="136" customWidth="1"/>
    <col min="8244" max="8244" width="17" style="136" customWidth="1"/>
    <col min="8245" max="8245" width="0" style="136" hidden="1"/>
    <col min="8246" max="8247" width="15.5546875" style="136" customWidth="1"/>
    <col min="8248" max="8248" width="13.6640625" style="136" customWidth="1"/>
    <col min="8249" max="8249" width="9" style="136" customWidth="1"/>
    <col min="8250" max="8250" width="49.88671875" style="136" customWidth="1"/>
    <col min="8251" max="8251" width="0" style="136" hidden="1"/>
    <col min="8252" max="8253" width="15.88671875" style="136" customWidth="1"/>
    <col min="8254" max="8254" width="14.5546875" style="136" customWidth="1"/>
    <col min="8255" max="8255" width="16.33203125" style="136" customWidth="1"/>
    <col min="8256" max="8256" width="18.109375" style="136" customWidth="1"/>
    <col min="8257" max="8257" width="14.109375" style="136" customWidth="1"/>
    <col min="8258" max="8484" width="0" style="136" hidden="1"/>
    <col min="8485" max="8485" width="7.5546875" style="136" customWidth="1"/>
    <col min="8486" max="8486" width="36.77734375" style="136" customWidth="1"/>
    <col min="8487" max="8488" width="0" style="136" hidden="1"/>
    <col min="8489" max="8489" width="16.6640625" style="136" customWidth="1"/>
    <col min="8490" max="8490" width="17.33203125" style="136" customWidth="1"/>
    <col min="8491" max="8491" width="15.5546875" style="136" customWidth="1"/>
    <col min="8492" max="8492" width="0" style="136" hidden="1"/>
    <col min="8493" max="8493" width="16.6640625" style="136" customWidth="1"/>
    <col min="8494" max="8494" width="17.44140625" style="136" customWidth="1"/>
    <col min="8495" max="8496" width="0" style="136" hidden="1"/>
    <col min="8497" max="8499" width="15.33203125" style="136" customWidth="1"/>
    <col min="8500" max="8500" width="17" style="136" customWidth="1"/>
    <col min="8501" max="8501" width="0" style="136" hidden="1"/>
    <col min="8502" max="8503" width="15.5546875" style="136" customWidth="1"/>
    <col min="8504" max="8504" width="13.6640625" style="136" customWidth="1"/>
    <col min="8505" max="8505" width="9" style="136" customWidth="1"/>
    <col min="8506" max="8506" width="49.88671875" style="136" customWidth="1"/>
    <col min="8507" max="8507" width="0" style="136" hidden="1"/>
    <col min="8508" max="8509" width="15.88671875" style="136" customWidth="1"/>
    <col min="8510" max="8510" width="14.5546875" style="136" customWidth="1"/>
    <col min="8511" max="8511" width="16.33203125" style="136" customWidth="1"/>
    <col min="8512" max="8512" width="18.109375" style="136" customWidth="1"/>
    <col min="8513" max="8513" width="14.109375" style="136" customWidth="1"/>
    <col min="8514" max="8740" width="0" style="136" hidden="1"/>
    <col min="8741" max="8741" width="7.5546875" style="136" customWidth="1"/>
    <col min="8742" max="8742" width="36.77734375" style="136" customWidth="1"/>
    <col min="8743" max="8744" width="0" style="136" hidden="1"/>
    <col min="8745" max="8745" width="16.6640625" style="136" customWidth="1"/>
    <col min="8746" max="8746" width="17.33203125" style="136" customWidth="1"/>
    <col min="8747" max="8747" width="15.5546875" style="136" customWidth="1"/>
    <col min="8748" max="8748" width="0" style="136" hidden="1"/>
    <col min="8749" max="8749" width="16.6640625" style="136" customWidth="1"/>
    <col min="8750" max="8750" width="17.44140625" style="136" customWidth="1"/>
    <col min="8751" max="8752" width="0" style="136" hidden="1"/>
    <col min="8753" max="8755" width="15.33203125" style="136" customWidth="1"/>
    <col min="8756" max="8756" width="17" style="136" customWidth="1"/>
    <col min="8757" max="8757" width="0" style="136" hidden="1"/>
    <col min="8758" max="8759" width="15.5546875" style="136" customWidth="1"/>
    <col min="8760" max="8760" width="13.6640625" style="136" customWidth="1"/>
    <col min="8761" max="8761" width="9" style="136" customWidth="1"/>
    <col min="8762" max="8762" width="49.88671875" style="136" customWidth="1"/>
    <col min="8763" max="8763" width="0" style="136" hidden="1"/>
    <col min="8764" max="8765" width="15.88671875" style="136" customWidth="1"/>
    <col min="8766" max="8766" width="14.5546875" style="136" customWidth="1"/>
    <col min="8767" max="8767" width="16.33203125" style="136" customWidth="1"/>
    <col min="8768" max="8768" width="18.109375" style="136" customWidth="1"/>
    <col min="8769" max="8769" width="14.109375" style="136" customWidth="1"/>
    <col min="8770" max="8996" width="0" style="136" hidden="1"/>
    <col min="8997" max="8997" width="7.5546875" style="136" customWidth="1"/>
    <col min="8998" max="8998" width="36.77734375" style="136" customWidth="1"/>
    <col min="8999" max="9000" width="0" style="136" hidden="1"/>
    <col min="9001" max="9001" width="16.6640625" style="136" customWidth="1"/>
    <col min="9002" max="9002" width="17.33203125" style="136" customWidth="1"/>
    <col min="9003" max="9003" width="15.5546875" style="136" customWidth="1"/>
    <col min="9004" max="9004" width="0" style="136" hidden="1"/>
    <col min="9005" max="9005" width="16.6640625" style="136" customWidth="1"/>
    <col min="9006" max="9006" width="17.44140625" style="136" customWidth="1"/>
    <col min="9007" max="9008" width="0" style="136" hidden="1"/>
    <col min="9009" max="9011" width="15.33203125" style="136" customWidth="1"/>
    <col min="9012" max="9012" width="17" style="136" customWidth="1"/>
    <col min="9013" max="9013" width="0" style="136" hidden="1"/>
    <col min="9014" max="9015" width="15.5546875" style="136" customWidth="1"/>
    <col min="9016" max="9016" width="13.6640625" style="136" customWidth="1"/>
    <col min="9017" max="9017" width="9" style="136" customWidth="1"/>
    <col min="9018" max="9018" width="49.88671875" style="136" customWidth="1"/>
    <col min="9019" max="9019" width="0" style="136" hidden="1"/>
    <col min="9020" max="9021" width="15.88671875" style="136" customWidth="1"/>
    <col min="9022" max="9022" width="14.5546875" style="136" customWidth="1"/>
    <col min="9023" max="9023" width="16.33203125" style="136" customWidth="1"/>
    <col min="9024" max="9024" width="18.109375" style="136" customWidth="1"/>
    <col min="9025" max="9025" width="14.109375" style="136" customWidth="1"/>
    <col min="9026" max="9252" width="0" style="136" hidden="1"/>
    <col min="9253" max="9253" width="7.5546875" style="136" customWidth="1"/>
    <col min="9254" max="9254" width="36.77734375" style="136" customWidth="1"/>
    <col min="9255" max="9256" width="0" style="136" hidden="1"/>
    <col min="9257" max="9257" width="16.6640625" style="136" customWidth="1"/>
    <col min="9258" max="9258" width="17.33203125" style="136" customWidth="1"/>
    <col min="9259" max="9259" width="15.5546875" style="136" customWidth="1"/>
    <col min="9260" max="9260" width="0" style="136" hidden="1"/>
    <col min="9261" max="9261" width="16.6640625" style="136" customWidth="1"/>
    <col min="9262" max="9262" width="17.44140625" style="136" customWidth="1"/>
    <col min="9263" max="9264" width="0" style="136" hidden="1"/>
    <col min="9265" max="9267" width="15.33203125" style="136" customWidth="1"/>
    <col min="9268" max="9268" width="17" style="136" customWidth="1"/>
    <col min="9269" max="9269" width="0" style="136" hidden="1"/>
    <col min="9270" max="9271" width="15.5546875" style="136" customWidth="1"/>
    <col min="9272" max="9272" width="13.6640625" style="136" customWidth="1"/>
    <col min="9273" max="9273" width="9" style="136" customWidth="1"/>
    <col min="9274" max="9274" width="49.88671875" style="136" customWidth="1"/>
    <col min="9275" max="9275" width="0" style="136" hidden="1"/>
    <col min="9276" max="9277" width="15.88671875" style="136" customWidth="1"/>
    <col min="9278" max="9278" width="14.5546875" style="136" customWidth="1"/>
    <col min="9279" max="9279" width="16.33203125" style="136" customWidth="1"/>
    <col min="9280" max="9280" width="18.109375" style="136" customWidth="1"/>
    <col min="9281" max="9281" width="14.109375" style="136" customWidth="1"/>
    <col min="9282" max="9508" width="0" style="136" hidden="1"/>
    <col min="9509" max="9509" width="7.5546875" style="136" customWidth="1"/>
    <col min="9510" max="9510" width="36.77734375" style="136" customWidth="1"/>
    <col min="9511" max="9512" width="0" style="136" hidden="1"/>
    <col min="9513" max="9513" width="16.6640625" style="136" customWidth="1"/>
    <col min="9514" max="9514" width="17.33203125" style="136" customWidth="1"/>
    <col min="9515" max="9515" width="15.5546875" style="136" customWidth="1"/>
    <col min="9516" max="9516" width="0" style="136" hidden="1"/>
    <col min="9517" max="9517" width="16.6640625" style="136" customWidth="1"/>
    <col min="9518" max="9518" width="17.44140625" style="136" customWidth="1"/>
    <col min="9519" max="9520" width="0" style="136" hidden="1"/>
    <col min="9521" max="9523" width="15.33203125" style="136" customWidth="1"/>
    <col min="9524" max="9524" width="17" style="136" customWidth="1"/>
    <col min="9525" max="9525" width="0" style="136" hidden="1"/>
    <col min="9526" max="9527" width="15.5546875" style="136" customWidth="1"/>
    <col min="9528" max="9528" width="13.6640625" style="136" customWidth="1"/>
    <col min="9529" max="9529" width="9" style="136" customWidth="1"/>
    <col min="9530" max="9530" width="49.88671875" style="136" customWidth="1"/>
    <col min="9531" max="9531" width="0" style="136" hidden="1"/>
    <col min="9532" max="9533" width="15.88671875" style="136" customWidth="1"/>
    <col min="9534" max="9534" width="14.5546875" style="136" customWidth="1"/>
    <col min="9535" max="9535" width="16.33203125" style="136" customWidth="1"/>
    <col min="9536" max="9536" width="18.109375" style="136" customWidth="1"/>
    <col min="9537" max="9537" width="14.109375" style="136" customWidth="1"/>
    <col min="9538" max="9764" width="0" style="136" hidden="1"/>
    <col min="9765" max="9765" width="7.5546875" style="136" customWidth="1"/>
    <col min="9766" max="9766" width="36.77734375" style="136" customWidth="1"/>
    <col min="9767" max="9768" width="0" style="136" hidden="1"/>
    <col min="9769" max="9769" width="16.6640625" style="136" customWidth="1"/>
    <col min="9770" max="9770" width="17.33203125" style="136" customWidth="1"/>
    <col min="9771" max="9771" width="15.5546875" style="136" customWidth="1"/>
    <col min="9772" max="9772" width="0" style="136" hidden="1"/>
    <col min="9773" max="9773" width="16.6640625" style="136" customWidth="1"/>
    <col min="9774" max="9774" width="17.44140625" style="136" customWidth="1"/>
    <col min="9775" max="9776" width="0" style="136" hidden="1"/>
    <col min="9777" max="9779" width="15.33203125" style="136" customWidth="1"/>
    <col min="9780" max="9780" width="17" style="136" customWidth="1"/>
    <col min="9781" max="9781" width="0" style="136" hidden="1"/>
    <col min="9782" max="9783" width="15.5546875" style="136" customWidth="1"/>
    <col min="9784" max="9784" width="13.6640625" style="136" customWidth="1"/>
    <col min="9785" max="9785" width="9" style="136" customWidth="1"/>
    <col min="9786" max="9786" width="49.88671875" style="136" customWidth="1"/>
    <col min="9787" max="9787" width="0" style="136" hidden="1"/>
    <col min="9788" max="9789" width="15.88671875" style="136" customWidth="1"/>
    <col min="9790" max="9790" width="14.5546875" style="136" customWidth="1"/>
    <col min="9791" max="9791" width="16.33203125" style="136" customWidth="1"/>
    <col min="9792" max="9792" width="18.109375" style="136" customWidth="1"/>
    <col min="9793" max="9793" width="14.109375" style="136" customWidth="1"/>
    <col min="9794" max="10020" width="0" style="136" hidden="1"/>
    <col min="10021" max="10021" width="7.5546875" style="136" customWidth="1"/>
    <col min="10022" max="10022" width="36.77734375" style="136" customWidth="1"/>
    <col min="10023" max="10024" width="0" style="136" hidden="1"/>
    <col min="10025" max="10025" width="16.6640625" style="136" customWidth="1"/>
    <col min="10026" max="10026" width="17.33203125" style="136" customWidth="1"/>
    <col min="10027" max="10027" width="15.5546875" style="136" customWidth="1"/>
    <col min="10028" max="10028" width="0" style="136" hidden="1"/>
    <col min="10029" max="10029" width="16.6640625" style="136" customWidth="1"/>
    <col min="10030" max="10030" width="17.44140625" style="136" customWidth="1"/>
    <col min="10031" max="10032" width="0" style="136" hidden="1"/>
    <col min="10033" max="10035" width="15.33203125" style="136" customWidth="1"/>
    <col min="10036" max="10036" width="17" style="136" customWidth="1"/>
    <col min="10037" max="10037" width="0" style="136" hidden="1"/>
    <col min="10038" max="10039" width="15.5546875" style="136" customWidth="1"/>
    <col min="10040" max="10040" width="13.6640625" style="136" customWidth="1"/>
    <col min="10041" max="10041" width="9" style="136" customWidth="1"/>
    <col min="10042" max="10042" width="49.88671875" style="136" customWidth="1"/>
    <col min="10043" max="10043" width="0" style="136" hidden="1"/>
    <col min="10044" max="10045" width="15.88671875" style="136" customWidth="1"/>
    <col min="10046" max="10046" width="14.5546875" style="136" customWidth="1"/>
    <col min="10047" max="10047" width="16.33203125" style="136" customWidth="1"/>
    <col min="10048" max="10048" width="18.109375" style="136" customWidth="1"/>
    <col min="10049" max="10049" width="14.109375" style="136" customWidth="1"/>
    <col min="10050" max="10276" width="0" style="136" hidden="1"/>
    <col min="10277" max="10277" width="7.5546875" style="136" customWidth="1"/>
    <col min="10278" max="10278" width="36.77734375" style="136" customWidth="1"/>
    <col min="10279" max="10280" width="0" style="136" hidden="1"/>
    <col min="10281" max="10281" width="16.6640625" style="136" customWidth="1"/>
    <col min="10282" max="10282" width="17.33203125" style="136" customWidth="1"/>
    <col min="10283" max="10283" width="15.5546875" style="136" customWidth="1"/>
    <col min="10284" max="10284" width="0" style="136" hidden="1"/>
    <col min="10285" max="10285" width="16.6640625" style="136" customWidth="1"/>
    <col min="10286" max="10286" width="17.44140625" style="136" customWidth="1"/>
    <col min="10287" max="10288" width="0" style="136" hidden="1"/>
    <col min="10289" max="10291" width="15.33203125" style="136" customWidth="1"/>
    <col min="10292" max="10292" width="17" style="136" customWidth="1"/>
    <col min="10293" max="10293" width="0" style="136" hidden="1"/>
    <col min="10294" max="10295" width="15.5546875" style="136" customWidth="1"/>
    <col min="10296" max="10296" width="13.6640625" style="136" customWidth="1"/>
    <col min="10297" max="10297" width="9" style="136" customWidth="1"/>
    <col min="10298" max="10298" width="49.88671875" style="136" customWidth="1"/>
    <col min="10299" max="10299" width="0" style="136" hidden="1"/>
    <col min="10300" max="10301" width="15.88671875" style="136" customWidth="1"/>
    <col min="10302" max="10302" width="14.5546875" style="136" customWidth="1"/>
    <col min="10303" max="10303" width="16.33203125" style="136" customWidth="1"/>
    <col min="10304" max="10304" width="18.109375" style="136" customWidth="1"/>
    <col min="10305" max="10305" width="14.109375" style="136" customWidth="1"/>
    <col min="10306" max="10532" width="0" style="136" hidden="1"/>
    <col min="10533" max="10533" width="7.5546875" style="136" customWidth="1"/>
    <col min="10534" max="10534" width="36.77734375" style="136" customWidth="1"/>
    <col min="10535" max="10536" width="0" style="136" hidden="1"/>
    <col min="10537" max="10537" width="16.6640625" style="136" customWidth="1"/>
    <col min="10538" max="10538" width="17.33203125" style="136" customWidth="1"/>
    <col min="10539" max="10539" width="15.5546875" style="136" customWidth="1"/>
    <col min="10540" max="10540" width="0" style="136" hidden="1"/>
    <col min="10541" max="10541" width="16.6640625" style="136" customWidth="1"/>
    <col min="10542" max="10542" width="17.44140625" style="136" customWidth="1"/>
    <col min="10543" max="10544" width="0" style="136" hidden="1"/>
    <col min="10545" max="10547" width="15.33203125" style="136" customWidth="1"/>
    <col min="10548" max="10548" width="17" style="136" customWidth="1"/>
    <col min="10549" max="10549" width="0" style="136" hidden="1"/>
    <col min="10550" max="10551" width="15.5546875" style="136" customWidth="1"/>
    <col min="10552" max="10552" width="13.6640625" style="136" customWidth="1"/>
    <col min="10553" max="10553" width="9" style="136" customWidth="1"/>
    <col min="10554" max="10554" width="49.88671875" style="136" customWidth="1"/>
    <col min="10555" max="10555" width="0" style="136" hidden="1"/>
    <col min="10556" max="10557" width="15.88671875" style="136" customWidth="1"/>
    <col min="10558" max="10558" width="14.5546875" style="136" customWidth="1"/>
    <col min="10559" max="10559" width="16.33203125" style="136" customWidth="1"/>
    <col min="10560" max="10560" width="18.109375" style="136" customWidth="1"/>
    <col min="10561" max="10561" width="14.109375" style="136" customWidth="1"/>
    <col min="10562" max="10788" width="0" style="136" hidden="1"/>
    <col min="10789" max="10789" width="7.5546875" style="136" customWidth="1"/>
    <col min="10790" max="10790" width="36.77734375" style="136" customWidth="1"/>
    <col min="10791" max="10792" width="0" style="136" hidden="1"/>
    <col min="10793" max="10793" width="16.6640625" style="136" customWidth="1"/>
    <col min="10794" max="10794" width="17.33203125" style="136" customWidth="1"/>
    <col min="10795" max="10795" width="15.5546875" style="136" customWidth="1"/>
    <col min="10796" max="10796" width="0" style="136" hidden="1"/>
    <col min="10797" max="10797" width="16.6640625" style="136" customWidth="1"/>
    <col min="10798" max="10798" width="17.44140625" style="136" customWidth="1"/>
    <col min="10799" max="10800" width="0" style="136" hidden="1"/>
    <col min="10801" max="10803" width="15.33203125" style="136" customWidth="1"/>
    <col min="10804" max="10804" width="17" style="136" customWidth="1"/>
    <col min="10805" max="10805" width="0" style="136" hidden="1"/>
    <col min="10806" max="10807" width="15.5546875" style="136" customWidth="1"/>
    <col min="10808" max="10808" width="13.6640625" style="136" customWidth="1"/>
    <col min="10809" max="10809" width="9" style="136" customWidth="1"/>
    <col min="10810" max="10810" width="49.88671875" style="136" customWidth="1"/>
    <col min="10811" max="10811" width="0" style="136" hidden="1"/>
    <col min="10812" max="10813" width="15.88671875" style="136" customWidth="1"/>
    <col min="10814" max="10814" width="14.5546875" style="136" customWidth="1"/>
    <col min="10815" max="10815" width="16.33203125" style="136" customWidth="1"/>
    <col min="10816" max="10816" width="18.109375" style="136" customWidth="1"/>
    <col min="10817" max="10817" width="14.109375" style="136" customWidth="1"/>
    <col min="10818" max="11044" width="0" style="136" hidden="1"/>
    <col min="11045" max="11045" width="7.5546875" style="136" customWidth="1"/>
    <col min="11046" max="11046" width="36.77734375" style="136" customWidth="1"/>
    <col min="11047" max="11048" width="0" style="136" hidden="1"/>
    <col min="11049" max="11049" width="16.6640625" style="136" customWidth="1"/>
    <col min="11050" max="11050" width="17.33203125" style="136" customWidth="1"/>
    <col min="11051" max="11051" width="15.5546875" style="136" customWidth="1"/>
    <col min="11052" max="11052" width="0" style="136" hidden="1"/>
    <col min="11053" max="11053" width="16.6640625" style="136" customWidth="1"/>
    <col min="11054" max="11054" width="17.44140625" style="136" customWidth="1"/>
    <col min="11055" max="11056" width="0" style="136" hidden="1"/>
    <col min="11057" max="11059" width="15.33203125" style="136" customWidth="1"/>
    <col min="11060" max="11060" width="17" style="136" customWidth="1"/>
    <col min="11061" max="11061" width="0" style="136" hidden="1"/>
    <col min="11062" max="11063" width="15.5546875" style="136" customWidth="1"/>
    <col min="11064" max="11064" width="13.6640625" style="136" customWidth="1"/>
    <col min="11065" max="11065" width="9" style="136" customWidth="1"/>
    <col min="11066" max="11066" width="49.88671875" style="136" customWidth="1"/>
    <col min="11067" max="11067" width="0" style="136" hidden="1"/>
    <col min="11068" max="11069" width="15.88671875" style="136" customWidth="1"/>
    <col min="11070" max="11070" width="14.5546875" style="136" customWidth="1"/>
    <col min="11071" max="11071" width="16.33203125" style="136" customWidth="1"/>
    <col min="11072" max="11072" width="18.109375" style="136" customWidth="1"/>
    <col min="11073" max="11073" width="14.109375" style="136" customWidth="1"/>
    <col min="11074" max="11300" width="0" style="136" hidden="1"/>
    <col min="11301" max="11301" width="7.5546875" style="136" customWidth="1"/>
    <col min="11302" max="11302" width="36.77734375" style="136" customWidth="1"/>
    <col min="11303" max="11304" width="0" style="136" hidden="1"/>
    <col min="11305" max="11305" width="16.6640625" style="136" customWidth="1"/>
    <col min="11306" max="11306" width="17.33203125" style="136" customWidth="1"/>
    <col min="11307" max="11307" width="15.5546875" style="136" customWidth="1"/>
    <col min="11308" max="11308" width="0" style="136" hidden="1"/>
    <col min="11309" max="11309" width="16.6640625" style="136" customWidth="1"/>
    <col min="11310" max="11310" width="17.44140625" style="136" customWidth="1"/>
    <col min="11311" max="11312" width="0" style="136" hidden="1"/>
    <col min="11313" max="11315" width="15.33203125" style="136" customWidth="1"/>
    <col min="11316" max="11316" width="17" style="136" customWidth="1"/>
    <col min="11317" max="11317" width="0" style="136" hidden="1"/>
    <col min="11318" max="11319" width="15.5546875" style="136" customWidth="1"/>
    <col min="11320" max="11320" width="13.6640625" style="136" customWidth="1"/>
    <col min="11321" max="11321" width="9" style="136" customWidth="1"/>
    <col min="11322" max="11322" width="49.88671875" style="136" customWidth="1"/>
    <col min="11323" max="11323" width="0" style="136" hidden="1"/>
    <col min="11324" max="11325" width="15.88671875" style="136" customWidth="1"/>
    <col min="11326" max="11326" width="14.5546875" style="136" customWidth="1"/>
    <col min="11327" max="11327" width="16.33203125" style="136" customWidth="1"/>
    <col min="11328" max="11328" width="18.109375" style="136" customWidth="1"/>
    <col min="11329" max="11329" width="14.109375" style="136" customWidth="1"/>
    <col min="11330" max="11556" width="0" style="136" hidden="1"/>
    <col min="11557" max="11557" width="7.5546875" style="136" customWidth="1"/>
    <col min="11558" max="11558" width="36.77734375" style="136" customWidth="1"/>
    <col min="11559" max="11560" width="0" style="136" hidden="1"/>
    <col min="11561" max="11561" width="16.6640625" style="136" customWidth="1"/>
    <col min="11562" max="11562" width="17.33203125" style="136" customWidth="1"/>
    <col min="11563" max="11563" width="15.5546875" style="136" customWidth="1"/>
    <col min="11564" max="11564" width="0" style="136" hidden="1"/>
    <col min="11565" max="11565" width="16.6640625" style="136" customWidth="1"/>
    <col min="11566" max="11566" width="17.44140625" style="136" customWidth="1"/>
    <col min="11567" max="11568" width="0" style="136" hidden="1"/>
    <col min="11569" max="11571" width="15.33203125" style="136" customWidth="1"/>
    <col min="11572" max="11572" width="17" style="136" customWidth="1"/>
    <col min="11573" max="11573" width="0" style="136" hidden="1"/>
    <col min="11574" max="11575" width="15.5546875" style="136" customWidth="1"/>
    <col min="11576" max="11576" width="13.6640625" style="136" customWidth="1"/>
    <col min="11577" max="11577" width="9" style="136" customWidth="1"/>
    <col min="11578" max="11578" width="49.88671875" style="136" customWidth="1"/>
    <col min="11579" max="11579" width="0" style="136" hidden="1"/>
    <col min="11580" max="11581" width="15.88671875" style="136" customWidth="1"/>
    <col min="11582" max="11582" width="14.5546875" style="136" customWidth="1"/>
    <col min="11583" max="11583" width="16.33203125" style="136" customWidth="1"/>
    <col min="11584" max="11584" width="18.109375" style="136" customWidth="1"/>
    <col min="11585" max="11585" width="14.109375" style="136" customWidth="1"/>
    <col min="11586" max="11812" width="0" style="136" hidden="1"/>
    <col min="11813" max="11813" width="7.5546875" style="136" customWidth="1"/>
    <col min="11814" max="11814" width="36.77734375" style="136" customWidth="1"/>
    <col min="11815" max="11816" width="0" style="136" hidden="1"/>
    <col min="11817" max="11817" width="16.6640625" style="136" customWidth="1"/>
    <col min="11818" max="11818" width="17.33203125" style="136" customWidth="1"/>
    <col min="11819" max="11819" width="15.5546875" style="136" customWidth="1"/>
    <col min="11820" max="11820" width="0" style="136" hidden="1"/>
    <col min="11821" max="11821" width="16.6640625" style="136" customWidth="1"/>
    <col min="11822" max="11822" width="17.44140625" style="136" customWidth="1"/>
    <col min="11823" max="11824" width="0" style="136" hidden="1"/>
    <col min="11825" max="11827" width="15.33203125" style="136" customWidth="1"/>
    <col min="11828" max="11828" width="17" style="136" customWidth="1"/>
    <col min="11829" max="11829" width="0" style="136" hidden="1"/>
    <col min="11830" max="11831" width="15.5546875" style="136" customWidth="1"/>
    <col min="11832" max="11832" width="13.6640625" style="136" customWidth="1"/>
    <col min="11833" max="11833" width="9" style="136" customWidth="1"/>
    <col min="11834" max="11834" width="49.88671875" style="136" customWidth="1"/>
    <col min="11835" max="11835" width="0" style="136" hidden="1"/>
    <col min="11836" max="11837" width="15.88671875" style="136" customWidth="1"/>
    <col min="11838" max="11838" width="14.5546875" style="136" customWidth="1"/>
    <col min="11839" max="11839" width="16.33203125" style="136" customWidth="1"/>
    <col min="11840" max="11840" width="18.109375" style="136" customWidth="1"/>
    <col min="11841" max="11841" width="14.109375" style="136" customWidth="1"/>
    <col min="11842" max="12068" width="0" style="136" hidden="1"/>
    <col min="12069" max="12069" width="7.5546875" style="136" customWidth="1"/>
    <col min="12070" max="12070" width="36.77734375" style="136" customWidth="1"/>
    <col min="12071" max="12072" width="0" style="136" hidden="1"/>
    <col min="12073" max="12073" width="16.6640625" style="136" customWidth="1"/>
    <col min="12074" max="12074" width="17.33203125" style="136" customWidth="1"/>
    <col min="12075" max="12075" width="15.5546875" style="136" customWidth="1"/>
    <col min="12076" max="12076" width="0" style="136" hidden="1"/>
    <col min="12077" max="12077" width="16.6640625" style="136" customWidth="1"/>
    <col min="12078" max="12078" width="17.44140625" style="136" customWidth="1"/>
    <col min="12079" max="12080" width="0" style="136" hidden="1"/>
    <col min="12081" max="12083" width="15.33203125" style="136" customWidth="1"/>
    <col min="12084" max="12084" width="17" style="136" customWidth="1"/>
    <col min="12085" max="12085" width="0" style="136" hidden="1"/>
    <col min="12086" max="12087" width="15.5546875" style="136" customWidth="1"/>
    <col min="12088" max="12088" width="13.6640625" style="136" customWidth="1"/>
    <col min="12089" max="12089" width="9" style="136" customWidth="1"/>
    <col min="12090" max="12090" width="49.88671875" style="136" customWidth="1"/>
    <col min="12091" max="12091" width="0" style="136" hidden="1"/>
    <col min="12092" max="12093" width="15.88671875" style="136" customWidth="1"/>
    <col min="12094" max="12094" width="14.5546875" style="136" customWidth="1"/>
    <col min="12095" max="12095" width="16.33203125" style="136" customWidth="1"/>
    <col min="12096" max="12096" width="18.109375" style="136" customWidth="1"/>
    <col min="12097" max="12097" width="14.109375" style="136" customWidth="1"/>
    <col min="12098" max="12324" width="0" style="136" hidden="1"/>
    <col min="12325" max="12325" width="7.5546875" style="136" customWidth="1"/>
    <col min="12326" max="12326" width="36.77734375" style="136" customWidth="1"/>
    <col min="12327" max="12328" width="0" style="136" hidden="1"/>
    <col min="12329" max="12329" width="16.6640625" style="136" customWidth="1"/>
    <col min="12330" max="12330" width="17.33203125" style="136" customWidth="1"/>
    <col min="12331" max="12331" width="15.5546875" style="136" customWidth="1"/>
    <col min="12332" max="12332" width="0" style="136" hidden="1"/>
    <col min="12333" max="12333" width="16.6640625" style="136" customWidth="1"/>
    <col min="12334" max="12334" width="17.44140625" style="136" customWidth="1"/>
    <col min="12335" max="12336" width="0" style="136" hidden="1"/>
    <col min="12337" max="12339" width="15.33203125" style="136" customWidth="1"/>
    <col min="12340" max="12340" width="17" style="136" customWidth="1"/>
    <col min="12341" max="12341" width="0" style="136" hidden="1"/>
    <col min="12342" max="12343" width="15.5546875" style="136" customWidth="1"/>
    <col min="12344" max="12344" width="13.6640625" style="136" customWidth="1"/>
    <col min="12345" max="12345" width="9" style="136" customWidth="1"/>
    <col min="12346" max="12346" width="49.88671875" style="136" customWidth="1"/>
    <col min="12347" max="12347" width="0" style="136" hidden="1"/>
    <col min="12348" max="12349" width="15.88671875" style="136" customWidth="1"/>
    <col min="12350" max="12350" width="14.5546875" style="136" customWidth="1"/>
    <col min="12351" max="12351" width="16.33203125" style="136" customWidth="1"/>
    <col min="12352" max="12352" width="18.109375" style="136" customWidth="1"/>
    <col min="12353" max="12353" width="14.109375" style="136" customWidth="1"/>
    <col min="12354" max="12580" width="0" style="136" hidden="1"/>
    <col min="12581" max="12581" width="7.5546875" style="136" customWidth="1"/>
    <col min="12582" max="12582" width="36.77734375" style="136" customWidth="1"/>
    <col min="12583" max="12584" width="0" style="136" hidden="1"/>
    <col min="12585" max="12585" width="16.6640625" style="136" customWidth="1"/>
    <col min="12586" max="12586" width="17.33203125" style="136" customWidth="1"/>
    <col min="12587" max="12587" width="15.5546875" style="136" customWidth="1"/>
    <col min="12588" max="12588" width="0" style="136" hidden="1"/>
    <col min="12589" max="12589" width="16.6640625" style="136" customWidth="1"/>
    <col min="12590" max="12590" width="17.44140625" style="136" customWidth="1"/>
    <col min="12591" max="12592" width="0" style="136" hidden="1"/>
    <col min="12593" max="12595" width="15.33203125" style="136" customWidth="1"/>
    <col min="12596" max="12596" width="17" style="136" customWidth="1"/>
    <col min="12597" max="12597" width="0" style="136" hidden="1"/>
    <col min="12598" max="12599" width="15.5546875" style="136" customWidth="1"/>
    <col min="12600" max="12600" width="13.6640625" style="136" customWidth="1"/>
    <col min="12601" max="12601" width="9" style="136" customWidth="1"/>
    <col min="12602" max="12602" width="49.88671875" style="136" customWidth="1"/>
    <col min="12603" max="12603" width="0" style="136" hidden="1"/>
    <col min="12604" max="12605" width="15.88671875" style="136" customWidth="1"/>
    <col min="12606" max="12606" width="14.5546875" style="136" customWidth="1"/>
    <col min="12607" max="12607" width="16.33203125" style="136" customWidth="1"/>
    <col min="12608" max="12608" width="18.109375" style="136" customWidth="1"/>
    <col min="12609" max="12609" width="14.109375" style="136" customWidth="1"/>
    <col min="12610" max="12836" width="0" style="136" hidden="1"/>
    <col min="12837" max="12837" width="7.5546875" style="136" customWidth="1"/>
    <col min="12838" max="12838" width="36.77734375" style="136" customWidth="1"/>
    <col min="12839" max="12840" width="0" style="136" hidden="1"/>
    <col min="12841" max="12841" width="16.6640625" style="136" customWidth="1"/>
    <col min="12842" max="12842" width="17.33203125" style="136" customWidth="1"/>
    <col min="12843" max="12843" width="15.5546875" style="136" customWidth="1"/>
    <col min="12844" max="12844" width="0" style="136" hidden="1"/>
    <col min="12845" max="12845" width="16.6640625" style="136" customWidth="1"/>
    <col min="12846" max="12846" width="17.44140625" style="136" customWidth="1"/>
    <col min="12847" max="12848" width="0" style="136" hidden="1"/>
    <col min="12849" max="12851" width="15.33203125" style="136" customWidth="1"/>
    <col min="12852" max="12852" width="17" style="136" customWidth="1"/>
    <col min="12853" max="12853" width="0" style="136" hidden="1"/>
    <col min="12854" max="12855" width="15.5546875" style="136" customWidth="1"/>
    <col min="12856" max="12856" width="13.6640625" style="136" customWidth="1"/>
    <col min="12857" max="12857" width="9" style="136" customWidth="1"/>
    <col min="12858" max="12858" width="49.88671875" style="136" customWidth="1"/>
    <col min="12859" max="12859" width="0" style="136" hidden="1"/>
    <col min="12860" max="12861" width="15.88671875" style="136" customWidth="1"/>
    <col min="12862" max="12862" width="14.5546875" style="136" customWidth="1"/>
    <col min="12863" max="12863" width="16.33203125" style="136" customWidth="1"/>
    <col min="12864" max="12864" width="18.109375" style="136" customWidth="1"/>
    <col min="12865" max="12865" width="14.109375" style="136" customWidth="1"/>
    <col min="12866" max="13092" width="0" style="136" hidden="1"/>
    <col min="13093" max="13093" width="7.5546875" style="136" customWidth="1"/>
    <col min="13094" max="13094" width="36.77734375" style="136" customWidth="1"/>
    <col min="13095" max="13096" width="0" style="136" hidden="1"/>
    <col min="13097" max="13097" width="16.6640625" style="136" customWidth="1"/>
    <col min="13098" max="13098" width="17.33203125" style="136" customWidth="1"/>
    <col min="13099" max="13099" width="15.5546875" style="136" customWidth="1"/>
    <col min="13100" max="13100" width="0" style="136" hidden="1"/>
    <col min="13101" max="13101" width="16.6640625" style="136" customWidth="1"/>
    <col min="13102" max="13102" width="17.44140625" style="136" customWidth="1"/>
    <col min="13103" max="13104" width="0" style="136" hidden="1"/>
    <col min="13105" max="13107" width="15.33203125" style="136" customWidth="1"/>
    <col min="13108" max="13108" width="17" style="136" customWidth="1"/>
    <col min="13109" max="13109" width="0" style="136" hidden="1"/>
    <col min="13110" max="13111" width="15.5546875" style="136" customWidth="1"/>
    <col min="13112" max="13112" width="13.6640625" style="136" customWidth="1"/>
    <col min="13113" max="13113" width="9" style="136" customWidth="1"/>
    <col min="13114" max="13114" width="49.88671875" style="136" customWidth="1"/>
    <col min="13115" max="13115" width="0" style="136" hidden="1"/>
    <col min="13116" max="13117" width="15.88671875" style="136" customWidth="1"/>
    <col min="13118" max="13118" width="14.5546875" style="136" customWidth="1"/>
    <col min="13119" max="13119" width="16.33203125" style="136" customWidth="1"/>
    <col min="13120" max="13120" width="18.109375" style="136" customWidth="1"/>
    <col min="13121" max="13121" width="14.109375" style="136" customWidth="1"/>
    <col min="13122" max="13348" width="0" style="136" hidden="1"/>
    <col min="13349" max="13349" width="7.5546875" style="136" customWidth="1"/>
    <col min="13350" max="13350" width="36.77734375" style="136" customWidth="1"/>
    <col min="13351" max="13352" width="0" style="136" hidden="1"/>
    <col min="13353" max="13353" width="16.6640625" style="136" customWidth="1"/>
    <col min="13354" max="13354" width="17.33203125" style="136" customWidth="1"/>
    <col min="13355" max="13355" width="15.5546875" style="136" customWidth="1"/>
    <col min="13356" max="13356" width="0" style="136" hidden="1"/>
    <col min="13357" max="13357" width="16.6640625" style="136" customWidth="1"/>
    <col min="13358" max="13358" width="17.44140625" style="136" customWidth="1"/>
    <col min="13359" max="13360" width="0" style="136" hidden="1"/>
    <col min="13361" max="13363" width="15.33203125" style="136" customWidth="1"/>
    <col min="13364" max="13364" width="17" style="136" customWidth="1"/>
    <col min="13365" max="13365" width="0" style="136" hidden="1"/>
    <col min="13366" max="13367" width="15.5546875" style="136" customWidth="1"/>
    <col min="13368" max="13368" width="13.6640625" style="136" customWidth="1"/>
    <col min="13369" max="13369" width="9" style="136" customWidth="1"/>
    <col min="13370" max="13370" width="49.88671875" style="136" customWidth="1"/>
    <col min="13371" max="13371" width="0" style="136" hidden="1"/>
    <col min="13372" max="13373" width="15.88671875" style="136" customWidth="1"/>
    <col min="13374" max="13374" width="14.5546875" style="136" customWidth="1"/>
    <col min="13375" max="13375" width="16.33203125" style="136" customWidth="1"/>
    <col min="13376" max="13376" width="18.109375" style="136" customWidth="1"/>
    <col min="13377" max="13377" width="14.109375" style="136" customWidth="1"/>
    <col min="13378" max="13604" width="0" style="136" hidden="1"/>
    <col min="13605" max="13605" width="7.5546875" style="136" customWidth="1"/>
    <col min="13606" max="13606" width="36.77734375" style="136" customWidth="1"/>
    <col min="13607" max="13608" width="0" style="136" hidden="1"/>
    <col min="13609" max="13609" width="16.6640625" style="136" customWidth="1"/>
    <col min="13610" max="13610" width="17.33203125" style="136" customWidth="1"/>
    <col min="13611" max="13611" width="15.5546875" style="136" customWidth="1"/>
    <col min="13612" max="13612" width="0" style="136" hidden="1"/>
    <col min="13613" max="13613" width="16.6640625" style="136" customWidth="1"/>
    <col min="13614" max="13614" width="17.44140625" style="136" customWidth="1"/>
    <col min="13615" max="13616" width="0" style="136" hidden="1"/>
    <col min="13617" max="13619" width="15.33203125" style="136" customWidth="1"/>
    <col min="13620" max="13620" width="17" style="136" customWidth="1"/>
    <col min="13621" max="13621" width="0" style="136" hidden="1"/>
    <col min="13622" max="13623" width="15.5546875" style="136" customWidth="1"/>
    <col min="13624" max="13624" width="13.6640625" style="136" customWidth="1"/>
    <col min="13625" max="13625" width="9" style="136" customWidth="1"/>
    <col min="13626" max="13626" width="49.88671875" style="136" customWidth="1"/>
    <col min="13627" max="13627" width="0" style="136" hidden="1"/>
    <col min="13628" max="13629" width="15.88671875" style="136" customWidth="1"/>
    <col min="13630" max="13630" width="14.5546875" style="136" customWidth="1"/>
    <col min="13631" max="13631" width="16.33203125" style="136" customWidth="1"/>
    <col min="13632" max="13632" width="18.109375" style="136" customWidth="1"/>
    <col min="13633" max="13633" width="14.109375" style="136" customWidth="1"/>
    <col min="13634" max="13860" width="0" style="136" hidden="1"/>
    <col min="13861" max="13861" width="7.5546875" style="136" customWidth="1"/>
    <col min="13862" max="13862" width="36.77734375" style="136" customWidth="1"/>
    <col min="13863" max="13864" width="0" style="136" hidden="1"/>
    <col min="13865" max="13865" width="16.6640625" style="136" customWidth="1"/>
    <col min="13866" max="13866" width="17.33203125" style="136" customWidth="1"/>
    <col min="13867" max="13867" width="15.5546875" style="136" customWidth="1"/>
    <col min="13868" max="13868" width="0" style="136" hidden="1"/>
    <col min="13869" max="13869" width="16.6640625" style="136" customWidth="1"/>
    <col min="13870" max="13870" width="17.44140625" style="136" customWidth="1"/>
    <col min="13871" max="13872" width="0" style="136" hidden="1"/>
    <col min="13873" max="13875" width="15.33203125" style="136" customWidth="1"/>
    <col min="13876" max="13876" width="17" style="136" customWidth="1"/>
    <col min="13877" max="13877" width="0" style="136" hidden="1"/>
    <col min="13878" max="13879" width="15.5546875" style="136" customWidth="1"/>
    <col min="13880" max="13880" width="13.6640625" style="136" customWidth="1"/>
    <col min="13881" max="13881" width="9" style="136" customWidth="1"/>
    <col min="13882" max="13882" width="49.88671875" style="136" customWidth="1"/>
    <col min="13883" max="13883" width="0" style="136" hidden="1"/>
    <col min="13884" max="13885" width="15.88671875" style="136" customWidth="1"/>
    <col min="13886" max="13886" width="14.5546875" style="136" customWidth="1"/>
    <col min="13887" max="13887" width="16.33203125" style="136" customWidth="1"/>
    <col min="13888" max="13888" width="18.109375" style="136" customWidth="1"/>
    <col min="13889" max="13889" width="14.109375" style="136" customWidth="1"/>
    <col min="13890" max="14116" width="0" style="136" hidden="1"/>
    <col min="14117" max="14117" width="7.5546875" style="136" customWidth="1"/>
    <col min="14118" max="14118" width="36.77734375" style="136" customWidth="1"/>
    <col min="14119" max="14120" width="0" style="136" hidden="1"/>
    <col min="14121" max="14121" width="16.6640625" style="136" customWidth="1"/>
    <col min="14122" max="14122" width="17.33203125" style="136" customWidth="1"/>
    <col min="14123" max="14123" width="15.5546875" style="136" customWidth="1"/>
    <col min="14124" max="14124" width="0" style="136" hidden="1"/>
    <col min="14125" max="14125" width="16.6640625" style="136" customWidth="1"/>
    <col min="14126" max="14126" width="17.44140625" style="136" customWidth="1"/>
    <col min="14127" max="14128" width="0" style="136" hidden="1"/>
    <col min="14129" max="14131" width="15.33203125" style="136" customWidth="1"/>
    <col min="14132" max="14132" width="17" style="136" customWidth="1"/>
    <col min="14133" max="14133" width="0" style="136" hidden="1"/>
    <col min="14134" max="14135" width="15.5546875" style="136" customWidth="1"/>
    <col min="14136" max="14136" width="13.6640625" style="136" customWidth="1"/>
    <col min="14137" max="14137" width="9" style="136" customWidth="1"/>
    <col min="14138" max="14138" width="49.88671875" style="136" customWidth="1"/>
    <col min="14139" max="14139" width="0" style="136" hidden="1"/>
    <col min="14140" max="14141" width="15.88671875" style="136" customWidth="1"/>
    <col min="14142" max="14142" width="14.5546875" style="136" customWidth="1"/>
    <col min="14143" max="14143" width="16.33203125" style="136" customWidth="1"/>
    <col min="14144" max="14144" width="18.109375" style="136" customWidth="1"/>
    <col min="14145" max="14145" width="14.109375" style="136" customWidth="1"/>
    <col min="14146" max="14372" width="0" style="136" hidden="1"/>
    <col min="14373" max="14373" width="7.5546875" style="136" customWidth="1"/>
    <col min="14374" max="14374" width="36.77734375" style="136" customWidth="1"/>
    <col min="14375" max="14376" width="0" style="136" hidden="1"/>
    <col min="14377" max="14377" width="16.6640625" style="136" customWidth="1"/>
    <col min="14378" max="14378" width="17.33203125" style="136" customWidth="1"/>
    <col min="14379" max="14379" width="15.5546875" style="136" customWidth="1"/>
    <col min="14380" max="14380" width="0" style="136" hidden="1"/>
    <col min="14381" max="14381" width="16.6640625" style="136" customWidth="1"/>
    <col min="14382" max="14382" width="17.44140625" style="136" customWidth="1"/>
    <col min="14383" max="14384" width="0" style="136" hidden="1"/>
    <col min="14385" max="14387" width="15.33203125" style="136" customWidth="1"/>
    <col min="14388" max="14388" width="17" style="136" customWidth="1"/>
    <col min="14389" max="14389" width="0" style="136" hidden="1"/>
    <col min="14390" max="14391" width="15.5546875" style="136" customWidth="1"/>
    <col min="14392" max="14392" width="13.6640625" style="136" customWidth="1"/>
    <col min="14393" max="14393" width="9" style="136" customWidth="1"/>
    <col min="14394" max="14394" width="49.88671875" style="136" customWidth="1"/>
    <col min="14395" max="14395" width="0" style="136" hidden="1"/>
    <col min="14396" max="14397" width="15.88671875" style="136" customWidth="1"/>
    <col min="14398" max="14398" width="14.5546875" style="136" customWidth="1"/>
    <col min="14399" max="14399" width="16.33203125" style="136" customWidth="1"/>
    <col min="14400" max="14400" width="18.109375" style="136" customWidth="1"/>
    <col min="14401" max="14401" width="14.109375" style="136" customWidth="1"/>
    <col min="14402" max="14628" width="0" style="136" hidden="1"/>
    <col min="14629" max="14629" width="7.5546875" style="136" customWidth="1"/>
    <col min="14630" max="14630" width="36.77734375" style="136" customWidth="1"/>
    <col min="14631" max="14632" width="0" style="136" hidden="1"/>
    <col min="14633" max="14633" width="16.6640625" style="136" customWidth="1"/>
    <col min="14634" max="14634" width="17.33203125" style="136" customWidth="1"/>
    <col min="14635" max="14635" width="15.5546875" style="136" customWidth="1"/>
    <col min="14636" max="14636" width="0" style="136" hidden="1"/>
    <col min="14637" max="14637" width="16.6640625" style="136" customWidth="1"/>
    <col min="14638" max="14638" width="17.44140625" style="136" customWidth="1"/>
    <col min="14639" max="14640" width="0" style="136" hidden="1"/>
    <col min="14641" max="14643" width="15.33203125" style="136" customWidth="1"/>
    <col min="14644" max="14644" width="17" style="136" customWidth="1"/>
    <col min="14645" max="14645" width="0" style="136" hidden="1"/>
    <col min="14646" max="14647" width="15.5546875" style="136" customWidth="1"/>
    <col min="14648" max="14648" width="13.6640625" style="136" customWidth="1"/>
    <col min="14649" max="14649" width="9" style="136" customWidth="1"/>
    <col min="14650" max="14650" width="49.88671875" style="136" customWidth="1"/>
    <col min="14651" max="14651" width="0" style="136" hidden="1"/>
    <col min="14652" max="14653" width="15.88671875" style="136" customWidth="1"/>
    <col min="14654" max="14654" width="14.5546875" style="136" customWidth="1"/>
    <col min="14655" max="14655" width="16.33203125" style="136" customWidth="1"/>
    <col min="14656" max="14656" width="18.109375" style="136" customWidth="1"/>
    <col min="14657" max="14657" width="14.109375" style="136" customWidth="1"/>
    <col min="14658" max="14884" width="0" style="136" hidden="1"/>
    <col min="14885" max="14885" width="7.5546875" style="136" customWidth="1"/>
    <col min="14886" max="14886" width="36.77734375" style="136" customWidth="1"/>
    <col min="14887" max="14888" width="0" style="136" hidden="1"/>
    <col min="14889" max="14889" width="16.6640625" style="136" customWidth="1"/>
    <col min="14890" max="14890" width="17.33203125" style="136" customWidth="1"/>
    <col min="14891" max="14891" width="15.5546875" style="136" customWidth="1"/>
    <col min="14892" max="14892" width="0" style="136" hidden="1"/>
    <col min="14893" max="14893" width="16.6640625" style="136" customWidth="1"/>
    <col min="14894" max="14894" width="17.44140625" style="136" customWidth="1"/>
    <col min="14895" max="14896" width="0" style="136" hidden="1"/>
    <col min="14897" max="14899" width="15.33203125" style="136" customWidth="1"/>
    <col min="14900" max="14900" width="17" style="136" customWidth="1"/>
    <col min="14901" max="14901" width="0" style="136" hidden="1"/>
    <col min="14902" max="14903" width="15.5546875" style="136" customWidth="1"/>
    <col min="14904" max="14904" width="13.6640625" style="136" customWidth="1"/>
    <col min="14905" max="14905" width="9" style="136" customWidth="1"/>
    <col min="14906" max="14906" width="49.88671875" style="136" customWidth="1"/>
    <col min="14907" max="14907" width="0" style="136" hidden="1"/>
    <col min="14908" max="14909" width="15.88671875" style="136" customWidth="1"/>
    <col min="14910" max="14910" width="14.5546875" style="136" customWidth="1"/>
    <col min="14911" max="14911" width="16.33203125" style="136" customWidth="1"/>
    <col min="14912" max="14912" width="18.109375" style="136" customWidth="1"/>
    <col min="14913" max="14913" width="14.109375" style="136" customWidth="1"/>
    <col min="14914" max="15140" width="0" style="136" hidden="1"/>
    <col min="15141" max="15141" width="7.5546875" style="136" customWidth="1"/>
    <col min="15142" max="15142" width="36.77734375" style="136" customWidth="1"/>
    <col min="15143" max="15144" width="0" style="136" hidden="1"/>
    <col min="15145" max="15145" width="16.6640625" style="136" customWidth="1"/>
    <col min="15146" max="15146" width="17.33203125" style="136" customWidth="1"/>
    <col min="15147" max="15147" width="15.5546875" style="136" customWidth="1"/>
    <col min="15148" max="15148" width="0" style="136" hidden="1"/>
    <col min="15149" max="15149" width="16.6640625" style="136" customWidth="1"/>
    <col min="15150" max="15150" width="17.44140625" style="136" customWidth="1"/>
    <col min="15151" max="15152" width="0" style="136" hidden="1"/>
    <col min="15153" max="15155" width="15.33203125" style="136" customWidth="1"/>
    <col min="15156" max="15156" width="17" style="136" customWidth="1"/>
    <col min="15157" max="15157" width="0" style="136" hidden="1"/>
    <col min="15158" max="15159" width="15.5546875" style="136" customWidth="1"/>
    <col min="15160" max="15160" width="13.6640625" style="136" customWidth="1"/>
    <col min="15161" max="15161" width="9" style="136" customWidth="1"/>
    <col min="15162" max="15162" width="49.88671875" style="136" customWidth="1"/>
    <col min="15163" max="15163" width="0" style="136" hidden="1"/>
    <col min="15164" max="15165" width="15.88671875" style="136" customWidth="1"/>
    <col min="15166" max="15166" width="14.5546875" style="136" customWidth="1"/>
    <col min="15167" max="15167" width="16.33203125" style="136" customWidth="1"/>
    <col min="15168" max="15168" width="18.109375" style="136" customWidth="1"/>
    <col min="15169" max="15169" width="14.109375" style="136" customWidth="1"/>
    <col min="15170" max="15396" width="0" style="136" hidden="1"/>
    <col min="15397" max="15397" width="7.5546875" style="136" customWidth="1"/>
    <col min="15398" max="15398" width="36.77734375" style="136" customWidth="1"/>
    <col min="15399" max="15400" width="0" style="136" hidden="1"/>
    <col min="15401" max="15401" width="16.6640625" style="136" customWidth="1"/>
    <col min="15402" max="15402" width="17.33203125" style="136" customWidth="1"/>
    <col min="15403" max="15403" width="15.5546875" style="136" customWidth="1"/>
    <col min="15404" max="15404" width="0" style="136" hidden="1"/>
    <col min="15405" max="15405" width="16.6640625" style="136" customWidth="1"/>
    <col min="15406" max="15406" width="17.44140625" style="136" customWidth="1"/>
    <col min="15407" max="15408" width="0" style="136" hidden="1"/>
    <col min="15409" max="15411" width="15.33203125" style="136" customWidth="1"/>
    <col min="15412" max="15412" width="17" style="136" customWidth="1"/>
    <col min="15413" max="15413" width="0" style="136" hidden="1"/>
    <col min="15414" max="15415" width="15.5546875" style="136" customWidth="1"/>
    <col min="15416" max="15416" width="13.6640625" style="136" customWidth="1"/>
    <col min="15417" max="15417" width="9" style="136" customWidth="1"/>
    <col min="15418" max="15418" width="49.88671875" style="136" customWidth="1"/>
    <col min="15419" max="15419" width="0" style="136" hidden="1"/>
    <col min="15420" max="15421" width="15.88671875" style="136" customWidth="1"/>
    <col min="15422" max="15422" width="14.5546875" style="136" customWidth="1"/>
    <col min="15423" max="15423" width="16.33203125" style="136" customWidth="1"/>
    <col min="15424" max="15424" width="18.109375" style="136" customWidth="1"/>
    <col min="15425" max="15425" width="14.109375" style="136" customWidth="1"/>
    <col min="15426" max="15652" width="0" style="136" hidden="1"/>
    <col min="15653" max="15653" width="7.5546875" style="136" customWidth="1"/>
    <col min="15654" max="15654" width="36.77734375" style="136" customWidth="1"/>
    <col min="15655" max="15656" width="0" style="136" hidden="1"/>
    <col min="15657" max="15657" width="16.6640625" style="136" customWidth="1"/>
    <col min="15658" max="15658" width="17.33203125" style="136" customWidth="1"/>
    <col min="15659" max="15659" width="15.5546875" style="136" customWidth="1"/>
    <col min="15660" max="15660" width="0" style="136" hidden="1"/>
    <col min="15661" max="15661" width="16.6640625" style="136" customWidth="1"/>
    <col min="15662" max="15662" width="17.44140625" style="136" customWidth="1"/>
    <col min="15663" max="15664" width="0" style="136" hidden="1"/>
    <col min="15665" max="15667" width="15.33203125" style="136" customWidth="1"/>
    <col min="15668" max="15668" width="17" style="136" customWidth="1"/>
    <col min="15669" max="15669" width="0" style="136" hidden="1"/>
    <col min="15670" max="15671" width="15.5546875" style="136" customWidth="1"/>
    <col min="15672" max="15672" width="13.6640625" style="136" customWidth="1"/>
    <col min="15673" max="15673" width="9" style="136" customWidth="1"/>
    <col min="15674" max="15674" width="49.88671875" style="136" customWidth="1"/>
    <col min="15675" max="15675" width="0" style="136" hidden="1"/>
    <col min="15676" max="15677" width="15.88671875" style="136" customWidth="1"/>
    <col min="15678" max="15678" width="14.5546875" style="136" customWidth="1"/>
    <col min="15679" max="15679" width="16.33203125" style="136" customWidth="1"/>
    <col min="15680" max="15680" width="18.109375" style="136" customWidth="1"/>
    <col min="15681" max="15681" width="14.109375" style="136" customWidth="1"/>
    <col min="15682" max="15908" width="0" style="136" hidden="1"/>
    <col min="15909" max="15909" width="7.5546875" style="136" customWidth="1"/>
    <col min="15910" max="15910" width="36.77734375" style="136" customWidth="1"/>
    <col min="15911" max="15912" width="0" style="136" hidden="1"/>
    <col min="15913" max="15913" width="16.6640625" style="136" customWidth="1"/>
    <col min="15914" max="15914" width="17.33203125" style="136" customWidth="1"/>
    <col min="15915" max="15915" width="15.5546875" style="136" customWidth="1"/>
    <col min="15916" max="15916" width="0" style="136" hidden="1"/>
    <col min="15917" max="15917" width="16.6640625" style="136" customWidth="1"/>
    <col min="15918" max="15918" width="17.44140625" style="136" customWidth="1"/>
    <col min="15919" max="15920" width="0" style="136" hidden="1"/>
    <col min="15921" max="15923" width="15.33203125" style="136" customWidth="1"/>
    <col min="15924" max="15924" width="17" style="136" customWidth="1"/>
    <col min="15925" max="15925" width="0" style="136" hidden="1"/>
    <col min="15926" max="15927" width="15.5546875" style="136" customWidth="1"/>
    <col min="15928" max="15928" width="13.6640625" style="136" customWidth="1"/>
    <col min="15929" max="15929" width="9" style="136" customWidth="1"/>
    <col min="15930" max="15930" width="49.88671875" style="136" customWidth="1"/>
    <col min="15931" max="15931" width="0" style="136" hidden="1"/>
    <col min="15932" max="15933" width="15.88671875" style="136" customWidth="1"/>
    <col min="15934" max="15934" width="14.5546875" style="136" customWidth="1"/>
    <col min="15935" max="15935" width="16.33203125" style="136" customWidth="1"/>
    <col min="15936" max="15936" width="18.109375" style="136" customWidth="1"/>
    <col min="15937" max="15937" width="14.109375" style="136" customWidth="1"/>
    <col min="15938" max="16384" width="0" style="136" hidden="1"/>
  </cols>
  <sheetData>
    <row r="1" spans="1:54" ht="24.75" customHeight="1" x14ac:dyDescent="0.5">
      <c r="A1" s="664" t="s">
        <v>183</v>
      </c>
      <c r="B1" s="664"/>
      <c r="C1" s="664"/>
      <c r="D1" s="664"/>
      <c r="E1" s="664"/>
      <c r="F1" s="664"/>
      <c r="G1" s="664"/>
      <c r="H1" s="664"/>
      <c r="I1" s="664"/>
      <c r="J1" s="664"/>
      <c r="K1" s="664"/>
      <c r="L1" s="664"/>
      <c r="M1" s="664"/>
      <c r="N1" s="664"/>
      <c r="O1" s="664"/>
      <c r="P1" s="664"/>
      <c r="Q1" s="664"/>
      <c r="R1" s="664"/>
      <c r="S1" s="130"/>
      <c r="T1" s="131"/>
      <c r="U1" s="131"/>
      <c r="V1" s="131"/>
      <c r="W1" s="132"/>
      <c r="X1" s="131"/>
      <c r="Y1" s="132"/>
      <c r="Z1" s="131"/>
      <c r="AA1" s="132"/>
      <c r="AB1" s="131"/>
      <c r="AC1" s="132"/>
      <c r="AD1" s="131"/>
      <c r="AE1" s="130"/>
      <c r="AF1" s="133"/>
      <c r="AG1" s="133"/>
      <c r="AH1" s="130"/>
      <c r="AI1" s="130"/>
      <c r="AJ1" s="133"/>
      <c r="AK1" s="133"/>
      <c r="AL1" s="134"/>
      <c r="AM1" s="134"/>
      <c r="AN1" s="130"/>
      <c r="AO1" s="130"/>
      <c r="AP1" s="133"/>
      <c r="AQ1" s="133"/>
      <c r="AR1" s="130"/>
      <c r="AS1" s="130"/>
      <c r="AT1" s="134"/>
      <c r="AU1" s="134"/>
      <c r="AV1" s="134"/>
      <c r="AW1" s="135"/>
      <c r="AX1" s="135"/>
      <c r="AY1" s="594"/>
      <c r="AZ1" s="594"/>
      <c r="BA1" s="594"/>
      <c r="BB1" s="594"/>
    </row>
    <row r="2" spans="1:54" ht="24.75" customHeight="1" x14ac:dyDescent="0.4">
      <c r="A2" s="677" t="s">
        <v>186</v>
      </c>
      <c r="B2" s="677"/>
      <c r="C2" s="279" t="s">
        <v>231</v>
      </c>
      <c r="D2" s="270"/>
      <c r="E2" s="704" t="s">
        <v>315</v>
      </c>
      <c r="F2" s="271"/>
      <c r="G2" s="590"/>
      <c r="H2" s="271"/>
      <c r="I2" s="590"/>
      <c r="J2" s="271"/>
      <c r="K2" s="272"/>
      <c r="L2" s="273"/>
      <c r="M2" s="274"/>
      <c r="N2" s="275"/>
      <c r="O2" s="275"/>
      <c r="P2" s="276"/>
      <c r="Q2" s="276"/>
      <c r="R2" s="275"/>
      <c r="S2" s="139"/>
      <c r="T2" s="140"/>
      <c r="U2" s="140"/>
      <c r="V2" s="140"/>
      <c r="W2" s="141"/>
      <c r="X2" s="140"/>
      <c r="Y2" s="141"/>
      <c r="Z2" s="140"/>
      <c r="AA2" s="141"/>
      <c r="AB2" s="140"/>
      <c r="AC2" s="141"/>
      <c r="AD2" s="140"/>
      <c r="AE2" s="139"/>
      <c r="AF2" s="142"/>
      <c r="AG2" s="142"/>
      <c r="AH2" s="139"/>
      <c r="AI2" s="139"/>
      <c r="AJ2" s="142"/>
      <c r="AK2" s="142"/>
      <c r="AL2" s="137"/>
      <c r="AM2" s="138"/>
      <c r="AN2" s="139"/>
      <c r="AO2" s="139"/>
      <c r="AP2" s="142"/>
      <c r="AQ2" s="142"/>
      <c r="AR2" s="139"/>
      <c r="AS2" s="139"/>
      <c r="AT2" s="138"/>
      <c r="AU2" s="138"/>
      <c r="AV2" s="138"/>
      <c r="AW2" s="143"/>
      <c r="AX2" s="143"/>
      <c r="AY2" s="594"/>
      <c r="AZ2" s="594"/>
      <c r="BA2" s="594"/>
      <c r="BB2" s="594"/>
    </row>
    <row r="3" spans="1:54" ht="26.25" customHeight="1" thickBot="1" x14ac:dyDescent="0.6">
      <c r="A3" s="277" t="s">
        <v>40</v>
      </c>
      <c r="B3" s="144"/>
      <c r="C3" s="144"/>
      <c r="D3" s="144"/>
      <c r="E3" s="144"/>
      <c r="F3" s="129"/>
      <c r="G3" s="144"/>
      <c r="H3" s="144"/>
      <c r="I3" s="158"/>
      <c r="J3" s="144"/>
      <c r="K3" s="145"/>
      <c r="L3" s="146"/>
      <c r="M3" s="147"/>
      <c r="N3" s="148"/>
      <c r="O3" s="148"/>
      <c r="P3" s="149"/>
      <c r="Q3" s="149"/>
      <c r="R3" s="148"/>
      <c r="S3" s="148"/>
      <c r="T3" s="147"/>
      <c r="U3" s="147"/>
      <c r="V3" s="147"/>
      <c r="W3" s="148"/>
      <c r="X3" s="147"/>
      <c r="Y3" s="148"/>
      <c r="Z3" s="147"/>
      <c r="AA3" s="148"/>
      <c r="AB3" s="147"/>
      <c r="AC3" s="148"/>
      <c r="AD3" s="147"/>
      <c r="AE3" s="150" t="s">
        <v>98</v>
      </c>
      <c r="AF3" s="151"/>
      <c r="AG3" s="152">
        <v>0.03</v>
      </c>
      <c r="AH3" s="152"/>
      <c r="AI3" s="150" t="s">
        <v>98</v>
      </c>
      <c r="AJ3" s="148"/>
      <c r="AK3" s="148"/>
      <c r="AL3" s="153">
        <v>0.05</v>
      </c>
      <c r="AM3" s="153">
        <v>0.1</v>
      </c>
      <c r="AN3" s="148"/>
      <c r="AO3" s="150" t="s">
        <v>98</v>
      </c>
      <c r="AP3" s="151" t="s">
        <v>99</v>
      </c>
      <c r="AQ3" s="152">
        <v>0.03</v>
      </c>
      <c r="AR3" s="148"/>
      <c r="AS3" s="153">
        <v>0.25</v>
      </c>
      <c r="AT3" s="154"/>
      <c r="AU3" s="155"/>
      <c r="AV3" s="155"/>
      <c r="AW3" s="156"/>
      <c r="AX3" s="157"/>
      <c r="AY3" s="594"/>
      <c r="AZ3" s="594"/>
      <c r="BA3" s="594"/>
      <c r="BB3" s="594"/>
    </row>
    <row r="4" spans="1:54" ht="26.4" customHeight="1" x14ac:dyDescent="0.4">
      <c r="A4" s="158"/>
      <c r="B4" s="144"/>
      <c r="C4" s="144"/>
      <c r="D4" s="144"/>
      <c r="E4" s="144"/>
      <c r="F4" s="158"/>
      <c r="G4" s="144"/>
      <c r="H4" s="144"/>
      <c r="I4" s="158"/>
      <c r="J4" s="144"/>
      <c r="K4" s="145"/>
      <c r="L4" s="146"/>
      <c r="M4" s="147"/>
      <c r="N4" s="148"/>
      <c r="O4" s="148"/>
      <c r="P4" s="676"/>
      <c r="Q4" s="676"/>
      <c r="R4" s="148"/>
      <c r="S4" s="148"/>
      <c r="T4" s="145">
        <v>12</v>
      </c>
      <c r="U4" s="665" t="s">
        <v>111</v>
      </c>
      <c r="V4" s="666"/>
      <c r="W4" s="666"/>
      <c r="X4" s="666"/>
      <c r="Y4" s="666"/>
      <c r="Z4" s="666"/>
      <c r="AA4" s="666"/>
      <c r="AB4" s="666"/>
      <c r="AC4" s="666"/>
      <c r="AD4" s="667"/>
      <c r="AE4" s="671" t="s">
        <v>112</v>
      </c>
      <c r="AF4" s="671"/>
      <c r="AG4" s="671"/>
      <c r="AH4" s="671"/>
      <c r="AI4" s="671"/>
      <c r="AJ4" s="671"/>
      <c r="AK4" s="671"/>
      <c r="AL4" s="671"/>
      <c r="AM4" s="671"/>
      <c r="AN4" s="672"/>
      <c r="AO4" s="673" t="s">
        <v>113</v>
      </c>
      <c r="AP4" s="674"/>
      <c r="AQ4" s="674"/>
      <c r="AR4" s="674"/>
      <c r="AS4" s="675"/>
      <c r="AT4" s="154"/>
      <c r="AU4" s="155"/>
      <c r="AV4" s="155"/>
      <c r="AW4" s="156"/>
      <c r="AX4" s="157"/>
      <c r="AY4" s="594"/>
      <c r="AZ4" s="594"/>
      <c r="BA4" s="594"/>
      <c r="BB4" s="594"/>
    </row>
    <row r="5" spans="1:54" ht="24.6" customHeight="1" thickBot="1" x14ac:dyDescent="0.45">
      <c r="A5" s="150"/>
      <c r="B5" s="150" t="s">
        <v>98</v>
      </c>
      <c r="C5" s="150"/>
      <c r="D5" s="150"/>
      <c r="E5" s="150"/>
      <c r="F5" s="150"/>
      <c r="G5" s="150"/>
      <c r="H5" s="150"/>
      <c r="I5" s="630"/>
      <c r="J5" s="150"/>
      <c r="K5" s="150"/>
      <c r="L5" s="150" t="s">
        <v>98</v>
      </c>
      <c r="M5" s="150"/>
      <c r="N5" s="150"/>
      <c r="O5" s="150"/>
      <c r="P5" s="151"/>
      <c r="Q5" s="152">
        <v>0.03</v>
      </c>
      <c r="R5" s="148"/>
      <c r="S5" s="148"/>
      <c r="T5" s="150" t="s">
        <v>98</v>
      </c>
      <c r="U5" s="668"/>
      <c r="V5" s="669"/>
      <c r="W5" s="669"/>
      <c r="X5" s="669"/>
      <c r="Y5" s="669"/>
      <c r="Z5" s="669"/>
      <c r="AA5" s="669"/>
      <c r="AB5" s="669"/>
      <c r="AC5" s="669"/>
      <c r="AD5" s="670"/>
      <c r="AE5" s="662" t="s">
        <v>114</v>
      </c>
      <c r="AF5" s="662"/>
      <c r="AG5" s="662"/>
      <c r="AH5" s="662"/>
      <c r="AI5" s="662"/>
      <c r="AJ5" s="662"/>
      <c r="AK5" s="662"/>
      <c r="AL5" s="662"/>
      <c r="AM5" s="662"/>
      <c r="AN5" s="663"/>
      <c r="AO5" s="659" t="s">
        <v>72</v>
      </c>
      <c r="AP5" s="660"/>
      <c r="AQ5" s="660"/>
      <c r="AR5" s="660"/>
      <c r="AS5" s="661"/>
      <c r="AT5" s="154"/>
      <c r="AU5" s="155"/>
      <c r="AV5" s="155"/>
      <c r="AW5" s="156"/>
      <c r="AX5" s="157"/>
      <c r="AY5" s="594"/>
      <c r="AZ5" s="594"/>
      <c r="BA5" s="594"/>
      <c r="BB5" s="594"/>
    </row>
    <row r="6" spans="1:54" s="159" customFormat="1" ht="98.4" customHeight="1" x14ac:dyDescent="0.25">
      <c r="A6" s="452" t="s">
        <v>0</v>
      </c>
      <c r="B6" s="453" t="s">
        <v>92</v>
      </c>
      <c r="C6" s="454" t="s">
        <v>117</v>
      </c>
      <c r="D6" s="454" t="s">
        <v>119</v>
      </c>
      <c r="E6" s="454" t="s">
        <v>232</v>
      </c>
      <c r="F6" s="452" t="s">
        <v>24</v>
      </c>
      <c r="G6" s="452" t="s">
        <v>146</v>
      </c>
      <c r="H6" s="452" t="s">
        <v>135</v>
      </c>
      <c r="I6" s="452" t="s">
        <v>5</v>
      </c>
      <c r="J6" s="454" t="s">
        <v>137</v>
      </c>
      <c r="K6" s="455" t="s">
        <v>90</v>
      </c>
      <c r="L6" s="456" t="s">
        <v>108</v>
      </c>
      <c r="M6" s="457" t="s">
        <v>23</v>
      </c>
      <c r="N6" s="458" t="s">
        <v>94</v>
      </c>
      <c r="O6" s="458" t="s">
        <v>110</v>
      </c>
      <c r="P6" s="459" t="s">
        <v>102</v>
      </c>
      <c r="Q6" s="459" t="s">
        <v>222</v>
      </c>
      <c r="R6" s="458" t="s">
        <v>69</v>
      </c>
      <c r="S6" s="460" t="s">
        <v>134</v>
      </c>
      <c r="T6" s="485" t="s">
        <v>93</v>
      </c>
      <c r="U6" s="502" t="s">
        <v>198</v>
      </c>
      <c r="V6" s="492" t="s">
        <v>123</v>
      </c>
      <c r="W6" s="495" t="s">
        <v>86</v>
      </c>
      <c r="X6" s="496" t="s">
        <v>122</v>
      </c>
      <c r="Y6" s="495" t="s">
        <v>87</v>
      </c>
      <c r="Z6" s="496" t="s">
        <v>124</v>
      </c>
      <c r="AA6" s="495" t="s">
        <v>88</v>
      </c>
      <c r="AB6" s="496" t="s">
        <v>125</v>
      </c>
      <c r="AC6" s="501" t="s">
        <v>89</v>
      </c>
      <c r="AD6" s="503" t="s">
        <v>126</v>
      </c>
      <c r="AE6" s="486" t="s">
        <v>103</v>
      </c>
      <c r="AF6" s="459" t="s">
        <v>101</v>
      </c>
      <c r="AG6" s="459" t="s">
        <v>100</v>
      </c>
      <c r="AH6" s="461" t="s">
        <v>63</v>
      </c>
      <c r="AI6" s="461" t="s">
        <v>64</v>
      </c>
      <c r="AJ6" s="461" t="s">
        <v>65</v>
      </c>
      <c r="AK6" s="461" t="s">
        <v>136</v>
      </c>
      <c r="AL6" s="462" t="s">
        <v>66</v>
      </c>
      <c r="AM6" s="509" t="s">
        <v>67</v>
      </c>
      <c r="AN6" s="507" t="s">
        <v>197</v>
      </c>
      <c r="AO6" s="511" t="s">
        <v>72</v>
      </c>
      <c r="AP6" s="459" t="s">
        <v>104</v>
      </c>
      <c r="AQ6" s="459" t="s">
        <v>105</v>
      </c>
      <c r="AR6" s="506" t="s">
        <v>68</v>
      </c>
      <c r="AS6" s="521" t="s">
        <v>196</v>
      </c>
      <c r="AT6" s="525" t="s">
        <v>195</v>
      </c>
      <c r="AU6" s="562" t="s">
        <v>187</v>
      </c>
      <c r="AV6" s="563" t="s">
        <v>188</v>
      </c>
      <c r="AW6" s="563" t="s">
        <v>6</v>
      </c>
      <c r="AX6" s="607" t="s">
        <v>116</v>
      </c>
      <c r="AY6" s="564" t="s">
        <v>138</v>
      </c>
    </row>
    <row r="7" spans="1:54" s="160" customFormat="1" ht="27" customHeight="1" x14ac:dyDescent="0.4">
      <c r="A7" s="463">
        <v>1</v>
      </c>
      <c r="B7" s="464">
        <v>45566</v>
      </c>
      <c r="C7" s="465" t="s">
        <v>118</v>
      </c>
      <c r="D7" s="465" t="s">
        <v>203</v>
      </c>
      <c r="E7" s="466" t="s">
        <v>233</v>
      </c>
      <c r="F7" s="466">
        <v>120000055425</v>
      </c>
      <c r="G7" s="467" t="s">
        <v>234</v>
      </c>
      <c r="H7" s="467" t="s">
        <v>235</v>
      </c>
      <c r="I7" s="631" t="s">
        <v>43</v>
      </c>
      <c r="J7" s="468" t="s">
        <v>27</v>
      </c>
      <c r="K7" s="469">
        <v>12</v>
      </c>
      <c r="L7" s="470">
        <v>0.02</v>
      </c>
      <c r="M7" s="471">
        <v>45566</v>
      </c>
      <c r="N7" s="472">
        <v>1000</v>
      </c>
      <c r="O7" s="472">
        <v>0</v>
      </c>
      <c r="P7" s="473" t="s">
        <v>97</v>
      </c>
      <c r="Q7" s="474">
        <f>IF(Table1351452010[[#This Row],[หัก ณ ที่จ่าย
(ค่าบริการ)]]="มี",Table1351452010[[#This Row],[ค่าบริการเฉลี่ยต่อเดือน]]*3%,0)</f>
        <v>0</v>
      </c>
      <c r="R7" s="475">
        <f>Table1351452010[[#This Row],[ค่าบริการเฉลี่ยต่อเดือน]]-Table1351452010[[#This Row],[มูลค่าหัก
3%]]</f>
        <v>1000</v>
      </c>
      <c r="S7"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240</v>
      </c>
      <c r="T7" s="484" t="s">
        <v>91</v>
      </c>
      <c r="U7" s="489">
        <f>Table1351452010[[#This Row],[Total
ค่าคอมขาย
]]</f>
        <v>240</v>
      </c>
      <c r="V7" s="493">
        <v>45931</v>
      </c>
      <c r="W7" s="497">
        <v>0</v>
      </c>
      <c r="X7" s="498" t="s">
        <v>121</v>
      </c>
      <c r="Y7" s="497">
        <v>0</v>
      </c>
      <c r="Z7" s="499" t="s">
        <v>121</v>
      </c>
      <c r="AA7" s="497">
        <v>0</v>
      </c>
      <c r="AB7" s="499" t="s">
        <v>121</v>
      </c>
      <c r="AC7" s="497">
        <v>0</v>
      </c>
      <c r="AD7" s="490" t="s">
        <v>121</v>
      </c>
      <c r="AE7" s="487">
        <v>0</v>
      </c>
      <c r="AF7" s="473"/>
      <c r="AG7" s="474">
        <f>IF(Table1351452010[[#This Row],[หัก ณ ที่จ่าย
(ค่าติตั้ง)]]="มี",Table1351452010[[#This Row],[ค่าเชื่อมสัญญาณ/
ค่าติดตั้ง/
ค่าขายอุปกรณ์]]*$AG$3,0)</f>
        <v>0</v>
      </c>
      <c r="AH7" s="475">
        <f>Table1351452010[[#This Row],[ค่าเชื่อมสัญญาณ/
ค่าติดตั้ง/
ค่าขายอุปกรณ์]]-Table1351452010[[#This Row],[มูลค่าหัก 3%
(ค่าติดตั้ง)]]</f>
        <v>0</v>
      </c>
      <c r="AI7" s="477"/>
      <c r="AJ7" s="565">
        <f>Table1351452010[[#This Row],[ค่าเชื่อมสัญญาณ/
ค่าติดตั้ง/
ค่าขายอุปกรณ์
(เรียกเก็บสุทธิ)]]-Table1351452010[[#This Row],[ต้นทุน]]</f>
        <v>0</v>
      </c>
      <c r="AK7" s="565" t="e">
        <f>Table1351452010[[#This Row],[ส่วนต่างกำไร]]/Table1351452010[[#This Row],[ต้นทุน]]</f>
        <v>#DIV/0!</v>
      </c>
      <c r="AL7" s="478" t="str">
        <f>IF(Table1351452010[[#This Row],[ส่วนต่างกำไร]]&lt;(Table1351452010[[#This Row],[ต้นทุน]]*5%),Table1351452010[[#This Row],[ค่าเชื่อมสัญญาณ/
ค่าติดตั้ง/
ค่าขายอุปกรณ์
(เรียกเก็บสุทธิ)]]*$AL$3,"0")</f>
        <v>0</v>
      </c>
      <c r="AM7" s="510">
        <f>IF(Table1351452010[[#This Row],[ส่วนต่างกำไร]]&gt;=(Table1351452010[[#This Row],[ต้นทุน]]*5%),Table1351452010[[#This Row],[ค่าเชื่อมสัญญาณ/
ค่าติดตั้ง/
ค่าขายอุปกรณ์
(เรียกเก็บสุทธิ)]]*$AM$3,"0")</f>
        <v>0</v>
      </c>
      <c r="AN7" s="508">
        <f>SUM(Table1351452010[[#This Row],[คอมฯ
 5%]:[คอมฯ
10%]])</f>
        <v>0</v>
      </c>
      <c r="AO7" s="512">
        <v>0</v>
      </c>
      <c r="AP7" s="473"/>
      <c r="AQ7" s="474">
        <f>IF(Table1351452010[[#This Row],[หัก ณ ที่จ่าย
(ค่าเชื่อมสัญญาณ)]]="มี",Table1351452010[[#This Row],[ค่าเชื่อมสัญญาณ]]*$AQ$3,0)</f>
        <v>0</v>
      </c>
      <c r="AR7" s="567">
        <f>Table1351452010[[#This Row],[ค่าเชื่อมสัญญาณ]]-Table1351452010[[#This Row],[มูลค่าหัก 3%
(ค่าเชื่อมสัญญาณ)]]</f>
        <v>0</v>
      </c>
      <c r="AS7" s="522">
        <f>Table1351452010[[#This Row],[ค่าเชื่อมสัญญาณ
(เรียกเก็บสุทธิ)]]*$AS$3</f>
        <v>0</v>
      </c>
      <c r="AT7" s="524">
        <f>Table1351452010[[#This Row],[(A)
TOTAL
ค่าคอมขาย
ตั้งเบิก ปีที่ 1]]+Table1351452010[[#This Row],[(B)
Total
ค่าเชื่มสัญญาณ/ค่าติดตั้ง/
ค่าขายอุปกรณ์]]+Table1351452010[[#This Row],[(C)
Total 
คอมฯค่าเชื่อมสัญญาณ]]</f>
        <v>240</v>
      </c>
      <c r="AU7" s="637" t="s">
        <v>297</v>
      </c>
      <c r="AV7" s="638" t="s">
        <v>298</v>
      </c>
      <c r="AW7" s="639" t="s">
        <v>299</v>
      </c>
      <c r="AX7" s="608"/>
      <c r="AY7" s="479" t="s">
        <v>15</v>
      </c>
    </row>
    <row r="8" spans="1:54" s="160" customFormat="1" ht="27" customHeight="1" x14ac:dyDescent="0.4">
      <c r="A8" s="463">
        <v>2</v>
      </c>
      <c r="B8" s="464">
        <v>45566</v>
      </c>
      <c r="C8" s="465" t="s">
        <v>131</v>
      </c>
      <c r="D8" s="465" t="s">
        <v>203</v>
      </c>
      <c r="E8" s="466" t="s">
        <v>233</v>
      </c>
      <c r="F8" s="466">
        <v>120000055767</v>
      </c>
      <c r="G8" s="467" t="s">
        <v>236</v>
      </c>
      <c r="H8" s="467" t="s">
        <v>237</v>
      </c>
      <c r="I8" s="631" t="s">
        <v>41</v>
      </c>
      <c r="J8" s="468" t="s">
        <v>27</v>
      </c>
      <c r="K8" s="469">
        <v>24</v>
      </c>
      <c r="L8" s="470">
        <v>0.02</v>
      </c>
      <c r="M8" s="471">
        <v>45597</v>
      </c>
      <c r="N8" s="472">
        <v>2000</v>
      </c>
      <c r="O8" s="472">
        <v>0</v>
      </c>
      <c r="P8" s="473" t="s">
        <v>97</v>
      </c>
      <c r="Q8" s="474">
        <f>IF(Table1351452010[[#This Row],[หัก ณ ที่จ่าย
(ค่าบริการ)]]="มี",Table1351452010[[#This Row],[ค่าบริการเฉลี่ยต่อเดือน]]*3%,0)</f>
        <v>0</v>
      </c>
      <c r="R8" s="475">
        <f>Table1351452010[[#This Row],[ค่าบริการเฉลี่ยต่อเดือน]]-Table1351452010[[#This Row],[มูลค่าหัก
3%]]</f>
        <v>2000</v>
      </c>
      <c r="S8"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960</v>
      </c>
      <c r="T8" s="484" t="s">
        <v>91</v>
      </c>
      <c r="U8" s="489">
        <f>Table1351452010[[#This Row],[Total
ค่าคอมขาย
]]</f>
        <v>960</v>
      </c>
      <c r="V8" s="493">
        <v>45931</v>
      </c>
      <c r="W8" s="497">
        <v>0</v>
      </c>
      <c r="X8" s="499" t="s">
        <v>121</v>
      </c>
      <c r="Y8" s="497">
        <v>0</v>
      </c>
      <c r="Z8" s="499" t="s">
        <v>121</v>
      </c>
      <c r="AA8" s="497">
        <v>0</v>
      </c>
      <c r="AB8" s="499" t="s">
        <v>121</v>
      </c>
      <c r="AC8" s="497">
        <v>0</v>
      </c>
      <c r="AD8" s="490" t="s">
        <v>121</v>
      </c>
      <c r="AE8" s="487">
        <v>0</v>
      </c>
      <c r="AF8" s="473"/>
      <c r="AG8" s="474">
        <f>IF(Table1351452010[[#This Row],[หัก ณ ที่จ่าย
(ค่าติตั้ง)]]="มี",Table1351452010[[#This Row],[ค่าเชื่อมสัญญาณ/
ค่าติดตั้ง/
ค่าขายอุปกรณ์]]*$AG$3,0)</f>
        <v>0</v>
      </c>
      <c r="AH8" s="475">
        <f>Table1351452010[[#This Row],[ค่าเชื่อมสัญญาณ/
ค่าติดตั้ง/
ค่าขายอุปกรณ์]]-Table1351452010[[#This Row],[มูลค่าหัก 3%
(ค่าติดตั้ง)]]</f>
        <v>0</v>
      </c>
      <c r="AI8" s="477"/>
      <c r="AJ8" s="565">
        <f>Table1351452010[[#This Row],[ค่าเชื่อมสัญญาณ/
ค่าติดตั้ง/
ค่าขายอุปกรณ์
(เรียกเก็บสุทธิ)]]-Table1351452010[[#This Row],[ต้นทุน]]</f>
        <v>0</v>
      </c>
      <c r="AK8" s="565" t="e">
        <f>Table1351452010[[#This Row],[ส่วนต่างกำไร]]/Table1351452010[[#This Row],[ต้นทุน]]</f>
        <v>#DIV/0!</v>
      </c>
      <c r="AL8" s="478" t="str">
        <f>IF(Table1351452010[[#This Row],[ส่วนต่างกำไร]]&lt;(Table1351452010[[#This Row],[ต้นทุน]]*5%),Table1351452010[[#This Row],[ค่าเชื่อมสัญญาณ/
ค่าติดตั้ง/
ค่าขายอุปกรณ์
(เรียกเก็บสุทธิ)]]*$AL$3,"0")</f>
        <v>0</v>
      </c>
      <c r="AM8" s="510">
        <f>IF(Table1351452010[[#This Row],[ส่วนต่างกำไร]]&gt;=(Table1351452010[[#This Row],[ต้นทุน]]*5%),Table1351452010[[#This Row],[ค่าเชื่อมสัญญาณ/
ค่าติดตั้ง/
ค่าขายอุปกรณ์
(เรียกเก็บสุทธิ)]]*$AM$3,"0")</f>
        <v>0</v>
      </c>
      <c r="AN8" s="508">
        <f>SUM(Table1351452010[[#This Row],[คอมฯ
 5%]:[คอมฯ
10%]])</f>
        <v>0</v>
      </c>
      <c r="AO8" s="512">
        <v>0</v>
      </c>
      <c r="AP8" s="473"/>
      <c r="AQ8" s="474">
        <f>IF(Table1351452010[[#This Row],[หัก ณ ที่จ่าย
(ค่าเชื่อมสัญญาณ)]]="มี",Table1351452010[[#This Row],[ค่าเชื่อมสัญญาณ]]*$AQ$3,0)</f>
        <v>0</v>
      </c>
      <c r="AR8" s="567">
        <f>Table1351452010[[#This Row],[ค่าเชื่อมสัญญาณ]]-Table1351452010[[#This Row],[มูลค่าหัก 3%
(ค่าเชื่อมสัญญาณ)]]</f>
        <v>0</v>
      </c>
      <c r="AS8" s="522">
        <f>Table1351452010[[#This Row],[ค่าเชื่อมสัญญาณ
(เรียกเก็บสุทธิ)]]*$AS$3</f>
        <v>0</v>
      </c>
      <c r="AT8" s="524">
        <f>Table1351452010[[#This Row],[(A)
TOTAL
ค่าคอมขาย
ตั้งเบิก ปีที่ 1]]+Table1351452010[[#This Row],[(B)
Total
ค่าเชื่มสัญญาณ/ค่าติดตั้ง/
ค่าขายอุปกรณ์]]+Table1351452010[[#This Row],[(C)
Total 
คอมฯค่าเชื่อมสัญญาณ]]</f>
        <v>960</v>
      </c>
      <c r="AU8" s="640" t="s">
        <v>300</v>
      </c>
      <c r="AV8" s="641" t="s">
        <v>301</v>
      </c>
      <c r="AW8" s="642" t="s">
        <v>299</v>
      </c>
      <c r="AX8" s="608"/>
      <c r="AY8" s="479" t="s">
        <v>15</v>
      </c>
    </row>
    <row r="9" spans="1:54" s="160" customFormat="1" ht="27" customHeight="1" x14ac:dyDescent="0.4">
      <c r="A9" s="463">
        <v>3</v>
      </c>
      <c r="B9" s="464">
        <v>45566</v>
      </c>
      <c r="C9" s="465" t="s">
        <v>131</v>
      </c>
      <c r="D9" s="465" t="s">
        <v>203</v>
      </c>
      <c r="E9" s="466" t="s">
        <v>233</v>
      </c>
      <c r="F9" s="466">
        <v>120000059654</v>
      </c>
      <c r="G9" s="467" t="s">
        <v>238</v>
      </c>
      <c r="H9" s="467" t="s">
        <v>239</v>
      </c>
      <c r="I9" s="631" t="s">
        <v>43</v>
      </c>
      <c r="J9" s="468" t="s">
        <v>27</v>
      </c>
      <c r="K9" s="469">
        <v>12</v>
      </c>
      <c r="L9" s="470">
        <v>0.02</v>
      </c>
      <c r="M9" s="471">
        <v>45597</v>
      </c>
      <c r="N9" s="472">
        <v>1500</v>
      </c>
      <c r="O9" s="472">
        <v>0</v>
      </c>
      <c r="P9" s="473" t="s">
        <v>96</v>
      </c>
      <c r="Q9" s="474">
        <f>IF(Table1351452010[[#This Row],[หัก ณ ที่จ่าย
(ค่าบริการ)]]="มี",Table1351452010[[#This Row],[ค่าบริการเฉลี่ยต่อเดือน]]*3%,0)</f>
        <v>45</v>
      </c>
      <c r="R9" s="475">
        <f>Table1351452010[[#This Row],[ค่าบริการเฉลี่ยต่อเดือน]]-Table1351452010[[#This Row],[มูลค่าหัก
3%]]</f>
        <v>1455</v>
      </c>
      <c r="S9"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349.20000000000005</v>
      </c>
      <c r="T9" s="484" t="s">
        <v>91</v>
      </c>
      <c r="U9" s="489">
        <f>Table1351452010[[#This Row],[Total
ค่าคอมขาย
]]</f>
        <v>349.20000000000005</v>
      </c>
      <c r="V9" s="493">
        <v>45931</v>
      </c>
      <c r="W9" s="497">
        <v>0</v>
      </c>
      <c r="X9" s="500" t="s">
        <v>121</v>
      </c>
      <c r="Y9" s="497">
        <v>0</v>
      </c>
      <c r="Z9" s="499" t="s">
        <v>121</v>
      </c>
      <c r="AA9" s="497">
        <v>0</v>
      </c>
      <c r="AB9" s="499" t="s">
        <v>121</v>
      </c>
      <c r="AC9" s="497">
        <v>0</v>
      </c>
      <c r="AD9" s="490" t="s">
        <v>121</v>
      </c>
      <c r="AE9" s="487">
        <v>0</v>
      </c>
      <c r="AF9" s="473"/>
      <c r="AG9" s="474">
        <f>IF(Table1351452010[[#This Row],[หัก ณ ที่จ่าย
(ค่าติตั้ง)]]="มี",Table1351452010[[#This Row],[ค่าเชื่อมสัญญาณ/
ค่าติดตั้ง/
ค่าขายอุปกรณ์]]*$AG$3,0)</f>
        <v>0</v>
      </c>
      <c r="AH9" s="475">
        <f>Table1351452010[[#This Row],[ค่าเชื่อมสัญญาณ/
ค่าติดตั้ง/
ค่าขายอุปกรณ์]]-Table1351452010[[#This Row],[มูลค่าหัก 3%
(ค่าติดตั้ง)]]</f>
        <v>0</v>
      </c>
      <c r="AI9" s="477">
        <v>0</v>
      </c>
      <c r="AJ9" s="565">
        <f>Table1351452010[[#This Row],[ค่าเชื่อมสัญญาณ/
ค่าติดตั้ง/
ค่าขายอุปกรณ์
(เรียกเก็บสุทธิ)]]-Table1351452010[[#This Row],[ต้นทุน]]</f>
        <v>0</v>
      </c>
      <c r="AK9" s="565" t="e">
        <f>Table1351452010[[#This Row],[ส่วนต่างกำไร]]/Table1351452010[[#This Row],[ต้นทุน]]</f>
        <v>#DIV/0!</v>
      </c>
      <c r="AL9" s="478" t="str">
        <f>IF(Table1351452010[[#This Row],[ส่วนต่างกำไร]]&lt;(Table1351452010[[#This Row],[ต้นทุน]]*5%),Table1351452010[[#This Row],[ค่าเชื่อมสัญญาณ/
ค่าติดตั้ง/
ค่าขายอุปกรณ์
(เรียกเก็บสุทธิ)]]*$AL$3,"0")</f>
        <v>0</v>
      </c>
      <c r="AM9" s="510">
        <f>IF(Table1351452010[[#This Row],[ส่วนต่างกำไร]]&gt;=(Table1351452010[[#This Row],[ต้นทุน]]*5%),Table1351452010[[#This Row],[ค่าเชื่อมสัญญาณ/
ค่าติดตั้ง/
ค่าขายอุปกรณ์
(เรียกเก็บสุทธิ)]]*$AM$3,"0")</f>
        <v>0</v>
      </c>
      <c r="AN9" s="508">
        <f>SUM(Table1351452010[[#This Row],[คอมฯ
 5%]:[คอมฯ
10%]])</f>
        <v>0</v>
      </c>
      <c r="AO9" s="512">
        <v>0</v>
      </c>
      <c r="AP9" s="473"/>
      <c r="AQ9" s="474">
        <f>IF(Table1351452010[[#This Row],[หัก ณ ที่จ่าย
(ค่าเชื่อมสัญญาณ)]]="มี",Table1351452010[[#This Row],[ค่าเชื่อมสัญญาณ]]*$AQ$3,0)</f>
        <v>0</v>
      </c>
      <c r="AR9" s="567">
        <f>Table1351452010[[#This Row],[ค่าเชื่อมสัญญาณ]]-Table1351452010[[#This Row],[มูลค่าหัก 3%
(ค่าเชื่อมสัญญาณ)]]</f>
        <v>0</v>
      </c>
      <c r="AS9" s="522">
        <f>Table1351452010[[#This Row],[ค่าเชื่อมสัญญาณ
(เรียกเก็บสุทธิ)]]*$AS$3</f>
        <v>0</v>
      </c>
      <c r="AT9" s="524">
        <f>Table1351452010[[#This Row],[(A)
TOTAL
ค่าคอมขาย
ตั้งเบิก ปีที่ 1]]+Table1351452010[[#This Row],[(B)
Total
ค่าเชื่มสัญญาณ/ค่าติดตั้ง/
ค่าขายอุปกรณ์]]+Table1351452010[[#This Row],[(C)
Total 
คอมฯค่าเชื่อมสัญญาณ]]</f>
        <v>349.20000000000005</v>
      </c>
      <c r="AU9" s="640" t="s">
        <v>302</v>
      </c>
      <c r="AV9" s="641" t="s">
        <v>303</v>
      </c>
      <c r="AW9" s="642" t="s">
        <v>296</v>
      </c>
      <c r="AX9" s="608"/>
      <c r="AY9" s="479" t="s">
        <v>15</v>
      </c>
    </row>
    <row r="10" spans="1:54" s="160" customFormat="1" ht="27" customHeight="1" x14ac:dyDescent="0.4">
      <c r="A10" s="463">
        <v>4</v>
      </c>
      <c r="B10" s="464">
        <v>45566</v>
      </c>
      <c r="C10" s="465" t="s">
        <v>118</v>
      </c>
      <c r="D10" s="465" t="s">
        <v>203</v>
      </c>
      <c r="E10" s="466" t="s">
        <v>233</v>
      </c>
      <c r="F10" s="466">
        <v>120000069056</v>
      </c>
      <c r="G10" s="467" t="s">
        <v>240</v>
      </c>
      <c r="H10" s="467" t="s">
        <v>241</v>
      </c>
      <c r="I10" s="631" t="s">
        <v>48</v>
      </c>
      <c r="J10" s="468" t="s">
        <v>27</v>
      </c>
      <c r="K10" s="469">
        <v>60</v>
      </c>
      <c r="L10" s="470">
        <v>0.02</v>
      </c>
      <c r="M10" s="480">
        <v>45658</v>
      </c>
      <c r="N10" s="472">
        <v>7500</v>
      </c>
      <c r="O10" s="472">
        <v>0</v>
      </c>
      <c r="P10" s="473" t="s">
        <v>96</v>
      </c>
      <c r="Q10" s="474">
        <f>IF(Table1351452010[[#This Row],[หัก ณ ที่จ่าย
(ค่าบริการ)]]="มี",Table1351452010[[#This Row],[ค่าบริการเฉลี่ยต่อเดือน]]*3%,0)</f>
        <v>225</v>
      </c>
      <c r="R10" s="475">
        <f>Table1351452010[[#This Row],[ค่าบริการเฉลี่ยต่อเดือน]]-Table1351452010[[#This Row],[มูลค่าหัก
3%]]</f>
        <v>7275</v>
      </c>
      <c r="S10"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8730</v>
      </c>
      <c r="T10" s="484" t="s">
        <v>91</v>
      </c>
      <c r="U10" s="489">
        <f>Table1351452010[[#This Row],[Total
ค่าคอมขาย
]]</f>
        <v>8730</v>
      </c>
      <c r="V10" s="493">
        <v>45931</v>
      </c>
      <c r="W10" s="497">
        <v>0</v>
      </c>
      <c r="X10" s="499" t="s">
        <v>121</v>
      </c>
      <c r="Y10" s="497">
        <v>0</v>
      </c>
      <c r="Z10" s="499" t="s">
        <v>121</v>
      </c>
      <c r="AA10" s="497">
        <v>0</v>
      </c>
      <c r="AB10" s="499" t="s">
        <v>121</v>
      </c>
      <c r="AC10" s="497">
        <v>0</v>
      </c>
      <c r="AD10" s="490" t="s">
        <v>121</v>
      </c>
      <c r="AE10" s="487">
        <v>0</v>
      </c>
      <c r="AF10" s="473"/>
      <c r="AG10" s="474">
        <f>IF(Table1351452010[[#This Row],[หัก ณ ที่จ่าย
(ค่าติตั้ง)]]="มี",Table1351452010[[#This Row],[ค่าเชื่อมสัญญาณ/
ค่าติดตั้ง/
ค่าขายอุปกรณ์]]*$AG$3,0)</f>
        <v>0</v>
      </c>
      <c r="AH10" s="475">
        <f>Table1351452010[[#This Row],[ค่าเชื่อมสัญญาณ/
ค่าติดตั้ง/
ค่าขายอุปกรณ์]]-Table1351452010[[#This Row],[มูลค่าหัก 3%
(ค่าติดตั้ง)]]</f>
        <v>0</v>
      </c>
      <c r="AI10" s="477">
        <v>0</v>
      </c>
      <c r="AJ10" s="565">
        <f>Table1351452010[[#This Row],[ค่าเชื่อมสัญญาณ/
ค่าติดตั้ง/
ค่าขายอุปกรณ์
(เรียกเก็บสุทธิ)]]-Table1351452010[[#This Row],[ต้นทุน]]</f>
        <v>0</v>
      </c>
      <c r="AK10" s="565" t="e">
        <f>Table1351452010[[#This Row],[ส่วนต่างกำไร]]/Table1351452010[[#This Row],[ต้นทุน]]</f>
        <v>#DIV/0!</v>
      </c>
      <c r="AL10" s="478" t="str">
        <f>IF(Table1351452010[[#This Row],[ส่วนต่างกำไร]]&lt;(Table1351452010[[#This Row],[ต้นทุน]]*5%),Table1351452010[[#This Row],[ค่าเชื่อมสัญญาณ/
ค่าติดตั้ง/
ค่าขายอุปกรณ์
(เรียกเก็บสุทธิ)]]*$AL$3,"0")</f>
        <v>0</v>
      </c>
      <c r="AM10" s="510">
        <f>IF(Table1351452010[[#This Row],[ส่วนต่างกำไร]]&gt;=(Table1351452010[[#This Row],[ต้นทุน]]*5%),Table1351452010[[#This Row],[ค่าเชื่อมสัญญาณ/
ค่าติดตั้ง/
ค่าขายอุปกรณ์
(เรียกเก็บสุทธิ)]]*$AM$3,"0")</f>
        <v>0</v>
      </c>
      <c r="AN10" s="508">
        <f>SUM(Table1351452010[[#This Row],[คอมฯ
 5%]:[คอมฯ
10%]])</f>
        <v>0</v>
      </c>
      <c r="AO10" s="512">
        <v>0</v>
      </c>
      <c r="AP10" s="473"/>
      <c r="AQ10" s="474">
        <f>IF(Table1351452010[[#This Row],[หัก ณ ที่จ่าย
(ค่าเชื่อมสัญญาณ)]]="มี",Table1351452010[[#This Row],[ค่าเชื่อมสัญญาณ]]*$AQ$3,0)</f>
        <v>0</v>
      </c>
      <c r="AR10" s="567">
        <f>Table1351452010[[#This Row],[ค่าเชื่อมสัญญาณ]]-Table1351452010[[#This Row],[มูลค่าหัก 3%
(ค่าเชื่อมสัญญาณ)]]</f>
        <v>0</v>
      </c>
      <c r="AS10" s="522">
        <f>Table1351452010[[#This Row],[ค่าเชื่อมสัญญาณ
(เรียกเก็บสุทธิ)]]*$AS$3</f>
        <v>0</v>
      </c>
      <c r="AT10" s="524">
        <f>Table1351452010[[#This Row],[(A)
TOTAL
ค่าคอมขาย
ตั้งเบิก ปีที่ 1]]+Table1351452010[[#This Row],[(B)
Total
ค่าเชื่มสัญญาณ/ค่าติดตั้ง/
ค่าขายอุปกรณ์]]+Table1351452010[[#This Row],[(C)
Total 
คอมฯค่าเชื่อมสัญญาณ]]</f>
        <v>8730</v>
      </c>
      <c r="AU10" s="640" t="s">
        <v>266</v>
      </c>
      <c r="AV10" s="641" t="s">
        <v>267</v>
      </c>
      <c r="AW10" s="642" t="s">
        <v>292</v>
      </c>
      <c r="AX10" s="608"/>
      <c r="AY10" s="479" t="s">
        <v>15</v>
      </c>
    </row>
    <row r="11" spans="1:54" s="160" customFormat="1" ht="27" customHeight="1" x14ac:dyDescent="0.4">
      <c r="A11" s="463">
        <v>5</v>
      </c>
      <c r="B11" s="464">
        <v>45566</v>
      </c>
      <c r="C11" s="465" t="s">
        <v>131</v>
      </c>
      <c r="D11" s="465" t="s">
        <v>203</v>
      </c>
      <c r="E11" s="466" t="s">
        <v>233</v>
      </c>
      <c r="F11" s="466">
        <v>120000069021</v>
      </c>
      <c r="G11" s="467" t="s">
        <v>242</v>
      </c>
      <c r="H11" s="467" t="s">
        <v>243</v>
      </c>
      <c r="I11" s="631" t="s">
        <v>48</v>
      </c>
      <c r="J11" s="468" t="s">
        <v>27</v>
      </c>
      <c r="K11" s="469">
        <v>36</v>
      </c>
      <c r="L11" s="470">
        <v>0.02</v>
      </c>
      <c r="M11" s="471">
        <v>45682</v>
      </c>
      <c r="N11" s="472">
        <v>25000</v>
      </c>
      <c r="O11" s="472">
        <v>0</v>
      </c>
      <c r="P11" s="473" t="s">
        <v>96</v>
      </c>
      <c r="Q11" s="474">
        <f>IF(Table1351452010[[#This Row],[หัก ณ ที่จ่าย
(ค่าบริการ)]]="มี",Table1351452010[[#This Row],[ค่าบริการเฉลี่ยต่อเดือน]]*3%,0)</f>
        <v>750</v>
      </c>
      <c r="R11" s="475">
        <f>Table1351452010[[#This Row],[ค่าบริการเฉลี่ยต่อเดือน]]-Table1351452010[[#This Row],[มูลค่าหัก
3%]]</f>
        <v>24250</v>
      </c>
      <c r="S11"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17460</v>
      </c>
      <c r="T11" s="484" t="s">
        <v>91</v>
      </c>
      <c r="U11" s="489">
        <f>Table1351452010[[#This Row],[Total
ค่าคอมขาย
]]</f>
        <v>17460</v>
      </c>
      <c r="V11" s="493">
        <v>45931</v>
      </c>
      <c r="W11" s="497">
        <v>0</v>
      </c>
      <c r="X11" s="500" t="s">
        <v>121</v>
      </c>
      <c r="Y11" s="497">
        <v>0</v>
      </c>
      <c r="Z11" s="499" t="s">
        <v>121</v>
      </c>
      <c r="AA11" s="497">
        <v>0</v>
      </c>
      <c r="AB11" s="499" t="s">
        <v>121</v>
      </c>
      <c r="AC11" s="497">
        <v>0</v>
      </c>
      <c r="AD11" s="490" t="s">
        <v>121</v>
      </c>
      <c r="AE11" s="487">
        <v>0</v>
      </c>
      <c r="AF11" s="473"/>
      <c r="AG11" s="474">
        <f>IF(Table1351452010[[#This Row],[หัก ณ ที่จ่าย
(ค่าติตั้ง)]]="มี",Table1351452010[[#This Row],[ค่าเชื่อมสัญญาณ/
ค่าติดตั้ง/
ค่าขายอุปกรณ์]]*$AG$3,0)</f>
        <v>0</v>
      </c>
      <c r="AH11" s="475">
        <f>Table1351452010[[#This Row],[ค่าเชื่อมสัญญาณ/
ค่าติดตั้ง/
ค่าขายอุปกรณ์]]-Table1351452010[[#This Row],[มูลค่าหัก 3%
(ค่าติดตั้ง)]]</f>
        <v>0</v>
      </c>
      <c r="AI11" s="477"/>
      <c r="AJ11" s="565">
        <f>Table1351452010[[#This Row],[ค่าเชื่อมสัญญาณ/
ค่าติดตั้ง/
ค่าขายอุปกรณ์
(เรียกเก็บสุทธิ)]]-Table1351452010[[#This Row],[ต้นทุน]]</f>
        <v>0</v>
      </c>
      <c r="AK11" s="565" t="e">
        <f>Table1351452010[[#This Row],[ส่วนต่างกำไร]]/Table1351452010[[#This Row],[ต้นทุน]]</f>
        <v>#DIV/0!</v>
      </c>
      <c r="AL11" s="478" t="str">
        <f>IF(Table1351452010[[#This Row],[ส่วนต่างกำไร]]&lt;(Table1351452010[[#This Row],[ต้นทุน]]*5%),Table1351452010[[#This Row],[ค่าเชื่อมสัญญาณ/
ค่าติดตั้ง/
ค่าขายอุปกรณ์
(เรียกเก็บสุทธิ)]]*$AL$3,"0")</f>
        <v>0</v>
      </c>
      <c r="AM11" s="510">
        <f>IF(Table1351452010[[#This Row],[ส่วนต่างกำไร]]&gt;=(Table1351452010[[#This Row],[ต้นทุน]]*5%),Table1351452010[[#This Row],[ค่าเชื่อมสัญญาณ/
ค่าติดตั้ง/
ค่าขายอุปกรณ์
(เรียกเก็บสุทธิ)]]*$AM$3,"0")</f>
        <v>0</v>
      </c>
      <c r="AN11" s="508">
        <f>SUM(Table1351452010[[#This Row],[คอมฯ
 5%]:[คอมฯ
10%]])</f>
        <v>0</v>
      </c>
      <c r="AO11" s="512">
        <v>0</v>
      </c>
      <c r="AP11" s="473"/>
      <c r="AQ11" s="474">
        <f>IF(Table1351452010[[#This Row],[หัก ณ ที่จ่าย
(ค่าเชื่อมสัญญาณ)]]="มี",Table1351452010[[#This Row],[ค่าเชื่อมสัญญาณ]]*$AQ$3,0)</f>
        <v>0</v>
      </c>
      <c r="AR11" s="567">
        <f>Table1351452010[[#This Row],[ค่าเชื่อมสัญญาณ]]-Table1351452010[[#This Row],[มูลค่าหัก 3%
(ค่าเชื่อมสัญญาณ)]]</f>
        <v>0</v>
      </c>
      <c r="AS11" s="522">
        <f>Table1351452010[[#This Row],[ค่าเชื่อมสัญญาณ
(เรียกเก็บสุทธิ)]]*$AS$3</f>
        <v>0</v>
      </c>
      <c r="AT11" s="524">
        <f>Table1351452010[[#This Row],[(A)
TOTAL
ค่าคอมขาย
ตั้งเบิก ปีที่ 1]]+Table1351452010[[#This Row],[(B)
Total
ค่าเชื่มสัญญาณ/ค่าติดตั้ง/
ค่าขายอุปกรณ์]]+Table1351452010[[#This Row],[(C)
Total 
คอมฯค่าเชื่อมสัญญาณ]]</f>
        <v>17460</v>
      </c>
      <c r="AU11" s="640" t="s">
        <v>268</v>
      </c>
      <c r="AV11" s="641" t="s">
        <v>269</v>
      </c>
      <c r="AW11" s="642" t="s">
        <v>293</v>
      </c>
      <c r="AX11" s="608"/>
      <c r="AY11" s="479" t="s">
        <v>15</v>
      </c>
    </row>
    <row r="12" spans="1:54" s="160" customFormat="1" ht="27" customHeight="1" x14ac:dyDescent="0.4">
      <c r="A12" s="463">
        <v>6</v>
      </c>
      <c r="B12" s="464">
        <v>45566</v>
      </c>
      <c r="C12" s="465" t="s">
        <v>118</v>
      </c>
      <c r="D12" s="465" t="s">
        <v>203</v>
      </c>
      <c r="E12" s="466" t="s">
        <v>233</v>
      </c>
      <c r="F12" s="466">
        <v>120000069053</v>
      </c>
      <c r="G12" s="467" t="s">
        <v>244</v>
      </c>
      <c r="H12" s="467" t="s">
        <v>245</v>
      </c>
      <c r="I12" s="631" t="s">
        <v>48</v>
      </c>
      <c r="J12" s="468" t="s">
        <v>27</v>
      </c>
      <c r="K12" s="469">
        <v>24</v>
      </c>
      <c r="L12" s="470">
        <v>0.02</v>
      </c>
      <c r="M12" s="471">
        <v>45713</v>
      </c>
      <c r="N12" s="472">
        <v>50000</v>
      </c>
      <c r="O12" s="472">
        <v>0</v>
      </c>
      <c r="P12" s="473" t="s">
        <v>96</v>
      </c>
      <c r="Q12" s="474">
        <f>IF(Table1351452010[[#This Row],[หัก ณ ที่จ่าย
(ค่าบริการ)]]="มี",Table1351452010[[#This Row],[ค่าบริการเฉลี่ยต่อเดือน]]*3%,0)</f>
        <v>1500</v>
      </c>
      <c r="R12" s="475">
        <f>Table1351452010[[#This Row],[ค่าบริการเฉลี่ยต่อเดือน]]-Table1351452010[[#This Row],[มูลค่าหัก
3%]]</f>
        <v>48500</v>
      </c>
      <c r="S12"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23280</v>
      </c>
      <c r="T12" s="484" t="s">
        <v>91</v>
      </c>
      <c r="U12" s="489">
        <f>Table1351452010[[#This Row],[Total
ค่าคอมขาย
]]</f>
        <v>23280</v>
      </c>
      <c r="V12" s="493">
        <v>45931</v>
      </c>
      <c r="W12" s="497">
        <v>0</v>
      </c>
      <c r="X12" s="499" t="s">
        <v>121</v>
      </c>
      <c r="Y12" s="497">
        <v>0</v>
      </c>
      <c r="Z12" s="499" t="s">
        <v>121</v>
      </c>
      <c r="AA12" s="497">
        <v>0</v>
      </c>
      <c r="AB12" s="499" t="s">
        <v>121</v>
      </c>
      <c r="AC12" s="497">
        <v>0</v>
      </c>
      <c r="AD12" s="490" t="s">
        <v>121</v>
      </c>
      <c r="AE12" s="487">
        <v>0</v>
      </c>
      <c r="AF12" s="473"/>
      <c r="AG12" s="474">
        <f>IF(Table1351452010[[#This Row],[หัก ณ ที่จ่าย
(ค่าติตั้ง)]]="มี",Table1351452010[[#This Row],[ค่าเชื่อมสัญญาณ/
ค่าติดตั้ง/
ค่าขายอุปกรณ์]]*$AG$3,0)</f>
        <v>0</v>
      </c>
      <c r="AH12" s="475">
        <f>Table1351452010[[#This Row],[ค่าเชื่อมสัญญาณ/
ค่าติดตั้ง/
ค่าขายอุปกรณ์]]-Table1351452010[[#This Row],[มูลค่าหัก 3%
(ค่าติดตั้ง)]]</f>
        <v>0</v>
      </c>
      <c r="AI12" s="477"/>
      <c r="AJ12" s="565">
        <f>Table1351452010[[#This Row],[ค่าเชื่อมสัญญาณ/
ค่าติดตั้ง/
ค่าขายอุปกรณ์
(เรียกเก็บสุทธิ)]]-Table1351452010[[#This Row],[ต้นทุน]]</f>
        <v>0</v>
      </c>
      <c r="AK12" s="565" t="e">
        <f>Table1351452010[[#This Row],[ส่วนต่างกำไร]]/Table1351452010[[#This Row],[ต้นทุน]]</f>
        <v>#DIV/0!</v>
      </c>
      <c r="AL12" s="478" t="str">
        <f>IF(Table1351452010[[#This Row],[ส่วนต่างกำไร]]&lt;(Table1351452010[[#This Row],[ต้นทุน]]*5%),Table1351452010[[#This Row],[ค่าเชื่อมสัญญาณ/
ค่าติดตั้ง/
ค่าขายอุปกรณ์
(เรียกเก็บสุทธิ)]]*$AL$3,"0")</f>
        <v>0</v>
      </c>
      <c r="AM12" s="510">
        <f>IF(Table1351452010[[#This Row],[ส่วนต่างกำไร]]&gt;=(Table1351452010[[#This Row],[ต้นทุน]]*5%),Table1351452010[[#This Row],[ค่าเชื่อมสัญญาณ/
ค่าติดตั้ง/
ค่าขายอุปกรณ์
(เรียกเก็บสุทธิ)]]*$AM$3,"0")</f>
        <v>0</v>
      </c>
      <c r="AN12" s="508">
        <f>SUM(Table1351452010[[#This Row],[คอมฯ
 5%]:[คอมฯ
10%]])</f>
        <v>0</v>
      </c>
      <c r="AO12" s="512">
        <v>0</v>
      </c>
      <c r="AP12" s="473"/>
      <c r="AQ12" s="474">
        <f>IF(Table1351452010[[#This Row],[หัก ณ ที่จ่าย
(ค่าเชื่อมสัญญาณ)]]="มี",Table1351452010[[#This Row],[ค่าเชื่อมสัญญาณ]]*$AQ$3,0)</f>
        <v>0</v>
      </c>
      <c r="AR12" s="567">
        <f>Table1351452010[[#This Row],[ค่าเชื่อมสัญญาณ]]-Table1351452010[[#This Row],[มูลค่าหัก 3%
(ค่าเชื่อมสัญญาณ)]]</f>
        <v>0</v>
      </c>
      <c r="AS12" s="522">
        <f>Table1351452010[[#This Row],[ค่าเชื่อมสัญญาณ
(เรียกเก็บสุทธิ)]]*$AS$3</f>
        <v>0</v>
      </c>
      <c r="AT12" s="524">
        <f>Table1351452010[[#This Row],[(A)
TOTAL
ค่าคอมขาย
ตั้งเบิก ปีที่ 1]]+Table1351452010[[#This Row],[(B)
Total
ค่าเชื่มสัญญาณ/ค่าติดตั้ง/
ค่าขายอุปกรณ์]]+Table1351452010[[#This Row],[(C)
Total 
คอมฯค่าเชื่อมสัญญาณ]]</f>
        <v>23280</v>
      </c>
      <c r="AU12" s="640" t="s">
        <v>270</v>
      </c>
      <c r="AV12" s="641" t="s">
        <v>271</v>
      </c>
      <c r="AW12" s="642" t="s">
        <v>292</v>
      </c>
      <c r="AX12" s="608"/>
      <c r="AY12" s="479" t="s">
        <v>15</v>
      </c>
    </row>
    <row r="13" spans="1:54" s="160" customFormat="1" ht="27" customHeight="1" x14ac:dyDescent="0.4">
      <c r="A13" s="463">
        <v>7</v>
      </c>
      <c r="B13" s="464">
        <v>45566</v>
      </c>
      <c r="C13" s="465" t="s">
        <v>131</v>
      </c>
      <c r="D13" s="465" t="s">
        <v>203</v>
      </c>
      <c r="E13" s="466" t="s">
        <v>233</v>
      </c>
      <c r="F13" s="466">
        <v>120000069173</v>
      </c>
      <c r="G13" s="467" t="s">
        <v>246</v>
      </c>
      <c r="H13" s="467" t="s">
        <v>247</v>
      </c>
      <c r="I13" s="631" t="s">
        <v>43</v>
      </c>
      <c r="J13" s="468" t="s">
        <v>27</v>
      </c>
      <c r="K13" s="469">
        <v>24</v>
      </c>
      <c r="L13" s="470">
        <v>0.02</v>
      </c>
      <c r="M13" s="471">
        <v>45713</v>
      </c>
      <c r="N13" s="472">
        <v>1500</v>
      </c>
      <c r="O13" s="472">
        <v>0</v>
      </c>
      <c r="P13" s="473" t="s">
        <v>96</v>
      </c>
      <c r="Q13" s="474">
        <f>IF(Table1351452010[[#This Row],[หัก ณ ที่จ่าย
(ค่าบริการ)]]="มี",Table1351452010[[#This Row],[ค่าบริการเฉลี่ยต่อเดือน]]*3%,0)</f>
        <v>45</v>
      </c>
      <c r="R13" s="475">
        <f>Table1351452010[[#This Row],[ค่าบริการเฉลี่ยต่อเดือน]]-Table1351452010[[#This Row],[มูลค่าหัก
3%]]</f>
        <v>1455</v>
      </c>
      <c r="S13"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698.40000000000009</v>
      </c>
      <c r="T13" s="484" t="s">
        <v>91</v>
      </c>
      <c r="U13" s="489">
        <f>Table1351452010[[#This Row],[Total
ค่าคอมขาย
]]</f>
        <v>698.40000000000009</v>
      </c>
      <c r="V13" s="493">
        <v>45931</v>
      </c>
      <c r="W13" s="497">
        <v>0</v>
      </c>
      <c r="X13" s="499" t="s">
        <v>121</v>
      </c>
      <c r="Y13" s="497">
        <v>0</v>
      </c>
      <c r="Z13" s="499" t="s">
        <v>121</v>
      </c>
      <c r="AA13" s="497">
        <v>0</v>
      </c>
      <c r="AB13" s="499" t="s">
        <v>121</v>
      </c>
      <c r="AC13" s="497">
        <v>0</v>
      </c>
      <c r="AD13" s="490" t="s">
        <v>121</v>
      </c>
      <c r="AE13" s="487">
        <v>0</v>
      </c>
      <c r="AF13" s="473"/>
      <c r="AG13" s="474">
        <f>IF(Table1351452010[[#This Row],[หัก ณ ที่จ่าย
(ค่าติตั้ง)]]="มี",Table1351452010[[#This Row],[ค่าเชื่อมสัญญาณ/
ค่าติดตั้ง/
ค่าขายอุปกรณ์]]*$AG$3,0)</f>
        <v>0</v>
      </c>
      <c r="AH13" s="475">
        <f>Table1351452010[[#This Row],[ค่าเชื่อมสัญญาณ/
ค่าติดตั้ง/
ค่าขายอุปกรณ์]]-Table1351452010[[#This Row],[มูลค่าหัก 3%
(ค่าติดตั้ง)]]</f>
        <v>0</v>
      </c>
      <c r="AI13" s="477"/>
      <c r="AJ13" s="565">
        <f>Table1351452010[[#This Row],[ค่าเชื่อมสัญญาณ/
ค่าติดตั้ง/
ค่าขายอุปกรณ์
(เรียกเก็บสุทธิ)]]-Table1351452010[[#This Row],[ต้นทุน]]</f>
        <v>0</v>
      </c>
      <c r="AK13" s="565" t="e">
        <f>Table1351452010[[#This Row],[ส่วนต่างกำไร]]/Table1351452010[[#This Row],[ต้นทุน]]</f>
        <v>#DIV/0!</v>
      </c>
      <c r="AL13" s="478" t="str">
        <f>IF(Table1351452010[[#This Row],[ส่วนต่างกำไร]]&lt;(Table1351452010[[#This Row],[ต้นทุน]]*5%),Table1351452010[[#This Row],[ค่าเชื่อมสัญญาณ/
ค่าติดตั้ง/
ค่าขายอุปกรณ์
(เรียกเก็บสุทธิ)]]*$AL$3,"0")</f>
        <v>0</v>
      </c>
      <c r="AM13" s="510">
        <f>IF(Table1351452010[[#This Row],[ส่วนต่างกำไร]]&gt;=(Table1351452010[[#This Row],[ต้นทุน]]*5%),Table1351452010[[#This Row],[ค่าเชื่อมสัญญาณ/
ค่าติดตั้ง/
ค่าขายอุปกรณ์
(เรียกเก็บสุทธิ)]]*$AM$3,"0")</f>
        <v>0</v>
      </c>
      <c r="AN13" s="508">
        <f>SUM(Table1351452010[[#This Row],[คอมฯ
 5%]:[คอมฯ
10%]])</f>
        <v>0</v>
      </c>
      <c r="AO13" s="512">
        <v>0</v>
      </c>
      <c r="AP13" s="473"/>
      <c r="AQ13" s="474">
        <f>IF(Table1351452010[[#This Row],[หัก ณ ที่จ่าย
(ค่าเชื่อมสัญญาณ)]]="มี",Table1351452010[[#This Row],[ค่าเชื่อมสัญญาณ]]*$AQ$3,0)</f>
        <v>0</v>
      </c>
      <c r="AR13" s="567">
        <f>Table1351452010[[#This Row],[ค่าเชื่อมสัญญาณ]]-Table1351452010[[#This Row],[มูลค่าหัก 3%
(ค่าเชื่อมสัญญาณ)]]</f>
        <v>0</v>
      </c>
      <c r="AS13" s="522">
        <f>Table1351452010[[#This Row],[ค่าเชื่อมสัญญาณ
(เรียกเก็บสุทธิ)]]*$AS$3</f>
        <v>0</v>
      </c>
      <c r="AT13" s="524">
        <f>Table1351452010[[#This Row],[(A)
TOTAL
ค่าคอมขาย
ตั้งเบิก ปีที่ 1]]+Table1351452010[[#This Row],[(B)
Total
ค่าเชื่มสัญญาณ/ค่าติดตั้ง/
ค่าขายอุปกรณ์]]+Table1351452010[[#This Row],[(C)
Total 
คอมฯค่าเชื่อมสัญญาณ]]</f>
        <v>698.40000000000009</v>
      </c>
      <c r="AU13" s="640" t="s">
        <v>272</v>
      </c>
      <c r="AV13" s="641" t="s">
        <v>273</v>
      </c>
      <c r="AW13" s="642" t="s">
        <v>294</v>
      </c>
      <c r="AX13" s="608"/>
      <c r="AY13" s="479" t="s">
        <v>15</v>
      </c>
    </row>
    <row r="14" spans="1:54" s="160" customFormat="1" ht="27" customHeight="1" x14ac:dyDescent="0.4">
      <c r="A14" s="463">
        <v>8</v>
      </c>
      <c r="B14" s="464">
        <v>45627</v>
      </c>
      <c r="C14" s="465" t="s">
        <v>118</v>
      </c>
      <c r="D14" s="465" t="s">
        <v>203</v>
      </c>
      <c r="E14" s="466" t="s">
        <v>233</v>
      </c>
      <c r="F14" s="466">
        <v>120000069170</v>
      </c>
      <c r="G14" s="467" t="s">
        <v>248</v>
      </c>
      <c r="H14" s="467" t="s">
        <v>249</v>
      </c>
      <c r="I14" s="631" t="s">
        <v>46</v>
      </c>
      <c r="J14" s="468" t="s">
        <v>27</v>
      </c>
      <c r="K14" s="469">
        <v>24</v>
      </c>
      <c r="L14" s="470">
        <v>0.02</v>
      </c>
      <c r="M14" s="471">
        <v>45713</v>
      </c>
      <c r="N14" s="472">
        <v>14100</v>
      </c>
      <c r="O14" s="472">
        <v>0</v>
      </c>
      <c r="P14" s="473" t="s">
        <v>97</v>
      </c>
      <c r="Q14" s="474">
        <f>IF(Table1351452010[[#This Row],[หัก ณ ที่จ่าย
(ค่าบริการ)]]="มี",Table1351452010[[#This Row],[ค่าบริการเฉลี่ยต่อเดือน]]*3%,0)</f>
        <v>0</v>
      </c>
      <c r="R14" s="475">
        <f>Table1351452010[[#This Row],[ค่าบริการเฉลี่ยต่อเดือน]]-Table1351452010[[#This Row],[มูลค่าหัก
3%]]</f>
        <v>14100</v>
      </c>
      <c r="S14"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6768</v>
      </c>
      <c r="T14" s="484" t="s">
        <v>91</v>
      </c>
      <c r="U14" s="489">
        <f>Table1351452010[[#This Row],[Total
ค่าคอมขาย
]]</f>
        <v>6768</v>
      </c>
      <c r="V14" s="493">
        <v>45931</v>
      </c>
      <c r="W14" s="497">
        <v>0</v>
      </c>
      <c r="X14" s="499" t="s">
        <v>121</v>
      </c>
      <c r="Y14" s="497">
        <v>0</v>
      </c>
      <c r="Z14" s="499" t="s">
        <v>121</v>
      </c>
      <c r="AA14" s="497">
        <v>0</v>
      </c>
      <c r="AB14" s="499" t="s">
        <v>121</v>
      </c>
      <c r="AC14" s="497">
        <v>0</v>
      </c>
      <c r="AD14" s="490" t="s">
        <v>121</v>
      </c>
      <c r="AE14" s="487">
        <v>0</v>
      </c>
      <c r="AF14" s="473"/>
      <c r="AG14" s="474">
        <f>IF(Table1351452010[[#This Row],[หัก ณ ที่จ่าย
(ค่าติตั้ง)]]="มี",Table1351452010[[#This Row],[ค่าเชื่อมสัญญาณ/
ค่าติดตั้ง/
ค่าขายอุปกรณ์]]*$AG$3,0)</f>
        <v>0</v>
      </c>
      <c r="AH14" s="475">
        <f>Table1351452010[[#This Row],[ค่าเชื่อมสัญญาณ/
ค่าติดตั้ง/
ค่าขายอุปกรณ์]]-Table1351452010[[#This Row],[มูลค่าหัก 3%
(ค่าติดตั้ง)]]</f>
        <v>0</v>
      </c>
      <c r="AI14" s="477"/>
      <c r="AJ14" s="565">
        <f>Table1351452010[[#This Row],[ค่าเชื่อมสัญญาณ/
ค่าติดตั้ง/
ค่าขายอุปกรณ์
(เรียกเก็บสุทธิ)]]-Table1351452010[[#This Row],[ต้นทุน]]</f>
        <v>0</v>
      </c>
      <c r="AK14" s="565" t="e">
        <f>Table1351452010[[#This Row],[ส่วนต่างกำไร]]/Table1351452010[[#This Row],[ต้นทุน]]</f>
        <v>#DIV/0!</v>
      </c>
      <c r="AL14" s="478" t="str">
        <f>IF(Table1351452010[[#This Row],[ส่วนต่างกำไร]]&lt;(Table1351452010[[#This Row],[ต้นทุน]]*5%),Table1351452010[[#This Row],[ค่าเชื่อมสัญญาณ/
ค่าติดตั้ง/
ค่าขายอุปกรณ์
(เรียกเก็บสุทธิ)]]*$AL$3,"0")</f>
        <v>0</v>
      </c>
      <c r="AM14" s="510">
        <f>IF(Table1351452010[[#This Row],[ส่วนต่างกำไร]]&gt;=(Table1351452010[[#This Row],[ต้นทุน]]*5%),Table1351452010[[#This Row],[ค่าเชื่อมสัญญาณ/
ค่าติดตั้ง/
ค่าขายอุปกรณ์
(เรียกเก็บสุทธิ)]]*$AM$3,"0")</f>
        <v>0</v>
      </c>
      <c r="AN14" s="508">
        <f>SUM(Table1351452010[[#This Row],[คอมฯ
 5%]:[คอมฯ
10%]])</f>
        <v>0</v>
      </c>
      <c r="AO14" s="512">
        <v>0</v>
      </c>
      <c r="AP14" s="473"/>
      <c r="AQ14" s="474">
        <f>IF(Table1351452010[[#This Row],[หัก ณ ที่จ่าย
(ค่าเชื่อมสัญญาณ)]]="มี",Table1351452010[[#This Row],[ค่าเชื่อมสัญญาณ]]*$AQ$3,0)</f>
        <v>0</v>
      </c>
      <c r="AR14" s="567">
        <f>Table1351452010[[#This Row],[ค่าเชื่อมสัญญาณ]]-Table1351452010[[#This Row],[มูลค่าหัก 3%
(ค่าเชื่อมสัญญาณ)]]</f>
        <v>0</v>
      </c>
      <c r="AS14" s="522">
        <f>Table1351452010[[#This Row],[ค่าเชื่อมสัญญาณ
(เรียกเก็บสุทธิ)]]*$AS$3</f>
        <v>0</v>
      </c>
      <c r="AT14" s="524">
        <f>Table1351452010[[#This Row],[(A)
TOTAL
ค่าคอมขาย
ตั้งเบิก ปีที่ 1]]+Table1351452010[[#This Row],[(B)
Total
ค่าเชื่มสัญญาณ/ค่าติดตั้ง/
ค่าขายอุปกรณ์]]+Table1351452010[[#This Row],[(C)
Total 
คอมฯค่าเชื่อมสัญญาณ]]</f>
        <v>6768</v>
      </c>
      <c r="AU14" s="640" t="s">
        <v>274</v>
      </c>
      <c r="AV14" s="641" t="s">
        <v>275</v>
      </c>
      <c r="AW14" s="642" t="s">
        <v>295</v>
      </c>
      <c r="AX14" s="608"/>
      <c r="AY14" s="479" t="s">
        <v>15</v>
      </c>
    </row>
    <row r="15" spans="1:54" s="160" customFormat="1" ht="27" customHeight="1" x14ac:dyDescent="0.4">
      <c r="A15" s="463">
        <v>9</v>
      </c>
      <c r="B15" s="464">
        <v>45627</v>
      </c>
      <c r="C15" s="465" t="s">
        <v>118</v>
      </c>
      <c r="D15" s="465" t="s">
        <v>203</v>
      </c>
      <c r="E15" s="466" t="s">
        <v>233</v>
      </c>
      <c r="F15" s="629">
        <v>120000069059</v>
      </c>
      <c r="G15" s="467" t="s">
        <v>250</v>
      </c>
      <c r="H15" s="467" t="s">
        <v>251</v>
      </c>
      <c r="I15" s="631" t="s">
        <v>78</v>
      </c>
      <c r="J15" s="468" t="s">
        <v>27</v>
      </c>
      <c r="K15" s="469">
        <v>12</v>
      </c>
      <c r="L15" s="470">
        <v>0.02</v>
      </c>
      <c r="M15" s="471">
        <v>45713</v>
      </c>
      <c r="N15" s="472">
        <v>16666</v>
      </c>
      <c r="O15" s="472">
        <v>0</v>
      </c>
      <c r="P15" s="473" t="s">
        <v>96</v>
      </c>
      <c r="Q15" s="474">
        <f>IF(Table1351452010[[#This Row],[หัก ณ ที่จ่าย
(ค่าบริการ)]]="มี",Table1351452010[[#This Row],[ค่าบริการเฉลี่ยต่อเดือน]]*3%,0)</f>
        <v>499.97999999999996</v>
      </c>
      <c r="R15" s="475">
        <f>Table1351452010[[#This Row],[ค่าบริการเฉลี่ยต่อเดือน]]-Table1351452010[[#This Row],[มูลค่าหัก
3%]]</f>
        <v>16166.02</v>
      </c>
      <c r="S15"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3879.8447999999999</v>
      </c>
      <c r="T15" s="484" t="s">
        <v>91</v>
      </c>
      <c r="U15" s="489">
        <f>Table1351452010[[#This Row],[Total
ค่าคอมขาย
]]</f>
        <v>3879.8447999999999</v>
      </c>
      <c r="V15" s="493">
        <v>45931</v>
      </c>
      <c r="W15" s="497">
        <v>0</v>
      </c>
      <c r="X15" s="499" t="s">
        <v>121</v>
      </c>
      <c r="Y15" s="497">
        <v>0</v>
      </c>
      <c r="Z15" s="499" t="s">
        <v>121</v>
      </c>
      <c r="AA15" s="497">
        <v>0</v>
      </c>
      <c r="AB15" s="499" t="s">
        <v>121</v>
      </c>
      <c r="AC15" s="497">
        <v>0</v>
      </c>
      <c r="AD15" s="490" t="s">
        <v>121</v>
      </c>
      <c r="AE15" s="487">
        <v>0</v>
      </c>
      <c r="AF15" s="473"/>
      <c r="AG15" s="474">
        <f>IF(Table1351452010[[#This Row],[หัก ณ ที่จ่าย
(ค่าติตั้ง)]]="มี",Table1351452010[[#This Row],[ค่าเชื่อมสัญญาณ/
ค่าติดตั้ง/
ค่าขายอุปกรณ์]]*$AG$3,0)</f>
        <v>0</v>
      </c>
      <c r="AH15" s="475">
        <f>Table1351452010[[#This Row],[ค่าเชื่อมสัญญาณ/
ค่าติดตั้ง/
ค่าขายอุปกรณ์]]-Table1351452010[[#This Row],[มูลค่าหัก 3%
(ค่าติดตั้ง)]]</f>
        <v>0</v>
      </c>
      <c r="AI15" s="477"/>
      <c r="AJ15" s="565">
        <f>Table1351452010[[#This Row],[ค่าเชื่อมสัญญาณ/
ค่าติดตั้ง/
ค่าขายอุปกรณ์
(เรียกเก็บสุทธิ)]]-Table1351452010[[#This Row],[ต้นทุน]]</f>
        <v>0</v>
      </c>
      <c r="AK15" s="565" t="e">
        <f>Table1351452010[[#This Row],[ส่วนต่างกำไร]]/Table1351452010[[#This Row],[ต้นทุน]]</f>
        <v>#DIV/0!</v>
      </c>
      <c r="AL15" s="478" t="str">
        <f>IF(Table1351452010[[#This Row],[ส่วนต่างกำไร]]&lt;(Table1351452010[[#This Row],[ต้นทุน]]*5%),Table1351452010[[#This Row],[ค่าเชื่อมสัญญาณ/
ค่าติดตั้ง/
ค่าขายอุปกรณ์
(เรียกเก็บสุทธิ)]]*$AL$3,"0")</f>
        <v>0</v>
      </c>
      <c r="AM15" s="510">
        <f>IF(Table1351452010[[#This Row],[ส่วนต่างกำไร]]&gt;=(Table1351452010[[#This Row],[ต้นทุน]]*5%),Table1351452010[[#This Row],[ค่าเชื่อมสัญญาณ/
ค่าติดตั้ง/
ค่าขายอุปกรณ์
(เรียกเก็บสุทธิ)]]*$AM$3,"0")</f>
        <v>0</v>
      </c>
      <c r="AN15" s="508">
        <f>SUM(Table1351452010[[#This Row],[คอมฯ
 5%]:[คอมฯ
10%]])</f>
        <v>0</v>
      </c>
      <c r="AO15" s="512">
        <v>0</v>
      </c>
      <c r="AP15" s="473"/>
      <c r="AQ15" s="474">
        <f>IF(Table1351452010[[#This Row],[หัก ณ ที่จ่าย
(ค่าเชื่อมสัญญาณ)]]="มี",Table1351452010[[#This Row],[ค่าเชื่อมสัญญาณ]]*$AQ$3,0)</f>
        <v>0</v>
      </c>
      <c r="AR15" s="567">
        <f>Table1351452010[[#This Row],[ค่าเชื่อมสัญญาณ]]-Table1351452010[[#This Row],[มูลค่าหัก 3%
(ค่าเชื่อมสัญญาณ)]]</f>
        <v>0</v>
      </c>
      <c r="AS15" s="522">
        <f>Table1351452010[[#This Row],[ค่าเชื่อมสัญญาณ
(เรียกเก็บสุทธิ)]]*$AS$3</f>
        <v>0</v>
      </c>
      <c r="AT15" s="524">
        <f>Table1351452010[[#This Row],[(A)
TOTAL
ค่าคอมขาย
ตั้งเบิก ปีที่ 1]]+Table1351452010[[#This Row],[(B)
Total
ค่าเชื่มสัญญาณ/ค่าติดตั้ง/
ค่าขายอุปกรณ์]]+Table1351452010[[#This Row],[(C)
Total 
คอมฯค่าเชื่อมสัญญาณ]]</f>
        <v>3879.8447999999999</v>
      </c>
      <c r="AU15" s="640" t="s">
        <v>276</v>
      </c>
      <c r="AV15" s="641" t="s">
        <v>277</v>
      </c>
      <c r="AW15" s="642" t="s">
        <v>127</v>
      </c>
      <c r="AX15" s="609"/>
      <c r="AY15" s="479" t="s">
        <v>15</v>
      </c>
    </row>
    <row r="16" spans="1:54" s="160" customFormat="1" ht="27" customHeight="1" x14ac:dyDescent="0.4">
      <c r="A16" s="463">
        <v>10</v>
      </c>
      <c r="B16" s="464">
        <v>45627</v>
      </c>
      <c r="C16" s="465" t="s">
        <v>118</v>
      </c>
      <c r="D16" s="465" t="s">
        <v>203</v>
      </c>
      <c r="E16" s="466" t="s">
        <v>233</v>
      </c>
      <c r="F16" s="629">
        <v>120000052289</v>
      </c>
      <c r="G16" s="467" t="s">
        <v>252</v>
      </c>
      <c r="H16" s="467" t="s">
        <v>253</v>
      </c>
      <c r="I16" s="631" t="s">
        <v>78</v>
      </c>
      <c r="J16" s="468" t="s">
        <v>27</v>
      </c>
      <c r="K16" s="469">
        <v>24</v>
      </c>
      <c r="L16" s="470">
        <v>0.02</v>
      </c>
      <c r="M16" s="471">
        <v>45689</v>
      </c>
      <c r="N16" s="472">
        <v>2000</v>
      </c>
      <c r="O16" s="472">
        <v>0</v>
      </c>
      <c r="P16" s="473" t="s">
        <v>96</v>
      </c>
      <c r="Q16" s="474">
        <f>IF(Table1351452010[[#This Row],[หัก ณ ที่จ่าย
(ค่าบริการ)]]="มี",Table1351452010[[#This Row],[ค่าบริการเฉลี่ยต่อเดือน]]*3%,0)</f>
        <v>60</v>
      </c>
      <c r="R16" s="475">
        <f>Table1351452010[[#This Row],[ค่าบริการเฉลี่ยต่อเดือน]]-Table1351452010[[#This Row],[มูลค่าหัก
3%]]</f>
        <v>1940</v>
      </c>
      <c r="S16"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931.2</v>
      </c>
      <c r="T16" s="484" t="s">
        <v>91</v>
      </c>
      <c r="U16" s="489">
        <f>Table1351452010[[#This Row],[Total
ค่าคอมขาย
]]</f>
        <v>931.2</v>
      </c>
      <c r="V16" s="493">
        <v>45931</v>
      </c>
      <c r="W16" s="497">
        <v>0</v>
      </c>
      <c r="X16" s="499" t="s">
        <v>121</v>
      </c>
      <c r="Y16" s="497">
        <v>0</v>
      </c>
      <c r="Z16" s="499" t="s">
        <v>121</v>
      </c>
      <c r="AA16" s="497">
        <v>0</v>
      </c>
      <c r="AB16" s="499" t="s">
        <v>121</v>
      </c>
      <c r="AC16" s="497">
        <v>0</v>
      </c>
      <c r="AD16" s="490" t="s">
        <v>121</v>
      </c>
      <c r="AE16" s="487">
        <v>0</v>
      </c>
      <c r="AF16" s="473"/>
      <c r="AG16" s="474">
        <f>IF(Table1351452010[[#This Row],[หัก ณ ที่จ่าย
(ค่าติตั้ง)]]="มี",Table1351452010[[#This Row],[ค่าเชื่อมสัญญาณ/
ค่าติดตั้ง/
ค่าขายอุปกรณ์]]*$AG$3,0)</f>
        <v>0</v>
      </c>
      <c r="AH16" s="475">
        <f>Table1351452010[[#This Row],[ค่าเชื่อมสัญญาณ/
ค่าติดตั้ง/
ค่าขายอุปกรณ์]]-Table1351452010[[#This Row],[มูลค่าหัก 3%
(ค่าติดตั้ง)]]</f>
        <v>0</v>
      </c>
      <c r="AI16" s="477"/>
      <c r="AJ16" s="565">
        <f>Table1351452010[[#This Row],[ค่าเชื่อมสัญญาณ/
ค่าติดตั้ง/
ค่าขายอุปกรณ์
(เรียกเก็บสุทธิ)]]-Table1351452010[[#This Row],[ต้นทุน]]</f>
        <v>0</v>
      </c>
      <c r="AK16" s="565" t="e">
        <f>Table1351452010[[#This Row],[ส่วนต่างกำไร]]/Table1351452010[[#This Row],[ต้นทุน]]</f>
        <v>#DIV/0!</v>
      </c>
      <c r="AL16" s="478" t="str">
        <f>IF(Table1351452010[[#This Row],[ส่วนต่างกำไร]]&lt;(Table1351452010[[#This Row],[ต้นทุน]]*5%),Table1351452010[[#This Row],[ค่าเชื่อมสัญญาณ/
ค่าติดตั้ง/
ค่าขายอุปกรณ์
(เรียกเก็บสุทธิ)]]*$AL$3,"0")</f>
        <v>0</v>
      </c>
      <c r="AM16" s="510">
        <f>IF(Table1351452010[[#This Row],[ส่วนต่างกำไร]]&gt;=(Table1351452010[[#This Row],[ต้นทุน]]*5%),Table1351452010[[#This Row],[ค่าเชื่อมสัญญาณ/
ค่าติดตั้ง/
ค่าขายอุปกรณ์
(เรียกเก็บสุทธิ)]]*$AM$3,"0")</f>
        <v>0</v>
      </c>
      <c r="AN16" s="508">
        <f>SUM(Table1351452010[[#This Row],[คอมฯ
 5%]:[คอมฯ
10%]])</f>
        <v>0</v>
      </c>
      <c r="AO16" s="512">
        <v>0</v>
      </c>
      <c r="AP16" s="473"/>
      <c r="AQ16" s="474">
        <f>IF(Table1351452010[[#This Row],[หัก ณ ที่จ่าย
(ค่าเชื่อมสัญญาณ)]]="มี",Table1351452010[[#This Row],[ค่าเชื่อมสัญญาณ]]*$AQ$3,0)</f>
        <v>0</v>
      </c>
      <c r="AR16" s="567">
        <f>Table1351452010[[#This Row],[ค่าเชื่อมสัญญาณ]]-Table1351452010[[#This Row],[มูลค่าหัก 3%
(ค่าเชื่อมสัญญาณ)]]</f>
        <v>0</v>
      </c>
      <c r="AS16" s="522">
        <f>Table1351452010[[#This Row],[ค่าเชื่อมสัญญาณ
(เรียกเก็บสุทธิ)]]*$AS$3</f>
        <v>0</v>
      </c>
      <c r="AT16" s="524">
        <f>Table1351452010[[#This Row],[(A)
TOTAL
ค่าคอมขาย
ตั้งเบิก ปีที่ 1]]+Table1351452010[[#This Row],[(B)
Total
ค่าเชื่มสัญญาณ/ค่าติดตั้ง/
ค่าขายอุปกรณ์]]+Table1351452010[[#This Row],[(C)
Total 
คอมฯค่าเชื่อมสัญญาณ]]</f>
        <v>931.2</v>
      </c>
      <c r="AU16" s="640" t="s">
        <v>278</v>
      </c>
      <c r="AV16" s="641" t="s">
        <v>279</v>
      </c>
      <c r="AW16" s="642" t="s">
        <v>296</v>
      </c>
      <c r="AX16" s="609"/>
      <c r="AY16" s="479" t="s">
        <v>15</v>
      </c>
    </row>
    <row r="17" spans="1:51" s="160" customFormat="1" ht="27" customHeight="1" x14ac:dyDescent="0.4">
      <c r="A17" s="463">
        <v>11</v>
      </c>
      <c r="B17" s="464">
        <v>45566</v>
      </c>
      <c r="C17" s="465" t="s">
        <v>118</v>
      </c>
      <c r="D17" s="465" t="s">
        <v>203</v>
      </c>
      <c r="E17" s="466" t="s">
        <v>233</v>
      </c>
      <c r="F17" s="629">
        <v>120000069055</v>
      </c>
      <c r="G17" s="467" t="s">
        <v>254</v>
      </c>
      <c r="H17" s="467" t="s">
        <v>255</v>
      </c>
      <c r="I17" s="631" t="s">
        <v>61</v>
      </c>
      <c r="J17" s="468" t="s">
        <v>27</v>
      </c>
      <c r="K17" s="469">
        <v>24</v>
      </c>
      <c r="L17" s="470">
        <v>0.02</v>
      </c>
      <c r="M17" s="471">
        <v>45658</v>
      </c>
      <c r="N17" s="472">
        <v>5440</v>
      </c>
      <c r="O17" s="472">
        <v>0</v>
      </c>
      <c r="P17" s="473" t="s">
        <v>96</v>
      </c>
      <c r="Q17" s="474">
        <f>IF(Table1351452010[[#This Row],[หัก ณ ที่จ่าย
(ค่าบริการ)]]="มี",Table1351452010[[#This Row],[ค่าบริการเฉลี่ยต่อเดือน]]*3%,0)</f>
        <v>163.19999999999999</v>
      </c>
      <c r="R17" s="475">
        <f>Table1351452010[[#This Row],[ค่าบริการเฉลี่ยต่อเดือน]]-Table1351452010[[#This Row],[มูลค่าหัก
3%]]</f>
        <v>5276.8</v>
      </c>
      <c r="S17"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2532.864</v>
      </c>
      <c r="T17" s="484" t="s">
        <v>91</v>
      </c>
      <c r="U17" s="489">
        <f>Table1351452010[[#This Row],[Total
ค่าคอมขาย
]]</f>
        <v>2532.864</v>
      </c>
      <c r="V17" s="493">
        <v>45931</v>
      </c>
      <c r="W17" s="497">
        <v>0</v>
      </c>
      <c r="X17" s="499" t="s">
        <v>121</v>
      </c>
      <c r="Y17" s="497">
        <v>0</v>
      </c>
      <c r="Z17" s="499" t="s">
        <v>121</v>
      </c>
      <c r="AA17" s="497">
        <v>0</v>
      </c>
      <c r="AB17" s="499" t="s">
        <v>121</v>
      </c>
      <c r="AC17" s="497">
        <v>0</v>
      </c>
      <c r="AD17" s="490" t="s">
        <v>121</v>
      </c>
      <c r="AE17" s="487">
        <v>0</v>
      </c>
      <c r="AF17" s="473"/>
      <c r="AG17" s="474">
        <f>IF(Table1351452010[[#This Row],[หัก ณ ที่จ่าย
(ค่าติตั้ง)]]="มี",Table1351452010[[#This Row],[ค่าเชื่อมสัญญาณ/
ค่าติดตั้ง/
ค่าขายอุปกรณ์]]*$AG$3,0)</f>
        <v>0</v>
      </c>
      <c r="AH17" s="475">
        <f>Table1351452010[[#This Row],[ค่าเชื่อมสัญญาณ/
ค่าติดตั้ง/
ค่าขายอุปกรณ์]]-Table1351452010[[#This Row],[มูลค่าหัก 3%
(ค่าติดตั้ง)]]</f>
        <v>0</v>
      </c>
      <c r="AI17" s="477"/>
      <c r="AJ17" s="565">
        <f>Table1351452010[[#This Row],[ค่าเชื่อมสัญญาณ/
ค่าติดตั้ง/
ค่าขายอุปกรณ์
(เรียกเก็บสุทธิ)]]-Table1351452010[[#This Row],[ต้นทุน]]</f>
        <v>0</v>
      </c>
      <c r="AK17" s="565" t="e">
        <f>Table1351452010[[#This Row],[ส่วนต่างกำไร]]/Table1351452010[[#This Row],[ต้นทุน]]</f>
        <v>#DIV/0!</v>
      </c>
      <c r="AL17" s="478" t="str">
        <f>IF(Table1351452010[[#This Row],[ส่วนต่างกำไร]]&lt;(Table1351452010[[#This Row],[ต้นทุน]]*5%),Table1351452010[[#This Row],[ค่าเชื่อมสัญญาณ/
ค่าติดตั้ง/
ค่าขายอุปกรณ์
(เรียกเก็บสุทธิ)]]*$AL$3,"0")</f>
        <v>0</v>
      </c>
      <c r="AM17" s="510">
        <f>IF(Table1351452010[[#This Row],[ส่วนต่างกำไร]]&gt;=(Table1351452010[[#This Row],[ต้นทุน]]*5%),Table1351452010[[#This Row],[ค่าเชื่อมสัญญาณ/
ค่าติดตั้ง/
ค่าขายอุปกรณ์
(เรียกเก็บสุทธิ)]]*$AM$3,"0")</f>
        <v>0</v>
      </c>
      <c r="AN17" s="508">
        <f>SUM(Table1351452010[[#This Row],[คอมฯ
 5%]:[คอมฯ
10%]])</f>
        <v>0</v>
      </c>
      <c r="AO17" s="512">
        <v>0</v>
      </c>
      <c r="AP17" s="473"/>
      <c r="AQ17" s="474">
        <f>IF(Table1351452010[[#This Row],[หัก ณ ที่จ่าย
(ค่าเชื่อมสัญญาณ)]]="มี",Table1351452010[[#This Row],[ค่าเชื่อมสัญญาณ]]*$AQ$3,0)</f>
        <v>0</v>
      </c>
      <c r="AR17" s="567">
        <f>Table1351452010[[#This Row],[ค่าเชื่อมสัญญาณ]]-Table1351452010[[#This Row],[มูลค่าหัก 3%
(ค่าเชื่อมสัญญาณ)]]</f>
        <v>0</v>
      </c>
      <c r="AS17" s="522">
        <f>Table1351452010[[#This Row],[ค่าเชื่อมสัญญาณ
(เรียกเก็บสุทธิ)]]*$AS$3</f>
        <v>0</v>
      </c>
      <c r="AT17" s="524">
        <f>Table1351452010[[#This Row],[(A)
TOTAL
ค่าคอมขาย
ตั้งเบิก ปีที่ 1]]+Table1351452010[[#This Row],[(B)
Total
ค่าเชื่มสัญญาณ/ค่าติดตั้ง/
ค่าขายอุปกรณ์]]+Table1351452010[[#This Row],[(C)
Total 
คอมฯค่าเชื่อมสัญญาณ]]</f>
        <v>2532.864</v>
      </c>
      <c r="AU17" s="640" t="s">
        <v>280</v>
      </c>
      <c r="AV17" s="641" t="s">
        <v>281</v>
      </c>
      <c r="AW17" s="642" t="s">
        <v>296</v>
      </c>
      <c r="AX17" s="609"/>
      <c r="AY17" s="479" t="s">
        <v>15</v>
      </c>
    </row>
    <row r="18" spans="1:51" s="160" customFormat="1" ht="27" customHeight="1" x14ac:dyDescent="0.4">
      <c r="A18" s="463">
        <v>12</v>
      </c>
      <c r="B18" s="464">
        <v>45597</v>
      </c>
      <c r="C18" s="465" t="s">
        <v>118</v>
      </c>
      <c r="D18" s="465" t="s">
        <v>203</v>
      </c>
      <c r="E18" s="466" t="s">
        <v>233</v>
      </c>
      <c r="F18" s="629">
        <v>120000069067</v>
      </c>
      <c r="G18" s="467" t="s">
        <v>256</v>
      </c>
      <c r="H18" s="467" t="s">
        <v>257</v>
      </c>
      <c r="I18" s="631" t="s">
        <v>78</v>
      </c>
      <c r="J18" s="468" t="s">
        <v>27</v>
      </c>
      <c r="K18" s="469">
        <v>24</v>
      </c>
      <c r="L18" s="470">
        <v>0.02</v>
      </c>
      <c r="M18" s="471">
        <v>45689</v>
      </c>
      <c r="N18" s="472">
        <v>6500</v>
      </c>
      <c r="O18" s="472">
        <v>0</v>
      </c>
      <c r="P18" s="473" t="s">
        <v>96</v>
      </c>
      <c r="Q18" s="474">
        <f>IF(Table1351452010[[#This Row],[หัก ณ ที่จ่าย
(ค่าบริการ)]]="มี",Table1351452010[[#This Row],[ค่าบริการเฉลี่ยต่อเดือน]]*3%,0)</f>
        <v>195</v>
      </c>
      <c r="R18" s="475">
        <f>Table1351452010[[#This Row],[ค่าบริการเฉลี่ยต่อเดือน]]-Table1351452010[[#This Row],[มูลค่าหัก
3%]]</f>
        <v>6305</v>
      </c>
      <c r="S18"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3026.4</v>
      </c>
      <c r="T18" s="484" t="s">
        <v>91</v>
      </c>
      <c r="U18" s="489">
        <f>Table1351452010[[#This Row],[Total
ค่าคอมขาย
]]</f>
        <v>3026.4</v>
      </c>
      <c r="V18" s="493">
        <v>45931</v>
      </c>
      <c r="W18" s="497">
        <v>0</v>
      </c>
      <c r="X18" s="499" t="s">
        <v>121</v>
      </c>
      <c r="Y18" s="497">
        <v>0</v>
      </c>
      <c r="Z18" s="499" t="s">
        <v>121</v>
      </c>
      <c r="AA18" s="497">
        <v>0</v>
      </c>
      <c r="AB18" s="499" t="s">
        <v>121</v>
      </c>
      <c r="AC18" s="497">
        <v>0</v>
      </c>
      <c r="AD18" s="490" t="s">
        <v>121</v>
      </c>
      <c r="AE18" s="487">
        <v>0</v>
      </c>
      <c r="AF18" s="473"/>
      <c r="AG18" s="474">
        <f>IF(Table1351452010[[#This Row],[หัก ณ ที่จ่าย
(ค่าติตั้ง)]]="มี",Table1351452010[[#This Row],[ค่าเชื่อมสัญญาณ/
ค่าติดตั้ง/
ค่าขายอุปกรณ์]]*$AG$3,0)</f>
        <v>0</v>
      </c>
      <c r="AH18" s="475">
        <f>Table1351452010[[#This Row],[ค่าเชื่อมสัญญาณ/
ค่าติดตั้ง/
ค่าขายอุปกรณ์]]-Table1351452010[[#This Row],[มูลค่าหัก 3%
(ค่าติดตั้ง)]]</f>
        <v>0</v>
      </c>
      <c r="AI18" s="477"/>
      <c r="AJ18" s="565">
        <f>Table1351452010[[#This Row],[ค่าเชื่อมสัญญาณ/
ค่าติดตั้ง/
ค่าขายอุปกรณ์
(เรียกเก็บสุทธิ)]]-Table1351452010[[#This Row],[ต้นทุน]]</f>
        <v>0</v>
      </c>
      <c r="AK18" s="565" t="e">
        <f>Table1351452010[[#This Row],[ส่วนต่างกำไร]]/Table1351452010[[#This Row],[ต้นทุน]]</f>
        <v>#DIV/0!</v>
      </c>
      <c r="AL18" s="478" t="str">
        <f>IF(Table1351452010[[#This Row],[ส่วนต่างกำไร]]&lt;(Table1351452010[[#This Row],[ต้นทุน]]*5%),Table1351452010[[#This Row],[ค่าเชื่อมสัญญาณ/
ค่าติดตั้ง/
ค่าขายอุปกรณ์
(เรียกเก็บสุทธิ)]]*$AL$3,"0")</f>
        <v>0</v>
      </c>
      <c r="AM18" s="510">
        <f>IF(Table1351452010[[#This Row],[ส่วนต่างกำไร]]&gt;=(Table1351452010[[#This Row],[ต้นทุน]]*5%),Table1351452010[[#This Row],[ค่าเชื่อมสัญญาณ/
ค่าติดตั้ง/
ค่าขายอุปกรณ์
(เรียกเก็บสุทธิ)]]*$AM$3,"0")</f>
        <v>0</v>
      </c>
      <c r="AN18" s="508">
        <f>SUM(Table1351452010[[#This Row],[คอมฯ
 5%]:[คอมฯ
10%]])</f>
        <v>0</v>
      </c>
      <c r="AO18" s="512">
        <v>0</v>
      </c>
      <c r="AP18" s="473"/>
      <c r="AQ18" s="474">
        <f>IF(Table1351452010[[#This Row],[หัก ณ ที่จ่าย
(ค่าเชื่อมสัญญาณ)]]="มี",Table1351452010[[#This Row],[ค่าเชื่อมสัญญาณ]]*$AQ$3,0)</f>
        <v>0</v>
      </c>
      <c r="AR18" s="567">
        <f>Table1351452010[[#This Row],[ค่าเชื่อมสัญญาณ]]-Table1351452010[[#This Row],[มูลค่าหัก 3%
(ค่าเชื่อมสัญญาณ)]]</f>
        <v>0</v>
      </c>
      <c r="AS18" s="522">
        <f>Table1351452010[[#This Row],[ค่าเชื่อมสัญญาณ
(เรียกเก็บสุทธิ)]]*$AS$3</f>
        <v>0</v>
      </c>
      <c r="AT18" s="524">
        <f>Table1351452010[[#This Row],[(A)
TOTAL
ค่าคอมขาย
ตั้งเบิก ปีที่ 1]]+Table1351452010[[#This Row],[(B)
Total
ค่าเชื่มสัญญาณ/ค่าติดตั้ง/
ค่าขายอุปกรณ์]]+Table1351452010[[#This Row],[(C)
Total 
คอมฯค่าเชื่อมสัญญาณ]]</f>
        <v>3026.4</v>
      </c>
      <c r="AU18" s="640" t="s">
        <v>282</v>
      </c>
      <c r="AV18" s="641" t="s">
        <v>283</v>
      </c>
      <c r="AW18" s="642" t="s">
        <v>127</v>
      </c>
      <c r="AX18" s="609"/>
      <c r="AY18" s="479" t="s">
        <v>15</v>
      </c>
    </row>
    <row r="19" spans="1:51" s="160" customFormat="1" ht="27" customHeight="1" x14ac:dyDescent="0.4">
      <c r="A19" s="463">
        <v>13</v>
      </c>
      <c r="B19" s="464">
        <v>45566</v>
      </c>
      <c r="C19" s="465" t="s">
        <v>118</v>
      </c>
      <c r="D19" s="465" t="s">
        <v>203</v>
      </c>
      <c r="E19" s="466" t="s">
        <v>233</v>
      </c>
      <c r="F19" s="629">
        <v>120000069164</v>
      </c>
      <c r="G19" s="467" t="s">
        <v>258</v>
      </c>
      <c r="H19" s="467" t="s">
        <v>259</v>
      </c>
      <c r="I19" s="631" t="s">
        <v>48</v>
      </c>
      <c r="J19" s="468" t="s">
        <v>27</v>
      </c>
      <c r="K19" s="469">
        <v>60</v>
      </c>
      <c r="L19" s="470">
        <v>0.02</v>
      </c>
      <c r="M19" s="471">
        <v>45627</v>
      </c>
      <c r="N19" s="472">
        <v>11250</v>
      </c>
      <c r="O19" s="472">
        <v>0</v>
      </c>
      <c r="P19" s="473" t="s">
        <v>96</v>
      </c>
      <c r="Q19" s="474">
        <f>IF(Table1351452010[[#This Row],[หัก ณ ที่จ่าย
(ค่าบริการ)]]="มี",Table1351452010[[#This Row],[ค่าบริการเฉลี่ยต่อเดือน]]*3%,0)</f>
        <v>337.5</v>
      </c>
      <c r="R19" s="475">
        <f>Table1351452010[[#This Row],[ค่าบริการเฉลี่ยต่อเดือน]]-Table1351452010[[#This Row],[มูลค่าหัก
3%]]</f>
        <v>10912.5</v>
      </c>
      <c r="S19"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13095</v>
      </c>
      <c r="T19" s="484" t="s">
        <v>91</v>
      </c>
      <c r="U19" s="489">
        <f>Table1351452010[[#This Row],[Total
ค่าคอมขาย
]]</f>
        <v>13095</v>
      </c>
      <c r="V19" s="493">
        <v>45931</v>
      </c>
      <c r="W19" s="497">
        <v>0</v>
      </c>
      <c r="X19" s="499" t="s">
        <v>121</v>
      </c>
      <c r="Y19" s="497">
        <v>0</v>
      </c>
      <c r="Z19" s="499" t="s">
        <v>121</v>
      </c>
      <c r="AA19" s="497">
        <v>0</v>
      </c>
      <c r="AB19" s="499" t="s">
        <v>121</v>
      </c>
      <c r="AC19" s="497">
        <v>0</v>
      </c>
      <c r="AD19" s="490" t="s">
        <v>121</v>
      </c>
      <c r="AE19" s="487">
        <v>0</v>
      </c>
      <c r="AF19" s="473"/>
      <c r="AG19" s="474">
        <f>IF(Table1351452010[[#This Row],[หัก ณ ที่จ่าย
(ค่าติตั้ง)]]="มี",Table1351452010[[#This Row],[ค่าเชื่อมสัญญาณ/
ค่าติดตั้ง/
ค่าขายอุปกรณ์]]*$AG$3,0)</f>
        <v>0</v>
      </c>
      <c r="AH19" s="475">
        <f>Table1351452010[[#This Row],[ค่าเชื่อมสัญญาณ/
ค่าติดตั้ง/
ค่าขายอุปกรณ์]]-Table1351452010[[#This Row],[มูลค่าหัก 3%
(ค่าติดตั้ง)]]</f>
        <v>0</v>
      </c>
      <c r="AI19" s="477"/>
      <c r="AJ19" s="565">
        <f>Table1351452010[[#This Row],[ค่าเชื่อมสัญญาณ/
ค่าติดตั้ง/
ค่าขายอุปกรณ์
(เรียกเก็บสุทธิ)]]-Table1351452010[[#This Row],[ต้นทุน]]</f>
        <v>0</v>
      </c>
      <c r="AK19" s="565" t="e">
        <f>Table1351452010[[#This Row],[ส่วนต่างกำไร]]/Table1351452010[[#This Row],[ต้นทุน]]</f>
        <v>#DIV/0!</v>
      </c>
      <c r="AL19" s="478" t="str">
        <f>IF(Table1351452010[[#This Row],[ส่วนต่างกำไร]]&lt;(Table1351452010[[#This Row],[ต้นทุน]]*5%),Table1351452010[[#This Row],[ค่าเชื่อมสัญญาณ/
ค่าติดตั้ง/
ค่าขายอุปกรณ์
(เรียกเก็บสุทธิ)]]*$AL$3,"0")</f>
        <v>0</v>
      </c>
      <c r="AM19" s="510">
        <f>IF(Table1351452010[[#This Row],[ส่วนต่างกำไร]]&gt;=(Table1351452010[[#This Row],[ต้นทุน]]*5%),Table1351452010[[#This Row],[ค่าเชื่อมสัญญาณ/
ค่าติดตั้ง/
ค่าขายอุปกรณ์
(เรียกเก็บสุทธิ)]]*$AM$3,"0")</f>
        <v>0</v>
      </c>
      <c r="AN19" s="508">
        <f>SUM(Table1351452010[[#This Row],[คอมฯ
 5%]:[คอมฯ
10%]])</f>
        <v>0</v>
      </c>
      <c r="AO19" s="512">
        <v>0</v>
      </c>
      <c r="AP19" s="473"/>
      <c r="AQ19" s="474">
        <f>IF(Table1351452010[[#This Row],[หัก ณ ที่จ่าย
(ค่าเชื่อมสัญญาณ)]]="มี",Table1351452010[[#This Row],[ค่าเชื่อมสัญญาณ]]*$AQ$3,0)</f>
        <v>0</v>
      </c>
      <c r="AR19" s="567">
        <f>Table1351452010[[#This Row],[ค่าเชื่อมสัญญาณ]]-Table1351452010[[#This Row],[มูลค่าหัก 3%
(ค่าเชื่อมสัญญาณ)]]</f>
        <v>0</v>
      </c>
      <c r="AS19" s="522">
        <f>Table1351452010[[#This Row],[ค่าเชื่อมสัญญาณ
(เรียกเก็บสุทธิ)]]*$AS$3</f>
        <v>0</v>
      </c>
      <c r="AT19" s="524">
        <f>Table1351452010[[#This Row],[(A)
TOTAL
ค่าคอมขาย
ตั้งเบิก ปีที่ 1]]+Table1351452010[[#This Row],[(B)
Total
ค่าเชื่มสัญญาณ/ค่าติดตั้ง/
ค่าขายอุปกรณ์]]+Table1351452010[[#This Row],[(C)
Total 
คอมฯค่าเชื่อมสัญญาณ]]</f>
        <v>13095</v>
      </c>
      <c r="AU19" s="640" t="s">
        <v>284</v>
      </c>
      <c r="AV19" s="641" t="s">
        <v>285</v>
      </c>
      <c r="AW19" s="642" t="s">
        <v>130</v>
      </c>
      <c r="AX19" s="609"/>
      <c r="AY19" s="479" t="s">
        <v>15</v>
      </c>
    </row>
    <row r="20" spans="1:51" s="160" customFormat="1" ht="27" customHeight="1" x14ac:dyDescent="0.4">
      <c r="A20" s="463">
        <v>14</v>
      </c>
      <c r="B20" s="464">
        <v>45627</v>
      </c>
      <c r="C20" s="465" t="s">
        <v>118</v>
      </c>
      <c r="D20" s="465" t="s">
        <v>203</v>
      </c>
      <c r="E20" s="466" t="s">
        <v>233</v>
      </c>
      <c r="F20" s="629">
        <v>120000069237</v>
      </c>
      <c r="G20" s="467" t="s">
        <v>260</v>
      </c>
      <c r="H20" s="467" t="s">
        <v>261</v>
      </c>
      <c r="I20" s="631" t="s">
        <v>41</v>
      </c>
      <c r="J20" s="468" t="s">
        <v>27</v>
      </c>
      <c r="K20" s="469">
        <v>24</v>
      </c>
      <c r="L20" s="470">
        <v>0.02</v>
      </c>
      <c r="M20" s="471">
        <v>45717</v>
      </c>
      <c r="N20" s="472">
        <v>10550</v>
      </c>
      <c r="O20" s="472">
        <v>0</v>
      </c>
      <c r="P20" s="473" t="s">
        <v>96</v>
      </c>
      <c r="Q20" s="474">
        <f>IF(Table1351452010[[#This Row],[หัก ณ ที่จ่าย
(ค่าบริการ)]]="มี",Table1351452010[[#This Row],[ค่าบริการเฉลี่ยต่อเดือน]]*3%,0)</f>
        <v>316.5</v>
      </c>
      <c r="R20" s="475">
        <f>Table1351452010[[#This Row],[ค่าบริการเฉลี่ยต่อเดือน]]-Table1351452010[[#This Row],[มูลค่าหัก
3%]]</f>
        <v>10233.5</v>
      </c>
      <c r="S20"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4912.08</v>
      </c>
      <c r="T20" s="484" t="s">
        <v>91</v>
      </c>
      <c r="U20" s="489">
        <f>Table1351452010[[#This Row],[Total
ค่าคอมขาย
]]</f>
        <v>4912.08</v>
      </c>
      <c r="V20" s="493">
        <v>45931</v>
      </c>
      <c r="W20" s="497">
        <v>0</v>
      </c>
      <c r="X20" s="499" t="s">
        <v>121</v>
      </c>
      <c r="Y20" s="497">
        <v>0</v>
      </c>
      <c r="Z20" s="499" t="s">
        <v>121</v>
      </c>
      <c r="AA20" s="497">
        <v>0</v>
      </c>
      <c r="AB20" s="499" t="s">
        <v>121</v>
      </c>
      <c r="AC20" s="497">
        <v>0</v>
      </c>
      <c r="AD20" s="490" t="s">
        <v>121</v>
      </c>
      <c r="AE20" s="487">
        <v>0</v>
      </c>
      <c r="AF20" s="473"/>
      <c r="AG20" s="474">
        <f>IF(Table1351452010[[#This Row],[หัก ณ ที่จ่าย
(ค่าติตั้ง)]]="มี",Table1351452010[[#This Row],[ค่าเชื่อมสัญญาณ/
ค่าติดตั้ง/
ค่าขายอุปกรณ์]]*$AG$3,0)</f>
        <v>0</v>
      </c>
      <c r="AH20" s="475">
        <f>Table1351452010[[#This Row],[ค่าเชื่อมสัญญาณ/
ค่าติดตั้ง/
ค่าขายอุปกรณ์]]-Table1351452010[[#This Row],[มูลค่าหัก 3%
(ค่าติดตั้ง)]]</f>
        <v>0</v>
      </c>
      <c r="AI20" s="477"/>
      <c r="AJ20" s="565">
        <f>Table1351452010[[#This Row],[ค่าเชื่อมสัญญาณ/
ค่าติดตั้ง/
ค่าขายอุปกรณ์
(เรียกเก็บสุทธิ)]]-Table1351452010[[#This Row],[ต้นทุน]]</f>
        <v>0</v>
      </c>
      <c r="AK20" s="565" t="e">
        <f>Table1351452010[[#This Row],[ส่วนต่างกำไร]]/Table1351452010[[#This Row],[ต้นทุน]]</f>
        <v>#DIV/0!</v>
      </c>
      <c r="AL20" s="478" t="str">
        <f>IF(Table1351452010[[#This Row],[ส่วนต่างกำไร]]&lt;(Table1351452010[[#This Row],[ต้นทุน]]*5%),Table1351452010[[#This Row],[ค่าเชื่อมสัญญาณ/
ค่าติดตั้ง/
ค่าขายอุปกรณ์
(เรียกเก็บสุทธิ)]]*$AL$3,"0")</f>
        <v>0</v>
      </c>
      <c r="AM20" s="510">
        <f>IF(Table1351452010[[#This Row],[ส่วนต่างกำไร]]&gt;=(Table1351452010[[#This Row],[ต้นทุน]]*5%),Table1351452010[[#This Row],[ค่าเชื่อมสัญญาณ/
ค่าติดตั้ง/
ค่าขายอุปกรณ์
(เรียกเก็บสุทธิ)]]*$AM$3,"0")</f>
        <v>0</v>
      </c>
      <c r="AN20" s="508">
        <f>SUM(Table1351452010[[#This Row],[คอมฯ
 5%]:[คอมฯ
10%]])</f>
        <v>0</v>
      </c>
      <c r="AO20" s="512">
        <v>0</v>
      </c>
      <c r="AP20" s="473"/>
      <c r="AQ20" s="474">
        <f>IF(Table1351452010[[#This Row],[หัก ณ ที่จ่าย
(ค่าเชื่อมสัญญาณ)]]="มี",Table1351452010[[#This Row],[ค่าเชื่อมสัญญาณ]]*$AQ$3,0)</f>
        <v>0</v>
      </c>
      <c r="AR20" s="567">
        <f>Table1351452010[[#This Row],[ค่าเชื่อมสัญญาณ]]-Table1351452010[[#This Row],[มูลค่าหัก 3%
(ค่าเชื่อมสัญญาณ)]]</f>
        <v>0</v>
      </c>
      <c r="AS20" s="522">
        <f>Table1351452010[[#This Row],[ค่าเชื่อมสัญญาณ
(เรียกเก็บสุทธิ)]]*$AS$3</f>
        <v>0</v>
      </c>
      <c r="AT20" s="524">
        <f>Table1351452010[[#This Row],[(A)
TOTAL
ค่าคอมขาย
ตั้งเบิก ปีที่ 1]]+Table1351452010[[#This Row],[(B)
Total
ค่าเชื่มสัญญาณ/ค่าติดตั้ง/
ค่าขายอุปกรณ์]]+Table1351452010[[#This Row],[(C)
Total 
คอมฯค่าเชื่อมสัญญาณ]]</f>
        <v>4912.08</v>
      </c>
      <c r="AU20" s="640" t="s">
        <v>286</v>
      </c>
      <c r="AV20" s="641" t="s">
        <v>287</v>
      </c>
      <c r="AW20" s="642" t="s">
        <v>292</v>
      </c>
      <c r="AX20" s="609"/>
      <c r="AY20" s="479" t="s">
        <v>15</v>
      </c>
    </row>
    <row r="21" spans="1:51" s="160" customFormat="1" ht="27" customHeight="1" x14ac:dyDescent="0.4">
      <c r="A21" s="463">
        <v>15</v>
      </c>
      <c r="B21" s="464">
        <v>45597</v>
      </c>
      <c r="C21" s="465" t="s">
        <v>118</v>
      </c>
      <c r="D21" s="465" t="s">
        <v>203</v>
      </c>
      <c r="E21" s="466" t="s">
        <v>233</v>
      </c>
      <c r="F21" s="629">
        <v>120000069322</v>
      </c>
      <c r="G21" s="467" t="s">
        <v>262</v>
      </c>
      <c r="H21" s="467" t="s">
        <v>263</v>
      </c>
      <c r="I21" s="631" t="s">
        <v>43</v>
      </c>
      <c r="J21" s="468" t="s">
        <v>27</v>
      </c>
      <c r="K21" s="469">
        <v>24</v>
      </c>
      <c r="L21" s="470">
        <v>0.02</v>
      </c>
      <c r="M21" s="471">
        <v>45778</v>
      </c>
      <c r="N21" s="472">
        <v>6250</v>
      </c>
      <c r="O21" s="472">
        <v>0</v>
      </c>
      <c r="P21" s="473" t="s">
        <v>96</v>
      </c>
      <c r="Q21" s="474">
        <f>IF(Table1351452010[[#This Row],[หัก ณ ที่จ่าย
(ค่าบริการ)]]="มี",Table1351452010[[#This Row],[ค่าบริการเฉลี่ยต่อเดือน]]*3%,0)</f>
        <v>187.5</v>
      </c>
      <c r="R21" s="475">
        <f>Table1351452010[[#This Row],[ค่าบริการเฉลี่ยต่อเดือน]]-Table1351452010[[#This Row],[มูลค่าหัก
3%]]</f>
        <v>6062.5</v>
      </c>
      <c r="S21"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2910</v>
      </c>
      <c r="T21" s="484" t="s">
        <v>91</v>
      </c>
      <c r="U21" s="489">
        <f>Table1351452010[[#This Row],[Total
ค่าคอมขาย
]]</f>
        <v>2910</v>
      </c>
      <c r="V21" s="493">
        <v>45931</v>
      </c>
      <c r="W21" s="497">
        <v>0</v>
      </c>
      <c r="X21" s="499" t="s">
        <v>121</v>
      </c>
      <c r="Y21" s="497">
        <v>0</v>
      </c>
      <c r="Z21" s="499" t="s">
        <v>121</v>
      </c>
      <c r="AA21" s="497">
        <v>0</v>
      </c>
      <c r="AB21" s="499" t="s">
        <v>121</v>
      </c>
      <c r="AC21" s="497">
        <v>0</v>
      </c>
      <c r="AD21" s="490" t="s">
        <v>121</v>
      </c>
      <c r="AE21" s="487">
        <v>0</v>
      </c>
      <c r="AF21" s="473"/>
      <c r="AG21" s="474">
        <f>IF(Table1351452010[[#This Row],[หัก ณ ที่จ่าย
(ค่าติตั้ง)]]="มี",Table1351452010[[#This Row],[ค่าเชื่อมสัญญาณ/
ค่าติดตั้ง/
ค่าขายอุปกรณ์]]*$AG$3,0)</f>
        <v>0</v>
      </c>
      <c r="AH21" s="475">
        <f>Table1351452010[[#This Row],[ค่าเชื่อมสัญญาณ/
ค่าติดตั้ง/
ค่าขายอุปกรณ์]]-Table1351452010[[#This Row],[มูลค่าหัก 3%
(ค่าติดตั้ง)]]</f>
        <v>0</v>
      </c>
      <c r="AI21" s="477"/>
      <c r="AJ21" s="565">
        <f>Table1351452010[[#This Row],[ค่าเชื่อมสัญญาณ/
ค่าติดตั้ง/
ค่าขายอุปกรณ์
(เรียกเก็บสุทธิ)]]-Table1351452010[[#This Row],[ต้นทุน]]</f>
        <v>0</v>
      </c>
      <c r="AK21" s="565" t="e">
        <f>Table1351452010[[#This Row],[ส่วนต่างกำไร]]/Table1351452010[[#This Row],[ต้นทุน]]</f>
        <v>#DIV/0!</v>
      </c>
      <c r="AL21" s="478" t="str">
        <f>IF(Table1351452010[[#This Row],[ส่วนต่างกำไร]]&lt;(Table1351452010[[#This Row],[ต้นทุน]]*5%),Table1351452010[[#This Row],[ค่าเชื่อมสัญญาณ/
ค่าติดตั้ง/
ค่าขายอุปกรณ์
(เรียกเก็บสุทธิ)]]*$AL$3,"0")</f>
        <v>0</v>
      </c>
      <c r="AM21" s="510">
        <f>IF(Table1351452010[[#This Row],[ส่วนต่างกำไร]]&gt;=(Table1351452010[[#This Row],[ต้นทุน]]*5%),Table1351452010[[#This Row],[ค่าเชื่อมสัญญาณ/
ค่าติดตั้ง/
ค่าขายอุปกรณ์
(เรียกเก็บสุทธิ)]]*$AM$3,"0")</f>
        <v>0</v>
      </c>
      <c r="AN21" s="508">
        <f>SUM(Table1351452010[[#This Row],[คอมฯ
 5%]:[คอมฯ
10%]])</f>
        <v>0</v>
      </c>
      <c r="AO21" s="512">
        <v>0</v>
      </c>
      <c r="AP21" s="473"/>
      <c r="AQ21" s="474">
        <f>IF(Table1351452010[[#This Row],[หัก ณ ที่จ่าย
(ค่าเชื่อมสัญญาณ)]]="มี",Table1351452010[[#This Row],[ค่าเชื่อมสัญญาณ]]*$AQ$3,0)</f>
        <v>0</v>
      </c>
      <c r="AR21" s="567">
        <f>Table1351452010[[#This Row],[ค่าเชื่อมสัญญาณ]]-Table1351452010[[#This Row],[มูลค่าหัก 3%
(ค่าเชื่อมสัญญาณ)]]</f>
        <v>0</v>
      </c>
      <c r="AS21" s="522">
        <f>Table1351452010[[#This Row],[ค่าเชื่อมสัญญาณ
(เรียกเก็บสุทธิ)]]*$AS$3</f>
        <v>0</v>
      </c>
      <c r="AT21" s="524">
        <f>Table1351452010[[#This Row],[(A)
TOTAL
ค่าคอมขาย
ตั้งเบิก ปีที่ 1]]+Table1351452010[[#This Row],[(B)
Total
ค่าเชื่มสัญญาณ/ค่าติดตั้ง/
ค่าขายอุปกรณ์]]+Table1351452010[[#This Row],[(C)
Total 
คอมฯค่าเชื่อมสัญญาณ]]</f>
        <v>2910</v>
      </c>
      <c r="AU21" s="640" t="s">
        <v>288</v>
      </c>
      <c r="AV21" s="641" t="s">
        <v>289</v>
      </c>
      <c r="AW21" s="642" t="s">
        <v>128</v>
      </c>
      <c r="AX21" s="609"/>
      <c r="AY21" s="479" t="s">
        <v>15</v>
      </c>
    </row>
    <row r="22" spans="1:51" s="160" customFormat="1" ht="28.8" customHeight="1" x14ac:dyDescent="0.4">
      <c r="A22" s="463">
        <v>16</v>
      </c>
      <c r="B22" s="464">
        <v>45597</v>
      </c>
      <c r="C22" s="465" t="s">
        <v>118</v>
      </c>
      <c r="D22" s="465" t="s">
        <v>203</v>
      </c>
      <c r="E22" s="466" t="s">
        <v>233</v>
      </c>
      <c r="F22" s="466">
        <v>120000069160</v>
      </c>
      <c r="G22" s="467" t="s">
        <v>264</v>
      </c>
      <c r="H22" s="467" t="s">
        <v>265</v>
      </c>
      <c r="I22" s="631" t="s">
        <v>47</v>
      </c>
      <c r="J22" s="468" t="s">
        <v>27</v>
      </c>
      <c r="K22" s="469">
        <v>24</v>
      </c>
      <c r="L22" s="470">
        <v>0.02</v>
      </c>
      <c r="M22" s="471">
        <v>45658</v>
      </c>
      <c r="N22" s="472">
        <v>31790</v>
      </c>
      <c r="O22" s="472">
        <v>0</v>
      </c>
      <c r="P22" s="473" t="s">
        <v>96</v>
      </c>
      <c r="Q22" s="474">
        <f>IF(Table1351452010[[#This Row],[หัก ณ ที่จ่าย
(ค่าบริการ)]]="มี",Table1351452010[[#This Row],[ค่าบริการเฉลี่ยต่อเดือน]]*3%,0)</f>
        <v>953.69999999999993</v>
      </c>
      <c r="R22" s="475">
        <f>Table1351452010[[#This Row],[ค่าบริการเฉลี่ยต่อเดือน]]-Table1351452010[[#This Row],[มูลค่าหัก
3%]]</f>
        <v>30836.3</v>
      </c>
      <c r="S22"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14801.423999999999</v>
      </c>
      <c r="T22" s="484" t="s">
        <v>91</v>
      </c>
      <c r="U22" s="489">
        <f>Table1351452010[[#This Row],[Total
ค่าคอมขาย
]]</f>
        <v>14801.423999999999</v>
      </c>
      <c r="V22" s="493">
        <v>45931</v>
      </c>
      <c r="W22" s="497">
        <v>0</v>
      </c>
      <c r="X22" s="499" t="s">
        <v>121</v>
      </c>
      <c r="Y22" s="497">
        <v>0</v>
      </c>
      <c r="Z22" s="499" t="s">
        <v>121</v>
      </c>
      <c r="AA22" s="497">
        <v>0</v>
      </c>
      <c r="AB22" s="499" t="s">
        <v>121</v>
      </c>
      <c r="AC22" s="497">
        <v>0</v>
      </c>
      <c r="AD22" s="490" t="s">
        <v>121</v>
      </c>
      <c r="AE22" s="487">
        <v>0</v>
      </c>
      <c r="AF22" s="473"/>
      <c r="AG22" s="474">
        <f>IF(Table1351452010[[#This Row],[หัก ณ ที่จ่าย
(ค่าติตั้ง)]]="มี",Table1351452010[[#This Row],[ค่าเชื่อมสัญญาณ/
ค่าติดตั้ง/
ค่าขายอุปกรณ์]]*$AG$3,0)</f>
        <v>0</v>
      </c>
      <c r="AH22" s="475">
        <f>Table1351452010[[#This Row],[ค่าเชื่อมสัญญาณ/
ค่าติดตั้ง/
ค่าขายอุปกรณ์]]-Table1351452010[[#This Row],[มูลค่าหัก 3%
(ค่าติดตั้ง)]]</f>
        <v>0</v>
      </c>
      <c r="AI22" s="477"/>
      <c r="AJ22" s="565">
        <f>Table1351452010[[#This Row],[ค่าเชื่อมสัญญาณ/
ค่าติดตั้ง/
ค่าขายอุปกรณ์
(เรียกเก็บสุทธิ)]]-Table1351452010[[#This Row],[ต้นทุน]]</f>
        <v>0</v>
      </c>
      <c r="AK22" s="565" t="e">
        <f>Table1351452010[[#This Row],[ส่วนต่างกำไร]]/Table1351452010[[#This Row],[ต้นทุน]]</f>
        <v>#DIV/0!</v>
      </c>
      <c r="AL22" s="478" t="str">
        <f>IF(Table1351452010[[#This Row],[ส่วนต่างกำไร]]&lt;(Table1351452010[[#This Row],[ต้นทุน]]*5%),Table1351452010[[#This Row],[ค่าเชื่อมสัญญาณ/
ค่าติดตั้ง/
ค่าขายอุปกรณ์
(เรียกเก็บสุทธิ)]]*$AL$3,"0")</f>
        <v>0</v>
      </c>
      <c r="AM22" s="510">
        <f>IF(Table1351452010[[#This Row],[ส่วนต่างกำไร]]&gt;=(Table1351452010[[#This Row],[ต้นทุน]]*5%),Table1351452010[[#This Row],[ค่าเชื่อมสัญญาณ/
ค่าติดตั้ง/
ค่าขายอุปกรณ์
(เรียกเก็บสุทธิ)]]*$AM$3,"0")</f>
        <v>0</v>
      </c>
      <c r="AN22" s="508">
        <f>SUM(Table1351452010[[#This Row],[คอมฯ
 5%]:[คอมฯ
10%]])</f>
        <v>0</v>
      </c>
      <c r="AO22" s="512">
        <v>0</v>
      </c>
      <c r="AP22" s="473"/>
      <c r="AQ22" s="474">
        <f>IF(Table1351452010[[#This Row],[หัก ณ ที่จ่าย
(ค่าเชื่อมสัญญาณ)]]="มี",Table1351452010[[#This Row],[ค่าเชื่อมสัญญาณ]]*$AQ$3,0)</f>
        <v>0</v>
      </c>
      <c r="AR22" s="567">
        <f>Table1351452010[[#This Row],[ค่าเชื่อมสัญญาณ]]-Table1351452010[[#This Row],[มูลค่าหัก 3%
(ค่าเชื่อมสัญญาณ)]]</f>
        <v>0</v>
      </c>
      <c r="AS22" s="522">
        <f>Table1351452010[[#This Row],[ค่าเชื่อมสัญญาณ
(เรียกเก็บสุทธิ)]]*$AS$3</f>
        <v>0</v>
      </c>
      <c r="AT22" s="524">
        <f>Table1351452010[[#This Row],[(A)
TOTAL
ค่าคอมขาย
ตั้งเบิก ปีที่ 1]]+Table1351452010[[#This Row],[(B)
Total
ค่าเชื่มสัญญาณ/ค่าติดตั้ง/
ค่าขายอุปกรณ์]]+Table1351452010[[#This Row],[(C)
Total 
คอมฯค่าเชื่อมสัญญาณ]]</f>
        <v>14801.423999999999</v>
      </c>
      <c r="AU22" s="643" t="s">
        <v>290</v>
      </c>
      <c r="AV22" s="644" t="s">
        <v>291</v>
      </c>
      <c r="AW22" s="645" t="s">
        <v>292</v>
      </c>
      <c r="AX22" s="608"/>
      <c r="AY22" s="479" t="s">
        <v>15</v>
      </c>
    </row>
    <row r="23" spans="1:51" s="160" customFormat="1" ht="28.8" customHeight="1" thickBot="1" x14ac:dyDescent="0.45">
      <c r="A23" s="706">
        <v>17</v>
      </c>
      <c r="B23" s="464">
        <v>45566</v>
      </c>
      <c r="C23" s="465" t="s">
        <v>131</v>
      </c>
      <c r="D23" s="465" t="s">
        <v>203</v>
      </c>
      <c r="E23" s="482" t="s">
        <v>317</v>
      </c>
      <c r="F23" s="707">
        <v>120000066907</v>
      </c>
      <c r="G23" s="467" t="s">
        <v>318</v>
      </c>
      <c r="H23" s="467" t="s">
        <v>319</v>
      </c>
      <c r="I23" s="631" t="s">
        <v>41</v>
      </c>
      <c r="J23" s="468" t="s">
        <v>27</v>
      </c>
      <c r="K23" s="469">
        <v>24</v>
      </c>
      <c r="L23" s="470">
        <v>0.02</v>
      </c>
      <c r="M23" s="471">
        <v>45809</v>
      </c>
      <c r="N23" s="472">
        <f>(32400+24000)/24</f>
        <v>2350</v>
      </c>
      <c r="O23" s="472">
        <v>0</v>
      </c>
      <c r="P23" s="473" t="s">
        <v>97</v>
      </c>
      <c r="Q23" s="474">
        <f>IF(Table1351452010[[#This Row],[หัก ณ ที่จ่าย
(ค่าบริการ)]]="มี",Table1351452010[[#This Row],[ค่าบริการเฉลี่ยต่อเดือน]]*3%,0)</f>
        <v>0</v>
      </c>
      <c r="R23" s="475">
        <f>Table1351452010[[#This Row],[ค่าบริการเฉลี่ยต่อเดือน]]-Table1351452010[[#This Row],[มูลค่าหัก
3%]]</f>
        <v>2350</v>
      </c>
      <c r="S23"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1128</v>
      </c>
      <c r="T23" s="484" t="s">
        <v>91</v>
      </c>
      <c r="U23" s="489">
        <f>Table1351452010[[#This Row],[Total
ค่าคอมขาย
]]</f>
        <v>1128</v>
      </c>
      <c r="V23" s="493">
        <v>45931</v>
      </c>
      <c r="W23" s="497">
        <v>0</v>
      </c>
      <c r="X23" s="499" t="s">
        <v>121</v>
      </c>
      <c r="Y23" s="497">
        <v>0</v>
      </c>
      <c r="Z23" s="499" t="s">
        <v>121</v>
      </c>
      <c r="AA23" s="497">
        <v>0</v>
      </c>
      <c r="AB23" s="499" t="s">
        <v>121</v>
      </c>
      <c r="AC23" s="497">
        <v>0</v>
      </c>
      <c r="AD23" s="490" t="s">
        <v>121</v>
      </c>
      <c r="AE23" s="487">
        <v>0</v>
      </c>
      <c r="AF23" s="473"/>
      <c r="AG23" s="474">
        <f>IF(Table1351452010[[#This Row],[หัก ณ ที่จ่าย
(ค่าติตั้ง)]]="มี",Table1351452010[[#This Row],[ค่าเชื่อมสัญญาณ/
ค่าติดตั้ง/
ค่าขายอุปกรณ์]]*$AG$3,0)</f>
        <v>0</v>
      </c>
      <c r="AH23" s="475">
        <f>Table1351452010[[#This Row],[ค่าเชื่อมสัญญาณ/
ค่าติดตั้ง/
ค่าขายอุปกรณ์]]-Table1351452010[[#This Row],[มูลค่าหัก 3%
(ค่าติดตั้ง)]]</f>
        <v>0</v>
      </c>
      <c r="AI23" s="477"/>
      <c r="AJ23" s="565">
        <f>Table1351452010[[#This Row],[ค่าเชื่อมสัญญาณ/
ค่าติดตั้ง/
ค่าขายอุปกรณ์
(เรียกเก็บสุทธิ)]]-Table1351452010[[#This Row],[ต้นทุน]]</f>
        <v>0</v>
      </c>
      <c r="AK23" s="565" t="e">
        <f>Table1351452010[[#This Row],[ส่วนต่างกำไร]]/Table1351452010[[#This Row],[ต้นทุน]]</f>
        <v>#DIV/0!</v>
      </c>
      <c r="AL23" s="478" t="str">
        <f>IF(Table1351452010[[#This Row],[ส่วนต่างกำไร]]&lt;(Table1351452010[[#This Row],[ต้นทุน]]*5%),Table1351452010[[#This Row],[ค่าเชื่อมสัญญาณ/
ค่าติดตั้ง/
ค่าขายอุปกรณ์
(เรียกเก็บสุทธิ)]]*$AL$3,"0")</f>
        <v>0</v>
      </c>
      <c r="AM23" s="510">
        <f>IF(Table1351452010[[#This Row],[ส่วนต่างกำไร]]&gt;=(Table1351452010[[#This Row],[ต้นทุน]]*5%),Table1351452010[[#This Row],[ค่าเชื่อมสัญญาณ/
ค่าติดตั้ง/
ค่าขายอุปกรณ์
(เรียกเก็บสุทธิ)]]*$AM$3,"0")</f>
        <v>0</v>
      </c>
      <c r="AN23" s="508">
        <f>SUM(Table1351452010[[#This Row],[คอมฯ
 5%]:[คอมฯ
10%]])</f>
        <v>0</v>
      </c>
      <c r="AO23" s="512">
        <v>0</v>
      </c>
      <c r="AP23" s="473"/>
      <c r="AQ23" s="474">
        <f>IF(Table1351452010[[#This Row],[หัก ณ ที่จ่าย
(ค่าเชื่อมสัญญาณ)]]="มี",Table1351452010[[#This Row],[ค่าเชื่อมสัญญาณ]]*$AQ$3,0)</f>
        <v>0</v>
      </c>
      <c r="AR23" s="567">
        <f>Table1351452010[[#This Row],[ค่าเชื่อมสัญญาณ]]-Table1351452010[[#This Row],[มูลค่าหัก 3%
(ค่าเชื่อมสัญญาณ)]]</f>
        <v>0</v>
      </c>
      <c r="AS23" s="522">
        <f>Table1351452010[[#This Row],[ค่าเชื่อมสัญญาณ
(เรียกเก็บสุทธิ)]]*$AS$3</f>
        <v>0</v>
      </c>
      <c r="AT23" s="524">
        <f>Table1351452010[[#This Row],[(A)
TOTAL
ค่าคอมขาย
ตั้งเบิก ปีที่ 1]]+Table1351452010[[#This Row],[(B)
Total
ค่าเชื่มสัญญาณ/ค่าติดตั้ง/
ค่าขายอุปกรณ์]]+Table1351452010[[#This Row],[(C)
Total 
คอมฯค่าเชื่อมสัญญาณ]]</f>
        <v>1128</v>
      </c>
      <c r="AU23" s="708" t="s">
        <v>320</v>
      </c>
      <c r="AV23" s="709" t="s">
        <v>321</v>
      </c>
      <c r="AW23" s="642" t="s">
        <v>293</v>
      </c>
      <c r="AX23" s="609"/>
      <c r="AY23" s="479" t="s">
        <v>15</v>
      </c>
    </row>
    <row r="24" spans="1:51" s="160" customFormat="1" ht="27" hidden="1" customHeight="1" x14ac:dyDescent="0.4">
      <c r="A24" s="463"/>
      <c r="B24" s="464"/>
      <c r="C24" s="465"/>
      <c r="D24" s="465"/>
      <c r="E24" s="466"/>
      <c r="F24" s="466"/>
      <c r="G24" s="481"/>
      <c r="H24" s="481"/>
      <c r="I24" s="631"/>
      <c r="J24" s="468"/>
      <c r="K24" s="469"/>
      <c r="L24" s="470"/>
      <c r="M24" s="471"/>
      <c r="N24" s="472"/>
      <c r="O24" s="472"/>
      <c r="P24" s="473"/>
      <c r="Q24" s="474">
        <f>IF(Table1351452010[[#This Row],[หัก ณ ที่จ่าย
(ค่าบริการ)]]="มี",Table1351452010[[#This Row],[ค่าบริการเฉลี่ยต่อเดือน]]*3%,0)</f>
        <v>0</v>
      </c>
      <c r="R24" s="475">
        <f>Table1351452010[[#This Row],[ค่าบริการเฉลี่ยต่อเดือน]]-Table1351452010[[#This Row],[มูลค่าหัก
3%]]</f>
        <v>0</v>
      </c>
      <c r="S24"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T24" s="484"/>
      <c r="U24" s="489"/>
      <c r="V24" s="494"/>
      <c r="W24" s="497">
        <v>0</v>
      </c>
      <c r="X24" s="499" t="s">
        <v>121</v>
      </c>
      <c r="Y24" s="497">
        <v>0</v>
      </c>
      <c r="Z24" s="499" t="s">
        <v>121</v>
      </c>
      <c r="AA24" s="497">
        <v>0</v>
      </c>
      <c r="AB24" s="499" t="s">
        <v>121</v>
      </c>
      <c r="AC24" s="497">
        <v>0</v>
      </c>
      <c r="AD24" s="490" t="s">
        <v>121</v>
      </c>
      <c r="AE24" s="487">
        <v>0</v>
      </c>
      <c r="AF24" s="473"/>
      <c r="AG24" s="474">
        <f>IF(Table1351452010[[#This Row],[หัก ณ ที่จ่าย
(ค่าติตั้ง)]]="มี",Table1351452010[[#This Row],[ค่าเชื่อมสัญญาณ/
ค่าติดตั้ง/
ค่าขายอุปกรณ์]]*$AG$3,0)</f>
        <v>0</v>
      </c>
      <c r="AH24" s="475">
        <f>Table1351452010[[#This Row],[ค่าเชื่อมสัญญาณ/
ค่าติดตั้ง/
ค่าขายอุปกรณ์]]-Table1351452010[[#This Row],[มูลค่าหัก 3%
(ค่าติดตั้ง)]]</f>
        <v>0</v>
      </c>
      <c r="AI24" s="477"/>
      <c r="AJ24" s="565">
        <f>Table1351452010[[#This Row],[ค่าเชื่อมสัญญาณ/
ค่าติดตั้ง/
ค่าขายอุปกรณ์
(เรียกเก็บสุทธิ)]]-Table1351452010[[#This Row],[ต้นทุน]]</f>
        <v>0</v>
      </c>
      <c r="AK24" s="565" t="e">
        <f>Table1351452010[[#This Row],[ส่วนต่างกำไร]]/Table1351452010[[#This Row],[ต้นทุน]]</f>
        <v>#DIV/0!</v>
      </c>
      <c r="AL24" s="478" t="str">
        <f>IF(Table1351452010[[#This Row],[ส่วนต่างกำไร]]&lt;(Table1351452010[[#This Row],[ต้นทุน]]*5%),Table1351452010[[#This Row],[ค่าเชื่อมสัญญาณ/
ค่าติดตั้ง/
ค่าขายอุปกรณ์
(เรียกเก็บสุทธิ)]]*$AL$3,"0")</f>
        <v>0</v>
      </c>
      <c r="AM24" s="510">
        <f>IF(Table1351452010[[#This Row],[ส่วนต่างกำไร]]&gt;=(Table1351452010[[#This Row],[ต้นทุน]]*5%),Table1351452010[[#This Row],[ค่าเชื่อมสัญญาณ/
ค่าติดตั้ง/
ค่าขายอุปกรณ์
(เรียกเก็บสุทธิ)]]*$AM$3,"0")</f>
        <v>0</v>
      </c>
      <c r="AN24" s="508">
        <f>SUM(Table1351452010[[#This Row],[คอมฯ
 5%]:[คอมฯ
10%]])</f>
        <v>0</v>
      </c>
      <c r="AO24" s="512">
        <v>0</v>
      </c>
      <c r="AP24" s="473"/>
      <c r="AQ24" s="474">
        <f>IF(Table1351452010[[#This Row],[หัก ณ ที่จ่าย
(ค่าเชื่อมสัญญาณ)]]="มี",Table1351452010[[#This Row],[ค่าเชื่อมสัญญาณ]]*$AQ$3,0)</f>
        <v>0</v>
      </c>
      <c r="AR24" s="567">
        <f>Table1351452010[[#This Row],[ค่าเชื่อมสัญญาณ]]-Table1351452010[[#This Row],[มูลค่าหัก 3%
(ค่าเชื่อมสัญญาณ)]]</f>
        <v>0</v>
      </c>
      <c r="AS24" s="522">
        <f>Table1351452010[[#This Row],[ค่าเชื่อมสัญญาณ
(เรียกเก็บสุทธิ)]]*$AS$3</f>
        <v>0</v>
      </c>
      <c r="AT24" s="524">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U24" s="643"/>
      <c r="AV24" s="644"/>
      <c r="AW24" s="645"/>
      <c r="AX24" s="608"/>
      <c r="AY24" s="479"/>
    </row>
    <row r="25" spans="1:51" s="160" customFormat="1" ht="27" hidden="1" customHeight="1" x14ac:dyDescent="0.4">
      <c r="A25" s="463"/>
      <c r="B25" s="464"/>
      <c r="C25" s="465"/>
      <c r="D25" s="465"/>
      <c r="E25" s="466"/>
      <c r="F25" s="466"/>
      <c r="G25" s="467"/>
      <c r="H25" s="467"/>
      <c r="I25" s="631"/>
      <c r="J25" s="468"/>
      <c r="K25" s="469"/>
      <c r="L25" s="470"/>
      <c r="M25" s="471"/>
      <c r="N25" s="472"/>
      <c r="O25" s="472"/>
      <c r="P25" s="473"/>
      <c r="Q25" s="474">
        <f>IF(Table1351452010[[#This Row],[หัก ณ ที่จ่าย
(ค่าบริการ)]]="มี",Table1351452010[[#This Row],[ค่าบริการเฉลี่ยต่อเดือน]]*3%,0)</f>
        <v>0</v>
      </c>
      <c r="R25" s="475">
        <f>Table1351452010[[#This Row],[ค่าบริการเฉลี่ยต่อเดือน]]-Table1351452010[[#This Row],[มูลค่าหัก
3%]]</f>
        <v>0</v>
      </c>
      <c r="S25"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T25" s="484"/>
      <c r="U25" s="491"/>
      <c r="V25" s="494"/>
      <c r="W25" s="497">
        <v>0</v>
      </c>
      <c r="X25" s="499" t="s">
        <v>121</v>
      </c>
      <c r="Y25" s="497">
        <v>0</v>
      </c>
      <c r="Z25" s="499" t="s">
        <v>121</v>
      </c>
      <c r="AA25" s="497">
        <v>0</v>
      </c>
      <c r="AB25" s="499" t="s">
        <v>121</v>
      </c>
      <c r="AC25" s="497">
        <v>0</v>
      </c>
      <c r="AD25" s="490" t="s">
        <v>121</v>
      </c>
      <c r="AE25" s="487">
        <v>0</v>
      </c>
      <c r="AF25" s="473"/>
      <c r="AG25" s="474">
        <f>IF(Table1351452010[[#This Row],[หัก ณ ที่จ่าย
(ค่าติตั้ง)]]="มี",Table1351452010[[#This Row],[ค่าเชื่อมสัญญาณ/
ค่าติดตั้ง/
ค่าขายอุปกรณ์]]*$AG$3,0)</f>
        <v>0</v>
      </c>
      <c r="AH25" s="475">
        <f>Table1351452010[[#This Row],[ค่าเชื่อมสัญญาณ/
ค่าติดตั้ง/
ค่าขายอุปกรณ์]]-Table1351452010[[#This Row],[มูลค่าหัก 3%
(ค่าติดตั้ง)]]</f>
        <v>0</v>
      </c>
      <c r="AI25" s="477"/>
      <c r="AJ25" s="565">
        <f>Table1351452010[[#This Row],[ค่าเชื่อมสัญญาณ/
ค่าติดตั้ง/
ค่าขายอุปกรณ์
(เรียกเก็บสุทธิ)]]-Table1351452010[[#This Row],[ต้นทุน]]</f>
        <v>0</v>
      </c>
      <c r="AK25" s="565" t="e">
        <f>Table1351452010[[#This Row],[ส่วนต่างกำไร]]/Table1351452010[[#This Row],[ต้นทุน]]</f>
        <v>#DIV/0!</v>
      </c>
      <c r="AL25" s="478" t="str">
        <f>IF(Table1351452010[[#This Row],[ส่วนต่างกำไร]]&lt;(Table1351452010[[#This Row],[ต้นทุน]]*5%),Table1351452010[[#This Row],[ค่าเชื่อมสัญญาณ/
ค่าติดตั้ง/
ค่าขายอุปกรณ์
(เรียกเก็บสุทธิ)]]*$AL$3,"0")</f>
        <v>0</v>
      </c>
      <c r="AM25" s="510">
        <f>IF(Table1351452010[[#This Row],[ส่วนต่างกำไร]]&gt;=(Table1351452010[[#This Row],[ต้นทุน]]*5%),Table1351452010[[#This Row],[ค่าเชื่อมสัญญาณ/
ค่าติดตั้ง/
ค่าขายอุปกรณ์
(เรียกเก็บสุทธิ)]]*$AM$3,"0")</f>
        <v>0</v>
      </c>
      <c r="AN25" s="508">
        <f>SUM(Table1351452010[[#This Row],[คอมฯ
 5%]:[คอมฯ
10%]])</f>
        <v>0</v>
      </c>
      <c r="AO25" s="512">
        <v>0</v>
      </c>
      <c r="AP25" s="473"/>
      <c r="AQ25" s="474">
        <f>IF(Table1351452010[[#This Row],[หัก ณ ที่จ่าย
(ค่าเชื่อมสัญญาณ)]]="มี",Table1351452010[[#This Row],[ค่าเชื่อมสัญญาณ]]*$AQ$3,0)</f>
        <v>0</v>
      </c>
      <c r="AR25" s="567">
        <f>Table1351452010[[#This Row],[ค่าเชื่อมสัญญาณ]]-Table1351452010[[#This Row],[มูลค่าหัก 3%
(ค่าเชื่อมสัญญาณ)]]</f>
        <v>0</v>
      </c>
      <c r="AS25" s="522">
        <f>Table1351452010[[#This Row],[ค่าเชื่อมสัญญาณ
(เรียกเก็บสุทธิ)]]*$AS$3</f>
        <v>0</v>
      </c>
      <c r="AT25" s="524">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U25" s="643"/>
      <c r="AV25" s="644"/>
      <c r="AW25" s="645"/>
      <c r="AX25" s="608"/>
      <c r="AY25" s="479"/>
    </row>
    <row r="26" spans="1:51" s="160" customFormat="1" ht="27" hidden="1" customHeight="1" x14ac:dyDescent="0.4">
      <c r="A26" s="463"/>
      <c r="B26" s="464"/>
      <c r="C26" s="465"/>
      <c r="D26" s="465"/>
      <c r="E26" s="466"/>
      <c r="F26" s="482"/>
      <c r="G26" s="467"/>
      <c r="H26" s="467"/>
      <c r="I26" s="631"/>
      <c r="J26" s="468"/>
      <c r="K26" s="469"/>
      <c r="L26" s="470"/>
      <c r="M26" s="471"/>
      <c r="N26" s="472"/>
      <c r="O26" s="472"/>
      <c r="P26" s="473"/>
      <c r="Q26" s="474">
        <f>IF(Table1351452010[[#This Row],[หัก ณ ที่จ่าย
(ค่าบริการ)]]="มี",Table1351452010[[#This Row],[ค่าบริการเฉลี่ยต่อเดือน]]*3%,0)</f>
        <v>0</v>
      </c>
      <c r="R26" s="475">
        <f>Table1351452010[[#This Row],[ค่าบริการเฉลี่ยต่อเดือน]]-Table1351452010[[#This Row],[มูลค่าหัก
3%]]</f>
        <v>0</v>
      </c>
      <c r="S26"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T26" s="484"/>
      <c r="U26" s="491"/>
      <c r="V26" s="494"/>
      <c r="W26" s="497">
        <v>0</v>
      </c>
      <c r="X26" s="499" t="s">
        <v>121</v>
      </c>
      <c r="Y26" s="497">
        <v>0</v>
      </c>
      <c r="Z26" s="499" t="s">
        <v>121</v>
      </c>
      <c r="AA26" s="497">
        <v>0</v>
      </c>
      <c r="AB26" s="499" t="s">
        <v>121</v>
      </c>
      <c r="AC26" s="497">
        <v>0</v>
      </c>
      <c r="AD26" s="490" t="s">
        <v>121</v>
      </c>
      <c r="AE26" s="487">
        <v>0</v>
      </c>
      <c r="AF26" s="473"/>
      <c r="AG26" s="474">
        <f>IF(Table1351452010[[#This Row],[หัก ณ ที่จ่าย
(ค่าติตั้ง)]]="มี",Table1351452010[[#This Row],[ค่าเชื่อมสัญญาณ/
ค่าติดตั้ง/
ค่าขายอุปกรณ์]]*$AG$3,0)</f>
        <v>0</v>
      </c>
      <c r="AH26" s="475">
        <f>Table1351452010[[#This Row],[ค่าเชื่อมสัญญาณ/
ค่าติดตั้ง/
ค่าขายอุปกรณ์]]-Table1351452010[[#This Row],[มูลค่าหัก 3%
(ค่าติดตั้ง)]]</f>
        <v>0</v>
      </c>
      <c r="AI26" s="477"/>
      <c r="AJ26" s="565">
        <f>Table1351452010[[#This Row],[ค่าเชื่อมสัญญาณ/
ค่าติดตั้ง/
ค่าขายอุปกรณ์
(เรียกเก็บสุทธิ)]]-Table1351452010[[#This Row],[ต้นทุน]]</f>
        <v>0</v>
      </c>
      <c r="AK26" s="565" t="e">
        <f>Table1351452010[[#This Row],[ส่วนต่างกำไร]]/Table1351452010[[#This Row],[ต้นทุน]]</f>
        <v>#DIV/0!</v>
      </c>
      <c r="AL26" s="478" t="str">
        <f>IF(Table1351452010[[#This Row],[ส่วนต่างกำไร]]&lt;(Table1351452010[[#This Row],[ต้นทุน]]*5%),Table1351452010[[#This Row],[ค่าเชื่อมสัญญาณ/
ค่าติดตั้ง/
ค่าขายอุปกรณ์
(เรียกเก็บสุทธิ)]]*$AL$3,"0")</f>
        <v>0</v>
      </c>
      <c r="AM26" s="510">
        <f>IF(Table1351452010[[#This Row],[ส่วนต่างกำไร]]&gt;=(Table1351452010[[#This Row],[ต้นทุน]]*5%),Table1351452010[[#This Row],[ค่าเชื่อมสัญญาณ/
ค่าติดตั้ง/
ค่าขายอุปกรณ์
(เรียกเก็บสุทธิ)]]*$AM$3,"0")</f>
        <v>0</v>
      </c>
      <c r="AN26" s="508">
        <f>SUM(Table1351452010[[#This Row],[คอมฯ
 5%]:[คอมฯ
10%]])</f>
        <v>0</v>
      </c>
      <c r="AO26" s="512">
        <v>0</v>
      </c>
      <c r="AP26" s="473"/>
      <c r="AQ26" s="474">
        <f>IF(Table1351452010[[#This Row],[หัก ณ ที่จ่าย
(ค่าเชื่อมสัญญาณ)]]="มี",Table1351452010[[#This Row],[ค่าเชื่อมสัญญาณ]]*$AQ$3,0)</f>
        <v>0</v>
      </c>
      <c r="AR26" s="567">
        <f>Table1351452010[[#This Row],[ค่าเชื่อมสัญญาณ]]-Table1351452010[[#This Row],[มูลค่าหัก 3%
(ค่าเชื่อมสัญญาณ)]]</f>
        <v>0</v>
      </c>
      <c r="AS26" s="522">
        <f>Table1351452010[[#This Row],[ค่าเชื่อมสัญญาณ
(เรียกเก็บสุทธิ)]]*$AS$3</f>
        <v>0</v>
      </c>
      <c r="AT26" s="524">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U26" s="643"/>
      <c r="AV26" s="644"/>
      <c r="AW26" s="645"/>
      <c r="AX26" s="608"/>
      <c r="AY26" s="479"/>
    </row>
    <row r="27" spans="1:51" s="160" customFormat="1" ht="27" hidden="1" customHeight="1" x14ac:dyDescent="0.4">
      <c r="A27" s="463"/>
      <c r="B27" s="464"/>
      <c r="C27" s="465"/>
      <c r="D27" s="465"/>
      <c r="E27" s="466"/>
      <c r="F27" s="466"/>
      <c r="G27" s="467"/>
      <c r="H27" s="467"/>
      <c r="I27" s="631"/>
      <c r="J27" s="468"/>
      <c r="K27" s="469"/>
      <c r="L27" s="470"/>
      <c r="M27" s="471"/>
      <c r="N27" s="472"/>
      <c r="O27" s="472"/>
      <c r="P27" s="473"/>
      <c r="Q27" s="474">
        <f>IF(Table1351452010[[#This Row],[หัก ณ ที่จ่าย
(ค่าบริการ)]]="มี",Table1351452010[[#This Row],[ค่าบริการเฉลี่ยต่อเดือน]]*3%,0)</f>
        <v>0</v>
      </c>
      <c r="R27" s="475">
        <f>Table1351452010[[#This Row],[ค่าบริการเฉลี่ยต่อเดือน]]-Table1351452010[[#This Row],[มูลค่าหัก
3%]]</f>
        <v>0</v>
      </c>
      <c r="S27"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T27" s="484"/>
      <c r="U27" s="489"/>
      <c r="V27" s="494"/>
      <c r="W27" s="497">
        <v>0</v>
      </c>
      <c r="X27" s="499" t="s">
        <v>121</v>
      </c>
      <c r="Y27" s="497">
        <v>0</v>
      </c>
      <c r="Z27" s="499" t="s">
        <v>121</v>
      </c>
      <c r="AA27" s="497">
        <v>0</v>
      </c>
      <c r="AB27" s="499" t="s">
        <v>121</v>
      </c>
      <c r="AC27" s="497">
        <v>0</v>
      </c>
      <c r="AD27" s="490" t="s">
        <v>121</v>
      </c>
      <c r="AE27" s="488">
        <v>0</v>
      </c>
      <c r="AF27" s="473"/>
      <c r="AG27" s="474">
        <f>IF(Table1351452010[[#This Row],[หัก ณ ที่จ่าย
(ค่าติตั้ง)]]="มี",Table1351452010[[#This Row],[ค่าเชื่อมสัญญาณ/
ค่าติดตั้ง/
ค่าขายอุปกรณ์]]*$AG$3,0)</f>
        <v>0</v>
      </c>
      <c r="AH27" s="475">
        <f>Table1351452010[[#This Row],[ค่าเชื่อมสัญญาณ/
ค่าติดตั้ง/
ค่าขายอุปกรณ์]]-Table1351452010[[#This Row],[มูลค่าหัก 3%
(ค่าติดตั้ง)]]</f>
        <v>0</v>
      </c>
      <c r="AI27" s="483"/>
      <c r="AJ27" s="565">
        <f>Table1351452010[[#This Row],[ค่าเชื่อมสัญญาณ/
ค่าติดตั้ง/
ค่าขายอุปกรณ์
(เรียกเก็บสุทธิ)]]-Table1351452010[[#This Row],[ต้นทุน]]</f>
        <v>0</v>
      </c>
      <c r="AK27" s="565" t="e">
        <f>Table1351452010[[#This Row],[ส่วนต่างกำไร]]/Table1351452010[[#This Row],[ต้นทุน]]</f>
        <v>#DIV/0!</v>
      </c>
      <c r="AL27" s="478" t="str">
        <f>IF(Table1351452010[[#This Row],[ส่วนต่างกำไร]]&lt;(Table1351452010[[#This Row],[ต้นทุน]]*5%),Table1351452010[[#This Row],[ค่าเชื่อมสัญญาณ/
ค่าติดตั้ง/
ค่าขายอุปกรณ์
(เรียกเก็บสุทธิ)]]*$AL$3,"0")</f>
        <v>0</v>
      </c>
      <c r="AM27" s="510">
        <f>IF(Table1351452010[[#This Row],[ส่วนต่างกำไร]]&gt;=(Table1351452010[[#This Row],[ต้นทุน]]*5%),Table1351452010[[#This Row],[ค่าเชื่อมสัญญาณ/
ค่าติดตั้ง/
ค่าขายอุปกรณ์
(เรียกเก็บสุทธิ)]]*$AM$3,"0")</f>
        <v>0</v>
      </c>
      <c r="AN27" s="508">
        <f>SUM(Table1351452010[[#This Row],[คอมฯ
 5%]:[คอมฯ
10%]])</f>
        <v>0</v>
      </c>
      <c r="AO27" s="512">
        <v>0</v>
      </c>
      <c r="AP27" s="473"/>
      <c r="AQ27" s="474">
        <f>IF(Table1351452010[[#This Row],[หัก ณ ที่จ่าย
(ค่าเชื่อมสัญญาณ)]]="มี",Table1351452010[[#This Row],[ค่าเชื่อมสัญญาณ]]*$AQ$3,0)</f>
        <v>0</v>
      </c>
      <c r="AR27" s="567">
        <f>Table1351452010[[#This Row],[ค่าเชื่อมสัญญาณ]]-Table1351452010[[#This Row],[มูลค่าหัก 3%
(ค่าเชื่อมสัญญาณ)]]</f>
        <v>0</v>
      </c>
      <c r="AS27" s="522">
        <f>Table1351452010[[#This Row],[ค่าเชื่อมสัญญาณ
(เรียกเก็บสุทธิ)]]*$AS$3</f>
        <v>0</v>
      </c>
      <c r="AT27" s="524">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U27" s="643"/>
      <c r="AV27" s="644"/>
      <c r="AW27" s="645"/>
      <c r="AX27" s="608"/>
      <c r="AY27" s="479"/>
    </row>
    <row r="28" spans="1:51" s="160" customFormat="1" ht="27" hidden="1" customHeight="1" thickBot="1" x14ac:dyDescent="0.45">
      <c r="A28" s="549"/>
      <c r="B28" s="550"/>
      <c r="C28" s="551"/>
      <c r="D28" s="551"/>
      <c r="E28" s="466"/>
      <c r="F28" s="552"/>
      <c r="G28" s="553"/>
      <c r="H28" s="553"/>
      <c r="I28" s="632"/>
      <c r="J28" s="554"/>
      <c r="K28" s="555"/>
      <c r="L28" s="556"/>
      <c r="M28" s="557"/>
      <c r="N28" s="534"/>
      <c r="O28" s="534"/>
      <c r="P28" s="514"/>
      <c r="Q28" s="515">
        <f>IF(Table1351452010[[#This Row],[หัก ณ ที่จ่าย
(ค่าบริการ)]]="มี",Table1351452010[[#This Row],[ค่าบริการเฉลี่ยต่อเดือน]]*3%,0)</f>
        <v>0</v>
      </c>
      <c r="R28" s="475">
        <f>Table1351452010[[#This Row],[ค่าบริการเฉลี่ยต่อเดือน]]-Table1351452010[[#This Row],[มูลค่าหัก
3%]]</f>
        <v>0</v>
      </c>
      <c r="S28" s="47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T28" s="536"/>
      <c r="U28" s="504"/>
      <c r="V28" s="505"/>
      <c r="W28" s="497">
        <v>0</v>
      </c>
      <c r="X28" s="499" t="s">
        <v>121</v>
      </c>
      <c r="Y28" s="497">
        <v>0</v>
      </c>
      <c r="Z28" s="499" t="s">
        <v>121</v>
      </c>
      <c r="AA28" s="497">
        <v>0</v>
      </c>
      <c r="AB28" s="499" t="s">
        <v>121</v>
      </c>
      <c r="AC28" s="497">
        <v>0</v>
      </c>
      <c r="AD28" s="490" t="s">
        <v>121</v>
      </c>
      <c r="AE28" s="513">
        <v>0</v>
      </c>
      <c r="AF28" s="514"/>
      <c r="AG28" s="515">
        <f>IF(Table1351452010[[#This Row],[หัก ณ ที่จ่าย
(ค่าติตั้ง)]]="มี",Table1351452010[[#This Row],[ค่าเชื่อมสัญญาณ/
ค่าติดตั้ง/
ค่าขายอุปกรณ์]]*$AG$3,0)</f>
        <v>0</v>
      </c>
      <c r="AH28" s="535">
        <f>Table1351452010[[#This Row],[ค่าเชื่อมสัญญาณ/
ค่าติดตั้ง/
ค่าขายอุปกรณ์]]-Table1351452010[[#This Row],[มูลค่าหัก 3%
(ค่าติดตั้ง)]]</f>
        <v>0</v>
      </c>
      <c r="AI28" s="516"/>
      <c r="AJ28" s="566">
        <f>Table1351452010[[#This Row],[ค่าเชื่อมสัญญาณ/
ค่าติดตั้ง/
ค่าขายอุปกรณ์
(เรียกเก็บสุทธิ)]]-Table1351452010[[#This Row],[ต้นทุน]]</f>
        <v>0</v>
      </c>
      <c r="AK28" s="566" t="e">
        <f>Table1351452010[[#This Row],[ส่วนต่างกำไร]]/Table1351452010[[#This Row],[ต้นทุน]]</f>
        <v>#DIV/0!</v>
      </c>
      <c r="AL28" s="517" t="str">
        <f>IF(Table1351452010[[#This Row],[ส่วนต่างกำไร]]&lt;(Table1351452010[[#This Row],[ต้นทุน]]*5%),Table1351452010[[#This Row],[ค่าเชื่อมสัญญาณ/
ค่าติดตั้ง/
ค่าขายอุปกรณ์
(เรียกเก็บสุทธิ)]]*$AL$3,"0")</f>
        <v>0</v>
      </c>
      <c r="AM28" s="518">
        <f>IF(Table1351452010[[#This Row],[ส่วนต่างกำไร]]&gt;=(Table1351452010[[#This Row],[ต้นทุน]]*5%),Table1351452010[[#This Row],[ค่าเชื่อมสัญญาณ/
ค่าติดตั้ง/
ค่าขายอุปกรณ์
(เรียกเก็บสุทธิ)]]*$AM$3,"0")</f>
        <v>0</v>
      </c>
      <c r="AN28" s="519">
        <f>SUM(Table1351452010[[#This Row],[คอมฯ
 5%]:[คอมฯ
10%]])</f>
        <v>0</v>
      </c>
      <c r="AO28" s="520">
        <v>0</v>
      </c>
      <c r="AP28" s="514"/>
      <c r="AQ28" s="515">
        <f>IF(Table1351452010[[#This Row],[หัก ณ ที่จ่าย
(ค่าเชื่อมสัญญาณ)]]="มี",Table1351452010[[#This Row],[ค่าเชื่อมสัญญาณ]]*$AQ$3,0)</f>
        <v>0</v>
      </c>
      <c r="AR28" s="568">
        <f>Table1351452010[[#This Row],[ค่าเชื่อมสัญญาณ]]-Table1351452010[[#This Row],[มูลค่าหัก 3%
(ค่าเชื่อมสัญญาณ)]]</f>
        <v>0</v>
      </c>
      <c r="AS28" s="523">
        <f>Table1351452010[[#This Row],[ค่าเชื่อมสัญญาณ
(เรียกเก็บสุทธิ)]]*$AS$3</f>
        <v>0</v>
      </c>
      <c r="AT28" s="524">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U28" s="643"/>
      <c r="AV28" s="644"/>
      <c r="AW28" s="645"/>
      <c r="AX28" s="610"/>
      <c r="AY28" s="479"/>
    </row>
    <row r="29" spans="1:51" s="528" customFormat="1" ht="36.6" customHeight="1" thickBot="1" x14ac:dyDescent="0.3">
      <c r="A29" s="527"/>
      <c r="B29" s="558"/>
      <c r="C29" s="558"/>
      <c r="D29" s="558"/>
      <c r="E29" s="558"/>
      <c r="F29" s="527"/>
      <c r="G29" s="558"/>
      <c r="H29" s="558"/>
      <c r="I29" s="633"/>
      <c r="J29" s="558"/>
      <c r="K29" s="559"/>
      <c r="L29" s="560"/>
      <c r="M29" s="561" t="s">
        <v>4</v>
      </c>
      <c r="N29" s="541">
        <f>SUBTOTAL(109,Table1351452010[ค่าบริการเฉลี่ยต่อเดือน])</f>
        <v>195396</v>
      </c>
      <c r="O29" s="545">
        <f>SUBTOTAL(109,Table1351452010[ต้นทุนช่องรายการ
(ถ้ามี)])</f>
        <v>0</v>
      </c>
      <c r="P29" s="544"/>
      <c r="Q29" s="542">
        <f>SUBTOTAL(109,Table1351452010[มูลค่าหัก
3%])</f>
        <v>5278.38</v>
      </c>
      <c r="R29" s="545">
        <f>SUBTOTAL(109,Table1351452010[ค่าบริการเฉลียรายเดือนตาม Package
(เรียกเก็บสุทธิ)])</f>
        <v>190117.62</v>
      </c>
      <c r="S29" s="537">
        <f>SUBTOTAL(109,Table1351452010[Total
ค่าคอมขาย
])</f>
        <v>105702.41279999999</v>
      </c>
      <c r="T29" s="540"/>
      <c r="U29" s="529">
        <f>SUBTOTAL(109,Table1351452010[(A)
TOTAL
ค่าคอมขาย
ตั้งเบิก ปีที่ 1])</f>
        <v>105702.41279999999</v>
      </c>
      <c r="V29" s="530" t="s">
        <v>121</v>
      </c>
      <c r="W29" s="538">
        <f>SUBTOTAL(109,Table1351452010[ปีที่ 2])</f>
        <v>0</v>
      </c>
      <c r="X29" s="539" t="s">
        <v>121</v>
      </c>
      <c r="Y29" s="538">
        <f>SUBTOTAL(109,Table1351452010[รอบจ่าย2])</f>
        <v>0</v>
      </c>
      <c r="Z29" s="539" t="s">
        <v>121</v>
      </c>
      <c r="AA29" s="538">
        <f>SUBTOTAL(109,Table1351452010[ปีที่ 3])</f>
        <v>0</v>
      </c>
      <c r="AB29" s="539" t="s">
        <v>121</v>
      </c>
      <c r="AC29" s="538">
        <f>SUBTOTAL(109,Table1351452010[รอบจ่าย3])</f>
        <v>0</v>
      </c>
      <c r="AD29" s="540" t="s">
        <v>121</v>
      </c>
      <c r="AE29" s="541">
        <f>SUBTOTAL(109,Table1351452010[ค่าเชื่อมสัญญาณ/
ค่าติดตั้ง/
ค่าขายอุปกรณ์])</f>
        <v>0</v>
      </c>
      <c r="AF29" s="542"/>
      <c r="AG29" s="543">
        <f>SUBTOTAL(109,Table1351452010[มูลค่าหัก 3%
(ค่าติดตั้ง)])</f>
        <v>0</v>
      </c>
      <c r="AH29" s="545">
        <f>SUBTOTAL(109,Table1351452010[ค่าเชื่อมสัญญาณ/
ค่าติดตั้ง/
ค่าขายอุปกรณ์
(เรียกเก็บสุทธิ)])</f>
        <v>0</v>
      </c>
      <c r="AI29" s="545">
        <f>SUBTOTAL(109,Table1351452010[ต้นทุน])</f>
        <v>0</v>
      </c>
      <c r="AJ29" s="545">
        <f>SUBTOTAL(109,Table1351452010[ส่วนต่างกำไร])</f>
        <v>0</v>
      </c>
      <c r="AK29" s="545"/>
      <c r="AL29" s="547">
        <f>SUBTOTAL(109,Table1351452010[คอมฯ
 5%])</f>
        <v>0</v>
      </c>
      <c r="AM29" s="548">
        <f>SUBTOTAL(109,Table1351452010[คอมฯ
10%])</f>
        <v>0</v>
      </c>
      <c r="AN29" s="531">
        <f>SUBTOTAL(109,Table1351452010[(B)
Total
ค่าเชื่มสัญญาณ/ค่าติดตั้ง/
ค่าขายอุปกรณ์])</f>
        <v>0</v>
      </c>
      <c r="AO29" s="546">
        <f>SUBTOTAL(109,Table1351452010[ค่าเชื่อมสัญญาณ])</f>
        <v>0</v>
      </c>
      <c r="AP29" s="542"/>
      <c r="AQ29" s="542">
        <f>SUBTOTAL(109,Table1351452010[มูลค่าหัก 3%
(ค่าเชื่อมสัญญาณ)])</f>
        <v>0</v>
      </c>
      <c r="AR29" s="569">
        <f>SUBTOTAL(109,Table1351452010[ค่าเชื่อมสัญญาณ
(เรียกเก็บสุทธิ)])</f>
        <v>0</v>
      </c>
      <c r="AS29" s="532">
        <f>SUM(AS7:AS28)</f>
        <v>0</v>
      </c>
      <c r="AT29" s="533">
        <f>SUBTOTAL(109,Table1351452010[รวมค่าคอมฯ
(A)+(B)+(C)])</f>
        <v>105702.41279999999</v>
      </c>
      <c r="AU29" s="526"/>
      <c r="AV29" s="526"/>
      <c r="AW29" s="526"/>
      <c r="AX29" s="527"/>
    </row>
    <row r="30" spans="1:51" s="161" customFormat="1" ht="28.5" customHeight="1" thickTop="1" x14ac:dyDescent="0.4">
      <c r="A30" s="129" t="s">
        <v>223</v>
      </c>
      <c r="B30" s="144"/>
      <c r="C30" s="144"/>
      <c r="D30" s="144"/>
      <c r="E30" s="144"/>
      <c r="F30" s="129"/>
      <c r="G30" s="144"/>
      <c r="H30" s="144"/>
      <c r="I30" s="158"/>
      <c r="J30" s="144"/>
      <c r="K30" s="162"/>
      <c r="L30" s="163"/>
      <c r="M30" s="162"/>
      <c r="N30" s="164"/>
      <c r="O30" s="164"/>
      <c r="P30" s="165"/>
      <c r="Q30" s="166"/>
      <c r="R30" s="164"/>
      <c r="S30" s="164"/>
      <c r="T30" s="167"/>
      <c r="U30" s="168"/>
      <c r="V30" s="167"/>
      <c r="W30" s="164"/>
      <c r="X30" s="167"/>
      <c r="Y30" s="164"/>
      <c r="Z30" s="167"/>
      <c r="AA30" s="164"/>
      <c r="AB30" s="167"/>
      <c r="AC30" s="164"/>
      <c r="AD30" s="167"/>
      <c r="AE30" s="164"/>
      <c r="AF30" s="166"/>
      <c r="AG30" s="164"/>
      <c r="AH30" s="164"/>
      <c r="AI30" s="164"/>
      <c r="AJ30" s="164"/>
      <c r="AK30" s="164"/>
      <c r="AL30" s="164"/>
      <c r="AM30" s="164"/>
      <c r="AN30" s="164"/>
      <c r="AO30" s="164"/>
      <c r="AP30" s="166"/>
      <c r="AQ30" s="166"/>
      <c r="AR30" s="164"/>
      <c r="AS30" s="164"/>
      <c r="AT30" s="164"/>
      <c r="AU30" s="164"/>
      <c r="AV30" s="164"/>
      <c r="AW30" s="164"/>
      <c r="AX30" s="129"/>
    </row>
    <row r="31" spans="1:51" s="161" customFormat="1" ht="28.5" customHeight="1" x14ac:dyDescent="0.4">
      <c r="A31" s="592" t="s">
        <v>224</v>
      </c>
      <c r="B31" s="144"/>
      <c r="C31" s="144"/>
      <c r="D31" s="144"/>
      <c r="E31" s="144"/>
      <c r="F31" s="129"/>
      <c r="G31" s="144"/>
      <c r="H31" s="144"/>
      <c r="I31" s="158"/>
      <c r="J31" s="144"/>
      <c r="K31" s="162"/>
      <c r="L31" s="163"/>
      <c r="M31" s="162"/>
      <c r="N31" s="164"/>
      <c r="O31" s="164"/>
      <c r="P31" s="165"/>
      <c r="Q31" s="166"/>
      <c r="R31" s="164"/>
      <c r="S31" s="164"/>
      <c r="T31" s="167"/>
      <c r="U31" s="168"/>
      <c r="V31" s="167"/>
      <c r="W31" s="164"/>
      <c r="X31" s="167"/>
      <c r="Y31" s="164"/>
      <c r="Z31" s="167"/>
      <c r="AA31" s="164"/>
      <c r="AB31" s="167"/>
      <c r="AC31" s="164"/>
      <c r="AD31" s="167"/>
      <c r="AE31" s="164"/>
      <c r="AF31" s="166"/>
      <c r="AG31" s="164"/>
      <c r="AH31" s="164"/>
      <c r="AI31" s="164"/>
      <c r="AJ31" s="164"/>
      <c r="AK31" s="164"/>
      <c r="AL31" s="164"/>
      <c r="AM31" s="164"/>
      <c r="AN31" s="164"/>
      <c r="AO31" s="164"/>
      <c r="AP31" s="166"/>
      <c r="AQ31" s="166"/>
      <c r="AR31" s="164"/>
      <c r="AS31" s="164"/>
      <c r="AT31" s="164"/>
      <c r="AU31" s="164"/>
      <c r="AV31" s="164"/>
      <c r="AW31" s="164"/>
      <c r="AX31" s="129"/>
    </row>
    <row r="32" spans="1:51" ht="25.2" customHeight="1" x14ac:dyDescent="0.55000000000000004">
      <c r="A32" s="658"/>
      <c r="B32" s="658"/>
      <c r="C32" s="658"/>
      <c r="D32" s="658"/>
      <c r="E32" s="658"/>
      <c r="F32" s="658"/>
      <c r="G32" s="658"/>
      <c r="H32" s="658"/>
      <c r="I32" s="658"/>
      <c r="J32" s="658"/>
      <c r="K32" s="169"/>
      <c r="L32" s="146"/>
      <c r="M32" s="155"/>
      <c r="N32" s="150"/>
      <c r="O32" s="150"/>
      <c r="P32" s="170"/>
      <c r="Q32" s="170"/>
      <c r="R32" s="150"/>
      <c r="S32" s="171"/>
      <c r="T32" s="147"/>
      <c r="U32" s="147"/>
      <c r="V32" s="147"/>
      <c r="W32" s="148"/>
      <c r="X32" s="147"/>
      <c r="Y32" s="148"/>
      <c r="Z32" s="147"/>
      <c r="AA32" s="148"/>
      <c r="AB32" s="147"/>
      <c r="AC32" s="148"/>
      <c r="AD32" s="147"/>
      <c r="AE32" s="150"/>
      <c r="AF32" s="172"/>
      <c r="AG32" s="172"/>
      <c r="AH32" s="150"/>
      <c r="AI32" s="150"/>
      <c r="AJ32" s="172"/>
      <c r="AK32" s="172"/>
      <c r="AL32" s="173"/>
      <c r="AM32" s="173"/>
      <c r="AN32" s="171"/>
      <c r="AO32" s="174"/>
      <c r="AP32" s="175"/>
      <c r="AQ32" s="175"/>
      <c r="AR32" s="176"/>
      <c r="AS32" s="171"/>
      <c r="AT32" s="177"/>
      <c r="AU32" s="178"/>
      <c r="AV32" s="178"/>
      <c r="AW32" s="179"/>
      <c r="AX32" s="180"/>
    </row>
    <row r="33" spans="1:50" ht="25.2" customHeight="1" x14ac:dyDescent="0.55000000000000004">
      <c r="A33" s="572"/>
      <c r="B33" s="572"/>
      <c r="C33" s="572"/>
      <c r="D33" s="572"/>
      <c r="E33" s="572"/>
      <c r="F33" s="572"/>
      <c r="G33" s="572"/>
      <c r="H33" s="572"/>
      <c r="I33" s="572"/>
      <c r="J33" s="572"/>
      <c r="K33" s="169"/>
      <c r="L33" s="146"/>
      <c r="M33" s="155"/>
      <c r="N33" s="150"/>
      <c r="O33" s="150"/>
      <c r="P33" s="170"/>
      <c r="Q33" s="170"/>
      <c r="R33" s="150"/>
      <c r="S33" s="171"/>
      <c r="T33" s="147"/>
      <c r="U33" s="147"/>
      <c r="V33" s="147"/>
      <c r="W33" s="148"/>
      <c r="X33" s="147"/>
      <c r="Y33" s="148"/>
      <c r="Z33" s="147"/>
      <c r="AA33" s="148"/>
      <c r="AB33" s="147"/>
      <c r="AC33" s="148"/>
      <c r="AD33" s="147"/>
      <c r="AE33" s="150"/>
      <c r="AF33" s="172"/>
      <c r="AG33" s="172"/>
      <c r="AH33" s="150"/>
      <c r="AI33" s="150"/>
      <c r="AJ33" s="172"/>
      <c r="AK33" s="172"/>
      <c r="AL33" s="173"/>
      <c r="AM33" s="173"/>
      <c r="AN33" s="171"/>
      <c r="AO33" s="174"/>
      <c r="AP33" s="175"/>
      <c r="AQ33" s="175"/>
      <c r="AR33" s="176"/>
      <c r="AS33" s="171"/>
      <c r="AT33" s="177"/>
      <c r="AU33" s="178"/>
      <c r="AV33" s="178"/>
      <c r="AW33" s="179"/>
      <c r="AX33" s="180"/>
    </row>
    <row r="34" spans="1:50" ht="25.2" customHeight="1" x14ac:dyDescent="0.55000000000000004">
      <c r="A34" s="572"/>
      <c r="B34" s="572"/>
      <c r="C34" s="572"/>
      <c r="D34" s="572"/>
      <c r="E34" s="572"/>
      <c r="F34" s="572"/>
      <c r="G34" s="572"/>
      <c r="H34" s="572"/>
      <c r="I34" s="572"/>
      <c r="J34" s="572"/>
      <c r="K34" s="169"/>
      <c r="L34" s="146"/>
      <c r="M34" s="155"/>
      <c r="N34" s="150"/>
      <c r="O34" s="150"/>
      <c r="P34" s="170"/>
      <c r="Q34" s="170"/>
      <c r="R34" s="150"/>
      <c r="S34" s="171"/>
      <c r="T34" s="147"/>
      <c r="U34" s="147"/>
      <c r="V34" s="147"/>
      <c r="W34" s="148"/>
      <c r="X34" s="147"/>
      <c r="Y34" s="148"/>
      <c r="Z34" s="147"/>
      <c r="AA34" s="148"/>
      <c r="AB34" s="147"/>
      <c r="AC34" s="148"/>
      <c r="AD34" s="147"/>
      <c r="AE34" s="150"/>
      <c r="AF34" s="172"/>
      <c r="AG34" s="172"/>
      <c r="AH34" s="150"/>
      <c r="AI34" s="150"/>
      <c r="AJ34" s="172"/>
      <c r="AK34" s="172"/>
      <c r="AL34" s="173"/>
      <c r="AM34" s="173"/>
      <c r="AN34" s="171"/>
      <c r="AO34" s="174"/>
      <c r="AP34" s="175"/>
      <c r="AQ34" s="175"/>
      <c r="AR34" s="176"/>
      <c r="AS34" s="171"/>
      <c r="AT34" s="177"/>
      <c r="AU34" s="178"/>
      <c r="AV34" s="178"/>
      <c r="AW34" s="179"/>
      <c r="AX34" s="180"/>
    </row>
    <row r="35" spans="1:50" s="196" customFormat="1" ht="25.8" customHeight="1" x14ac:dyDescent="0.25">
      <c r="A35" s="181"/>
      <c r="B35" s="572"/>
      <c r="C35" s="182"/>
      <c r="D35" s="182"/>
      <c r="E35" s="182"/>
      <c r="F35" s="181"/>
      <c r="G35" s="183"/>
      <c r="H35" s="183"/>
      <c r="I35" s="634"/>
      <c r="J35" s="184"/>
      <c r="K35" s="185"/>
      <c r="L35" s="186"/>
      <c r="M35" s="182"/>
      <c r="N35" s="184"/>
      <c r="O35" s="184"/>
      <c r="P35" s="187"/>
      <c r="Q35" s="187"/>
      <c r="R35" s="184"/>
      <c r="S35" s="188"/>
      <c r="T35" s="140"/>
      <c r="U35" s="140"/>
      <c r="V35" s="140"/>
      <c r="W35" s="141"/>
      <c r="X35" s="140"/>
      <c r="Y35" s="141"/>
      <c r="Z35" s="140"/>
      <c r="AA35" s="141"/>
      <c r="AB35" s="140"/>
      <c r="AC35" s="141"/>
      <c r="AD35" s="140"/>
      <c r="AE35" s="184"/>
      <c r="AF35" s="189"/>
      <c r="AG35" s="189"/>
      <c r="AH35" s="184"/>
      <c r="AI35" s="184"/>
      <c r="AJ35" s="189"/>
      <c r="AK35" s="189"/>
      <c r="AL35" s="190"/>
      <c r="AM35" s="190"/>
      <c r="AN35" s="188"/>
      <c r="AO35" s="188"/>
      <c r="AP35" s="191"/>
      <c r="AQ35" s="191"/>
      <c r="AR35" s="192"/>
      <c r="AS35" s="188"/>
      <c r="AT35" s="193"/>
      <c r="AU35" s="190"/>
      <c r="AV35" s="190"/>
      <c r="AW35" s="194"/>
      <c r="AX35" s="195"/>
    </row>
    <row r="36" spans="1:50" ht="21" hidden="1" x14ac:dyDescent="0.4">
      <c r="I36" s="635"/>
      <c r="J36" s="199"/>
    </row>
    <row r="37" spans="1:50" ht="21" hidden="1" x14ac:dyDescent="0.4">
      <c r="I37" s="635"/>
    </row>
  </sheetData>
  <sheetProtection formatCells="0" insertRows="0" insertHyperlinks="0" deleteRows="0" sort="0" autoFilter="0" pivotTables="0"/>
  <mergeCells count="10">
    <mergeCell ref="A32:J32"/>
    <mergeCell ref="AO5:AS5"/>
    <mergeCell ref="AE5:AN5"/>
    <mergeCell ref="A1:R1"/>
    <mergeCell ref="U4:AD4"/>
    <mergeCell ref="U5:AD5"/>
    <mergeCell ref="AE4:AN4"/>
    <mergeCell ref="AO4:AS4"/>
    <mergeCell ref="P4:Q4"/>
    <mergeCell ref="A2:B2"/>
  </mergeCells>
  <phoneticPr fontId="7" type="noConversion"/>
  <dataValidations count="3">
    <dataValidation type="list" allowBlank="1" showInputMessage="1" showErrorMessage="1" sqref="WMW983035 KC2 TY2 ADU2 ANQ2 AXM2 BHI2 BRE2 CBA2 CKW2 CUS2 DEO2 DOK2 DYG2 EIC2 ERY2 FBU2 FLQ2 FVM2 GFI2 GPE2 GZA2 HIW2 HSS2 ICO2 IMK2 IWG2 JGC2 JPY2 JZU2 KJQ2 KTM2 LDI2 LNE2 LXA2 MGW2 MQS2 NAO2 NKK2 NUG2 OEC2 ONY2 OXU2 PHQ2 PRM2 QBI2 QLE2 QVA2 REW2 ROS2 RYO2 SIK2 SSG2 TCC2 TLY2 TVU2 UFQ2 UPM2 UZI2 VJE2 VTA2 WCW2 WMS2 QVE983035 KG65531 UC65531 ADY65531 ANU65531 AXQ65531 BHM65531 BRI65531 CBE65531 CLA65531 CUW65531 DES65531 DOO65531 DYK65531 EIG65531 ESC65531 FBY65531 FLU65531 FVQ65531 GFM65531 GPI65531 GZE65531 HJA65531 HSW65531 ICS65531 IMO65531 IWK65531 JGG65531 JQC65531 JZY65531 KJU65531 KTQ65531 LDM65531 LNI65531 LXE65531 MHA65531 MQW65531 NAS65531 NKO65531 NUK65531 OEG65531 OOC65531 OXY65531 PHU65531 PRQ65531 QBM65531 QLI65531 QVE65531 RFA65531 ROW65531 RYS65531 SIO65531 SSK65531 TCG65531 TMC65531 TVY65531 UFU65531 UPQ65531 UZM65531 VJI65531 VTE65531 WDA65531 WMW65531 RFA983035 KG131067 UC131067 ADY131067 ANU131067 AXQ131067 BHM131067 BRI131067 CBE131067 CLA131067 CUW131067 DES131067 DOO131067 DYK131067 EIG131067 ESC131067 FBY131067 FLU131067 FVQ131067 GFM131067 GPI131067 GZE131067 HJA131067 HSW131067 ICS131067 IMO131067 IWK131067 JGG131067 JQC131067 JZY131067 KJU131067 KTQ131067 LDM131067 LNI131067 LXE131067 MHA131067 MQW131067 NAS131067 NKO131067 NUK131067 OEG131067 OOC131067 OXY131067 PHU131067 PRQ131067 QBM131067 QLI131067 QVE131067 RFA131067 ROW131067 RYS131067 SIO131067 SSK131067 TCG131067 TMC131067 TVY131067 UFU131067 UPQ131067 UZM131067 VJI131067 VTE131067 WDA131067 WMW131067 ROW983035 KG196603 UC196603 ADY196603 ANU196603 AXQ196603 BHM196603 BRI196603 CBE196603 CLA196603 CUW196603 DES196603 DOO196603 DYK196603 EIG196603 ESC196603 FBY196603 FLU196603 FVQ196603 GFM196603 GPI196603 GZE196603 HJA196603 HSW196603 ICS196603 IMO196603 IWK196603 JGG196603 JQC196603 JZY196603 KJU196603 KTQ196603 LDM196603 LNI196603 LXE196603 MHA196603 MQW196603 NAS196603 NKO196603 NUK196603 OEG196603 OOC196603 OXY196603 PHU196603 PRQ196603 QBM196603 QLI196603 QVE196603 RFA196603 ROW196603 RYS196603 SIO196603 SSK196603 TCG196603 TMC196603 TVY196603 UFU196603 UPQ196603 UZM196603 VJI196603 VTE196603 WDA196603 WMW196603 RYS983035 KG262139 UC262139 ADY262139 ANU262139 AXQ262139 BHM262139 BRI262139 CBE262139 CLA262139 CUW262139 DES262139 DOO262139 DYK262139 EIG262139 ESC262139 FBY262139 FLU262139 FVQ262139 GFM262139 GPI262139 GZE262139 HJA262139 HSW262139 ICS262139 IMO262139 IWK262139 JGG262139 JQC262139 JZY262139 KJU262139 KTQ262139 LDM262139 LNI262139 LXE262139 MHA262139 MQW262139 NAS262139 NKO262139 NUK262139 OEG262139 OOC262139 OXY262139 PHU262139 PRQ262139 QBM262139 QLI262139 QVE262139 RFA262139 ROW262139 RYS262139 SIO262139 SSK262139 TCG262139 TMC262139 TVY262139 UFU262139 UPQ262139 UZM262139 VJI262139 VTE262139 WDA262139 WMW262139 SIO983035 KG327675 UC327675 ADY327675 ANU327675 AXQ327675 BHM327675 BRI327675 CBE327675 CLA327675 CUW327675 DES327675 DOO327675 DYK327675 EIG327675 ESC327675 FBY327675 FLU327675 FVQ327675 GFM327675 GPI327675 GZE327675 HJA327675 HSW327675 ICS327675 IMO327675 IWK327675 JGG327675 JQC327675 JZY327675 KJU327675 KTQ327675 LDM327675 LNI327675 LXE327675 MHA327675 MQW327675 NAS327675 NKO327675 NUK327675 OEG327675 OOC327675 OXY327675 PHU327675 PRQ327675 QBM327675 QLI327675 QVE327675 RFA327675 ROW327675 RYS327675 SIO327675 SSK327675 TCG327675 TMC327675 TVY327675 UFU327675 UPQ327675 UZM327675 VJI327675 VTE327675 WDA327675 WMW327675 SSK983035 KG393211 UC393211 ADY393211 ANU393211 AXQ393211 BHM393211 BRI393211 CBE393211 CLA393211 CUW393211 DES393211 DOO393211 DYK393211 EIG393211 ESC393211 FBY393211 FLU393211 FVQ393211 GFM393211 GPI393211 GZE393211 HJA393211 HSW393211 ICS393211 IMO393211 IWK393211 JGG393211 JQC393211 JZY393211 KJU393211 KTQ393211 LDM393211 LNI393211 LXE393211 MHA393211 MQW393211 NAS393211 NKO393211 NUK393211 OEG393211 OOC393211 OXY393211 PHU393211 PRQ393211 QBM393211 QLI393211 QVE393211 RFA393211 ROW393211 RYS393211 SIO393211 SSK393211 TCG393211 TMC393211 TVY393211 UFU393211 UPQ393211 UZM393211 VJI393211 VTE393211 WDA393211 WMW393211 TCG983035 KG458747 UC458747 ADY458747 ANU458747 AXQ458747 BHM458747 BRI458747 CBE458747 CLA458747 CUW458747 DES458747 DOO458747 DYK458747 EIG458747 ESC458747 FBY458747 FLU458747 FVQ458747 GFM458747 GPI458747 GZE458747 HJA458747 HSW458747 ICS458747 IMO458747 IWK458747 JGG458747 JQC458747 JZY458747 KJU458747 KTQ458747 LDM458747 LNI458747 LXE458747 MHA458747 MQW458747 NAS458747 NKO458747 NUK458747 OEG458747 OOC458747 OXY458747 PHU458747 PRQ458747 QBM458747 QLI458747 QVE458747 RFA458747 ROW458747 RYS458747 SIO458747 SSK458747 TCG458747 TMC458747 TVY458747 UFU458747 UPQ458747 UZM458747 VJI458747 VTE458747 WDA458747 WMW458747 TMC983035 KG524283 UC524283 ADY524283 ANU524283 AXQ524283 BHM524283 BRI524283 CBE524283 CLA524283 CUW524283 DES524283 DOO524283 DYK524283 EIG524283 ESC524283 FBY524283 FLU524283 FVQ524283 GFM524283 GPI524283 GZE524283 HJA524283 HSW524283 ICS524283 IMO524283 IWK524283 JGG524283 JQC524283 JZY524283 KJU524283 KTQ524283 LDM524283 LNI524283 LXE524283 MHA524283 MQW524283 NAS524283 NKO524283 NUK524283 OEG524283 OOC524283 OXY524283 PHU524283 PRQ524283 QBM524283 QLI524283 QVE524283 RFA524283 ROW524283 RYS524283 SIO524283 SSK524283 TCG524283 TMC524283 TVY524283 UFU524283 UPQ524283 UZM524283 VJI524283 VTE524283 WDA524283 WMW524283 TVY983035 KG589819 UC589819 ADY589819 ANU589819 AXQ589819 BHM589819 BRI589819 CBE589819 CLA589819 CUW589819 DES589819 DOO589819 DYK589819 EIG589819 ESC589819 FBY589819 FLU589819 FVQ589819 GFM589819 GPI589819 GZE589819 HJA589819 HSW589819 ICS589819 IMO589819 IWK589819 JGG589819 JQC589819 JZY589819 KJU589819 KTQ589819 LDM589819 LNI589819 LXE589819 MHA589819 MQW589819 NAS589819 NKO589819 NUK589819 OEG589819 OOC589819 OXY589819 PHU589819 PRQ589819 QBM589819 QLI589819 QVE589819 RFA589819 ROW589819 RYS589819 SIO589819 SSK589819 TCG589819 TMC589819 TVY589819 UFU589819 UPQ589819 UZM589819 VJI589819 VTE589819 WDA589819 WMW589819 UFU983035 KG655355 UC655355 ADY655355 ANU655355 AXQ655355 BHM655355 BRI655355 CBE655355 CLA655355 CUW655355 DES655355 DOO655355 DYK655355 EIG655355 ESC655355 FBY655355 FLU655355 FVQ655355 GFM655355 GPI655355 GZE655355 HJA655355 HSW655355 ICS655355 IMO655355 IWK655355 JGG655355 JQC655355 JZY655355 KJU655355 KTQ655355 LDM655355 LNI655355 LXE655355 MHA655355 MQW655355 NAS655355 NKO655355 NUK655355 OEG655355 OOC655355 OXY655355 PHU655355 PRQ655355 QBM655355 QLI655355 QVE655355 RFA655355 ROW655355 RYS655355 SIO655355 SSK655355 TCG655355 TMC655355 TVY655355 UFU655355 UPQ655355 UZM655355 VJI655355 VTE655355 WDA655355 WMW655355 UPQ983035 KG720891 UC720891 ADY720891 ANU720891 AXQ720891 BHM720891 BRI720891 CBE720891 CLA720891 CUW720891 DES720891 DOO720891 DYK720891 EIG720891 ESC720891 FBY720891 FLU720891 FVQ720891 GFM720891 GPI720891 GZE720891 HJA720891 HSW720891 ICS720891 IMO720891 IWK720891 JGG720891 JQC720891 JZY720891 KJU720891 KTQ720891 LDM720891 LNI720891 LXE720891 MHA720891 MQW720891 NAS720891 NKO720891 NUK720891 OEG720891 OOC720891 OXY720891 PHU720891 PRQ720891 QBM720891 QLI720891 QVE720891 RFA720891 ROW720891 RYS720891 SIO720891 SSK720891 TCG720891 TMC720891 TVY720891 UFU720891 UPQ720891 UZM720891 VJI720891 VTE720891 WDA720891 WMW720891 UZM983035 KG786427 UC786427 ADY786427 ANU786427 AXQ786427 BHM786427 BRI786427 CBE786427 CLA786427 CUW786427 DES786427 DOO786427 DYK786427 EIG786427 ESC786427 FBY786427 FLU786427 FVQ786427 GFM786427 GPI786427 GZE786427 HJA786427 HSW786427 ICS786427 IMO786427 IWK786427 JGG786427 JQC786427 JZY786427 KJU786427 KTQ786427 LDM786427 LNI786427 LXE786427 MHA786427 MQW786427 NAS786427 NKO786427 NUK786427 OEG786427 OOC786427 OXY786427 PHU786427 PRQ786427 QBM786427 QLI786427 QVE786427 RFA786427 ROW786427 RYS786427 SIO786427 SSK786427 TCG786427 TMC786427 TVY786427 UFU786427 UPQ786427 UZM786427 VJI786427 VTE786427 WDA786427 WMW786427 VJI983035 KG851963 UC851963 ADY851963 ANU851963 AXQ851963 BHM851963 BRI851963 CBE851963 CLA851963 CUW851963 DES851963 DOO851963 DYK851963 EIG851963 ESC851963 FBY851963 FLU851963 FVQ851963 GFM851963 GPI851963 GZE851963 HJA851963 HSW851963 ICS851963 IMO851963 IWK851963 JGG851963 JQC851963 JZY851963 KJU851963 KTQ851963 LDM851963 LNI851963 LXE851963 MHA851963 MQW851963 NAS851963 NKO851963 NUK851963 OEG851963 OOC851963 OXY851963 PHU851963 PRQ851963 QBM851963 QLI851963 QVE851963 RFA851963 ROW851963 RYS851963 SIO851963 SSK851963 TCG851963 TMC851963 TVY851963 UFU851963 UPQ851963 UZM851963 VJI851963 VTE851963 WDA851963 WMW851963 VTE983035 KG917499 UC917499 ADY917499 ANU917499 AXQ917499 BHM917499 BRI917499 CBE917499 CLA917499 CUW917499 DES917499 DOO917499 DYK917499 EIG917499 ESC917499 FBY917499 FLU917499 FVQ917499 GFM917499 GPI917499 GZE917499 HJA917499 HSW917499 ICS917499 IMO917499 IWK917499 JGG917499 JQC917499 JZY917499 KJU917499 KTQ917499 LDM917499 LNI917499 LXE917499 MHA917499 MQW917499 NAS917499 NKO917499 NUK917499 OEG917499 OOC917499 OXY917499 PHU917499 PRQ917499 QBM917499 QLI917499 QVE917499 RFA917499 ROW917499 RYS917499 SIO917499 SSK917499 TCG917499 TMC917499 TVY917499 UFU917499 UPQ917499 UZM917499 VJI917499 VTE917499 WDA917499 WMW917499 WDA983035 KG983035 UC983035 ADY983035 ANU983035 AXQ983035 BHM983035 BRI983035 CBE983035 CLA983035 CUW983035 DES983035 DOO983035 DYK983035 EIG983035 ESC983035 FBY983035 FLU983035 FVQ983035 GFM983035 GPI983035 GZE983035 HJA983035 HSW983035 ICS983035 IMO983035 IWK983035 JGG983035 JQC983035 JZY983035 KJU983035 KTQ983035 LDM983035 LNI983035 LXE983035 MHA983035 MQW983035 NAS983035 NKO983035 NUK983035 OEG983035 OOC983035 OXY983035 PHU983035 PRQ983035 QBM983035 QLI983035 F131067 F196603 F262139 F327675 F393211 F458747 F524283 F589819 F655355 F720891 F786427 F851963 F917499 F983035 A983035 A917499 A851963 A786427 A720891 A655355 A589819 A524283 A458747 A393211 A327675 A262139 A196603 A131067 A65531 F65531"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O983039:WNO983068 BC65535:BC65564 KY65535:KY65564 UU65535:UU65564 AEQ65535:AEQ65564 AOM65535:AOM65564 AYI65535:AYI65564 BIE65535:BIE65564 BSA65535:BSA65564 CBW65535:CBW65564 CLS65535:CLS65564 CVO65535:CVO65564 DFK65535:DFK65564 DPG65535:DPG65564 DZC65535:DZC65564 EIY65535:EIY65564 ESU65535:ESU65564 FCQ65535:FCQ65564 FMM65535:FMM65564 FWI65535:FWI65564 GGE65535:GGE65564 GQA65535:GQA65564 GZW65535:GZW65564 HJS65535:HJS65564 HTO65535:HTO65564 IDK65535:IDK65564 ING65535:ING65564 IXC65535:IXC65564 JGY65535:JGY65564 JQU65535:JQU65564 KAQ65535:KAQ65564 KKM65535:KKM65564 KUI65535:KUI65564 LEE65535:LEE65564 LOA65535:LOA65564 LXW65535:LXW65564 MHS65535:MHS65564 MRO65535:MRO65564 NBK65535:NBK65564 NLG65535:NLG65564 NVC65535:NVC65564 OEY65535:OEY65564 OOU65535:OOU65564 OYQ65535:OYQ65564 PIM65535:PIM65564 PSI65535:PSI65564 QCE65535:QCE65564 QMA65535:QMA65564 QVW65535:QVW65564 RFS65535:RFS65564 RPO65535:RPO65564 RZK65535:RZK65564 SJG65535:SJG65564 STC65535:STC65564 TCY65535:TCY65564 TMU65535:TMU65564 TWQ65535:TWQ65564 UGM65535:UGM65564 UQI65535:UQI65564 VAE65535:VAE65564 VKA65535:VKA65564 VTW65535:VTW65564 WDS65535:WDS65564 WNO65535:WNO65564 BC131071:BC131100 KY131071:KY131100 UU131071:UU131100 AEQ131071:AEQ131100 AOM131071:AOM131100 AYI131071:AYI131100 BIE131071:BIE131100 BSA131071:BSA131100 CBW131071:CBW131100 CLS131071:CLS131100 CVO131071:CVO131100 DFK131071:DFK131100 DPG131071:DPG131100 DZC131071:DZC131100 EIY131071:EIY131100 ESU131071:ESU131100 FCQ131071:FCQ131100 FMM131071:FMM131100 FWI131071:FWI131100 GGE131071:GGE131100 GQA131071:GQA131100 GZW131071:GZW131100 HJS131071:HJS131100 HTO131071:HTO131100 IDK131071:IDK131100 ING131071:ING131100 IXC131071:IXC131100 JGY131071:JGY131100 JQU131071:JQU131100 KAQ131071:KAQ131100 KKM131071:KKM131100 KUI131071:KUI131100 LEE131071:LEE131100 LOA131071:LOA131100 LXW131071:LXW131100 MHS131071:MHS131100 MRO131071:MRO131100 NBK131071:NBK131100 NLG131071:NLG131100 NVC131071:NVC131100 OEY131071:OEY131100 OOU131071:OOU131100 OYQ131071:OYQ131100 PIM131071:PIM131100 PSI131071:PSI131100 QCE131071:QCE131100 QMA131071:QMA131100 QVW131071:QVW131100 RFS131071:RFS131100 RPO131071:RPO131100 RZK131071:RZK131100 SJG131071:SJG131100 STC131071:STC131100 TCY131071:TCY131100 TMU131071:TMU131100 TWQ131071:TWQ131100 UGM131071:UGM131100 UQI131071:UQI131100 VAE131071:VAE131100 VKA131071:VKA131100 VTW131071:VTW131100 WDS131071:WDS131100 WNO131071:WNO131100 BC196607:BC196636 KY196607:KY196636 UU196607:UU196636 AEQ196607:AEQ196636 AOM196607:AOM196636 AYI196607:AYI196636 BIE196607:BIE196636 BSA196607:BSA196636 CBW196607:CBW196636 CLS196607:CLS196636 CVO196607:CVO196636 DFK196607:DFK196636 DPG196607:DPG196636 DZC196607:DZC196636 EIY196607:EIY196636 ESU196607:ESU196636 FCQ196607:FCQ196636 FMM196607:FMM196636 FWI196607:FWI196636 GGE196607:GGE196636 GQA196607:GQA196636 GZW196607:GZW196636 HJS196607:HJS196636 HTO196607:HTO196636 IDK196607:IDK196636 ING196607:ING196636 IXC196607:IXC196636 JGY196607:JGY196636 JQU196607:JQU196636 KAQ196607:KAQ196636 KKM196607:KKM196636 KUI196607:KUI196636 LEE196607:LEE196636 LOA196607:LOA196636 LXW196607:LXW196636 MHS196607:MHS196636 MRO196607:MRO196636 NBK196607:NBK196636 NLG196607:NLG196636 NVC196607:NVC196636 OEY196607:OEY196636 OOU196607:OOU196636 OYQ196607:OYQ196636 PIM196607:PIM196636 PSI196607:PSI196636 QCE196607:QCE196636 QMA196607:QMA196636 QVW196607:QVW196636 RFS196607:RFS196636 RPO196607:RPO196636 RZK196607:RZK196636 SJG196607:SJG196636 STC196607:STC196636 TCY196607:TCY196636 TMU196607:TMU196636 TWQ196607:TWQ196636 UGM196607:UGM196636 UQI196607:UQI196636 VAE196607:VAE196636 VKA196607:VKA196636 VTW196607:VTW196636 WDS196607:WDS196636 WNO196607:WNO196636 BC262143:BC262172 KY262143:KY262172 UU262143:UU262172 AEQ262143:AEQ262172 AOM262143:AOM262172 AYI262143:AYI262172 BIE262143:BIE262172 BSA262143:BSA262172 CBW262143:CBW262172 CLS262143:CLS262172 CVO262143:CVO262172 DFK262143:DFK262172 DPG262143:DPG262172 DZC262143:DZC262172 EIY262143:EIY262172 ESU262143:ESU262172 FCQ262143:FCQ262172 FMM262143:FMM262172 FWI262143:FWI262172 GGE262143:GGE262172 GQA262143:GQA262172 GZW262143:GZW262172 HJS262143:HJS262172 HTO262143:HTO262172 IDK262143:IDK262172 ING262143:ING262172 IXC262143:IXC262172 JGY262143:JGY262172 JQU262143:JQU262172 KAQ262143:KAQ262172 KKM262143:KKM262172 KUI262143:KUI262172 LEE262143:LEE262172 LOA262143:LOA262172 LXW262143:LXW262172 MHS262143:MHS262172 MRO262143:MRO262172 NBK262143:NBK262172 NLG262143:NLG262172 NVC262143:NVC262172 OEY262143:OEY262172 OOU262143:OOU262172 OYQ262143:OYQ262172 PIM262143:PIM262172 PSI262143:PSI262172 QCE262143:QCE262172 QMA262143:QMA262172 QVW262143:QVW262172 RFS262143:RFS262172 RPO262143:RPO262172 RZK262143:RZK262172 SJG262143:SJG262172 STC262143:STC262172 TCY262143:TCY262172 TMU262143:TMU262172 TWQ262143:TWQ262172 UGM262143:UGM262172 UQI262143:UQI262172 VAE262143:VAE262172 VKA262143:VKA262172 VTW262143:VTW262172 WDS262143:WDS262172 WNO262143:WNO262172 BC327679:BC327708 KY327679:KY327708 UU327679:UU327708 AEQ327679:AEQ327708 AOM327679:AOM327708 AYI327679:AYI327708 BIE327679:BIE327708 BSA327679:BSA327708 CBW327679:CBW327708 CLS327679:CLS327708 CVO327679:CVO327708 DFK327679:DFK327708 DPG327679:DPG327708 DZC327679:DZC327708 EIY327679:EIY327708 ESU327679:ESU327708 FCQ327679:FCQ327708 FMM327679:FMM327708 FWI327679:FWI327708 GGE327679:GGE327708 GQA327679:GQA327708 GZW327679:GZW327708 HJS327679:HJS327708 HTO327679:HTO327708 IDK327679:IDK327708 ING327679:ING327708 IXC327679:IXC327708 JGY327679:JGY327708 JQU327679:JQU327708 KAQ327679:KAQ327708 KKM327679:KKM327708 KUI327679:KUI327708 LEE327679:LEE327708 LOA327679:LOA327708 LXW327679:LXW327708 MHS327679:MHS327708 MRO327679:MRO327708 NBK327679:NBK327708 NLG327679:NLG327708 NVC327679:NVC327708 OEY327679:OEY327708 OOU327679:OOU327708 OYQ327679:OYQ327708 PIM327679:PIM327708 PSI327679:PSI327708 QCE327679:QCE327708 QMA327679:QMA327708 QVW327679:QVW327708 RFS327679:RFS327708 RPO327679:RPO327708 RZK327679:RZK327708 SJG327679:SJG327708 STC327679:STC327708 TCY327679:TCY327708 TMU327679:TMU327708 TWQ327679:TWQ327708 UGM327679:UGM327708 UQI327679:UQI327708 VAE327679:VAE327708 VKA327679:VKA327708 VTW327679:VTW327708 WDS327679:WDS327708 WNO327679:WNO327708 BC393215:BC393244 KY393215:KY393244 UU393215:UU393244 AEQ393215:AEQ393244 AOM393215:AOM393244 AYI393215:AYI393244 BIE393215:BIE393244 BSA393215:BSA393244 CBW393215:CBW393244 CLS393215:CLS393244 CVO393215:CVO393244 DFK393215:DFK393244 DPG393215:DPG393244 DZC393215:DZC393244 EIY393215:EIY393244 ESU393215:ESU393244 FCQ393215:FCQ393244 FMM393215:FMM393244 FWI393215:FWI393244 GGE393215:GGE393244 GQA393215:GQA393244 GZW393215:GZW393244 HJS393215:HJS393244 HTO393215:HTO393244 IDK393215:IDK393244 ING393215:ING393244 IXC393215:IXC393244 JGY393215:JGY393244 JQU393215:JQU393244 KAQ393215:KAQ393244 KKM393215:KKM393244 KUI393215:KUI393244 LEE393215:LEE393244 LOA393215:LOA393244 LXW393215:LXW393244 MHS393215:MHS393244 MRO393215:MRO393244 NBK393215:NBK393244 NLG393215:NLG393244 NVC393215:NVC393244 OEY393215:OEY393244 OOU393215:OOU393244 OYQ393215:OYQ393244 PIM393215:PIM393244 PSI393215:PSI393244 QCE393215:QCE393244 QMA393215:QMA393244 QVW393215:QVW393244 RFS393215:RFS393244 RPO393215:RPO393244 RZK393215:RZK393244 SJG393215:SJG393244 STC393215:STC393244 TCY393215:TCY393244 TMU393215:TMU393244 TWQ393215:TWQ393244 UGM393215:UGM393244 UQI393215:UQI393244 VAE393215:VAE393244 VKA393215:VKA393244 VTW393215:VTW393244 WDS393215:WDS393244 WNO393215:WNO393244 BC458751:BC458780 KY458751:KY458780 UU458751:UU458780 AEQ458751:AEQ458780 AOM458751:AOM458780 AYI458751:AYI458780 BIE458751:BIE458780 BSA458751:BSA458780 CBW458751:CBW458780 CLS458751:CLS458780 CVO458751:CVO458780 DFK458751:DFK458780 DPG458751:DPG458780 DZC458751:DZC458780 EIY458751:EIY458780 ESU458751:ESU458780 FCQ458751:FCQ458780 FMM458751:FMM458780 FWI458751:FWI458780 GGE458751:GGE458780 GQA458751:GQA458780 GZW458751:GZW458780 HJS458751:HJS458780 HTO458751:HTO458780 IDK458751:IDK458780 ING458751:ING458780 IXC458751:IXC458780 JGY458751:JGY458780 JQU458751:JQU458780 KAQ458751:KAQ458780 KKM458751:KKM458780 KUI458751:KUI458780 LEE458751:LEE458780 LOA458751:LOA458780 LXW458751:LXW458780 MHS458751:MHS458780 MRO458751:MRO458780 NBK458751:NBK458780 NLG458751:NLG458780 NVC458751:NVC458780 OEY458751:OEY458780 OOU458751:OOU458780 OYQ458751:OYQ458780 PIM458751:PIM458780 PSI458751:PSI458780 QCE458751:QCE458780 QMA458751:QMA458780 QVW458751:QVW458780 RFS458751:RFS458780 RPO458751:RPO458780 RZK458751:RZK458780 SJG458751:SJG458780 STC458751:STC458780 TCY458751:TCY458780 TMU458751:TMU458780 TWQ458751:TWQ458780 UGM458751:UGM458780 UQI458751:UQI458780 VAE458751:VAE458780 VKA458751:VKA458780 VTW458751:VTW458780 WDS458751:WDS458780 WNO458751:WNO458780 BC524287:BC524316 KY524287:KY524316 UU524287:UU524316 AEQ524287:AEQ524316 AOM524287:AOM524316 AYI524287:AYI524316 BIE524287:BIE524316 BSA524287:BSA524316 CBW524287:CBW524316 CLS524287:CLS524316 CVO524287:CVO524316 DFK524287:DFK524316 DPG524287:DPG524316 DZC524287:DZC524316 EIY524287:EIY524316 ESU524287:ESU524316 FCQ524287:FCQ524316 FMM524287:FMM524316 FWI524287:FWI524316 GGE524287:GGE524316 GQA524287:GQA524316 GZW524287:GZW524316 HJS524287:HJS524316 HTO524287:HTO524316 IDK524287:IDK524316 ING524287:ING524316 IXC524287:IXC524316 JGY524287:JGY524316 JQU524287:JQU524316 KAQ524287:KAQ524316 KKM524287:KKM524316 KUI524287:KUI524316 LEE524287:LEE524316 LOA524287:LOA524316 LXW524287:LXW524316 MHS524287:MHS524316 MRO524287:MRO524316 NBK524287:NBK524316 NLG524287:NLG524316 NVC524287:NVC524316 OEY524287:OEY524316 OOU524287:OOU524316 OYQ524287:OYQ524316 PIM524287:PIM524316 PSI524287:PSI524316 QCE524287:QCE524316 QMA524287:QMA524316 QVW524287:QVW524316 RFS524287:RFS524316 RPO524287:RPO524316 RZK524287:RZK524316 SJG524287:SJG524316 STC524287:STC524316 TCY524287:TCY524316 TMU524287:TMU524316 TWQ524287:TWQ524316 UGM524287:UGM524316 UQI524287:UQI524316 VAE524287:VAE524316 VKA524287:VKA524316 VTW524287:VTW524316 WDS524287:WDS524316 WNO524287:WNO524316 BC589823:BC589852 KY589823:KY589852 UU589823:UU589852 AEQ589823:AEQ589852 AOM589823:AOM589852 AYI589823:AYI589852 BIE589823:BIE589852 BSA589823:BSA589852 CBW589823:CBW589852 CLS589823:CLS589852 CVO589823:CVO589852 DFK589823:DFK589852 DPG589823:DPG589852 DZC589823:DZC589852 EIY589823:EIY589852 ESU589823:ESU589852 FCQ589823:FCQ589852 FMM589823:FMM589852 FWI589823:FWI589852 GGE589823:GGE589852 GQA589823:GQA589852 GZW589823:GZW589852 HJS589823:HJS589852 HTO589823:HTO589852 IDK589823:IDK589852 ING589823:ING589852 IXC589823:IXC589852 JGY589823:JGY589852 JQU589823:JQU589852 KAQ589823:KAQ589852 KKM589823:KKM589852 KUI589823:KUI589852 LEE589823:LEE589852 LOA589823:LOA589852 LXW589823:LXW589852 MHS589823:MHS589852 MRO589823:MRO589852 NBK589823:NBK589852 NLG589823:NLG589852 NVC589823:NVC589852 OEY589823:OEY589852 OOU589823:OOU589852 OYQ589823:OYQ589852 PIM589823:PIM589852 PSI589823:PSI589852 QCE589823:QCE589852 QMA589823:QMA589852 QVW589823:QVW589852 RFS589823:RFS589852 RPO589823:RPO589852 RZK589823:RZK589852 SJG589823:SJG589852 STC589823:STC589852 TCY589823:TCY589852 TMU589823:TMU589852 TWQ589823:TWQ589852 UGM589823:UGM589852 UQI589823:UQI589852 VAE589823:VAE589852 VKA589823:VKA589852 VTW589823:VTW589852 WDS589823:WDS589852 WNO589823:WNO589852 BC655359:BC655388 KY655359:KY655388 UU655359:UU655388 AEQ655359:AEQ655388 AOM655359:AOM655388 AYI655359:AYI655388 BIE655359:BIE655388 BSA655359:BSA655388 CBW655359:CBW655388 CLS655359:CLS655388 CVO655359:CVO655388 DFK655359:DFK655388 DPG655359:DPG655388 DZC655359:DZC655388 EIY655359:EIY655388 ESU655359:ESU655388 FCQ655359:FCQ655388 FMM655359:FMM655388 FWI655359:FWI655388 GGE655359:GGE655388 GQA655359:GQA655388 GZW655359:GZW655388 HJS655359:HJS655388 HTO655359:HTO655388 IDK655359:IDK655388 ING655359:ING655388 IXC655359:IXC655388 JGY655359:JGY655388 JQU655359:JQU655388 KAQ655359:KAQ655388 KKM655359:KKM655388 KUI655359:KUI655388 LEE655359:LEE655388 LOA655359:LOA655388 LXW655359:LXW655388 MHS655359:MHS655388 MRO655359:MRO655388 NBK655359:NBK655388 NLG655359:NLG655388 NVC655359:NVC655388 OEY655359:OEY655388 OOU655359:OOU655388 OYQ655359:OYQ655388 PIM655359:PIM655388 PSI655359:PSI655388 QCE655359:QCE655388 QMA655359:QMA655388 QVW655359:QVW655388 RFS655359:RFS655388 RPO655359:RPO655388 RZK655359:RZK655388 SJG655359:SJG655388 STC655359:STC655388 TCY655359:TCY655388 TMU655359:TMU655388 TWQ655359:TWQ655388 UGM655359:UGM655388 UQI655359:UQI655388 VAE655359:VAE655388 VKA655359:VKA655388 VTW655359:VTW655388 WDS655359:WDS655388 WNO655359:WNO655388 BC720895:BC720924 KY720895:KY720924 UU720895:UU720924 AEQ720895:AEQ720924 AOM720895:AOM720924 AYI720895:AYI720924 BIE720895:BIE720924 BSA720895:BSA720924 CBW720895:CBW720924 CLS720895:CLS720924 CVO720895:CVO720924 DFK720895:DFK720924 DPG720895:DPG720924 DZC720895:DZC720924 EIY720895:EIY720924 ESU720895:ESU720924 FCQ720895:FCQ720924 FMM720895:FMM720924 FWI720895:FWI720924 GGE720895:GGE720924 GQA720895:GQA720924 GZW720895:GZW720924 HJS720895:HJS720924 HTO720895:HTO720924 IDK720895:IDK720924 ING720895:ING720924 IXC720895:IXC720924 JGY720895:JGY720924 JQU720895:JQU720924 KAQ720895:KAQ720924 KKM720895:KKM720924 KUI720895:KUI720924 LEE720895:LEE720924 LOA720895:LOA720924 LXW720895:LXW720924 MHS720895:MHS720924 MRO720895:MRO720924 NBK720895:NBK720924 NLG720895:NLG720924 NVC720895:NVC720924 OEY720895:OEY720924 OOU720895:OOU720924 OYQ720895:OYQ720924 PIM720895:PIM720924 PSI720895:PSI720924 QCE720895:QCE720924 QMA720895:QMA720924 QVW720895:QVW720924 RFS720895:RFS720924 RPO720895:RPO720924 RZK720895:RZK720924 SJG720895:SJG720924 STC720895:STC720924 TCY720895:TCY720924 TMU720895:TMU720924 TWQ720895:TWQ720924 UGM720895:UGM720924 UQI720895:UQI720924 VAE720895:VAE720924 VKA720895:VKA720924 VTW720895:VTW720924 WDS720895:WDS720924 WNO720895:WNO720924 BC786431:BC786460 KY786431:KY786460 UU786431:UU786460 AEQ786431:AEQ786460 AOM786431:AOM786460 AYI786431:AYI786460 BIE786431:BIE786460 BSA786431:BSA786460 CBW786431:CBW786460 CLS786431:CLS786460 CVO786431:CVO786460 DFK786431:DFK786460 DPG786431:DPG786460 DZC786431:DZC786460 EIY786431:EIY786460 ESU786431:ESU786460 FCQ786431:FCQ786460 FMM786431:FMM786460 FWI786431:FWI786460 GGE786431:GGE786460 GQA786431:GQA786460 GZW786431:GZW786460 HJS786431:HJS786460 HTO786431:HTO786460 IDK786431:IDK786460 ING786431:ING786460 IXC786431:IXC786460 JGY786431:JGY786460 JQU786431:JQU786460 KAQ786431:KAQ786460 KKM786431:KKM786460 KUI786431:KUI786460 LEE786431:LEE786460 LOA786431:LOA786460 LXW786431:LXW786460 MHS786431:MHS786460 MRO786431:MRO786460 NBK786431:NBK786460 NLG786431:NLG786460 NVC786431:NVC786460 OEY786431:OEY786460 OOU786431:OOU786460 OYQ786431:OYQ786460 PIM786431:PIM786460 PSI786431:PSI786460 QCE786431:QCE786460 QMA786431:QMA786460 QVW786431:QVW786460 RFS786431:RFS786460 RPO786431:RPO786460 RZK786431:RZK786460 SJG786431:SJG786460 STC786431:STC786460 TCY786431:TCY786460 TMU786431:TMU786460 TWQ786431:TWQ786460 UGM786431:UGM786460 UQI786431:UQI786460 VAE786431:VAE786460 VKA786431:VKA786460 VTW786431:VTW786460 WDS786431:WDS786460 WNO786431:WNO786460 BC851967:BC851996 KY851967:KY851996 UU851967:UU851996 AEQ851967:AEQ851996 AOM851967:AOM851996 AYI851967:AYI851996 BIE851967:BIE851996 BSA851967:BSA851996 CBW851967:CBW851996 CLS851967:CLS851996 CVO851967:CVO851996 DFK851967:DFK851996 DPG851967:DPG851996 DZC851967:DZC851996 EIY851967:EIY851996 ESU851967:ESU851996 FCQ851967:FCQ851996 FMM851967:FMM851996 FWI851967:FWI851996 GGE851967:GGE851996 GQA851967:GQA851996 GZW851967:GZW851996 HJS851967:HJS851996 HTO851967:HTO851996 IDK851967:IDK851996 ING851967:ING851996 IXC851967:IXC851996 JGY851967:JGY851996 JQU851967:JQU851996 KAQ851967:KAQ851996 KKM851967:KKM851996 KUI851967:KUI851996 LEE851967:LEE851996 LOA851967:LOA851996 LXW851967:LXW851996 MHS851967:MHS851996 MRO851967:MRO851996 NBK851967:NBK851996 NLG851967:NLG851996 NVC851967:NVC851996 OEY851967:OEY851996 OOU851967:OOU851996 OYQ851967:OYQ851996 PIM851967:PIM851996 PSI851967:PSI851996 QCE851967:QCE851996 QMA851967:QMA851996 QVW851967:QVW851996 RFS851967:RFS851996 RPO851967:RPO851996 RZK851967:RZK851996 SJG851967:SJG851996 STC851967:STC851996 TCY851967:TCY851996 TMU851967:TMU851996 TWQ851967:TWQ851996 UGM851967:UGM851996 UQI851967:UQI851996 VAE851967:VAE851996 VKA851967:VKA851996 VTW851967:VTW851996 WDS851967:WDS851996 WNO851967:WNO851996 BC917503:BC917532 KY917503:KY917532 UU917503:UU917532 AEQ917503:AEQ917532 AOM917503:AOM917532 AYI917503:AYI917532 BIE917503:BIE917532 BSA917503:BSA917532 CBW917503:CBW917532 CLS917503:CLS917532 CVO917503:CVO917532 DFK917503:DFK917532 DPG917503:DPG917532 DZC917503:DZC917532 EIY917503:EIY917532 ESU917503:ESU917532 FCQ917503:FCQ917532 FMM917503:FMM917532 FWI917503:FWI917532 GGE917503:GGE917532 GQA917503:GQA917532 GZW917503:GZW917532 HJS917503:HJS917532 HTO917503:HTO917532 IDK917503:IDK917532 ING917503:ING917532 IXC917503:IXC917532 JGY917503:JGY917532 JQU917503:JQU917532 KAQ917503:KAQ917532 KKM917503:KKM917532 KUI917503:KUI917532 LEE917503:LEE917532 LOA917503:LOA917532 LXW917503:LXW917532 MHS917503:MHS917532 MRO917503:MRO917532 NBK917503:NBK917532 NLG917503:NLG917532 NVC917503:NVC917532 OEY917503:OEY917532 OOU917503:OOU917532 OYQ917503:OYQ917532 PIM917503:PIM917532 PSI917503:PSI917532 QCE917503:QCE917532 QMA917503:QMA917532 QVW917503:QVW917532 RFS917503:RFS917532 RPO917503:RPO917532 RZK917503:RZK917532 SJG917503:SJG917532 STC917503:STC917532 TCY917503:TCY917532 TMU917503:TMU917532 TWQ917503:TWQ917532 UGM917503:UGM917532 UQI917503:UQI917532 VAE917503:VAE917532 VKA917503:VKA917532 VTW917503:VTW917532 WDS917503:WDS917532 WNO917503:WNO917532 BC983039:BC983068 KY983039:KY983068 UU983039:UU983068 AEQ983039:AEQ983068 AOM983039:AOM983068 AYI983039:AYI983068 BIE983039:BIE983068 BSA983039:BSA983068 CBW983039:CBW983068 CLS983039:CLS983068 CVO983039:CVO983068 DFK983039:DFK983068 DPG983039:DPG983068 DZC983039:DZC983068 EIY983039:EIY983068 ESU983039:ESU983068 FCQ983039:FCQ983068 FMM983039:FMM983068 FWI983039:FWI983068 GGE983039:GGE983068 GQA983039:GQA983068 GZW983039:GZW983068 HJS983039:HJS983068 HTO983039:HTO983068 IDK983039:IDK983068 ING983039:ING983068 IXC983039:IXC983068 JGY983039:JGY983068 JQU983039:JQU983068 KAQ983039:KAQ983068 KKM983039:KKM983068 KUI983039:KUI983068 LEE983039:LEE983068 LOA983039:LOA983068 LXW983039:LXW983068 MHS983039:MHS983068 MRO983039:MRO983068 NBK983039:NBK983068 NLG983039:NLG983068 NVC983039:NVC983068 OEY983039:OEY983068 OOU983039:OOU983068 OYQ983039:OYQ983068 PIM983039:PIM983068 PSI983039:PSI983068 QCE983039:QCE983068 QMA983039:QMA983068 QVW983039:QVW983068 RFS983039:RFS983068 RPO983039:RPO983068 RZK983039:RZK983068 SJG983039:SJG983068 STC983039:STC983068 TCY983039:TCY983068 TMU983039:TMU983068 TWQ983039:TWQ983068 UGM983039:UGM983068 UQI983039:UQI983068 VAE983039:VAE983068 VKA983039:VKA983068 VTW983039:VTW983068 WDS983039:WDS983068 TWM7:TWM28 TMQ7:TMQ28 TCU7:TCU28 SSY7:SSY28 SJC7:SJC28 RZG7:RZG28 RPK7:RPK28 RFO7:RFO28 QVS7:QVS28 QLW7:QLW28 QCA7:QCA28 PSE7:PSE28 PII7:PII28 OYM7:OYM28 OOQ7:OOQ28 OEU7:OEU28 NUY7:NUY28 NLC7:NLC28 NBG7:NBG28 MRK7:MRK28 MHO7:MHO28 LXS7:LXS28 LNW7:LNW28 LEA7:LEA28 KUE7:KUE28 KKI7:KKI28 KAM7:KAM28 JQQ7:JQQ28 JGU7:JGU28 IWY7:IWY28 INC7:INC28 IDG7:IDG28 HTK7:HTK28 HJO7:HJO28 GZS7:GZS28 GPW7:GPW28 GGA7:GGA28 FWE7:FWE28 FMI7:FMI28 FCM7:FCM28 ESQ7:ESQ28 EIU7:EIU28 DYY7:DYY28 DPC7:DPC28 DFG7:DFG28 CVK7:CVK28 CLO7:CLO28 CBS7:CBS28 BRW7:BRW28 BIA7:BIA28 AYE7:AYE28 AOI7:AOI28 AEM7:AEM28 UQ7:UQ28 KU7:KU28 UGI7:UGI28 VTS7:VTS28 WNK7:WNK28 WDO7:WDO28 VJW7:VJW28 VAA7:VAA28 UQE7:UQE28" xr:uid="{855F6B68-028B-4980-B22A-8A39AD64CF66}">
      <formula1>"สมเด็จ, มานพ, นิคม, คลองเตย,"</formula1>
    </dataValidation>
    <dataValidation type="list" allowBlank="1" showInputMessage="1" showErrorMessage="1" sqref="WNN983039:WNN983068 BB65535:BB65564 KX65535:KX65564 UT65535:UT65564 AEP65535:AEP65564 AOL65535:AOL65564 AYH65535:AYH65564 BID65535:BID65564 BRZ65535:BRZ65564 CBV65535:CBV65564 CLR65535:CLR65564 CVN65535:CVN65564 DFJ65535:DFJ65564 DPF65535:DPF65564 DZB65535:DZB65564 EIX65535:EIX65564 EST65535:EST65564 FCP65535:FCP65564 FML65535:FML65564 FWH65535:FWH65564 GGD65535:GGD65564 GPZ65535:GPZ65564 GZV65535:GZV65564 HJR65535:HJR65564 HTN65535:HTN65564 IDJ65535:IDJ65564 INF65535:INF65564 IXB65535:IXB65564 JGX65535:JGX65564 JQT65535:JQT65564 KAP65535:KAP65564 KKL65535:KKL65564 KUH65535:KUH65564 LED65535:LED65564 LNZ65535:LNZ65564 LXV65535:LXV65564 MHR65535:MHR65564 MRN65535:MRN65564 NBJ65535:NBJ65564 NLF65535:NLF65564 NVB65535:NVB65564 OEX65535:OEX65564 OOT65535:OOT65564 OYP65535:OYP65564 PIL65535:PIL65564 PSH65535:PSH65564 QCD65535:QCD65564 QLZ65535:QLZ65564 QVV65535:QVV65564 RFR65535:RFR65564 RPN65535:RPN65564 RZJ65535:RZJ65564 SJF65535:SJF65564 STB65535:STB65564 TCX65535:TCX65564 TMT65535:TMT65564 TWP65535:TWP65564 UGL65535:UGL65564 UQH65535:UQH65564 VAD65535:VAD65564 VJZ65535:VJZ65564 VTV65535:VTV65564 WDR65535:WDR65564 WNN65535:WNN65564 BB131071:BB131100 KX131071:KX131100 UT131071:UT131100 AEP131071:AEP131100 AOL131071:AOL131100 AYH131071:AYH131100 BID131071:BID131100 BRZ131071:BRZ131100 CBV131071:CBV131100 CLR131071:CLR131100 CVN131071:CVN131100 DFJ131071:DFJ131100 DPF131071:DPF131100 DZB131071:DZB131100 EIX131071:EIX131100 EST131071:EST131100 FCP131071:FCP131100 FML131071:FML131100 FWH131071:FWH131100 GGD131071:GGD131100 GPZ131071:GPZ131100 GZV131071:GZV131100 HJR131071:HJR131100 HTN131071:HTN131100 IDJ131071:IDJ131100 INF131071:INF131100 IXB131071:IXB131100 JGX131071:JGX131100 JQT131071:JQT131100 KAP131071:KAP131100 KKL131071:KKL131100 KUH131071:KUH131100 LED131071:LED131100 LNZ131071:LNZ131100 LXV131071:LXV131100 MHR131071:MHR131100 MRN131071:MRN131100 NBJ131071:NBJ131100 NLF131071:NLF131100 NVB131071:NVB131100 OEX131071:OEX131100 OOT131071:OOT131100 OYP131071:OYP131100 PIL131071:PIL131100 PSH131071:PSH131100 QCD131071:QCD131100 QLZ131071:QLZ131100 QVV131071:QVV131100 RFR131071:RFR131100 RPN131071:RPN131100 RZJ131071:RZJ131100 SJF131071:SJF131100 STB131071:STB131100 TCX131071:TCX131100 TMT131071:TMT131100 TWP131071:TWP131100 UGL131071:UGL131100 UQH131071:UQH131100 VAD131071:VAD131100 VJZ131071:VJZ131100 VTV131071:VTV131100 WDR131071:WDR131100 WNN131071:WNN131100 BB196607:BB196636 KX196607:KX196636 UT196607:UT196636 AEP196607:AEP196636 AOL196607:AOL196636 AYH196607:AYH196636 BID196607:BID196636 BRZ196607:BRZ196636 CBV196607:CBV196636 CLR196607:CLR196636 CVN196607:CVN196636 DFJ196607:DFJ196636 DPF196607:DPF196636 DZB196607:DZB196636 EIX196607:EIX196636 EST196607:EST196636 FCP196607:FCP196636 FML196607:FML196636 FWH196607:FWH196636 GGD196607:GGD196636 GPZ196607:GPZ196636 GZV196607:GZV196636 HJR196607:HJR196636 HTN196607:HTN196636 IDJ196607:IDJ196636 INF196607:INF196636 IXB196607:IXB196636 JGX196607:JGX196636 JQT196607:JQT196636 KAP196607:KAP196636 KKL196607:KKL196636 KUH196607:KUH196636 LED196607:LED196636 LNZ196607:LNZ196636 LXV196607:LXV196636 MHR196607:MHR196636 MRN196607:MRN196636 NBJ196607:NBJ196636 NLF196607:NLF196636 NVB196607:NVB196636 OEX196607:OEX196636 OOT196607:OOT196636 OYP196607:OYP196636 PIL196607:PIL196636 PSH196607:PSH196636 QCD196607:QCD196636 QLZ196607:QLZ196636 QVV196607:QVV196636 RFR196607:RFR196636 RPN196607:RPN196636 RZJ196607:RZJ196636 SJF196607:SJF196636 STB196607:STB196636 TCX196607:TCX196636 TMT196607:TMT196636 TWP196607:TWP196636 UGL196607:UGL196636 UQH196607:UQH196636 VAD196607:VAD196636 VJZ196607:VJZ196636 VTV196607:VTV196636 WDR196607:WDR196636 WNN196607:WNN196636 BB262143:BB262172 KX262143:KX262172 UT262143:UT262172 AEP262143:AEP262172 AOL262143:AOL262172 AYH262143:AYH262172 BID262143:BID262172 BRZ262143:BRZ262172 CBV262143:CBV262172 CLR262143:CLR262172 CVN262143:CVN262172 DFJ262143:DFJ262172 DPF262143:DPF262172 DZB262143:DZB262172 EIX262143:EIX262172 EST262143:EST262172 FCP262143:FCP262172 FML262143:FML262172 FWH262143:FWH262172 GGD262143:GGD262172 GPZ262143:GPZ262172 GZV262143:GZV262172 HJR262143:HJR262172 HTN262143:HTN262172 IDJ262143:IDJ262172 INF262143:INF262172 IXB262143:IXB262172 JGX262143:JGX262172 JQT262143:JQT262172 KAP262143:KAP262172 KKL262143:KKL262172 KUH262143:KUH262172 LED262143:LED262172 LNZ262143:LNZ262172 LXV262143:LXV262172 MHR262143:MHR262172 MRN262143:MRN262172 NBJ262143:NBJ262172 NLF262143:NLF262172 NVB262143:NVB262172 OEX262143:OEX262172 OOT262143:OOT262172 OYP262143:OYP262172 PIL262143:PIL262172 PSH262143:PSH262172 QCD262143:QCD262172 QLZ262143:QLZ262172 QVV262143:QVV262172 RFR262143:RFR262172 RPN262143:RPN262172 RZJ262143:RZJ262172 SJF262143:SJF262172 STB262143:STB262172 TCX262143:TCX262172 TMT262143:TMT262172 TWP262143:TWP262172 UGL262143:UGL262172 UQH262143:UQH262172 VAD262143:VAD262172 VJZ262143:VJZ262172 VTV262143:VTV262172 WDR262143:WDR262172 WNN262143:WNN262172 BB327679:BB327708 KX327679:KX327708 UT327679:UT327708 AEP327679:AEP327708 AOL327679:AOL327708 AYH327679:AYH327708 BID327679:BID327708 BRZ327679:BRZ327708 CBV327679:CBV327708 CLR327679:CLR327708 CVN327679:CVN327708 DFJ327679:DFJ327708 DPF327679:DPF327708 DZB327679:DZB327708 EIX327679:EIX327708 EST327679:EST327708 FCP327679:FCP327708 FML327679:FML327708 FWH327679:FWH327708 GGD327679:GGD327708 GPZ327679:GPZ327708 GZV327679:GZV327708 HJR327679:HJR327708 HTN327679:HTN327708 IDJ327679:IDJ327708 INF327679:INF327708 IXB327679:IXB327708 JGX327679:JGX327708 JQT327679:JQT327708 KAP327679:KAP327708 KKL327679:KKL327708 KUH327679:KUH327708 LED327679:LED327708 LNZ327679:LNZ327708 LXV327679:LXV327708 MHR327679:MHR327708 MRN327679:MRN327708 NBJ327679:NBJ327708 NLF327679:NLF327708 NVB327679:NVB327708 OEX327679:OEX327708 OOT327679:OOT327708 OYP327679:OYP327708 PIL327679:PIL327708 PSH327679:PSH327708 QCD327679:QCD327708 QLZ327679:QLZ327708 QVV327679:QVV327708 RFR327679:RFR327708 RPN327679:RPN327708 RZJ327679:RZJ327708 SJF327679:SJF327708 STB327679:STB327708 TCX327679:TCX327708 TMT327679:TMT327708 TWP327679:TWP327708 UGL327679:UGL327708 UQH327679:UQH327708 VAD327679:VAD327708 VJZ327679:VJZ327708 VTV327679:VTV327708 WDR327679:WDR327708 WNN327679:WNN327708 BB393215:BB393244 KX393215:KX393244 UT393215:UT393244 AEP393215:AEP393244 AOL393215:AOL393244 AYH393215:AYH393244 BID393215:BID393244 BRZ393215:BRZ393244 CBV393215:CBV393244 CLR393215:CLR393244 CVN393215:CVN393244 DFJ393215:DFJ393244 DPF393215:DPF393244 DZB393215:DZB393244 EIX393215:EIX393244 EST393215:EST393244 FCP393215:FCP393244 FML393215:FML393244 FWH393215:FWH393244 GGD393215:GGD393244 GPZ393215:GPZ393244 GZV393215:GZV393244 HJR393215:HJR393244 HTN393215:HTN393244 IDJ393215:IDJ393244 INF393215:INF393244 IXB393215:IXB393244 JGX393215:JGX393244 JQT393215:JQT393244 KAP393215:KAP393244 KKL393215:KKL393244 KUH393215:KUH393244 LED393215:LED393244 LNZ393215:LNZ393244 LXV393215:LXV393244 MHR393215:MHR393244 MRN393215:MRN393244 NBJ393215:NBJ393244 NLF393215:NLF393244 NVB393215:NVB393244 OEX393215:OEX393244 OOT393215:OOT393244 OYP393215:OYP393244 PIL393215:PIL393244 PSH393215:PSH393244 QCD393215:QCD393244 QLZ393215:QLZ393244 QVV393215:QVV393244 RFR393215:RFR393244 RPN393215:RPN393244 RZJ393215:RZJ393244 SJF393215:SJF393244 STB393215:STB393244 TCX393215:TCX393244 TMT393215:TMT393244 TWP393215:TWP393244 UGL393215:UGL393244 UQH393215:UQH393244 VAD393215:VAD393244 VJZ393215:VJZ393244 VTV393215:VTV393244 WDR393215:WDR393244 WNN393215:WNN393244 BB458751:BB458780 KX458751:KX458780 UT458751:UT458780 AEP458751:AEP458780 AOL458751:AOL458780 AYH458751:AYH458780 BID458751:BID458780 BRZ458751:BRZ458780 CBV458751:CBV458780 CLR458751:CLR458780 CVN458751:CVN458780 DFJ458751:DFJ458780 DPF458751:DPF458780 DZB458751:DZB458780 EIX458751:EIX458780 EST458751:EST458780 FCP458751:FCP458780 FML458751:FML458780 FWH458751:FWH458780 GGD458751:GGD458780 GPZ458751:GPZ458780 GZV458751:GZV458780 HJR458751:HJR458780 HTN458751:HTN458780 IDJ458751:IDJ458780 INF458751:INF458780 IXB458751:IXB458780 JGX458751:JGX458780 JQT458751:JQT458780 KAP458751:KAP458780 KKL458751:KKL458780 KUH458751:KUH458780 LED458751:LED458780 LNZ458751:LNZ458780 LXV458751:LXV458780 MHR458751:MHR458780 MRN458751:MRN458780 NBJ458751:NBJ458780 NLF458751:NLF458780 NVB458751:NVB458780 OEX458751:OEX458780 OOT458751:OOT458780 OYP458751:OYP458780 PIL458751:PIL458780 PSH458751:PSH458780 QCD458751:QCD458780 QLZ458751:QLZ458780 QVV458751:QVV458780 RFR458751:RFR458780 RPN458751:RPN458780 RZJ458751:RZJ458780 SJF458751:SJF458780 STB458751:STB458780 TCX458751:TCX458780 TMT458751:TMT458780 TWP458751:TWP458780 UGL458751:UGL458780 UQH458751:UQH458780 VAD458751:VAD458780 VJZ458751:VJZ458780 VTV458751:VTV458780 WDR458751:WDR458780 WNN458751:WNN458780 BB524287:BB524316 KX524287:KX524316 UT524287:UT524316 AEP524287:AEP524316 AOL524287:AOL524316 AYH524287:AYH524316 BID524287:BID524316 BRZ524287:BRZ524316 CBV524287:CBV524316 CLR524287:CLR524316 CVN524287:CVN524316 DFJ524287:DFJ524316 DPF524287:DPF524316 DZB524287:DZB524316 EIX524287:EIX524316 EST524287:EST524316 FCP524287:FCP524316 FML524287:FML524316 FWH524287:FWH524316 GGD524287:GGD524316 GPZ524287:GPZ524316 GZV524287:GZV524316 HJR524287:HJR524316 HTN524287:HTN524316 IDJ524287:IDJ524316 INF524287:INF524316 IXB524287:IXB524316 JGX524287:JGX524316 JQT524287:JQT524316 KAP524287:KAP524316 KKL524287:KKL524316 KUH524287:KUH524316 LED524287:LED524316 LNZ524287:LNZ524316 LXV524287:LXV524316 MHR524287:MHR524316 MRN524287:MRN524316 NBJ524287:NBJ524316 NLF524287:NLF524316 NVB524287:NVB524316 OEX524287:OEX524316 OOT524287:OOT524316 OYP524287:OYP524316 PIL524287:PIL524316 PSH524287:PSH524316 QCD524287:QCD524316 QLZ524287:QLZ524316 QVV524287:QVV524316 RFR524287:RFR524316 RPN524287:RPN524316 RZJ524287:RZJ524316 SJF524287:SJF524316 STB524287:STB524316 TCX524287:TCX524316 TMT524287:TMT524316 TWP524287:TWP524316 UGL524287:UGL524316 UQH524287:UQH524316 VAD524287:VAD524316 VJZ524287:VJZ524316 VTV524287:VTV524316 WDR524287:WDR524316 WNN524287:WNN524316 BB589823:BB589852 KX589823:KX589852 UT589823:UT589852 AEP589823:AEP589852 AOL589823:AOL589852 AYH589823:AYH589852 BID589823:BID589852 BRZ589823:BRZ589852 CBV589823:CBV589852 CLR589823:CLR589852 CVN589823:CVN589852 DFJ589823:DFJ589852 DPF589823:DPF589852 DZB589823:DZB589852 EIX589823:EIX589852 EST589823:EST589852 FCP589823:FCP589852 FML589823:FML589852 FWH589823:FWH589852 GGD589823:GGD589852 GPZ589823:GPZ589852 GZV589823:GZV589852 HJR589823:HJR589852 HTN589823:HTN589852 IDJ589823:IDJ589852 INF589823:INF589852 IXB589823:IXB589852 JGX589823:JGX589852 JQT589823:JQT589852 KAP589823:KAP589852 KKL589823:KKL589852 KUH589823:KUH589852 LED589823:LED589852 LNZ589823:LNZ589852 LXV589823:LXV589852 MHR589823:MHR589852 MRN589823:MRN589852 NBJ589823:NBJ589852 NLF589823:NLF589852 NVB589823:NVB589852 OEX589823:OEX589852 OOT589823:OOT589852 OYP589823:OYP589852 PIL589823:PIL589852 PSH589823:PSH589852 QCD589823:QCD589852 QLZ589823:QLZ589852 QVV589823:QVV589852 RFR589823:RFR589852 RPN589823:RPN589852 RZJ589823:RZJ589852 SJF589823:SJF589852 STB589823:STB589852 TCX589823:TCX589852 TMT589823:TMT589852 TWP589823:TWP589852 UGL589823:UGL589852 UQH589823:UQH589852 VAD589823:VAD589852 VJZ589823:VJZ589852 VTV589823:VTV589852 WDR589823:WDR589852 WNN589823:WNN589852 BB655359:BB655388 KX655359:KX655388 UT655359:UT655388 AEP655359:AEP655388 AOL655359:AOL655388 AYH655359:AYH655388 BID655359:BID655388 BRZ655359:BRZ655388 CBV655359:CBV655388 CLR655359:CLR655388 CVN655359:CVN655388 DFJ655359:DFJ655388 DPF655359:DPF655388 DZB655359:DZB655388 EIX655359:EIX655388 EST655359:EST655388 FCP655359:FCP655388 FML655359:FML655388 FWH655359:FWH655388 GGD655359:GGD655388 GPZ655359:GPZ655388 GZV655359:GZV655388 HJR655359:HJR655388 HTN655359:HTN655388 IDJ655359:IDJ655388 INF655359:INF655388 IXB655359:IXB655388 JGX655359:JGX655388 JQT655359:JQT655388 KAP655359:KAP655388 KKL655359:KKL655388 KUH655359:KUH655388 LED655359:LED655388 LNZ655359:LNZ655388 LXV655359:LXV655388 MHR655359:MHR655388 MRN655359:MRN655388 NBJ655359:NBJ655388 NLF655359:NLF655388 NVB655359:NVB655388 OEX655359:OEX655388 OOT655359:OOT655388 OYP655359:OYP655388 PIL655359:PIL655388 PSH655359:PSH655388 QCD655359:QCD655388 QLZ655359:QLZ655388 QVV655359:QVV655388 RFR655359:RFR655388 RPN655359:RPN655388 RZJ655359:RZJ655388 SJF655359:SJF655388 STB655359:STB655388 TCX655359:TCX655388 TMT655359:TMT655388 TWP655359:TWP655388 UGL655359:UGL655388 UQH655359:UQH655388 VAD655359:VAD655388 VJZ655359:VJZ655388 VTV655359:VTV655388 WDR655359:WDR655388 WNN655359:WNN655388 BB720895:BB720924 KX720895:KX720924 UT720895:UT720924 AEP720895:AEP720924 AOL720895:AOL720924 AYH720895:AYH720924 BID720895:BID720924 BRZ720895:BRZ720924 CBV720895:CBV720924 CLR720895:CLR720924 CVN720895:CVN720924 DFJ720895:DFJ720924 DPF720895:DPF720924 DZB720895:DZB720924 EIX720895:EIX720924 EST720895:EST720924 FCP720895:FCP720924 FML720895:FML720924 FWH720895:FWH720924 GGD720895:GGD720924 GPZ720895:GPZ720924 GZV720895:GZV720924 HJR720895:HJR720924 HTN720895:HTN720924 IDJ720895:IDJ720924 INF720895:INF720924 IXB720895:IXB720924 JGX720895:JGX720924 JQT720895:JQT720924 KAP720895:KAP720924 KKL720895:KKL720924 KUH720895:KUH720924 LED720895:LED720924 LNZ720895:LNZ720924 LXV720895:LXV720924 MHR720895:MHR720924 MRN720895:MRN720924 NBJ720895:NBJ720924 NLF720895:NLF720924 NVB720895:NVB720924 OEX720895:OEX720924 OOT720895:OOT720924 OYP720895:OYP720924 PIL720895:PIL720924 PSH720895:PSH720924 QCD720895:QCD720924 QLZ720895:QLZ720924 QVV720895:QVV720924 RFR720895:RFR720924 RPN720895:RPN720924 RZJ720895:RZJ720924 SJF720895:SJF720924 STB720895:STB720924 TCX720895:TCX720924 TMT720895:TMT720924 TWP720895:TWP720924 UGL720895:UGL720924 UQH720895:UQH720924 VAD720895:VAD720924 VJZ720895:VJZ720924 VTV720895:VTV720924 WDR720895:WDR720924 WNN720895:WNN720924 BB786431:BB786460 KX786431:KX786460 UT786431:UT786460 AEP786431:AEP786460 AOL786431:AOL786460 AYH786431:AYH786460 BID786431:BID786460 BRZ786431:BRZ786460 CBV786431:CBV786460 CLR786431:CLR786460 CVN786431:CVN786460 DFJ786431:DFJ786460 DPF786431:DPF786460 DZB786431:DZB786460 EIX786431:EIX786460 EST786431:EST786460 FCP786431:FCP786460 FML786431:FML786460 FWH786431:FWH786460 GGD786431:GGD786460 GPZ786431:GPZ786460 GZV786431:GZV786460 HJR786431:HJR786460 HTN786431:HTN786460 IDJ786431:IDJ786460 INF786431:INF786460 IXB786431:IXB786460 JGX786431:JGX786460 JQT786431:JQT786460 KAP786431:KAP786460 KKL786431:KKL786460 KUH786431:KUH786460 LED786431:LED786460 LNZ786431:LNZ786460 LXV786431:LXV786460 MHR786431:MHR786460 MRN786431:MRN786460 NBJ786431:NBJ786460 NLF786431:NLF786460 NVB786431:NVB786460 OEX786431:OEX786460 OOT786431:OOT786460 OYP786431:OYP786460 PIL786431:PIL786460 PSH786431:PSH786460 QCD786431:QCD786460 QLZ786431:QLZ786460 QVV786431:QVV786460 RFR786431:RFR786460 RPN786431:RPN786460 RZJ786431:RZJ786460 SJF786431:SJF786460 STB786431:STB786460 TCX786431:TCX786460 TMT786431:TMT786460 TWP786431:TWP786460 UGL786431:UGL786460 UQH786431:UQH786460 VAD786431:VAD786460 VJZ786431:VJZ786460 VTV786431:VTV786460 WDR786431:WDR786460 WNN786431:WNN786460 BB851967:BB851996 KX851967:KX851996 UT851967:UT851996 AEP851967:AEP851996 AOL851967:AOL851996 AYH851967:AYH851996 BID851967:BID851996 BRZ851967:BRZ851996 CBV851967:CBV851996 CLR851967:CLR851996 CVN851967:CVN851996 DFJ851967:DFJ851996 DPF851967:DPF851996 DZB851967:DZB851996 EIX851967:EIX851996 EST851967:EST851996 FCP851967:FCP851996 FML851967:FML851996 FWH851967:FWH851996 GGD851967:GGD851996 GPZ851967:GPZ851996 GZV851967:GZV851996 HJR851967:HJR851996 HTN851967:HTN851996 IDJ851967:IDJ851996 INF851967:INF851996 IXB851967:IXB851996 JGX851967:JGX851996 JQT851967:JQT851996 KAP851967:KAP851996 KKL851967:KKL851996 KUH851967:KUH851996 LED851967:LED851996 LNZ851967:LNZ851996 LXV851967:LXV851996 MHR851967:MHR851996 MRN851967:MRN851996 NBJ851967:NBJ851996 NLF851967:NLF851996 NVB851967:NVB851996 OEX851967:OEX851996 OOT851967:OOT851996 OYP851967:OYP851996 PIL851967:PIL851996 PSH851967:PSH851996 QCD851967:QCD851996 QLZ851967:QLZ851996 QVV851967:QVV851996 RFR851967:RFR851996 RPN851967:RPN851996 RZJ851967:RZJ851996 SJF851967:SJF851996 STB851967:STB851996 TCX851967:TCX851996 TMT851967:TMT851996 TWP851967:TWP851996 UGL851967:UGL851996 UQH851967:UQH851996 VAD851967:VAD851996 VJZ851967:VJZ851996 VTV851967:VTV851996 WDR851967:WDR851996 WNN851967:WNN851996 BB917503:BB917532 KX917503:KX917532 UT917503:UT917532 AEP917503:AEP917532 AOL917503:AOL917532 AYH917503:AYH917532 BID917503:BID917532 BRZ917503:BRZ917532 CBV917503:CBV917532 CLR917503:CLR917532 CVN917503:CVN917532 DFJ917503:DFJ917532 DPF917503:DPF917532 DZB917503:DZB917532 EIX917503:EIX917532 EST917503:EST917532 FCP917503:FCP917532 FML917503:FML917532 FWH917503:FWH917532 GGD917503:GGD917532 GPZ917503:GPZ917532 GZV917503:GZV917532 HJR917503:HJR917532 HTN917503:HTN917532 IDJ917503:IDJ917532 INF917503:INF917532 IXB917503:IXB917532 JGX917503:JGX917532 JQT917503:JQT917532 KAP917503:KAP917532 KKL917503:KKL917532 KUH917503:KUH917532 LED917503:LED917532 LNZ917503:LNZ917532 LXV917503:LXV917532 MHR917503:MHR917532 MRN917503:MRN917532 NBJ917503:NBJ917532 NLF917503:NLF917532 NVB917503:NVB917532 OEX917503:OEX917532 OOT917503:OOT917532 OYP917503:OYP917532 PIL917503:PIL917532 PSH917503:PSH917532 QCD917503:QCD917532 QLZ917503:QLZ917532 QVV917503:QVV917532 RFR917503:RFR917532 RPN917503:RPN917532 RZJ917503:RZJ917532 SJF917503:SJF917532 STB917503:STB917532 TCX917503:TCX917532 TMT917503:TMT917532 TWP917503:TWP917532 UGL917503:UGL917532 UQH917503:UQH917532 VAD917503:VAD917532 VJZ917503:VJZ917532 VTV917503:VTV917532 WDR917503:WDR917532 WNN917503:WNN917532 BB983039:BB983068 KX983039:KX983068 UT983039:UT983068 AEP983039:AEP983068 AOL983039:AOL983068 AYH983039:AYH983068 BID983039:BID983068 BRZ983039:BRZ983068 CBV983039:CBV983068 CLR983039:CLR983068 CVN983039:CVN983068 DFJ983039:DFJ983068 DPF983039:DPF983068 DZB983039:DZB983068 EIX983039:EIX983068 EST983039:EST983068 FCP983039:FCP983068 FML983039:FML983068 FWH983039:FWH983068 GGD983039:GGD983068 GPZ983039:GPZ983068 GZV983039:GZV983068 HJR983039:HJR983068 HTN983039:HTN983068 IDJ983039:IDJ983068 INF983039:INF983068 IXB983039:IXB983068 JGX983039:JGX983068 JQT983039:JQT983068 KAP983039:KAP983068 KKL983039:KKL983068 KUH983039:KUH983068 LED983039:LED983068 LNZ983039:LNZ983068 LXV983039:LXV983068 MHR983039:MHR983068 MRN983039:MRN983068 NBJ983039:NBJ983068 NLF983039:NLF983068 NVB983039:NVB983068 OEX983039:OEX983068 OOT983039:OOT983068 OYP983039:OYP983068 PIL983039:PIL983068 PSH983039:PSH983068 QCD983039:QCD983068 QLZ983039:QLZ983068 QVV983039:QVV983068 RFR983039:RFR983068 RPN983039:RPN983068 RZJ983039:RZJ983068 SJF983039:SJF983068 STB983039:STB983068 TCX983039:TCX983068 TMT983039:TMT983068 TWP983039:TWP983068 UGL983039:UGL983068 UQH983039:UQH983068 VAD983039:VAD983068 VJZ983039:VJZ983068 VTV983039:VTV983068 WDR983039:WDR983068 VJV7:VJV28 UZZ7:UZZ28 UQD7:UQD28 UGH7:UGH28 TWL7:TWL28 TMP7:TMP28 TCT7:TCT28 SSX7:SSX28 SJB7:SJB28 RZF7:RZF28 RPJ7:RPJ28 RFN7:RFN28 QVR7:QVR28 QLV7:QLV28 QBZ7:QBZ28 PSD7:PSD28 PIH7:PIH28 OYL7:OYL28 OOP7:OOP28 OET7:OET28 NUX7:NUX28 NLB7:NLB28 NBF7:NBF28 MRJ7:MRJ28 MHN7:MHN28 LXR7:LXR28 LNV7:LNV28 LDZ7:LDZ28 KUD7:KUD28 KKH7:KKH28 KAL7:KAL28 JQP7:JQP28 JGT7:JGT28 IWX7:IWX28 INB7:INB28 IDF7:IDF28 HTJ7:HTJ28 HJN7:HJN28 GZR7:GZR28 GPV7:GPV28 GFZ7:GFZ28 FWD7:FWD28 FMH7:FMH28 FCL7:FCL28 ESP7:ESP28 EIT7:EIT28 DYX7:DYX28 DPB7:DPB28 DFF7:DFF28 CVJ7:CVJ28 CLN7:CLN28 CBR7:CBR28 BRV7:BRV28 BHZ7:BHZ28 AYD7:AYD28 AOH7:AOH28 AEL7:AEL28 UP7:UP28 KT7:KT28 VTR7:VTR28 WNJ7:WNJ28 WDN7:WDN28" xr:uid="{838E78F2-783C-433A-B3B0-B785667219EB}">
      <formula1>"จันทราภรณ์, รัฏฏิการ์, คชเขม, มาร์ค,สมเด็"</formula1>
    </dataValidation>
  </dataValidations>
  <printOptions horizontalCentered="1"/>
  <pageMargins left="0" right="0" top="0.39370078740157499" bottom="0.23622047244094499" header="0.39370078740157499" footer="0.31496062992126"/>
  <pageSetup paperSize="9" scale="22" orientation="landscape" r:id="rId1"/>
  <headerFooter alignWithMargins="0"/>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5BF4A911-C3A6-4585-85E2-A5F3557B19DD}">
          <x14:formula1>
            <xm:f>Ref!$C$2:$C$3</xm:f>
          </x14:formula1>
          <xm:sqref>P24:P28 P7:P22 AF7:AF28 AP7:AP28</xm:sqref>
        </x14:dataValidation>
        <x14:dataValidation type="list" allowBlank="1" showInputMessage="1" showErrorMessage="1" xr:uid="{6070C04B-CD25-4340-BB4C-216D792EDCD6}">
          <x14:formula1>
            <xm:f>Ref!$B$2:$B$16</xm:f>
          </x14:formula1>
          <xm:sqref>J7:J22 J24:J28</xm:sqref>
        </x14:dataValidation>
        <x14:dataValidation type="list" allowBlank="1" showInputMessage="1" showErrorMessage="1" xr:uid="{FA182B44-BDF0-4C65-9399-79B70EEBB9C5}">
          <x14:formula1>
            <xm:f>Ref!$D$2:$D$4</xm:f>
          </x14:formula1>
          <xm:sqref>C7:C22 C24:C28</xm:sqref>
        </x14:dataValidation>
        <x14:dataValidation type="list" allowBlank="1" showInputMessage="1" showErrorMessage="1" xr:uid="{55E79355-5324-41B7-9F83-655C390DD17C}">
          <x14:formula1>
            <xm:f>Ref!$F$2:$F$5</xm:f>
          </x14:formula1>
          <xm:sqref>AY7:AY22 AY24:AY28</xm:sqref>
        </x14:dataValidation>
        <x14:dataValidation type="list" allowBlank="1" showInputMessage="1" showErrorMessage="1" xr:uid="{4E7F0564-84BE-4DDD-AEAC-5A1FDC367F41}">
          <x14:formula1>
            <xm:f>Ref!$A$2:$A$24</xm:f>
          </x14:formula1>
          <xm:sqref>I7:I22 I24:I28</xm:sqref>
        </x14:dataValidation>
        <x14:dataValidation type="list" allowBlank="1" showInputMessage="1" showErrorMessage="1" xr:uid="{94C08A82-2835-4F73-828F-510D7438E77D}">
          <x14:formula1>
            <xm:f>Ref!$E$2:$E$4</xm:f>
          </x14:formula1>
          <xm:sqref>D7:D22 D24:D28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theme="4" tint="0.79998168889431442"/>
    <pageSetUpPr fitToPage="1"/>
  </sheetPr>
  <dimension ref="A1:WWH193"/>
  <sheetViews>
    <sheetView view="pageBreakPreview" zoomScale="55" zoomScaleNormal="85" zoomScaleSheetLayoutView="55" workbookViewId="0">
      <selection activeCell="L28" sqref="L28"/>
    </sheetView>
  </sheetViews>
  <sheetFormatPr defaultColWidth="0" defaultRowHeight="0" customHeight="1" zeroHeight="1" x14ac:dyDescent="0.4"/>
  <cols>
    <col min="1" max="1" width="14.109375" style="13" customWidth="1"/>
    <col min="2" max="2" width="26" style="13" customWidth="1"/>
    <col min="3" max="3" width="21.33203125" style="13" customWidth="1"/>
    <col min="4" max="4" width="29" style="13" customWidth="1"/>
    <col min="5" max="5" width="15.88671875" style="128" bestFit="1" customWidth="1"/>
    <col min="6" max="6" width="20.6640625" style="128" customWidth="1"/>
    <col min="7" max="7" width="16.5546875" style="128" bestFit="1" customWidth="1"/>
    <col min="8" max="8" width="15.88671875" style="128" customWidth="1"/>
    <col min="9" max="9" width="17.21875" style="128" customWidth="1"/>
    <col min="10" max="10" width="20.21875" style="13" customWidth="1"/>
    <col min="11" max="11" width="26" style="13" customWidth="1"/>
    <col min="12" max="12" width="16.44140625" style="13" customWidth="1"/>
    <col min="13" max="13" width="43.109375" style="13" customWidth="1"/>
    <col min="14" max="14" width="10.77734375" style="13" customWidth="1"/>
    <col min="15" max="15" width="27.44140625" style="7" customWidth="1"/>
    <col min="16" max="16" width="17.77734375" style="7" customWidth="1"/>
    <col min="17" max="17" width="21.33203125" style="7" bestFit="1" customWidth="1"/>
    <col min="18" max="18" width="17.44140625" style="7" customWidth="1"/>
    <col min="19" max="19" width="20" style="7" customWidth="1"/>
    <col min="20" max="20" width="20.77734375" style="7" customWidth="1"/>
    <col min="21" max="21" width="27.44140625" style="13" customWidth="1"/>
    <col min="22" max="22" width="30.33203125" style="13" customWidth="1"/>
    <col min="23" max="24" width="9.109375" style="13" customWidth="1"/>
    <col min="25" max="25" width="10.77734375" style="13" bestFit="1" customWidth="1"/>
    <col min="26" max="261" width="9.109375" style="13" customWidth="1"/>
    <col min="262" max="262" width="6.88671875" style="13" customWidth="1"/>
    <col min="263" max="263" width="23.33203125" style="13" customWidth="1"/>
    <col min="264" max="264" width="42.88671875" style="13" customWidth="1"/>
    <col min="265" max="265" width="14" style="13" customWidth="1"/>
    <col min="266" max="266" width="14.109375" style="13" customWidth="1"/>
    <col min="267" max="267" width="13" style="13" customWidth="1"/>
    <col min="268" max="268" width="14" style="13" customWidth="1"/>
    <col min="269" max="269" width="15" style="13" customWidth="1"/>
    <col min="270" max="270" width="15.21875" style="13" customWidth="1"/>
    <col min="271" max="271" width="1.88671875" style="13" customWidth="1"/>
    <col min="272" max="272" width="10.5546875" style="13" customWidth="1"/>
    <col min="273" max="277" width="8" style="13" customWidth="1"/>
    <col min="278" max="517" width="9.109375" style="13" hidden="1"/>
    <col min="518" max="518" width="6.88671875" style="13" customWidth="1"/>
    <col min="519" max="519" width="23.33203125" style="13" customWidth="1"/>
    <col min="520" max="520" width="42.88671875" style="13" customWidth="1"/>
    <col min="521" max="521" width="14" style="13" customWidth="1"/>
    <col min="522" max="522" width="14.109375" style="13" customWidth="1"/>
    <col min="523" max="523" width="13" style="13" customWidth="1"/>
    <col min="524" max="524" width="14" style="13" customWidth="1"/>
    <col min="525" max="525" width="15" style="13" customWidth="1"/>
    <col min="526" max="526" width="15.21875" style="13" customWidth="1"/>
    <col min="527" max="527" width="1.88671875" style="13" customWidth="1"/>
    <col min="528" max="528" width="10.5546875" style="13" customWidth="1"/>
    <col min="529" max="533" width="8" style="13" customWidth="1"/>
    <col min="534" max="773" width="9.109375" style="13" hidden="1"/>
    <col min="774" max="774" width="6.88671875" style="13" customWidth="1"/>
    <col min="775" max="775" width="23.33203125" style="13" customWidth="1"/>
    <col min="776" max="776" width="42.88671875" style="13" customWidth="1"/>
    <col min="777" max="777" width="14" style="13" customWidth="1"/>
    <col min="778" max="778" width="14.109375" style="13" customWidth="1"/>
    <col min="779" max="779" width="13" style="13" customWidth="1"/>
    <col min="780" max="780" width="14" style="13" customWidth="1"/>
    <col min="781" max="781" width="15" style="13" customWidth="1"/>
    <col min="782" max="782" width="15.21875" style="13" customWidth="1"/>
    <col min="783" max="783" width="1.88671875" style="13" customWidth="1"/>
    <col min="784" max="784" width="10.5546875" style="13" customWidth="1"/>
    <col min="785" max="789" width="8" style="13" customWidth="1"/>
    <col min="790" max="1029" width="9.109375" style="13" hidden="1"/>
    <col min="1030" max="1030" width="6.88671875" style="13" customWidth="1"/>
    <col min="1031" max="1031" width="23.33203125" style="13" customWidth="1"/>
    <col min="1032" max="1032" width="42.88671875" style="13" customWidth="1"/>
    <col min="1033" max="1033" width="14" style="13" customWidth="1"/>
    <col min="1034" max="1034" width="14.109375" style="13" customWidth="1"/>
    <col min="1035" max="1035" width="13" style="13" customWidth="1"/>
    <col min="1036" max="1036" width="14" style="13" customWidth="1"/>
    <col min="1037" max="1037" width="15" style="13" customWidth="1"/>
    <col min="1038" max="1038" width="15.21875" style="13" customWidth="1"/>
    <col min="1039" max="1039" width="1.88671875" style="13" customWidth="1"/>
    <col min="1040" max="1040" width="10.5546875" style="13" customWidth="1"/>
    <col min="1041" max="1045" width="8" style="13" customWidth="1"/>
    <col min="1046" max="1285" width="9.109375" style="13" hidden="1"/>
    <col min="1286" max="1286" width="6.88671875" style="13" customWidth="1"/>
    <col min="1287" max="1287" width="23.33203125" style="13" customWidth="1"/>
    <col min="1288" max="1288" width="42.88671875" style="13" customWidth="1"/>
    <col min="1289" max="1289" width="14" style="13" customWidth="1"/>
    <col min="1290" max="1290" width="14.109375" style="13" customWidth="1"/>
    <col min="1291" max="1291" width="13" style="13" customWidth="1"/>
    <col min="1292" max="1292" width="14" style="13" customWidth="1"/>
    <col min="1293" max="1293" width="15" style="13" customWidth="1"/>
    <col min="1294" max="1294" width="15.21875" style="13" customWidth="1"/>
    <col min="1295" max="1295" width="1.88671875" style="13" customWidth="1"/>
    <col min="1296" max="1296" width="10.5546875" style="13" customWidth="1"/>
    <col min="1297" max="1301" width="8" style="13" customWidth="1"/>
    <col min="1302" max="1541" width="9.109375" style="13" hidden="1"/>
    <col min="1542" max="1542" width="6.88671875" style="13" customWidth="1"/>
    <col min="1543" max="1543" width="23.33203125" style="13" customWidth="1"/>
    <col min="1544" max="1544" width="42.88671875" style="13" customWidth="1"/>
    <col min="1545" max="1545" width="14" style="13" customWidth="1"/>
    <col min="1546" max="1546" width="14.109375" style="13" customWidth="1"/>
    <col min="1547" max="1547" width="13" style="13" customWidth="1"/>
    <col min="1548" max="1548" width="14" style="13" customWidth="1"/>
    <col min="1549" max="1549" width="15" style="13" customWidth="1"/>
    <col min="1550" max="1550" width="15.21875" style="13" customWidth="1"/>
    <col min="1551" max="1551" width="1.88671875" style="13" customWidth="1"/>
    <col min="1552" max="1552" width="10.5546875" style="13" customWidth="1"/>
    <col min="1553" max="1557" width="8" style="13" customWidth="1"/>
    <col min="1558" max="1797" width="9.109375" style="13" hidden="1"/>
    <col min="1798" max="1798" width="6.88671875" style="13" customWidth="1"/>
    <col min="1799" max="1799" width="23.33203125" style="13" customWidth="1"/>
    <col min="1800" max="1800" width="42.88671875" style="13" customWidth="1"/>
    <col min="1801" max="1801" width="14" style="13" customWidth="1"/>
    <col min="1802" max="1802" width="14.109375" style="13" customWidth="1"/>
    <col min="1803" max="1803" width="13" style="13" customWidth="1"/>
    <col min="1804" max="1804" width="14" style="13" customWidth="1"/>
    <col min="1805" max="1805" width="15" style="13" customWidth="1"/>
    <col min="1806" max="1806" width="15.21875" style="13" customWidth="1"/>
    <col min="1807" max="1807" width="1.88671875" style="13" customWidth="1"/>
    <col min="1808" max="1808" width="10.5546875" style="13" customWidth="1"/>
    <col min="1809" max="1813" width="8" style="13" customWidth="1"/>
    <col min="1814" max="2053" width="9.109375" style="13" hidden="1"/>
    <col min="2054" max="2054" width="6.88671875" style="13" customWidth="1"/>
    <col min="2055" max="2055" width="23.33203125" style="13" customWidth="1"/>
    <col min="2056" max="2056" width="42.88671875" style="13" customWidth="1"/>
    <col min="2057" max="2057" width="14" style="13" customWidth="1"/>
    <col min="2058" max="2058" width="14.109375" style="13" customWidth="1"/>
    <col min="2059" max="2059" width="13" style="13" customWidth="1"/>
    <col min="2060" max="2060" width="14" style="13" customWidth="1"/>
    <col min="2061" max="2061" width="15" style="13" customWidth="1"/>
    <col min="2062" max="2062" width="15.21875" style="13" customWidth="1"/>
    <col min="2063" max="2063" width="1.88671875" style="13" customWidth="1"/>
    <col min="2064" max="2064" width="10.5546875" style="13" customWidth="1"/>
    <col min="2065" max="2069" width="8" style="13" customWidth="1"/>
    <col min="2070" max="2309" width="9.109375" style="13" hidden="1"/>
    <col min="2310" max="2310" width="6.88671875" style="13" customWidth="1"/>
    <col min="2311" max="2311" width="23.33203125" style="13" customWidth="1"/>
    <col min="2312" max="2312" width="42.88671875" style="13" customWidth="1"/>
    <col min="2313" max="2313" width="14" style="13" customWidth="1"/>
    <col min="2314" max="2314" width="14.109375" style="13" customWidth="1"/>
    <col min="2315" max="2315" width="13" style="13" customWidth="1"/>
    <col min="2316" max="2316" width="14" style="13" customWidth="1"/>
    <col min="2317" max="2317" width="15" style="13" customWidth="1"/>
    <col min="2318" max="2318" width="15.21875" style="13" customWidth="1"/>
    <col min="2319" max="2319" width="1.88671875" style="13" customWidth="1"/>
    <col min="2320" max="2320" width="10.5546875" style="13" customWidth="1"/>
    <col min="2321" max="2325" width="8" style="13" customWidth="1"/>
    <col min="2326" max="2565" width="9.109375" style="13" hidden="1"/>
    <col min="2566" max="2566" width="6.88671875" style="13" customWidth="1"/>
    <col min="2567" max="2567" width="23.33203125" style="13" customWidth="1"/>
    <col min="2568" max="2568" width="42.88671875" style="13" customWidth="1"/>
    <col min="2569" max="2569" width="14" style="13" customWidth="1"/>
    <col min="2570" max="2570" width="14.109375" style="13" customWidth="1"/>
    <col min="2571" max="2571" width="13" style="13" customWidth="1"/>
    <col min="2572" max="2572" width="14" style="13" customWidth="1"/>
    <col min="2573" max="2573" width="15" style="13" customWidth="1"/>
    <col min="2574" max="2574" width="15.21875" style="13" customWidth="1"/>
    <col min="2575" max="2575" width="1.88671875" style="13" customWidth="1"/>
    <col min="2576" max="2576" width="10.5546875" style="13" customWidth="1"/>
    <col min="2577" max="2581" width="8" style="13" customWidth="1"/>
    <col min="2582" max="2821" width="9.109375" style="13" hidden="1"/>
    <col min="2822" max="2822" width="6.88671875" style="13" customWidth="1"/>
    <col min="2823" max="2823" width="23.33203125" style="13" customWidth="1"/>
    <col min="2824" max="2824" width="42.88671875" style="13" customWidth="1"/>
    <col min="2825" max="2825" width="14" style="13" customWidth="1"/>
    <col min="2826" max="2826" width="14.109375" style="13" customWidth="1"/>
    <col min="2827" max="2827" width="13" style="13" customWidth="1"/>
    <col min="2828" max="2828" width="14" style="13" customWidth="1"/>
    <col min="2829" max="2829" width="15" style="13" customWidth="1"/>
    <col min="2830" max="2830" width="15.21875" style="13" customWidth="1"/>
    <col min="2831" max="2831" width="1.88671875" style="13" customWidth="1"/>
    <col min="2832" max="2832" width="10.5546875" style="13" customWidth="1"/>
    <col min="2833" max="2837" width="8" style="13" customWidth="1"/>
    <col min="2838" max="3077" width="9.109375" style="13" hidden="1"/>
    <col min="3078" max="3078" width="6.88671875" style="13" customWidth="1"/>
    <col min="3079" max="3079" width="23.33203125" style="13" customWidth="1"/>
    <col min="3080" max="3080" width="42.88671875" style="13" customWidth="1"/>
    <col min="3081" max="3081" width="14" style="13" customWidth="1"/>
    <col min="3082" max="3082" width="14.109375" style="13" customWidth="1"/>
    <col min="3083" max="3083" width="13" style="13" customWidth="1"/>
    <col min="3084" max="3084" width="14" style="13" customWidth="1"/>
    <col min="3085" max="3085" width="15" style="13" customWidth="1"/>
    <col min="3086" max="3086" width="15.21875" style="13" customWidth="1"/>
    <col min="3087" max="3087" width="1.88671875" style="13" customWidth="1"/>
    <col min="3088" max="3088" width="10.5546875" style="13" customWidth="1"/>
    <col min="3089" max="3093" width="8" style="13" customWidth="1"/>
    <col min="3094" max="3333" width="9.109375" style="13" hidden="1"/>
    <col min="3334" max="3334" width="6.88671875" style="13" customWidth="1"/>
    <col min="3335" max="3335" width="23.33203125" style="13" customWidth="1"/>
    <col min="3336" max="3336" width="42.88671875" style="13" customWidth="1"/>
    <col min="3337" max="3337" width="14" style="13" customWidth="1"/>
    <col min="3338" max="3338" width="14.109375" style="13" customWidth="1"/>
    <col min="3339" max="3339" width="13" style="13" customWidth="1"/>
    <col min="3340" max="3340" width="14" style="13" customWidth="1"/>
    <col min="3341" max="3341" width="15" style="13" customWidth="1"/>
    <col min="3342" max="3342" width="15.21875" style="13" customWidth="1"/>
    <col min="3343" max="3343" width="1.88671875" style="13" customWidth="1"/>
    <col min="3344" max="3344" width="10.5546875" style="13" customWidth="1"/>
    <col min="3345" max="3349" width="8" style="13" customWidth="1"/>
    <col min="3350" max="3589" width="9.109375" style="13" hidden="1"/>
    <col min="3590" max="3590" width="6.88671875" style="13" customWidth="1"/>
    <col min="3591" max="3591" width="23.33203125" style="13" customWidth="1"/>
    <col min="3592" max="3592" width="42.88671875" style="13" customWidth="1"/>
    <col min="3593" max="3593" width="14" style="13" customWidth="1"/>
    <col min="3594" max="3594" width="14.109375" style="13" customWidth="1"/>
    <col min="3595" max="3595" width="13" style="13" customWidth="1"/>
    <col min="3596" max="3596" width="14" style="13" customWidth="1"/>
    <col min="3597" max="3597" width="15" style="13" customWidth="1"/>
    <col min="3598" max="3598" width="15.21875" style="13" customWidth="1"/>
    <col min="3599" max="3599" width="1.88671875" style="13" customWidth="1"/>
    <col min="3600" max="3600" width="10.5546875" style="13" customWidth="1"/>
    <col min="3601" max="3605" width="8" style="13" customWidth="1"/>
    <col min="3606" max="3845" width="9.109375" style="13" hidden="1"/>
    <col min="3846" max="3846" width="6.88671875" style="13" customWidth="1"/>
    <col min="3847" max="3847" width="23.33203125" style="13" customWidth="1"/>
    <col min="3848" max="3848" width="42.88671875" style="13" customWidth="1"/>
    <col min="3849" max="3849" width="14" style="13" customWidth="1"/>
    <col min="3850" max="3850" width="14.109375" style="13" customWidth="1"/>
    <col min="3851" max="3851" width="13" style="13" customWidth="1"/>
    <col min="3852" max="3852" width="14" style="13" customWidth="1"/>
    <col min="3853" max="3853" width="15" style="13" customWidth="1"/>
    <col min="3854" max="3854" width="15.21875" style="13" customWidth="1"/>
    <col min="3855" max="3855" width="1.88671875" style="13" customWidth="1"/>
    <col min="3856" max="3856" width="10.5546875" style="13" customWidth="1"/>
    <col min="3857" max="3861" width="8" style="13" customWidth="1"/>
    <col min="3862" max="4101" width="9.109375" style="13" hidden="1"/>
    <col min="4102" max="4102" width="6.88671875" style="13" customWidth="1"/>
    <col min="4103" max="4103" width="23.33203125" style="13" customWidth="1"/>
    <col min="4104" max="4104" width="42.88671875" style="13" customWidth="1"/>
    <col min="4105" max="4105" width="14" style="13" customWidth="1"/>
    <col min="4106" max="4106" width="14.109375" style="13" customWidth="1"/>
    <col min="4107" max="4107" width="13" style="13" customWidth="1"/>
    <col min="4108" max="4108" width="14" style="13" customWidth="1"/>
    <col min="4109" max="4109" width="15" style="13" customWidth="1"/>
    <col min="4110" max="4110" width="15.21875" style="13" customWidth="1"/>
    <col min="4111" max="4111" width="1.88671875" style="13" customWidth="1"/>
    <col min="4112" max="4112" width="10.5546875" style="13" customWidth="1"/>
    <col min="4113" max="4117" width="8" style="13" customWidth="1"/>
    <col min="4118" max="4357" width="9.109375" style="13" hidden="1"/>
    <col min="4358" max="4358" width="6.88671875" style="13" customWidth="1"/>
    <col min="4359" max="4359" width="23.33203125" style="13" customWidth="1"/>
    <col min="4360" max="4360" width="42.88671875" style="13" customWidth="1"/>
    <col min="4361" max="4361" width="14" style="13" customWidth="1"/>
    <col min="4362" max="4362" width="14.109375" style="13" customWidth="1"/>
    <col min="4363" max="4363" width="13" style="13" customWidth="1"/>
    <col min="4364" max="4364" width="14" style="13" customWidth="1"/>
    <col min="4365" max="4365" width="15" style="13" customWidth="1"/>
    <col min="4366" max="4366" width="15.21875" style="13" customWidth="1"/>
    <col min="4367" max="4367" width="1.88671875" style="13" customWidth="1"/>
    <col min="4368" max="4368" width="10.5546875" style="13" customWidth="1"/>
    <col min="4369" max="4373" width="8" style="13" customWidth="1"/>
    <col min="4374" max="4613" width="9.109375" style="13" hidden="1"/>
    <col min="4614" max="4614" width="6.88671875" style="13" customWidth="1"/>
    <col min="4615" max="4615" width="23.33203125" style="13" customWidth="1"/>
    <col min="4616" max="4616" width="42.88671875" style="13" customWidth="1"/>
    <col min="4617" max="4617" width="14" style="13" customWidth="1"/>
    <col min="4618" max="4618" width="14.109375" style="13" customWidth="1"/>
    <col min="4619" max="4619" width="13" style="13" customWidth="1"/>
    <col min="4620" max="4620" width="14" style="13" customWidth="1"/>
    <col min="4621" max="4621" width="15" style="13" customWidth="1"/>
    <col min="4622" max="4622" width="15.21875" style="13" customWidth="1"/>
    <col min="4623" max="4623" width="1.88671875" style="13" customWidth="1"/>
    <col min="4624" max="4624" width="10.5546875" style="13" customWidth="1"/>
    <col min="4625" max="4629" width="8" style="13" customWidth="1"/>
    <col min="4630" max="4869" width="9.109375" style="13" hidden="1"/>
    <col min="4870" max="4870" width="6.88671875" style="13" customWidth="1"/>
    <col min="4871" max="4871" width="23.33203125" style="13" customWidth="1"/>
    <col min="4872" max="4872" width="42.88671875" style="13" customWidth="1"/>
    <col min="4873" max="4873" width="14" style="13" customWidth="1"/>
    <col min="4874" max="4874" width="14.109375" style="13" customWidth="1"/>
    <col min="4875" max="4875" width="13" style="13" customWidth="1"/>
    <col min="4876" max="4876" width="14" style="13" customWidth="1"/>
    <col min="4877" max="4877" width="15" style="13" customWidth="1"/>
    <col min="4878" max="4878" width="15.21875" style="13" customWidth="1"/>
    <col min="4879" max="4879" width="1.88671875" style="13" customWidth="1"/>
    <col min="4880" max="4880" width="10.5546875" style="13" customWidth="1"/>
    <col min="4881" max="4885" width="8" style="13" customWidth="1"/>
    <col min="4886" max="5125" width="9.109375" style="13" hidden="1"/>
    <col min="5126" max="5126" width="6.88671875" style="13" customWidth="1"/>
    <col min="5127" max="5127" width="23.33203125" style="13" customWidth="1"/>
    <col min="5128" max="5128" width="42.88671875" style="13" customWidth="1"/>
    <col min="5129" max="5129" width="14" style="13" customWidth="1"/>
    <col min="5130" max="5130" width="14.109375" style="13" customWidth="1"/>
    <col min="5131" max="5131" width="13" style="13" customWidth="1"/>
    <col min="5132" max="5132" width="14" style="13" customWidth="1"/>
    <col min="5133" max="5133" width="15" style="13" customWidth="1"/>
    <col min="5134" max="5134" width="15.21875" style="13" customWidth="1"/>
    <col min="5135" max="5135" width="1.88671875" style="13" customWidth="1"/>
    <col min="5136" max="5136" width="10.5546875" style="13" customWidth="1"/>
    <col min="5137" max="5141" width="8" style="13" customWidth="1"/>
    <col min="5142" max="5381" width="9.109375" style="13" hidden="1"/>
    <col min="5382" max="5382" width="6.88671875" style="13" customWidth="1"/>
    <col min="5383" max="5383" width="23.33203125" style="13" customWidth="1"/>
    <col min="5384" max="5384" width="42.88671875" style="13" customWidth="1"/>
    <col min="5385" max="5385" width="14" style="13" customWidth="1"/>
    <col min="5386" max="5386" width="14.109375" style="13" customWidth="1"/>
    <col min="5387" max="5387" width="13" style="13" customWidth="1"/>
    <col min="5388" max="5388" width="14" style="13" customWidth="1"/>
    <col min="5389" max="5389" width="15" style="13" customWidth="1"/>
    <col min="5390" max="5390" width="15.21875" style="13" customWidth="1"/>
    <col min="5391" max="5391" width="1.88671875" style="13" customWidth="1"/>
    <col min="5392" max="5392" width="10.5546875" style="13" customWidth="1"/>
    <col min="5393" max="5397" width="8" style="13" customWidth="1"/>
    <col min="5398" max="5637" width="9.109375" style="13" hidden="1"/>
    <col min="5638" max="5638" width="6.88671875" style="13" customWidth="1"/>
    <col min="5639" max="5639" width="23.33203125" style="13" customWidth="1"/>
    <col min="5640" max="5640" width="42.88671875" style="13" customWidth="1"/>
    <col min="5641" max="5641" width="14" style="13" customWidth="1"/>
    <col min="5642" max="5642" width="14.109375" style="13" customWidth="1"/>
    <col min="5643" max="5643" width="13" style="13" customWidth="1"/>
    <col min="5644" max="5644" width="14" style="13" customWidth="1"/>
    <col min="5645" max="5645" width="15" style="13" customWidth="1"/>
    <col min="5646" max="5646" width="15.21875" style="13" customWidth="1"/>
    <col min="5647" max="5647" width="1.88671875" style="13" customWidth="1"/>
    <col min="5648" max="5648" width="10.5546875" style="13" customWidth="1"/>
    <col min="5649" max="5653" width="8" style="13" customWidth="1"/>
    <col min="5654" max="5893" width="9.109375" style="13" hidden="1"/>
    <col min="5894" max="5894" width="6.88671875" style="13" customWidth="1"/>
    <col min="5895" max="5895" width="23.33203125" style="13" customWidth="1"/>
    <col min="5896" max="5896" width="42.88671875" style="13" customWidth="1"/>
    <col min="5897" max="5897" width="14" style="13" customWidth="1"/>
    <col min="5898" max="5898" width="14.109375" style="13" customWidth="1"/>
    <col min="5899" max="5899" width="13" style="13" customWidth="1"/>
    <col min="5900" max="5900" width="14" style="13" customWidth="1"/>
    <col min="5901" max="5901" width="15" style="13" customWidth="1"/>
    <col min="5902" max="5902" width="15.21875" style="13" customWidth="1"/>
    <col min="5903" max="5903" width="1.88671875" style="13" customWidth="1"/>
    <col min="5904" max="5904" width="10.5546875" style="13" customWidth="1"/>
    <col min="5905" max="5909" width="8" style="13" customWidth="1"/>
    <col min="5910" max="6149" width="9.109375" style="13" hidden="1"/>
    <col min="6150" max="6150" width="6.88671875" style="13" customWidth="1"/>
    <col min="6151" max="6151" width="23.33203125" style="13" customWidth="1"/>
    <col min="6152" max="6152" width="42.88671875" style="13" customWidth="1"/>
    <col min="6153" max="6153" width="14" style="13" customWidth="1"/>
    <col min="6154" max="6154" width="14.109375" style="13" customWidth="1"/>
    <col min="6155" max="6155" width="13" style="13" customWidth="1"/>
    <col min="6156" max="6156" width="14" style="13" customWidth="1"/>
    <col min="6157" max="6157" width="15" style="13" customWidth="1"/>
    <col min="6158" max="6158" width="15.21875" style="13" customWidth="1"/>
    <col min="6159" max="6159" width="1.88671875" style="13" customWidth="1"/>
    <col min="6160" max="6160" width="10.5546875" style="13" customWidth="1"/>
    <col min="6161" max="6165" width="8" style="13" customWidth="1"/>
    <col min="6166" max="6405" width="9.109375" style="13" hidden="1"/>
    <col min="6406" max="6406" width="6.88671875" style="13" customWidth="1"/>
    <col min="6407" max="6407" width="23.33203125" style="13" customWidth="1"/>
    <col min="6408" max="6408" width="42.88671875" style="13" customWidth="1"/>
    <col min="6409" max="6409" width="14" style="13" customWidth="1"/>
    <col min="6410" max="6410" width="14.109375" style="13" customWidth="1"/>
    <col min="6411" max="6411" width="13" style="13" customWidth="1"/>
    <col min="6412" max="6412" width="14" style="13" customWidth="1"/>
    <col min="6413" max="6413" width="15" style="13" customWidth="1"/>
    <col min="6414" max="6414" width="15.21875" style="13" customWidth="1"/>
    <col min="6415" max="6415" width="1.88671875" style="13" customWidth="1"/>
    <col min="6416" max="6416" width="10.5546875" style="13" customWidth="1"/>
    <col min="6417" max="6421" width="8" style="13" customWidth="1"/>
    <col min="6422" max="6661" width="9.109375" style="13" hidden="1"/>
    <col min="6662" max="6662" width="6.88671875" style="13" customWidth="1"/>
    <col min="6663" max="6663" width="23.33203125" style="13" customWidth="1"/>
    <col min="6664" max="6664" width="42.88671875" style="13" customWidth="1"/>
    <col min="6665" max="6665" width="14" style="13" customWidth="1"/>
    <col min="6666" max="6666" width="14.109375" style="13" customWidth="1"/>
    <col min="6667" max="6667" width="13" style="13" customWidth="1"/>
    <col min="6668" max="6668" width="14" style="13" customWidth="1"/>
    <col min="6669" max="6669" width="15" style="13" customWidth="1"/>
    <col min="6670" max="6670" width="15.21875" style="13" customWidth="1"/>
    <col min="6671" max="6671" width="1.88671875" style="13" customWidth="1"/>
    <col min="6672" max="6672" width="10.5546875" style="13" customWidth="1"/>
    <col min="6673" max="6677" width="8" style="13" customWidth="1"/>
    <col min="6678" max="6917" width="9.109375" style="13" hidden="1"/>
    <col min="6918" max="6918" width="6.88671875" style="13" customWidth="1"/>
    <col min="6919" max="6919" width="23.33203125" style="13" customWidth="1"/>
    <col min="6920" max="6920" width="42.88671875" style="13" customWidth="1"/>
    <col min="6921" max="6921" width="14" style="13" customWidth="1"/>
    <col min="6922" max="6922" width="14.109375" style="13" customWidth="1"/>
    <col min="6923" max="6923" width="13" style="13" customWidth="1"/>
    <col min="6924" max="6924" width="14" style="13" customWidth="1"/>
    <col min="6925" max="6925" width="15" style="13" customWidth="1"/>
    <col min="6926" max="6926" width="15.21875" style="13" customWidth="1"/>
    <col min="6927" max="6927" width="1.88671875" style="13" customWidth="1"/>
    <col min="6928" max="6928" width="10.5546875" style="13" customWidth="1"/>
    <col min="6929" max="6933" width="8" style="13" customWidth="1"/>
    <col min="6934" max="7173" width="9.109375" style="13" hidden="1"/>
    <col min="7174" max="7174" width="6.88671875" style="13" customWidth="1"/>
    <col min="7175" max="7175" width="23.33203125" style="13" customWidth="1"/>
    <col min="7176" max="7176" width="42.88671875" style="13" customWidth="1"/>
    <col min="7177" max="7177" width="14" style="13" customWidth="1"/>
    <col min="7178" max="7178" width="14.109375" style="13" customWidth="1"/>
    <col min="7179" max="7179" width="13" style="13" customWidth="1"/>
    <col min="7180" max="7180" width="14" style="13" customWidth="1"/>
    <col min="7181" max="7181" width="15" style="13" customWidth="1"/>
    <col min="7182" max="7182" width="15.21875" style="13" customWidth="1"/>
    <col min="7183" max="7183" width="1.88671875" style="13" customWidth="1"/>
    <col min="7184" max="7184" width="10.5546875" style="13" customWidth="1"/>
    <col min="7185" max="7189" width="8" style="13" customWidth="1"/>
    <col min="7190" max="7429" width="9.109375" style="13" hidden="1"/>
    <col min="7430" max="7430" width="6.88671875" style="13" customWidth="1"/>
    <col min="7431" max="7431" width="23.33203125" style="13" customWidth="1"/>
    <col min="7432" max="7432" width="42.88671875" style="13" customWidth="1"/>
    <col min="7433" max="7433" width="14" style="13" customWidth="1"/>
    <col min="7434" max="7434" width="14.109375" style="13" customWidth="1"/>
    <col min="7435" max="7435" width="13" style="13" customWidth="1"/>
    <col min="7436" max="7436" width="14" style="13" customWidth="1"/>
    <col min="7437" max="7437" width="15" style="13" customWidth="1"/>
    <col min="7438" max="7438" width="15.21875" style="13" customWidth="1"/>
    <col min="7439" max="7439" width="1.88671875" style="13" customWidth="1"/>
    <col min="7440" max="7440" width="10.5546875" style="13" customWidth="1"/>
    <col min="7441" max="7445" width="8" style="13" customWidth="1"/>
    <col min="7446" max="7685" width="9.109375" style="13" hidden="1"/>
    <col min="7686" max="7686" width="6.88671875" style="13" customWidth="1"/>
    <col min="7687" max="7687" width="23.33203125" style="13" customWidth="1"/>
    <col min="7688" max="7688" width="42.88671875" style="13" customWidth="1"/>
    <col min="7689" max="7689" width="14" style="13" customWidth="1"/>
    <col min="7690" max="7690" width="14.109375" style="13" customWidth="1"/>
    <col min="7691" max="7691" width="13" style="13" customWidth="1"/>
    <col min="7692" max="7692" width="14" style="13" customWidth="1"/>
    <col min="7693" max="7693" width="15" style="13" customWidth="1"/>
    <col min="7694" max="7694" width="15.21875" style="13" customWidth="1"/>
    <col min="7695" max="7695" width="1.88671875" style="13" customWidth="1"/>
    <col min="7696" max="7696" width="10.5546875" style="13" customWidth="1"/>
    <col min="7697" max="7701" width="8" style="13" customWidth="1"/>
    <col min="7702" max="7941" width="9.109375" style="13" hidden="1"/>
    <col min="7942" max="7942" width="6.88671875" style="13" customWidth="1"/>
    <col min="7943" max="7943" width="23.33203125" style="13" customWidth="1"/>
    <col min="7944" max="7944" width="42.88671875" style="13" customWidth="1"/>
    <col min="7945" max="7945" width="14" style="13" customWidth="1"/>
    <col min="7946" max="7946" width="14.109375" style="13" customWidth="1"/>
    <col min="7947" max="7947" width="13" style="13" customWidth="1"/>
    <col min="7948" max="7948" width="14" style="13" customWidth="1"/>
    <col min="7949" max="7949" width="15" style="13" customWidth="1"/>
    <col min="7950" max="7950" width="15.21875" style="13" customWidth="1"/>
    <col min="7951" max="7951" width="1.88671875" style="13" customWidth="1"/>
    <col min="7952" max="7952" width="10.5546875" style="13" customWidth="1"/>
    <col min="7953" max="7957" width="8" style="13" customWidth="1"/>
    <col min="7958" max="8197" width="9.109375" style="13" hidden="1"/>
    <col min="8198" max="8198" width="6.88671875" style="13" customWidth="1"/>
    <col min="8199" max="8199" width="23.33203125" style="13" customWidth="1"/>
    <col min="8200" max="8200" width="42.88671875" style="13" customWidth="1"/>
    <col min="8201" max="8201" width="14" style="13" customWidth="1"/>
    <col min="8202" max="8202" width="14.109375" style="13" customWidth="1"/>
    <col min="8203" max="8203" width="13" style="13" customWidth="1"/>
    <col min="8204" max="8204" width="14" style="13" customWidth="1"/>
    <col min="8205" max="8205" width="15" style="13" customWidth="1"/>
    <col min="8206" max="8206" width="15.21875" style="13" customWidth="1"/>
    <col min="8207" max="8207" width="1.88671875" style="13" customWidth="1"/>
    <col min="8208" max="8208" width="10.5546875" style="13" customWidth="1"/>
    <col min="8209" max="8213" width="8" style="13" customWidth="1"/>
    <col min="8214" max="8453" width="9.109375" style="13" hidden="1"/>
    <col min="8454" max="8454" width="6.88671875" style="13" customWidth="1"/>
    <col min="8455" max="8455" width="23.33203125" style="13" customWidth="1"/>
    <col min="8456" max="8456" width="42.88671875" style="13" customWidth="1"/>
    <col min="8457" max="8457" width="14" style="13" customWidth="1"/>
    <col min="8458" max="8458" width="14.109375" style="13" customWidth="1"/>
    <col min="8459" max="8459" width="13" style="13" customWidth="1"/>
    <col min="8460" max="8460" width="14" style="13" customWidth="1"/>
    <col min="8461" max="8461" width="15" style="13" customWidth="1"/>
    <col min="8462" max="8462" width="15.21875" style="13" customWidth="1"/>
    <col min="8463" max="8463" width="1.88671875" style="13" customWidth="1"/>
    <col min="8464" max="8464" width="10.5546875" style="13" customWidth="1"/>
    <col min="8465" max="8469" width="8" style="13" customWidth="1"/>
    <col min="8470" max="8709" width="9.109375" style="13" hidden="1"/>
    <col min="8710" max="8710" width="6.88671875" style="13" customWidth="1"/>
    <col min="8711" max="8711" width="23.33203125" style="13" customWidth="1"/>
    <col min="8712" max="8712" width="42.88671875" style="13" customWidth="1"/>
    <col min="8713" max="8713" width="14" style="13" customWidth="1"/>
    <col min="8714" max="8714" width="14.109375" style="13" customWidth="1"/>
    <col min="8715" max="8715" width="13" style="13" customWidth="1"/>
    <col min="8716" max="8716" width="14" style="13" customWidth="1"/>
    <col min="8717" max="8717" width="15" style="13" customWidth="1"/>
    <col min="8718" max="8718" width="15.21875" style="13" customWidth="1"/>
    <col min="8719" max="8719" width="1.88671875" style="13" customWidth="1"/>
    <col min="8720" max="8720" width="10.5546875" style="13" customWidth="1"/>
    <col min="8721" max="8725" width="8" style="13" customWidth="1"/>
    <col min="8726" max="8965" width="9.109375" style="13" hidden="1"/>
    <col min="8966" max="8966" width="6.88671875" style="13" customWidth="1"/>
    <col min="8967" max="8967" width="23.33203125" style="13" customWidth="1"/>
    <col min="8968" max="8968" width="42.88671875" style="13" customWidth="1"/>
    <col min="8969" max="8969" width="14" style="13" customWidth="1"/>
    <col min="8970" max="8970" width="14.109375" style="13" customWidth="1"/>
    <col min="8971" max="8971" width="13" style="13" customWidth="1"/>
    <col min="8972" max="8972" width="14" style="13" customWidth="1"/>
    <col min="8973" max="8973" width="15" style="13" customWidth="1"/>
    <col min="8974" max="8974" width="15.21875" style="13" customWidth="1"/>
    <col min="8975" max="8975" width="1.88671875" style="13" customWidth="1"/>
    <col min="8976" max="8976" width="10.5546875" style="13" customWidth="1"/>
    <col min="8977" max="8981" width="8" style="13" customWidth="1"/>
    <col min="8982" max="9221" width="9.109375" style="13" hidden="1"/>
    <col min="9222" max="9222" width="6.88671875" style="13" customWidth="1"/>
    <col min="9223" max="9223" width="23.33203125" style="13" customWidth="1"/>
    <col min="9224" max="9224" width="42.88671875" style="13" customWidth="1"/>
    <col min="9225" max="9225" width="14" style="13" customWidth="1"/>
    <col min="9226" max="9226" width="14.109375" style="13" customWidth="1"/>
    <col min="9227" max="9227" width="13" style="13" customWidth="1"/>
    <col min="9228" max="9228" width="14" style="13" customWidth="1"/>
    <col min="9229" max="9229" width="15" style="13" customWidth="1"/>
    <col min="9230" max="9230" width="15.21875" style="13" customWidth="1"/>
    <col min="9231" max="9231" width="1.88671875" style="13" customWidth="1"/>
    <col min="9232" max="9232" width="10.5546875" style="13" customWidth="1"/>
    <col min="9233" max="9237" width="8" style="13" customWidth="1"/>
    <col min="9238" max="9477" width="9.109375" style="13" hidden="1"/>
    <col min="9478" max="9478" width="6.88671875" style="13" customWidth="1"/>
    <col min="9479" max="9479" width="23.33203125" style="13" customWidth="1"/>
    <col min="9480" max="9480" width="42.88671875" style="13" customWidth="1"/>
    <col min="9481" max="9481" width="14" style="13" customWidth="1"/>
    <col min="9482" max="9482" width="14.109375" style="13" customWidth="1"/>
    <col min="9483" max="9483" width="13" style="13" customWidth="1"/>
    <col min="9484" max="9484" width="14" style="13" customWidth="1"/>
    <col min="9485" max="9485" width="15" style="13" customWidth="1"/>
    <col min="9486" max="9486" width="15.21875" style="13" customWidth="1"/>
    <col min="9487" max="9487" width="1.88671875" style="13" customWidth="1"/>
    <col min="9488" max="9488" width="10.5546875" style="13" customWidth="1"/>
    <col min="9489" max="9493" width="8" style="13" customWidth="1"/>
    <col min="9494" max="9733" width="9.109375" style="13" hidden="1"/>
    <col min="9734" max="9734" width="6.88671875" style="13" customWidth="1"/>
    <col min="9735" max="9735" width="23.33203125" style="13" customWidth="1"/>
    <col min="9736" max="9736" width="42.88671875" style="13" customWidth="1"/>
    <col min="9737" max="9737" width="14" style="13" customWidth="1"/>
    <col min="9738" max="9738" width="14.109375" style="13" customWidth="1"/>
    <col min="9739" max="9739" width="13" style="13" customWidth="1"/>
    <col min="9740" max="9740" width="14" style="13" customWidth="1"/>
    <col min="9741" max="9741" width="15" style="13" customWidth="1"/>
    <col min="9742" max="9742" width="15.21875" style="13" customWidth="1"/>
    <col min="9743" max="9743" width="1.88671875" style="13" customWidth="1"/>
    <col min="9744" max="9744" width="10.5546875" style="13" customWidth="1"/>
    <col min="9745" max="9749" width="8" style="13" customWidth="1"/>
    <col min="9750" max="9989" width="9.109375" style="13" hidden="1"/>
    <col min="9990" max="9990" width="6.88671875" style="13" customWidth="1"/>
    <col min="9991" max="9991" width="23.33203125" style="13" customWidth="1"/>
    <col min="9992" max="9992" width="42.88671875" style="13" customWidth="1"/>
    <col min="9993" max="9993" width="14" style="13" customWidth="1"/>
    <col min="9994" max="9994" width="14.109375" style="13" customWidth="1"/>
    <col min="9995" max="9995" width="13" style="13" customWidth="1"/>
    <col min="9996" max="9996" width="14" style="13" customWidth="1"/>
    <col min="9997" max="9997" width="15" style="13" customWidth="1"/>
    <col min="9998" max="9998" width="15.21875" style="13" customWidth="1"/>
    <col min="9999" max="9999" width="1.88671875" style="13" customWidth="1"/>
    <col min="10000" max="10000" width="10.5546875" style="13" customWidth="1"/>
    <col min="10001" max="10005" width="8" style="13" customWidth="1"/>
    <col min="10006" max="10245" width="9.109375" style="13" hidden="1"/>
    <col min="10246" max="10246" width="6.88671875" style="13" customWidth="1"/>
    <col min="10247" max="10247" width="23.33203125" style="13" customWidth="1"/>
    <col min="10248" max="10248" width="42.88671875" style="13" customWidth="1"/>
    <col min="10249" max="10249" width="14" style="13" customWidth="1"/>
    <col min="10250" max="10250" width="14.109375" style="13" customWidth="1"/>
    <col min="10251" max="10251" width="13" style="13" customWidth="1"/>
    <col min="10252" max="10252" width="14" style="13" customWidth="1"/>
    <col min="10253" max="10253" width="15" style="13" customWidth="1"/>
    <col min="10254" max="10254" width="15.21875" style="13" customWidth="1"/>
    <col min="10255" max="10255" width="1.88671875" style="13" customWidth="1"/>
    <col min="10256" max="10256" width="10.5546875" style="13" customWidth="1"/>
    <col min="10257" max="10261" width="8" style="13" customWidth="1"/>
    <col min="10262" max="10501" width="9.109375" style="13" hidden="1"/>
    <col min="10502" max="10502" width="6.88671875" style="13" customWidth="1"/>
    <col min="10503" max="10503" width="23.33203125" style="13" customWidth="1"/>
    <col min="10504" max="10504" width="42.88671875" style="13" customWidth="1"/>
    <col min="10505" max="10505" width="14" style="13" customWidth="1"/>
    <col min="10506" max="10506" width="14.109375" style="13" customWidth="1"/>
    <col min="10507" max="10507" width="13" style="13" customWidth="1"/>
    <col min="10508" max="10508" width="14" style="13" customWidth="1"/>
    <col min="10509" max="10509" width="15" style="13" customWidth="1"/>
    <col min="10510" max="10510" width="15.21875" style="13" customWidth="1"/>
    <col min="10511" max="10511" width="1.88671875" style="13" customWidth="1"/>
    <col min="10512" max="10512" width="10.5546875" style="13" customWidth="1"/>
    <col min="10513" max="10517" width="8" style="13" customWidth="1"/>
    <col min="10518" max="10757" width="9.109375" style="13" hidden="1"/>
    <col min="10758" max="10758" width="6.88671875" style="13" customWidth="1"/>
    <col min="10759" max="10759" width="23.33203125" style="13" customWidth="1"/>
    <col min="10760" max="10760" width="42.88671875" style="13" customWidth="1"/>
    <col min="10761" max="10761" width="14" style="13" customWidth="1"/>
    <col min="10762" max="10762" width="14.109375" style="13" customWidth="1"/>
    <col min="10763" max="10763" width="13" style="13" customWidth="1"/>
    <col min="10764" max="10764" width="14" style="13" customWidth="1"/>
    <col min="10765" max="10765" width="15" style="13" customWidth="1"/>
    <col min="10766" max="10766" width="15.21875" style="13" customWidth="1"/>
    <col min="10767" max="10767" width="1.88671875" style="13" customWidth="1"/>
    <col min="10768" max="10768" width="10.5546875" style="13" customWidth="1"/>
    <col min="10769" max="10773" width="8" style="13" customWidth="1"/>
    <col min="10774" max="11013" width="9.109375" style="13" hidden="1"/>
    <col min="11014" max="11014" width="6.88671875" style="13" customWidth="1"/>
    <col min="11015" max="11015" width="23.33203125" style="13" customWidth="1"/>
    <col min="11016" max="11016" width="42.88671875" style="13" customWidth="1"/>
    <col min="11017" max="11017" width="14" style="13" customWidth="1"/>
    <col min="11018" max="11018" width="14.109375" style="13" customWidth="1"/>
    <col min="11019" max="11019" width="13" style="13" customWidth="1"/>
    <col min="11020" max="11020" width="14" style="13" customWidth="1"/>
    <col min="11021" max="11021" width="15" style="13" customWidth="1"/>
    <col min="11022" max="11022" width="15.21875" style="13" customWidth="1"/>
    <col min="11023" max="11023" width="1.88671875" style="13" customWidth="1"/>
    <col min="11024" max="11024" width="10.5546875" style="13" customWidth="1"/>
    <col min="11025" max="11029" width="8" style="13" customWidth="1"/>
    <col min="11030" max="11269" width="9.109375" style="13" hidden="1"/>
    <col min="11270" max="11270" width="6.88671875" style="13" customWidth="1"/>
    <col min="11271" max="11271" width="23.33203125" style="13" customWidth="1"/>
    <col min="11272" max="11272" width="42.88671875" style="13" customWidth="1"/>
    <col min="11273" max="11273" width="14" style="13" customWidth="1"/>
    <col min="11274" max="11274" width="14.109375" style="13" customWidth="1"/>
    <col min="11275" max="11275" width="13" style="13" customWidth="1"/>
    <col min="11276" max="11276" width="14" style="13" customWidth="1"/>
    <col min="11277" max="11277" width="15" style="13" customWidth="1"/>
    <col min="11278" max="11278" width="15.21875" style="13" customWidth="1"/>
    <col min="11279" max="11279" width="1.88671875" style="13" customWidth="1"/>
    <col min="11280" max="11280" width="10.5546875" style="13" customWidth="1"/>
    <col min="11281" max="11285" width="8" style="13" customWidth="1"/>
    <col min="11286" max="11525" width="9.109375" style="13" hidden="1"/>
    <col min="11526" max="11526" width="6.88671875" style="13" customWidth="1"/>
    <col min="11527" max="11527" width="23.33203125" style="13" customWidth="1"/>
    <col min="11528" max="11528" width="42.88671875" style="13" customWidth="1"/>
    <col min="11529" max="11529" width="14" style="13" customWidth="1"/>
    <col min="11530" max="11530" width="14.109375" style="13" customWidth="1"/>
    <col min="11531" max="11531" width="13" style="13" customWidth="1"/>
    <col min="11532" max="11532" width="14" style="13" customWidth="1"/>
    <col min="11533" max="11533" width="15" style="13" customWidth="1"/>
    <col min="11534" max="11534" width="15.21875" style="13" customWidth="1"/>
    <col min="11535" max="11535" width="1.88671875" style="13" customWidth="1"/>
    <col min="11536" max="11536" width="10.5546875" style="13" customWidth="1"/>
    <col min="11537" max="11541" width="8" style="13" customWidth="1"/>
    <col min="11542" max="11781" width="9.109375" style="13" hidden="1"/>
    <col min="11782" max="11782" width="6.88671875" style="13" customWidth="1"/>
    <col min="11783" max="11783" width="23.33203125" style="13" customWidth="1"/>
    <col min="11784" max="11784" width="42.88671875" style="13" customWidth="1"/>
    <col min="11785" max="11785" width="14" style="13" customWidth="1"/>
    <col min="11786" max="11786" width="14.109375" style="13" customWidth="1"/>
    <col min="11787" max="11787" width="13" style="13" customWidth="1"/>
    <col min="11788" max="11788" width="14" style="13" customWidth="1"/>
    <col min="11789" max="11789" width="15" style="13" customWidth="1"/>
    <col min="11790" max="11790" width="15.21875" style="13" customWidth="1"/>
    <col min="11791" max="11791" width="1.88671875" style="13" customWidth="1"/>
    <col min="11792" max="11792" width="10.5546875" style="13" customWidth="1"/>
    <col min="11793" max="11797" width="8" style="13" customWidth="1"/>
    <col min="11798" max="12037" width="9.109375" style="13" hidden="1"/>
    <col min="12038" max="12038" width="6.88671875" style="13" customWidth="1"/>
    <col min="12039" max="12039" width="23.33203125" style="13" customWidth="1"/>
    <col min="12040" max="12040" width="42.88671875" style="13" customWidth="1"/>
    <col min="12041" max="12041" width="14" style="13" customWidth="1"/>
    <col min="12042" max="12042" width="14.109375" style="13" customWidth="1"/>
    <col min="12043" max="12043" width="13" style="13" customWidth="1"/>
    <col min="12044" max="12044" width="14" style="13" customWidth="1"/>
    <col min="12045" max="12045" width="15" style="13" customWidth="1"/>
    <col min="12046" max="12046" width="15.21875" style="13" customWidth="1"/>
    <col min="12047" max="12047" width="1.88671875" style="13" customWidth="1"/>
    <col min="12048" max="12048" width="10.5546875" style="13" customWidth="1"/>
    <col min="12049" max="12053" width="8" style="13" customWidth="1"/>
    <col min="12054" max="12293" width="9.109375" style="13" hidden="1"/>
    <col min="12294" max="12294" width="6.88671875" style="13" customWidth="1"/>
    <col min="12295" max="12295" width="23.33203125" style="13" customWidth="1"/>
    <col min="12296" max="12296" width="42.88671875" style="13" customWidth="1"/>
    <col min="12297" max="12297" width="14" style="13" customWidth="1"/>
    <col min="12298" max="12298" width="14.109375" style="13" customWidth="1"/>
    <col min="12299" max="12299" width="13" style="13" customWidth="1"/>
    <col min="12300" max="12300" width="14" style="13" customWidth="1"/>
    <col min="12301" max="12301" width="15" style="13" customWidth="1"/>
    <col min="12302" max="12302" width="15.21875" style="13" customWidth="1"/>
    <col min="12303" max="12303" width="1.88671875" style="13" customWidth="1"/>
    <col min="12304" max="12304" width="10.5546875" style="13" customWidth="1"/>
    <col min="12305" max="12309" width="8" style="13" customWidth="1"/>
    <col min="12310" max="12549" width="9.109375" style="13" hidden="1"/>
    <col min="12550" max="12550" width="6.88671875" style="13" customWidth="1"/>
    <col min="12551" max="12551" width="23.33203125" style="13" customWidth="1"/>
    <col min="12552" max="12552" width="42.88671875" style="13" customWidth="1"/>
    <col min="12553" max="12553" width="14" style="13" customWidth="1"/>
    <col min="12554" max="12554" width="14.109375" style="13" customWidth="1"/>
    <col min="12555" max="12555" width="13" style="13" customWidth="1"/>
    <col min="12556" max="12556" width="14" style="13" customWidth="1"/>
    <col min="12557" max="12557" width="15" style="13" customWidth="1"/>
    <col min="12558" max="12558" width="15.21875" style="13" customWidth="1"/>
    <col min="12559" max="12559" width="1.88671875" style="13" customWidth="1"/>
    <col min="12560" max="12560" width="10.5546875" style="13" customWidth="1"/>
    <col min="12561" max="12565" width="8" style="13" customWidth="1"/>
    <col min="12566" max="12805" width="9.109375" style="13" hidden="1"/>
    <col min="12806" max="12806" width="6.88671875" style="13" customWidth="1"/>
    <col min="12807" max="12807" width="23.33203125" style="13" customWidth="1"/>
    <col min="12808" max="12808" width="42.88671875" style="13" customWidth="1"/>
    <col min="12809" max="12809" width="14" style="13" customWidth="1"/>
    <col min="12810" max="12810" width="14.109375" style="13" customWidth="1"/>
    <col min="12811" max="12811" width="13" style="13" customWidth="1"/>
    <col min="12812" max="12812" width="14" style="13" customWidth="1"/>
    <col min="12813" max="12813" width="15" style="13" customWidth="1"/>
    <col min="12814" max="12814" width="15.21875" style="13" customWidth="1"/>
    <col min="12815" max="12815" width="1.88671875" style="13" customWidth="1"/>
    <col min="12816" max="12816" width="10.5546875" style="13" customWidth="1"/>
    <col min="12817" max="12821" width="8" style="13" customWidth="1"/>
    <col min="12822" max="13061" width="9.109375" style="13" hidden="1"/>
    <col min="13062" max="13062" width="6.88671875" style="13" customWidth="1"/>
    <col min="13063" max="13063" width="23.33203125" style="13" customWidth="1"/>
    <col min="13064" max="13064" width="42.88671875" style="13" customWidth="1"/>
    <col min="13065" max="13065" width="14" style="13" customWidth="1"/>
    <col min="13066" max="13066" width="14.109375" style="13" customWidth="1"/>
    <col min="13067" max="13067" width="13" style="13" customWidth="1"/>
    <col min="13068" max="13068" width="14" style="13" customWidth="1"/>
    <col min="13069" max="13069" width="15" style="13" customWidth="1"/>
    <col min="13070" max="13070" width="15.21875" style="13" customWidth="1"/>
    <col min="13071" max="13071" width="1.88671875" style="13" customWidth="1"/>
    <col min="13072" max="13072" width="10.5546875" style="13" customWidth="1"/>
    <col min="13073" max="13077" width="8" style="13" customWidth="1"/>
    <col min="13078" max="13317" width="9.109375" style="13" hidden="1"/>
    <col min="13318" max="13318" width="6.88671875" style="13" customWidth="1"/>
    <col min="13319" max="13319" width="23.33203125" style="13" customWidth="1"/>
    <col min="13320" max="13320" width="42.88671875" style="13" customWidth="1"/>
    <col min="13321" max="13321" width="14" style="13" customWidth="1"/>
    <col min="13322" max="13322" width="14.109375" style="13" customWidth="1"/>
    <col min="13323" max="13323" width="13" style="13" customWidth="1"/>
    <col min="13324" max="13324" width="14" style="13" customWidth="1"/>
    <col min="13325" max="13325" width="15" style="13" customWidth="1"/>
    <col min="13326" max="13326" width="15.21875" style="13" customWidth="1"/>
    <col min="13327" max="13327" width="1.88671875" style="13" customWidth="1"/>
    <col min="13328" max="13328" width="10.5546875" style="13" customWidth="1"/>
    <col min="13329" max="13333" width="8" style="13" customWidth="1"/>
    <col min="13334" max="13573" width="9.109375" style="13" hidden="1"/>
    <col min="13574" max="13574" width="6.88671875" style="13" customWidth="1"/>
    <col min="13575" max="13575" width="23.33203125" style="13" customWidth="1"/>
    <col min="13576" max="13576" width="42.88671875" style="13" customWidth="1"/>
    <col min="13577" max="13577" width="14" style="13" customWidth="1"/>
    <col min="13578" max="13578" width="14.109375" style="13" customWidth="1"/>
    <col min="13579" max="13579" width="13" style="13" customWidth="1"/>
    <col min="13580" max="13580" width="14" style="13" customWidth="1"/>
    <col min="13581" max="13581" width="15" style="13" customWidth="1"/>
    <col min="13582" max="13582" width="15.21875" style="13" customWidth="1"/>
    <col min="13583" max="13583" width="1.88671875" style="13" customWidth="1"/>
    <col min="13584" max="13584" width="10.5546875" style="13" customWidth="1"/>
    <col min="13585" max="13589" width="8" style="13" customWidth="1"/>
    <col min="13590" max="13829" width="9.109375" style="13" hidden="1"/>
    <col min="13830" max="13830" width="6.88671875" style="13" customWidth="1"/>
    <col min="13831" max="13831" width="23.33203125" style="13" customWidth="1"/>
    <col min="13832" max="13832" width="42.88671875" style="13" customWidth="1"/>
    <col min="13833" max="13833" width="14" style="13" customWidth="1"/>
    <col min="13834" max="13834" width="14.109375" style="13" customWidth="1"/>
    <col min="13835" max="13835" width="13" style="13" customWidth="1"/>
    <col min="13836" max="13836" width="14" style="13" customWidth="1"/>
    <col min="13837" max="13837" width="15" style="13" customWidth="1"/>
    <col min="13838" max="13838" width="15.21875" style="13" customWidth="1"/>
    <col min="13839" max="13839" width="1.88671875" style="13" customWidth="1"/>
    <col min="13840" max="13840" width="10.5546875" style="13" customWidth="1"/>
    <col min="13841" max="13845" width="8" style="13" customWidth="1"/>
    <col min="13846" max="14085" width="9.109375" style="13" hidden="1"/>
    <col min="14086" max="14086" width="6.88671875" style="13" customWidth="1"/>
    <col min="14087" max="14087" width="23.33203125" style="13" customWidth="1"/>
    <col min="14088" max="14088" width="42.88671875" style="13" customWidth="1"/>
    <col min="14089" max="14089" width="14" style="13" customWidth="1"/>
    <col min="14090" max="14090" width="14.109375" style="13" customWidth="1"/>
    <col min="14091" max="14091" width="13" style="13" customWidth="1"/>
    <col min="14092" max="14092" width="14" style="13" customWidth="1"/>
    <col min="14093" max="14093" width="15" style="13" customWidth="1"/>
    <col min="14094" max="14094" width="15.21875" style="13" customWidth="1"/>
    <col min="14095" max="14095" width="1.88671875" style="13" customWidth="1"/>
    <col min="14096" max="14096" width="10.5546875" style="13" customWidth="1"/>
    <col min="14097" max="14101" width="8" style="13" customWidth="1"/>
    <col min="14102" max="14341" width="9.109375" style="13" hidden="1"/>
    <col min="14342" max="14342" width="6.88671875" style="13" customWidth="1"/>
    <col min="14343" max="14343" width="23.33203125" style="13" customWidth="1"/>
    <col min="14344" max="14344" width="42.88671875" style="13" customWidth="1"/>
    <col min="14345" max="14345" width="14" style="13" customWidth="1"/>
    <col min="14346" max="14346" width="14.109375" style="13" customWidth="1"/>
    <col min="14347" max="14347" width="13" style="13" customWidth="1"/>
    <col min="14348" max="14348" width="14" style="13" customWidth="1"/>
    <col min="14349" max="14349" width="15" style="13" customWidth="1"/>
    <col min="14350" max="14350" width="15.21875" style="13" customWidth="1"/>
    <col min="14351" max="14351" width="1.88671875" style="13" customWidth="1"/>
    <col min="14352" max="14352" width="10.5546875" style="13" customWidth="1"/>
    <col min="14353" max="14357" width="8" style="13" customWidth="1"/>
    <col min="14358" max="14597" width="9.109375" style="13" hidden="1"/>
    <col min="14598" max="14598" width="6.88671875" style="13" customWidth="1"/>
    <col min="14599" max="14599" width="23.33203125" style="13" customWidth="1"/>
    <col min="14600" max="14600" width="42.88671875" style="13" customWidth="1"/>
    <col min="14601" max="14601" width="14" style="13" customWidth="1"/>
    <col min="14602" max="14602" width="14.109375" style="13" customWidth="1"/>
    <col min="14603" max="14603" width="13" style="13" customWidth="1"/>
    <col min="14604" max="14604" width="14" style="13" customWidth="1"/>
    <col min="14605" max="14605" width="15" style="13" customWidth="1"/>
    <col min="14606" max="14606" width="15.21875" style="13" customWidth="1"/>
    <col min="14607" max="14607" width="1.88671875" style="13" customWidth="1"/>
    <col min="14608" max="14608" width="10.5546875" style="13" customWidth="1"/>
    <col min="14609" max="14613" width="8" style="13" customWidth="1"/>
    <col min="14614" max="14853" width="9.109375" style="13" hidden="1"/>
    <col min="14854" max="14854" width="6.88671875" style="13" customWidth="1"/>
    <col min="14855" max="14855" width="23.33203125" style="13" customWidth="1"/>
    <col min="14856" max="14856" width="42.88671875" style="13" customWidth="1"/>
    <col min="14857" max="14857" width="14" style="13" customWidth="1"/>
    <col min="14858" max="14858" width="14.109375" style="13" customWidth="1"/>
    <col min="14859" max="14859" width="13" style="13" customWidth="1"/>
    <col min="14860" max="14860" width="14" style="13" customWidth="1"/>
    <col min="14861" max="14861" width="15" style="13" customWidth="1"/>
    <col min="14862" max="14862" width="15.21875" style="13" customWidth="1"/>
    <col min="14863" max="14863" width="1.88671875" style="13" customWidth="1"/>
    <col min="14864" max="14864" width="10.5546875" style="13" customWidth="1"/>
    <col min="14865" max="14869" width="8" style="13" customWidth="1"/>
    <col min="14870" max="15109" width="9.109375" style="13" hidden="1"/>
    <col min="15110" max="15110" width="6.88671875" style="13" customWidth="1"/>
    <col min="15111" max="15111" width="23.33203125" style="13" customWidth="1"/>
    <col min="15112" max="15112" width="42.88671875" style="13" customWidth="1"/>
    <col min="15113" max="15113" width="14" style="13" customWidth="1"/>
    <col min="15114" max="15114" width="14.109375" style="13" customWidth="1"/>
    <col min="15115" max="15115" width="13" style="13" customWidth="1"/>
    <col min="15116" max="15116" width="14" style="13" customWidth="1"/>
    <col min="15117" max="15117" width="15" style="13" customWidth="1"/>
    <col min="15118" max="15118" width="15.21875" style="13" customWidth="1"/>
    <col min="15119" max="15119" width="1.88671875" style="13" customWidth="1"/>
    <col min="15120" max="15120" width="10.5546875" style="13" customWidth="1"/>
    <col min="15121" max="15125" width="8" style="13" customWidth="1"/>
    <col min="15126" max="15365" width="9.109375" style="13" hidden="1"/>
    <col min="15366" max="15366" width="6.88671875" style="13" customWidth="1"/>
    <col min="15367" max="15367" width="23.33203125" style="13" customWidth="1"/>
    <col min="15368" max="15368" width="42.88671875" style="13" customWidth="1"/>
    <col min="15369" max="15369" width="14" style="13" customWidth="1"/>
    <col min="15370" max="15370" width="14.109375" style="13" customWidth="1"/>
    <col min="15371" max="15371" width="13" style="13" customWidth="1"/>
    <col min="15372" max="15372" width="14" style="13" customWidth="1"/>
    <col min="15373" max="15373" width="15" style="13" customWidth="1"/>
    <col min="15374" max="15374" width="15.21875" style="13" customWidth="1"/>
    <col min="15375" max="15375" width="1.88671875" style="13" customWidth="1"/>
    <col min="15376" max="15376" width="10.5546875" style="13" customWidth="1"/>
    <col min="15377" max="15381" width="8" style="13" customWidth="1"/>
    <col min="15382" max="15621" width="9.109375" style="13" hidden="1"/>
    <col min="15622" max="15622" width="6.88671875" style="13" customWidth="1"/>
    <col min="15623" max="15623" width="23.33203125" style="13" customWidth="1"/>
    <col min="15624" max="15624" width="42.88671875" style="13" customWidth="1"/>
    <col min="15625" max="15625" width="14" style="13" customWidth="1"/>
    <col min="15626" max="15626" width="14.109375" style="13" customWidth="1"/>
    <col min="15627" max="15627" width="13" style="13" customWidth="1"/>
    <col min="15628" max="15628" width="14" style="13" customWidth="1"/>
    <col min="15629" max="15629" width="15" style="13" customWidth="1"/>
    <col min="15630" max="15630" width="15.21875" style="13" customWidth="1"/>
    <col min="15631" max="15631" width="1.88671875" style="13" customWidth="1"/>
    <col min="15632" max="15632" width="10.5546875" style="13" customWidth="1"/>
    <col min="15633" max="15637" width="8" style="13" customWidth="1"/>
    <col min="15638" max="15877" width="9.109375" style="13" hidden="1"/>
    <col min="15878" max="15878" width="6.88671875" style="13" customWidth="1"/>
    <col min="15879" max="15879" width="23.33203125" style="13" customWidth="1"/>
    <col min="15880" max="15880" width="42.88671875" style="13" customWidth="1"/>
    <col min="15881" max="15881" width="14" style="13" customWidth="1"/>
    <col min="15882" max="15882" width="14.109375" style="13" customWidth="1"/>
    <col min="15883" max="15883" width="13" style="13" customWidth="1"/>
    <col min="15884" max="15884" width="14" style="13" customWidth="1"/>
    <col min="15885" max="15885" width="15" style="13" customWidth="1"/>
    <col min="15886" max="15886" width="15.21875" style="13" customWidth="1"/>
    <col min="15887" max="15887" width="1.88671875" style="13" customWidth="1"/>
    <col min="15888" max="15888" width="10.5546875" style="13" customWidth="1"/>
    <col min="15889" max="15893" width="8" style="13" customWidth="1"/>
    <col min="15894" max="15900" width="0" style="13" hidden="1"/>
    <col min="15901" max="16122" width="9.109375" style="13" hidden="1"/>
    <col min="16123" max="16154" width="0" style="13" hidden="1"/>
    <col min="16155" max="16384" width="9.109375" style="13" hidden="1"/>
  </cols>
  <sheetData>
    <row r="1" spans="1:5908" s="6" customFormat="1" ht="25.2" customHeight="1" x14ac:dyDescent="0.5">
      <c r="A1" s="678" t="s">
        <v>183</v>
      </c>
      <c r="B1" s="678"/>
      <c r="C1" s="678"/>
      <c r="D1" s="678"/>
      <c r="E1" s="678"/>
      <c r="F1" s="678"/>
      <c r="G1" s="678"/>
      <c r="H1" s="678"/>
      <c r="I1" s="20"/>
      <c r="J1" s="220"/>
      <c r="K1" s="17" t="s">
        <v>82</v>
      </c>
      <c r="L1" s="217"/>
      <c r="M1" s="20"/>
      <c r="N1" s="425"/>
      <c r="O1" s="426" t="s">
        <v>221</v>
      </c>
      <c r="P1" s="427"/>
      <c r="Q1" s="428">
        <v>0.04</v>
      </c>
      <c r="R1" s="429"/>
      <c r="S1" s="429"/>
      <c r="T1" s="429"/>
      <c r="U1" s="427"/>
      <c r="V1" s="427"/>
      <c r="W1" s="430"/>
    </row>
    <row r="2" spans="1:5908" s="6" customFormat="1" ht="27.6" customHeight="1" x14ac:dyDescent="0.5">
      <c r="A2" s="221" t="s">
        <v>184</v>
      </c>
      <c r="B2" s="573" t="s">
        <v>231</v>
      </c>
      <c r="C2" s="705" t="s">
        <v>316</v>
      </c>
      <c r="D2" s="18"/>
      <c r="E2" s="19"/>
      <c r="F2" s="19"/>
      <c r="G2" s="19"/>
      <c r="H2" s="19"/>
      <c r="I2" s="20"/>
      <c r="J2" s="216"/>
      <c r="K2" s="419" t="s">
        <v>185</v>
      </c>
      <c r="L2" s="20"/>
      <c r="M2" s="20"/>
      <c r="N2" s="431"/>
      <c r="O2" s="224"/>
      <c r="P2" s="228" t="s">
        <v>204</v>
      </c>
      <c r="Q2" s="451" t="s">
        <v>205</v>
      </c>
      <c r="R2" s="297" t="s">
        <v>199</v>
      </c>
      <c r="S2" s="297" t="s">
        <v>200</v>
      </c>
      <c r="T2" s="297" t="s">
        <v>201</v>
      </c>
      <c r="U2" s="298" t="s">
        <v>143</v>
      </c>
      <c r="V2" s="224"/>
      <c r="W2" s="432"/>
    </row>
    <row r="3" spans="1:5908" s="6" customFormat="1" ht="27" customHeight="1" thickBot="1" x14ac:dyDescent="0.6">
      <c r="A3" s="222" t="s">
        <v>40</v>
      </c>
      <c r="B3" s="18"/>
      <c r="C3" s="20"/>
      <c r="D3" s="20"/>
      <c r="E3" s="20"/>
      <c r="F3" s="21"/>
      <c r="G3" s="21"/>
      <c r="H3" s="22">
        <v>0.04</v>
      </c>
      <c r="I3" s="23"/>
      <c r="J3" s="24"/>
      <c r="K3" s="416" t="s">
        <v>132</v>
      </c>
      <c r="L3" s="417">
        <f>U3</f>
        <v>81702.540288000004</v>
      </c>
      <c r="M3" s="219"/>
      <c r="N3" s="433"/>
      <c r="O3" s="293" t="s">
        <v>132</v>
      </c>
      <c r="P3" s="294">
        <f>SUMIF(Table1351452010[กลุ่มลูกค้า],"Hospitality",Table1351452010[(A)
TOTAL
ค่าคอมขาย
ตั้งเบิก ปีที่ 1])</f>
        <v>85106.8128</v>
      </c>
      <c r="Q3" s="294">
        <f>P3*$Q$1</f>
        <v>3404.272512</v>
      </c>
      <c r="R3" s="295">
        <f>P3-Q3</f>
        <v>81702.540288000004</v>
      </c>
      <c r="S3" s="295">
        <f>SUMIF(Table1351452010[กลุ่มลูกค้า],"Hospitality",Table1351452010[(B)
Total
ค่าเชื่มสัญญาณ/ค่าติดตั้ง/
ค่าขายอุปกรณ์])</f>
        <v>0</v>
      </c>
      <c r="T3" s="295">
        <f>SUMIF(Table1351452010[กลุ่มลูกค้า],"Hospitality",Table1351452010[(C)
Total 
คอมฯค่าเชื่อมสัญญาณ])</f>
        <v>0</v>
      </c>
      <c r="U3" s="296">
        <f>SUM(R3:T3)</f>
        <v>81702.540288000004</v>
      </c>
      <c r="V3" s="224"/>
      <c r="W3" s="432"/>
    </row>
    <row r="4" spans="1:5908" s="6" customFormat="1" ht="27" customHeight="1" thickBot="1" x14ac:dyDescent="0.45">
      <c r="A4" s="328" t="s">
        <v>0</v>
      </c>
      <c r="B4" s="322" t="s">
        <v>1</v>
      </c>
      <c r="C4" s="322" t="s">
        <v>5</v>
      </c>
      <c r="D4" s="322" t="s">
        <v>7</v>
      </c>
      <c r="E4" s="322" t="s">
        <v>119</v>
      </c>
      <c r="F4" s="325" t="s">
        <v>219</v>
      </c>
      <c r="G4" s="326" t="s">
        <v>2</v>
      </c>
      <c r="H4" s="325" t="s">
        <v>17</v>
      </c>
      <c r="I4" s="412" t="s">
        <v>3</v>
      </c>
      <c r="J4" s="25"/>
      <c r="K4" s="416" t="s">
        <v>133</v>
      </c>
      <c r="L4" s="417">
        <f>U4</f>
        <v>19771.776000000002</v>
      </c>
      <c r="M4" s="215"/>
      <c r="N4" s="434"/>
      <c r="O4" s="293" t="s">
        <v>133</v>
      </c>
      <c r="P4" s="294">
        <f>SUMIF(Table1351452010[กลุ่มลูกค้า],"Resident",Table1351452010[(A)
TOTAL
ค่าคอมขาย
ตั้งเบิก ปีที่ 1])</f>
        <v>20595.600000000002</v>
      </c>
      <c r="Q4" s="294">
        <f>P4*$Q$1</f>
        <v>823.82400000000007</v>
      </c>
      <c r="R4" s="295">
        <f>P4-Q4</f>
        <v>19771.776000000002</v>
      </c>
      <c r="S4" s="295">
        <f>SUMIF(Table1351452010[กลุ่มลูกค้า],"Resident",Table1351452010[(B)
Total
ค่าเชื่มสัญญาณ/ค่าติดตั้ง/
ค่าขายอุปกรณ์])</f>
        <v>0</v>
      </c>
      <c r="T4" s="295">
        <f>SUMIF(Table1351452010[กลุ่มลูกค้า],"Resident",Table1351452010[(C)
Total 
คอมฯค่าเชื่อมสัญญาณ])</f>
        <v>0</v>
      </c>
      <c r="U4" s="296">
        <f>SUM(R4:T4)</f>
        <v>19771.776000000002</v>
      </c>
      <c r="V4" s="224"/>
      <c r="W4" s="432"/>
    </row>
    <row r="5" spans="1:5908" s="8" customFormat="1" ht="19.95" customHeight="1" thickBot="1" x14ac:dyDescent="0.45">
      <c r="A5" s="413">
        <v>1</v>
      </c>
      <c r="B5" s="405" t="s">
        <v>58</v>
      </c>
      <c r="C5" s="406" t="s">
        <v>43</v>
      </c>
      <c r="D5" s="407" t="s">
        <v>39</v>
      </c>
      <c r="E5" s="408" t="s">
        <v>203</v>
      </c>
      <c r="F5" s="409">
        <f>COUNTIFS(Table1351452010[Sales],"คุณนิมิต จุ้ยอยู่ทอง",Table1351452010[(A)
TOTAL
ค่าคอมขาย
ตั้งเบิก ปีที่ 1],"&gt;0")</f>
        <v>4</v>
      </c>
      <c r="G5" s="410">
        <f>SUMIF(Table1351452010[Sales],"คุณนิมิต จุ้ยอยู่ทอง",Table1351452010[(A)
TOTAL
ค่าคอมขาย
ตั้งเบิก ปีที่ 1])</f>
        <v>4197.6000000000004</v>
      </c>
      <c r="H5" s="411">
        <f>G5*$H$3</f>
        <v>167.90400000000002</v>
      </c>
      <c r="I5" s="414">
        <f>G5-H5</f>
        <v>4029.6960000000004</v>
      </c>
      <c r="J5" s="278"/>
      <c r="K5" s="26"/>
      <c r="L5" s="418">
        <f>SUM(L3:L4)</f>
        <v>101474.316288</v>
      </c>
      <c r="M5" s="26"/>
      <c r="N5" s="435"/>
      <c r="O5" s="224"/>
      <c r="P5" s="225">
        <f>SUM(P3:P4)</f>
        <v>105702.41280000001</v>
      </c>
      <c r="Q5" s="225">
        <f>SUM(Q3:Q4)</f>
        <v>4228.0965120000001</v>
      </c>
      <c r="R5" s="229">
        <f>SUM(R3:R4)</f>
        <v>101474.316288</v>
      </c>
      <c r="S5" s="229">
        <f t="shared" ref="S5:T5" si="0">SUM(S3:S4)</f>
        <v>0</v>
      </c>
      <c r="T5" s="229">
        <f t="shared" si="0"/>
        <v>0</v>
      </c>
      <c r="U5" s="424">
        <f>SUM(U3:U4)</f>
        <v>101474.316288</v>
      </c>
      <c r="V5" s="11"/>
      <c r="W5" s="436"/>
    </row>
    <row r="6" spans="1:5908" s="8" customFormat="1" ht="19.95" customHeight="1" thickTop="1" x14ac:dyDescent="0.4">
      <c r="A6" s="30"/>
      <c r="B6" s="323"/>
      <c r="C6" s="570" t="s">
        <v>206</v>
      </c>
      <c r="D6" s="341"/>
      <c r="E6" s="339" t="s">
        <v>120</v>
      </c>
      <c r="F6" s="331">
        <f>COUNTIFS(Table1351452010[Sales],"คุณนิมิต จุ้ยอยู่ทอง2",Table1351452010[(A)
TOTAL
ค่าคอมขาย
ตั้งเบิก ปีที่ 1],"&gt;0")</f>
        <v>0</v>
      </c>
      <c r="G6" s="332">
        <f>SUMIF(Table1351452010[Sales],"คุณนิมิต จุ้ยอยู่ทอง2",Table1351452010[(A)
TOTAL
ค่าคอมขาย
ตั้งเบิก ปีที่ 1])</f>
        <v>0</v>
      </c>
      <c r="H6" s="56">
        <f t="shared" ref="H6:H24" si="1">G6*$H$3</f>
        <v>0</v>
      </c>
      <c r="I6" s="57">
        <f t="shared" ref="I6:I24" si="2">G6-H6</f>
        <v>0</v>
      </c>
      <c r="J6" s="278"/>
      <c r="K6" s="29"/>
      <c r="L6" s="26"/>
      <c r="M6" s="26"/>
      <c r="N6" s="435"/>
      <c r="O6" s="11"/>
      <c r="P6" s="12"/>
      <c r="Q6" s="12"/>
      <c r="R6" s="12"/>
      <c r="S6" s="230"/>
      <c r="T6" s="230"/>
      <c r="U6" s="230"/>
      <c r="V6" s="11"/>
      <c r="W6" s="436"/>
    </row>
    <row r="7" spans="1:5908" s="8" customFormat="1" ht="19.95" customHeight="1" thickBot="1" x14ac:dyDescent="0.45">
      <c r="A7" s="30"/>
      <c r="B7" s="324"/>
      <c r="C7" s="338" t="s">
        <v>44</v>
      </c>
      <c r="D7" s="341"/>
      <c r="E7" s="340" t="s">
        <v>203</v>
      </c>
      <c r="F7" s="27">
        <f>COUNTIFS(Table1351452010[Sales],"คุณธวัช มีแสง",Table1351452010[(A)
TOTAL
ค่าคอมขาย
ตั้งเบิก ปีที่ 1],"&gt;0")</f>
        <v>0</v>
      </c>
      <c r="G7" s="28">
        <f>SUMIF(Table1351452010[Sales],"คุณธวัช มีแสง",Table1351452010[(A)
TOTAL
ค่าคอมขาย
ตั้งเบิก ปีที่ 1])</f>
        <v>0</v>
      </c>
      <c r="H7" s="35">
        <f t="shared" si="1"/>
        <v>0</v>
      </c>
      <c r="I7" s="333">
        <f t="shared" si="2"/>
        <v>0</v>
      </c>
      <c r="J7" s="33"/>
      <c r="K7" s="33"/>
      <c r="L7" s="29"/>
      <c r="M7" s="29"/>
      <c r="N7" s="437"/>
      <c r="O7" s="438"/>
      <c r="P7" s="439"/>
      <c r="Q7" s="439"/>
      <c r="R7" s="439"/>
      <c r="S7" s="440"/>
      <c r="T7" s="440"/>
      <c r="U7" s="440"/>
      <c r="V7" s="438"/>
      <c r="W7" s="441"/>
    </row>
    <row r="8" spans="1:5908" s="8" customFormat="1" ht="19.95" customHeight="1" x14ac:dyDescent="0.4">
      <c r="A8" s="30"/>
      <c r="B8" s="324"/>
      <c r="C8" s="570" t="s">
        <v>207</v>
      </c>
      <c r="D8" s="341"/>
      <c r="E8" s="339" t="s">
        <v>120</v>
      </c>
      <c r="F8" s="331">
        <f>COUNTIFS(Table1351452010[Sales],"คุณธวัช มีแสง2",Table1351452010[(A)
TOTAL
ค่าคอมขาย
ตั้งเบิก ปีที่ 1],"&gt;0")</f>
        <v>0</v>
      </c>
      <c r="G8" s="332">
        <f>SUMIF(Table1351452010[Sales],"คุณธวัช มีแสง2",Table1351452010[(A)
TOTAL
ค่าคอมขาย
ตั้งเบิก ปีที่ 1])</f>
        <v>0</v>
      </c>
      <c r="H8" s="56">
        <f t="shared" si="1"/>
        <v>0</v>
      </c>
      <c r="I8" s="57">
        <f t="shared" si="2"/>
        <v>0</v>
      </c>
      <c r="J8" s="33"/>
      <c r="K8" s="33"/>
      <c r="L8" s="29"/>
      <c r="M8" s="29"/>
      <c r="N8" s="442"/>
      <c r="O8" s="443"/>
      <c r="P8" s="444"/>
      <c r="Q8" s="444"/>
      <c r="R8" s="444"/>
      <c r="S8" s="445"/>
      <c r="T8" s="445"/>
      <c r="U8" s="445"/>
      <c r="V8" s="443"/>
      <c r="W8" s="446"/>
    </row>
    <row r="9" spans="1:5908" s="8" customFormat="1" ht="19.95" customHeight="1" x14ac:dyDescent="0.4">
      <c r="A9" s="30"/>
      <c r="B9" s="324"/>
      <c r="C9" s="338" t="s">
        <v>46</v>
      </c>
      <c r="D9" s="341"/>
      <c r="E9" s="340" t="s">
        <v>203</v>
      </c>
      <c r="F9" s="27">
        <f>COUNTIFS(Table1351452010[Sales],"คุณนิยนต์ อยู่ทะเล",Table1351452010[(A)
TOTAL
ค่าคอมขาย
ตั้งเบิก ปีที่ 1],"&gt;0")</f>
        <v>1</v>
      </c>
      <c r="G9" s="28">
        <f>SUMIF(Table1351452010[Sales],"คุณนิยนต์ อยู่ทะเล",Table1351452010[(A)
TOTAL
ค่าคอมขาย
ตั้งเบิก ปีที่ 1])</f>
        <v>6768</v>
      </c>
      <c r="H9" s="35">
        <f t="shared" si="1"/>
        <v>270.72000000000003</v>
      </c>
      <c r="I9" s="333">
        <f t="shared" si="2"/>
        <v>6497.28</v>
      </c>
      <c r="J9" s="33"/>
      <c r="K9" s="33"/>
      <c r="L9" s="33"/>
      <c r="M9" s="33"/>
      <c r="N9" s="447"/>
      <c r="O9" s="11" t="s">
        <v>220</v>
      </c>
      <c r="P9" s="12"/>
      <c r="Q9" s="12"/>
      <c r="R9" s="12"/>
      <c r="S9" s="230"/>
      <c r="T9" s="230"/>
      <c r="U9" s="230"/>
      <c r="V9" s="240"/>
      <c r="W9" s="436"/>
    </row>
    <row r="10" spans="1:5908" s="8" customFormat="1" ht="19.95" customHeight="1" x14ac:dyDescent="0.4">
      <c r="A10" s="30"/>
      <c r="B10" s="324"/>
      <c r="C10" s="570" t="s">
        <v>208</v>
      </c>
      <c r="D10" s="341"/>
      <c r="E10" s="339" t="s">
        <v>120</v>
      </c>
      <c r="F10" s="331">
        <f>COUNTIFS(Table1351452010[Sales],"คุณนิยนต์ อยู่ทะเล2",Table1351452010[(A)
TOTAL
ค่าคอมขาย
ตั้งเบิก ปีที่ 1],"&gt;0")</f>
        <v>0</v>
      </c>
      <c r="G10" s="332">
        <f>SUMIF(Table1351452010[Sales],"คุณนิยนต์ อยู่ทะเล2",Table1351452010[(A)
TOTAL
ค่าคอมขาย
ตั้งเบิก ปีที่ 1])</f>
        <v>0</v>
      </c>
      <c r="H10" s="56">
        <f t="shared" si="1"/>
        <v>0</v>
      </c>
      <c r="I10" s="57">
        <f t="shared" si="2"/>
        <v>0</v>
      </c>
      <c r="J10" s="33"/>
      <c r="K10" s="33"/>
      <c r="L10" s="33"/>
      <c r="M10" s="33"/>
      <c r="N10" s="447"/>
      <c r="O10" s="11"/>
      <c r="P10" s="12"/>
      <c r="Q10" s="12"/>
      <c r="R10" s="12"/>
      <c r="S10" s="230"/>
      <c r="T10" s="230"/>
      <c r="U10" s="230"/>
      <c r="V10" s="240"/>
      <c r="W10" s="436"/>
    </row>
    <row r="11" spans="1:5908" s="8" customFormat="1" ht="19.95" customHeight="1" x14ac:dyDescent="0.4">
      <c r="A11" s="30"/>
      <c r="B11" s="324"/>
      <c r="C11" s="338" t="s">
        <v>47</v>
      </c>
      <c r="D11" s="341"/>
      <c r="E11" s="340" t="s">
        <v>203</v>
      </c>
      <c r="F11" s="27">
        <f>COUNTIFS(Table1351452010[Sales],"คุณจินตนา อ้อยหวาน",Table1351452010[(A)
TOTAL
ค่าคอมขาย
ตั้งเบิก ปีที่ 1],"&gt;0")</f>
        <v>1</v>
      </c>
      <c r="G11" s="28">
        <f>SUMIF(Table1351452010[Sales],"คุณจินตนา อ้อยหวาน",Table1351452010[(A)
TOTAL
ค่าคอมขาย
ตั้งเบิก ปีที่ 1])</f>
        <v>14801.423999999999</v>
      </c>
      <c r="H11" s="35">
        <f t="shared" si="1"/>
        <v>592.05696</v>
      </c>
      <c r="I11" s="333">
        <f t="shared" si="2"/>
        <v>14209.367039999999</v>
      </c>
      <c r="J11" s="33"/>
      <c r="K11" s="33"/>
      <c r="L11" s="33"/>
      <c r="M11" s="33"/>
      <c r="N11" s="447"/>
      <c r="O11" s="11"/>
      <c r="P11" s="241" t="s">
        <v>139</v>
      </c>
      <c r="Q11" s="241" t="s">
        <v>140</v>
      </c>
      <c r="R11" s="299" t="s">
        <v>199</v>
      </c>
      <c r="S11" s="299" t="s">
        <v>200</v>
      </c>
      <c r="T11" s="299" t="s">
        <v>201</v>
      </c>
      <c r="U11" s="300" t="s">
        <v>143</v>
      </c>
      <c r="V11" s="301" t="s">
        <v>144</v>
      </c>
      <c r="W11" s="436"/>
    </row>
    <row r="12" spans="1:5908" s="8" customFormat="1" ht="19.95" customHeight="1" x14ac:dyDescent="0.4">
      <c r="A12" s="30"/>
      <c r="B12" s="324"/>
      <c r="C12" s="570" t="s">
        <v>209</v>
      </c>
      <c r="D12" s="341"/>
      <c r="E12" s="339" t="s">
        <v>120</v>
      </c>
      <c r="F12" s="331">
        <f>COUNTIFS(Table1351452010[Sales],"คุณจินตนา อ้อยหวาน2",Table1351452010[(A)
TOTAL
ค่าคอมขาย
ตั้งเบิก ปีที่ 1],"&gt;0")</f>
        <v>0</v>
      </c>
      <c r="G12" s="332">
        <f>SUMIF(Table1351452010[Sales],"คุณจินตนา อ้อยหวาน2",Table1351452010[(A)
TOTAL
ค่าคอมขาย
ตั้งเบิก ปีที่ 1])</f>
        <v>0</v>
      </c>
      <c r="H12" s="56">
        <f t="shared" si="1"/>
        <v>0</v>
      </c>
      <c r="I12" s="57">
        <f t="shared" si="2"/>
        <v>0</v>
      </c>
      <c r="J12" s="33"/>
      <c r="K12" s="33"/>
      <c r="L12" s="33"/>
      <c r="M12" s="33"/>
      <c r="N12" s="447"/>
      <c r="O12" s="302" t="s">
        <v>15</v>
      </c>
      <c r="P12" s="303">
        <f>SUMIF('2.รายละเอียดแนบตั้งเบิกค่าคอมCN'!AY7:AY28,"SALES",Table1351452010[(A)
TOTAL
ค่าคอมขาย
ตั้งเบิก ปีที่ 1])</f>
        <v>105702.41279999999</v>
      </c>
      <c r="Q12" s="304">
        <f>P12*$Q$1</f>
        <v>4228.0965120000001</v>
      </c>
      <c r="R12" s="305">
        <f>P12-Q12</f>
        <v>101474.31628799999</v>
      </c>
      <c r="S12" s="306">
        <f>SUMIF('2.รายละเอียดแนบตั้งเบิกค่าคอมCN'!AY7:AY28,"SALES",Table1351452010[(B)
Total
ค่าเชื่มสัญญาณ/ค่าติดตั้ง/
ค่าขายอุปกรณ์])</f>
        <v>0</v>
      </c>
      <c r="T12" s="306">
        <f>SUMIF('2.รายละเอียดแนบตั้งเบิกค่าคอมCN'!AY7:AY28,"SALES",Table1351452010[(C)
Total 
คอมฯค่าเชื่อมสัญญาณ])</f>
        <v>0</v>
      </c>
      <c r="U12" s="307">
        <f>SUM(R12:T12)</f>
        <v>101474.31628799999</v>
      </c>
      <c r="V12" s="308" t="s">
        <v>145</v>
      </c>
      <c r="W12" s="436"/>
    </row>
    <row r="13" spans="1:5908" s="8" customFormat="1" ht="19.95" customHeight="1" x14ac:dyDescent="0.4">
      <c r="A13" s="30"/>
      <c r="B13" s="324"/>
      <c r="C13" s="338" t="s">
        <v>48</v>
      </c>
      <c r="D13" s="341"/>
      <c r="E13" s="340" t="s">
        <v>203</v>
      </c>
      <c r="F13" s="27">
        <f>COUNTIFS(Table1351452010[Sales],"คุณพัชรพรรณ พึ่งพา",Table1351452010[(A)
TOTAL
ค่าคอมขาย
ตั้งเบิก ปีที่ 1],"&gt;0")</f>
        <v>4</v>
      </c>
      <c r="G13" s="28">
        <f>SUMIF(Table1351452010[Sales],"คุณพัชรพรรณ พึ่งพา",Table1351452010[(A)
TOTAL
ค่าคอมขาย
ตั้งเบิก ปีที่ 1])</f>
        <v>62565</v>
      </c>
      <c r="H13" s="35">
        <f t="shared" si="1"/>
        <v>2502.6</v>
      </c>
      <c r="I13" s="333">
        <f t="shared" si="2"/>
        <v>60062.400000000001</v>
      </c>
      <c r="J13" s="33"/>
      <c r="K13" s="33"/>
      <c r="L13" s="34"/>
      <c r="M13" s="34"/>
      <c r="N13" s="447"/>
      <c r="O13" s="309" t="s">
        <v>189</v>
      </c>
      <c r="P13" s="310">
        <f>SUMIF('2.รายละเอียดแนบตั้งเบิกค่าคอมCN'!AY7:AY28,"SALESต่อสัญญา",Table1351452010[(A)
TOTAL
ค่าคอมขาย
ตั้งเบิก ปีที่ 1])</f>
        <v>0</v>
      </c>
      <c r="Q13" s="311">
        <f>P13*$Q$1</f>
        <v>0</v>
      </c>
      <c r="R13" s="312">
        <f>P13-Q13</f>
        <v>0</v>
      </c>
      <c r="S13" s="313">
        <v>0</v>
      </c>
      <c r="T13" s="313">
        <v>0</v>
      </c>
      <c r="U13" s="314">
        <f>SUM(R13:T13)</f>
        <v>0</v>
      </c>
      <c r="V13" s="315" t="s">
        <v>217</v>
      </c>
      <c r="W13" s="448"/>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c r="SG13" s="11"/>
      <c r="SH13" s="11"/>
      <c r="SI13" s="11"/>
      <c r="SJ13" s="11"/>
      <c r="SK13" s="11"/>
      <c r="SL13" s="11"/>
      <c r="SM13" s="11"/>
      <c r="SN13" s="11"/>
      <c r="SO13" s="11"/>
      <c r="SP13" s="11"/>
      <c r="SQ13" s="11"/>
      <c r="SR13" s="11"/>
      <c r="SS13" s="11"/>
      <c r="ST13" s="11"/>
      <c r="SU13" s="11"/>
      <c r="SV13" s="11"/>
      <c r="SW13" s="11"/>
      <c r="SX13" s="11"/>
      <c r="SY13" s="11"/>
      <c r="SZ13" s="11"/>
      <c r="TA13" s="11"/>
      <c r="TB13" s="11"/>
      <c r="TC13" s="11"/>
      <c r="TD13" s="11"/>
      <c r="TE13" s="11"/>
      <c r="TF13" s="11"/>
      <c r="TG13" s="11"/>
      <c r="TH13" s="11"/>
      <c r="TI13" s="11"/>
      <c r="TJ13" s="11"/>
      <c r="TK13" s="11"/>
      <c r="TL13" s="11"/>
      <c r="TM13" s="11"/>
      <c r="TN13" s="11"/>
      <c r="TO13" s="11"/>
      <c r="TP13" s="11"/>
      <c r="TQ13" s="11"/>
      <c r="TR13" s="11"/>
      <c r="TS13" s="11"/>
      <c r="TT13" s="11"/>
      <c r="TU13" s="11"/>
      <c r="TV13" s="11"/>
      <c r="TW13" s="11"/>
      <c r="TX13" s="11"/>
      <c r="TY13" s="11"/>
      <c r="TZ13" s="11"/>
      <c r="UA13" s="11"/>
      <c r="UB13" s="11"/>
      <c r="UC13" s="11"/>
      <c r="UD13" s="11"/>
      <c r="UE13" s="11"/>
      <c r="UF13" s="11"/>
      <c r="UG13" s="11"/>
      <c r="UH13" s="11"/>
      <c r="UI13" s="11"/>
      <c r="UJ13" s="11"/>
      <c r="UK13" s="11"/>
      <c r="UL13" s="11"/>
      <c r="UM13" s="11"/>
      <c r="UN13" s="11"/>
      <c r="UO13" s="11"/>
      <c r="UP13" s="11"/>
      <c r="UQ13" s="11"/>
      <c r="UR13" s="11"/>
      <c r="US13" s="11"/>
      <c r="UT13" s="11"/>
      <c r="UU13" s="11"/>
      <c r="UV13" s="11"/>
      <c r="UW13" s="11"/>
      <c r="UX13" s="11"/>
      <c r="UY13" s="11"/>
      <c r="UZ13" s="11"/>
      <c r="VA13" s="11"/>
      <c r="VB13" s="11"/>
      <c r="VC13" s="11"/>
      <c r="VD13" s="11"/>
      <c r="VE13" s="11"/>
      <c r="VF13" s="11"/>
      <c r="VG13" s="11"/>
      <c r="VH13" s="11"/>
      <c r="VI13" s="11"/>
      <c r="VJ13" s="11"/>
      <c r="VK13" s="11"/>
      <c r="VL13" s="11"/>
      <c r="VM13" s="11"/>
      <c r="VN13" s="11"/>
      <c r="VO13" s="11"/>
      <c r="VP13" s="11"/>
      <c r="VQ13" s="11"/>
      <c r="VR13" s="11"/>
      <c r="VS13" s="11"/>
      <c r="VT13" s="11"/>
      <c r="VU13" s="11"/>
      <c r="VV13" s="11"/>
      <c r="VW13" s="11"/>
      <c r="VX13" s="11"/>
      <c r="VY13" s="11"/>
      <c r="VZ13" s="11"/>
      <c r="WA13" s="11"/>
      <c r="WB13" s="11"/>
      <c r="WC13" s="11"/>
      <c r="WD13" s="11"/>
      <c r="WE13" s="11"/>
      <c r="WF13" s="11"/>
      <c r="WG13" s="11"/>
      <c r="WH13" s="11"/>
      <c r="WI13" s="11"/>
      <c r="WJ13" s="11"/>
      <c r="WK13" s="11"/>
      <c r="WL13" s="11"/>
      <c r="WM13" s="11"/>
      <c r="WN13" s="11"/>
      <c r="WO13" s="11"/>
      <c r="WP13" s="11"/>
      <c r="WQ13" s="11"/>
      <c r="WR13" s="11"/>
      <c r="WS13" s="11"/>
      <c r="WT13" s="11"/>
      <c r="WU13" s="11"/>
      <c r="WV13" s="11"/>
      <c r="WW13" s="11"/>
      <c r="WX13" s="11"/>
      <c r="WY13" s="11"/>
      <c r="WZ13" s="11"/>
      <c r="XA13" s="11"/>
      <c r="XB13" s="11"/>
      <c r="XC13" s="11"/>
      <c r="XD13" s="11"/>
      <c r="XE13" s="11"/>
      <c r="XF13" s="11"/>
      <c r="XG13" s="11"/>
      <c r="XH13" s="11"/>
      <c r="XI13" s="11"/>
      <c r="XJ13" s="11"/>
      <c r="XK13" s="11"/>
      <c r="XL13" s="11"/>
      <c r="XM13" s="11"/>
      <c r="XN13" s="11"/>
      <c r="XO13" s="11"/>
      <c r="XP13" s="11"/>
      <c r="XQ13" s="11"/>
      <c r="XR13" s="11"/>
      <c r="XS13" s="11"/>
      <c r="XT13" s="11"/>
      <c r="XU13" s="11"/>
      <c r="XV13" s="11"/>
      <c r="XW13" s="11"/>
      <c r="XX13" s="11"/>
      <c r="XY13" s="11"/>
      <c r="XZ13" s="11"/>
      <c r="YA13" s="11"/>
      <c r="YB13" s="11"/>
      <c r="YC13" s="11"/>
      <c r="YD13" s="11"/>
      <c r="YE13" s="11"/>
      <c r="YF13" s="11"/>
      <c r="YG13" s="11"/>
      <c r="YH13" s="11"/>
      <c r="YI13" s="11"/>
      <c r="YJ13" s="11"/>
      <c r="YK13" s="11"/>
      <c r="YL13" s="11"/>
      <c r="YM13" s="11"/>
      <c r="YN13" s="11"/>
      <c r="YO13" s="11"/>
      <c r="YP13" s="11"/>
      <c r="YQ13" s="11"/>
      <c r="YR13" s="11"/>
      <c r="YS13" s="11"/>
      <c r="YT13" s="11"/>
      <c r="YU13" s="11"/>
      <c r="YV13" s="11"/>
      <c r="YW13" s="11"/>
      <c r="YX13" s="11"/>
      <c r="YY13" s="11"/>
      <c r="YZ13" s="11"/>
      <c r="ZA13" s="11"/>
      <c r="ZB13" s="11"/>
      <c r="ZC13" s="11"/>
      <c r="ZD13" s="11"/>
      <c r="ZE13" s="11"/>
      <c r="ZF13" s="11"/>
      <c r="ZG13" s="11"/>
      <c r="ZH13" s="11"/>
      <c r="ZI13" s="11"/>
      <c r="ZJ13" s="11"/>
      <c r="ZK13" s="11"/>
      <c r="ZL13" s="11"/>
      <c r="ZM13" s="11"/>
      <c r="ZN13" s="11"/>
      <c r="ZO13" s="11"/>
      <c r="ZP13" s="11"/>
      <c r="ZQ13" s="11"/>
      <c r="ZR13" s="11"/>
      <c r="ZS13" s="11"/>
      <c r="ZT13" s="11"/>
      <c r="ZU13" s="11"/>
      <c r="ZV13" s="11"/>
      <c r="ZW13" s="11"/>
      <c r="ZX13" s="11"/>
      <c r="ZY13" s="11"/>
      <c r="ZZ13" s="11"/>
      <c r="AAA13" s="11"/>
      <c r="AAB13" s="11"/>
      <c r="AAC13" s="11"/>
      <c r="AAD13" s="11"/>
      <c r="AAE13" s="11"/>
      <c r="AAF13" s="11"/>
      <c r="AAG13" s="11"/>
      <c r="AAH13" s="11"/>
      <c r="AAI13" s="11"/>
      <c r="AAJ13" s="11"/>
      <c r="AAK13" s="11"/>
      <c r="AAL13" s="11"/>
      <c r="AAM13" s="11"/>
      <c r="AAN13" s="11"/>
      <c r="AAO13" s="11"/>
      <c r="AAP13" s="11"/>
      <c r="AAQ13" s="11"/>
      <c r="AAR13" s="11"/>
      <c r="AAS13" s="11"/>
      <c r="AAT13" s="11"/>
      <c r="AAU13" s="11"/>
      <c r="AAV13" s="11"/>
      <c r="AAW13" s="11"/>
      <c r="AAX13" s="11"/>
      <c r="AAY13" s="11"/>
      <c r="AAZ13" s="11"/>
      <c r="ABA13" s="11"/>
      <c r="ABB13" s="11"/>
      <c r="ABC13" s="11"/>
      <c r="ABD13" s="11"/>
      <c r="ABE13" s="11"/>
      <c r="ABF13" s="11"/>
      <c r="ABG13" s="11"/>
      <c r="ABH13" s="11"/>
      <c r="ABI13" s="11"/>
      <c r="ABJ13" s="11"/>
      <c r="ABK13" s="11"/>
      <c r="ABL13" s="11"/>
      <c r="ABM13" s="11"/>
      <c r="ABN13" s="11"/>
      <c r="ABO13" s="11"/>
      <c r="ABP13" s="11"/>
      <c r="ABQ13" s="11"/>
      <c r="ABR13" s="11"/>
      <c r="ABS13" s="11"/>
      <c r="ABT13" s="11"/>
      <c r="ABU13" s="11"/>
      <c r="ABV13" s="11"/>
      <c r="ABW13" s="11"/>
      <c r="ABX13" s="11"/>
      <c r="ABY13" s="11"/>
      <c r="ABZ13" s="11"/>
      <c r="ACA13" s="11"/>
      <c r="ACB13" s="11"/>
      <c r="ACC13" s="11"/>
      <c r="ACD13" s="11"/>
      <c r="ACE13" s="11"/>
      <c r="ACF13" s="11"/>
      <c r="ACG13" s="11"/>
      <c r="ACH13" s="11"/>
      <c r="ACI13" s="11"/>
      <c r="ACJ13" s="11"/>
      <c r="ACK13" s="11"/>
      <c r="ACL13" s="11"/>
      <c r="ACM13" s="11"/>
      <c r="ACN13" s="11"/>
      <c r="ACO13" s="11"/>
      <c r="ACP13" s="11"/>
      <c r="ACQ13" s="11"/>
      <c r="ACR13" s="11"/>
      <c r="ACS13" s="11"/>
      <c r="ACT13" s="11"/>
      <c r="ACU13" s="11"/>
      <c r="ACV13" s="11"/>
      <c r="ACW13" s="11"/>
      <c r="ACX13" s="11"/>
      <c r="ACY13" s="11"/>
      <c r="ACZ13" s="11"/>
      <c r="ADA13" s="11"/>
      <c r="ADB13" s="11"/>
      <c r="ADC13" s="11"/>
      <c r="ADD13" s="11"/>
      <c r="ADE13" s="11"/>
      <c r="ADF13" s="11"/>
      <c r="ADG13" s="11"/>
      <c r="ADH13" s="11"/>
      <c r="ADI13" s="11"/>
      <c r="ADJ13" s="11"/>
      <c r="ADK13" s="11"/>
      <c r="ADL13" s="11"/>
      <c r="ADM13" s="11"/>
      <c r="ADN13" s="11"/>
      <c r="ADO13" s="11"/>
      <c r="ADP13" s="11"/>
      <c r="ADQ13" s="11"/>
      <c r="ADR13" s="11"/>
      <c r="ADS13" s="11"/>
      <c r="ADT13" s="11"/>
      <c r="ADU13" s="11"/>
      <c r="ADV13" s="11"/>
      <c r="ADW13" s="11"/>
      <c r="ADX13" s="11"/>
      <c r="ADY13" s="11"/>
      <c r="ADZ13" s="11"/>
      <c r="AEA13" s="11"/>
      <c r="AEB13" s="11"/>
      <c r="AEC13" s="11"/>
      <c r="AED13" s="11"/>
      <c r="AEE13" s="11"/>
      <c r="AEF13" s="11"/>
      <c r="AEG13" s="11"/>
      <c r="AEH13" s="11"/>
      <c r="AEI13" s="11"/>
      <c r="AEJ13" s="11"/>
      <c r="AEK13" s="11"/>
      <c r="AEL13" s="11"/>
      <c r="AEM13" s="11"/>
      <c r="AEN13" s="11"/>
      <c r="AEO13" s="11"/>
      <c r="AEP13" s="11"/>
      <c r="AEQ13" s="11"/>
      <c r="AER13" s="11"/>
      <c r="AES13" s="11"/>
      <c r="AET13" s="11"/>
      <c r="AEU13" s="11"/>
      <c r="AEV13" s="11"/>
      <c r="AEW13" s="11"/>
      <c r="AEX13" s="11"/>
      <c r="AEY13" s="11"/>
      <c r="AEZ13" s="11"/>
      <c r="AFA13" s="11"/>
      <c r="AFB13" s="11"/>
      <c r="AFC13" s="11"/>
      <c r="AFD13" s="11"/>
      <c r="AFE13" s="11"/>
      <c r="AFF13" s="11"/>
      <c r="AFG13" s="11"/>
      <c r="AFH13" s="11"/>
      <c r="AFI13" s="11"/>
      <c r="AFJ13" s="11"/>
      <c r="AFK13" s="11"/>
      <c r="AFL13" s="11"/>
      <c r="AFM13" s="11"/>
      <c r="AFN13" s="11"/>
      <c r="AFO13" s="11"/>
      <c r="AFP13" s="11"/>
      <c r="AFQ13" s="11"/>
      <c r="AFR13" s="11"/>
      <c r="AFS13" s="11"/>
      <c r="AFT13" s="11"/>
      <c r="AFU13" s="11"/>
      <c r="AFV13" s="11"/>
      <c r="AFW13" s="11"/>
      <c r="AFX13" s="11"/>
      <c r="AFY13" s="11"/>
      <c r="AFZ13" s="11"/>
      <c r="AGA13" s="11"/>
      <c r="AGB13" s="11"/>
      <c r="AGC13" s="11"/>
      <c r="AGD13" s="11"/>
      <c r="AGE13" s="11"/>
      <c r="AGF13" s="11"/>
      <c r="AGG13" s="11"/>
      <c r="AGH13" s="11"/>
      <c r="AGI13" s="11"/>
      <c r="AGJ13" s="11"/>
      <c r="AGK13" s="11"/>
      <c r="AGL13" s="11"/>
      <c r="AGM13" s="11"/>
      <c r="AGN13" s="11"/>
      <c r="AGO13" s="11"/>
      <c r="AGP13" s="11"/>
      <c r="AGQ13" s="11"/>
      <c r="AGR13" s="11"/>
      <c r="AGS13" s="11"/>
      <c r="AGT13" s="11"/>
      <c r="AGU13" s="11"/>
      <c r="AGV13" s="11"/>
      <c r="AGW13" s="11"/>
      <c r="AGX13" s="11"/>
      <c r="AGY13" s="11"/>
      <c r="AGZ13" s="11"/>
      <c r="AHA13" s="11"/>
      <c r="AHB13" s="11"/>
      <c r="AHC13" s="11"/>
      <c r="AHD13" s="11"/>
      <c r="AHE13" s="11"/>
      <c r="AHF13" s="11"/>
      <c r="AHG13" s="11"/>
      <c r="AHH13" s="11"/>
      <c r="AHI13" s="11"/>
      <c r="AHJ13" s="11"/>
      <c r="AHK13" s="11"/>
      <c r="AHL13" s="11"/>
      <c r="AHM13" s="11"/>
      <c r="AHN13" s="11"/>
      <c r="AHO13" s="11"/>
      <c r="AHP13" s="11"/>
      <c r="AHQ13" s="11"/>
      <c r="AHR13" s="11"/>
      <c r="AHS13" s="11"/>
      <c r="AHT13" s="11"/>
      <c r="AHU13" s="11"/>
      <c r="AHV13" s="11"/>
      <c r="AHW13" s="11"/>
      <c r="AHX13" s="11"/>
      <c r="AHY13" s="11"/>
      <c r="AHZ13" s="11"/>
      <c r="AIA13" s="11"/>
      <c r="AIB13" s="11"/>
      <c r="AIC13" s="11"/>
      <c r="AID13" s="11"/>
      <c r="AIE13" s="11"/>
      <c r="AIF13" s="11"/>
      <c r="AIG13" s="11"/>
      <c r="AIH13" s="11"/>
      <c r="AII13" s="11"/>
      <c r="AIJ13" s="11"/>
      <c r="AIK13" s="11"/>
      <c r="AIL13" s="11"/>
      <c r="AIM13" s="11"/>
      <c r="AIN13" s="11"/>
      <c r="AIO13" s="11"/>
      <c r="AIP13" s="11"/>
      <c r="AIQ13" s="11"/>
      <c r="AIR13" s="11"/>
      <c r="AIS13" s="11"/>
      <c r="AIT13" s="11"/>
      <c r="AIU13" s="11"/>
      <c r="AIV13" s="11"/>
      <c r="AIW13" s="11"/>
      <c r="AIX13" s="11"/>
      <c r="AIY13" s="11"/>
      <c r="AIZ13" s="11"/>
      <c r="AJA13" s="11"/>
      <c r="AJB13" s="11"/>
      <c r="AJC13" s="11"/>
      <c r="AJD13" s="11"/>
      <c r="AJE13" s="11"/>
      <c r="AJF13" s="11"/>
      <c r="AJG13" s="11"/>
      <c r="AJH13" s="11"/>
      <c r="AJI13" s="11"/>
      <c r="AJJ13" s="11"/>
      <c r="AJK13" s="11"/>
      <c r="AJL13" s="11"/>
      <c r="AJM13" s="11"/>
      <c r="AJN13" s="11"/>
      <c r="AJO13" s="11"/>
      <c r="AJP13" s="11"/>
      <c r="AJQ13" s="11"/>
      <c r="AJR13" s="11"/>
      <c r="AJS13" s="11"/>
      <c r="AJT13" s="11"/>
      <c r="AJU13" s="11"/>
      <c r="AJV13" s="11"/>
      <c r="AJW13" s="11"/>
      <c r="AJX13" s="11"/>
      <c r="AJY13" s="11"/>
      <c r="AJZ13" s="11"/>
      <c r="AKA13" s="11"/>
      <c r="AKB13" s="11"/>
      <c r="AKC13" s="11"/>
      <c r="AKD13" s="11"/>
      <c r="AKE13" s="11"/>
      <c r="AKF13" s="11"/>
      <c r="AKG13" s="11"/>
      <c r="AKH13" s="11"/>
      <c r="AKI13" s="11"/>
      <c r="AKJ13" s="11"/>
      <c r="AKK13" s="11"/>
      <c r="AKL13" s="11"/>
      <c r="AKM13" s="11"/>
      <c r="AKN13" s="11"/>
      <c r="AKO13" s="11"/>
      <c r="AKP13" s="11"/>
      <c r="AKQ13" s="11"/>
      <c r="AKR13" s="11"/>
      <c r="AKS13" s="11"/>
      <c r="AKT13" s="11"/>
      <c r="AKU13" s="11"/>
      <c r="AKV13" s="11"/>
      <c r="AKW13" s="11"/>
      <c r="AKX13" s="11"/>
      <c r="AKY13" s="11"/>
      <c r="AKZ13" s="11"/>
      <c r="ALA13" s="11"/>
      <c r="ALB13" s="11"/>
      <c r="ALC13" s="11"/>
      <c r="ALD13" s="11"/>
      <c r="ALE13" s="11"/>
      <c r="ALF13" s="11"/>
      <c r="ALG13" s="11"/>
      <c r="ALH13" s="11"/>
      <c r="ALI13" s="11"/>
      <c r="ALJ13" s="11"/>
      <c r="ALK13" s="11"/>
      <c r="ALL13" s="11"/>
      <c r="ALM13" s="11"/>
      <c r="ALN13" s="11"/>
      <c r="ALO13" s="11"/>
      <c r="ALP13" s="11"/>
      <c r="ALQ13" s="11"/>
      <c r="ALR13" s="11"/>
      <c r="ALS13" s="11"/>
      <c r="ALT13" s="11"/>
      <c r="ALU13" s="11"/>
      <c r="ALV13" s="11"/>
      <c r="ALW13" s="11"/>
      <c r="ALX13" s="11"/>
      <c r="ALY13" s="11"/>
      <c r="ALZ13" s="11"/>
      <c r="AMA13" s="11"/>
      <c r="AMB13" s="11"/>
      <c r="AMC13" s="11"/>
      <c r="AMD13" s="11"/>
      <c r="AME13" s="11"/>
      <c r="AMF13" s="11"/>
      <c r="AMG13" s="11"/>
      <c r="AMH13" s="11"/>
      <c r="AMI13" s="11"/>
      <c r="AMJ13" s="11"/>
      <c r="AMK13" s="11"/>
      <c r="AML13" s="11"/>
      <c r="AMM13" s="11"/>
      <c r="AMN13" s="11"/>
      <c r="AMO13" s="11"/>
      <c r="AMP13" s="11"/>
      <c r="AMQ13" s="11"/>
      <c r="AMR13" s="11"/>
      <c r="AMS13" s="11"/>
      <c r="AMT13" s="11"/>
      <c r="AMU13" s="11"/>
      <c r="AMV13" s="11"/>
      <c r="AMW13" s="11"/>
      <c r="AMX13" s="11"/>
      <c r="AMY13" s="11"/>
      <c r="AMZ13" s="11"/>
      <c r="ANA13" s="11"/>
      <c r="ANB13" s="11"/>
      <c r="ANC13" s="11"/>
      <c r="AND13" s="11"/>
      <c r="ANE13" s="11"/>
      <c r="ANF13" s="11"/>
      <c r="ANG13" s="11"/>
      <c r="ANH13" s="11"/>
      <c r="ANI13" s="11"/>
      <c r="ANJ13" s="11"/>
      <c r="ANK13" s="11"/>
      <c r="ANL13" s="11"/>
      <c r="ANM13" s="11"/>
      <c r="ANN13" s="11"/>
      <c r="ANO13" s="11"/>
      <c r="ANP13" s="11"/>
      <c r="ANQ13" s="11"/>
      <c r="ANR13" s="11"/>
      <c r="ANS13" s="11"/>
      <c r="ANT13" s="11"/>
      <c r="ANU13" s="11"/>
      <c r="ANV13" s="11"/>
      <c r="ANW13" s="11"/>
      <c r="ANX13" s="11"/>
      <c r="ANY13" s="11"/>
      <c r="ANZ13" s="11"/>
      <c r="AOA13" s="11"/>
      <c r="AOB13" s="11"/>
      <c r="AOC13" s="11"/>
      <c r="AOD13" s="11"/>
      <c r="AOE13" s="11"/>
      <c r="AOF13" s="11"/>
      <c r="AOG13" s="11"/>
      <c r="AOH13" s="11"/>
      <c r="AOI13" s="11"/>
      <c r="AOJ13" s="11"/>
      <c r="AOK13" s="11"/>
      <c r="AOL13" s="11"/>
      <c r="AOM13" s="11"/>
      <c r="AON13" s="11"/>
      <c r="AOO13" s="11"/>
      <c r="AOP13" s="11"/>
      <c r="AOQ13" s="11"/>
      <c r="AOR13" s="11"/>
      <c r="AOS13" s="11"/>
      <c r="AOT13" s="11"/>
      <c r="AOU13" s="11"/>
      <c r="AOV13" s="11"/>
      <c r="AOW13" s="11"/>
      <c r="AOX13" s="11"/>
      <c r="AOY13" s="11"/>
      <c r="AOZ13" s="11"/>
      <c r="APA13" s="11"/>
      <c r="APB13" s="11"/>
      <c r="APC13" s="11"/>
      <c r="APD13" s="11"/>
      <c r="APE13" s="11"/>
      <c r="APF13" s="11"/>
      <c r="APG13" s="11"/>
      <c r="APH13" s="11"/>
      <c r="API13" s="11"/>
      <c r="APJ13" s="11"/>
      <c r="APK13" s="11"/>
      <c r="APL13" s="11"/>
      <c r="APM13" s="11"/>
      <c r="APN13" s="11"/>
      <c r="APO13" s="11"/>
      <c r="APP13" s="11"/>
      <c r="APQ13" s="11"/>
      <c r="APR13" s="11"/>
      <c r="APS13" s="11"/>
      <c r="APT13" s="11"/>
      <c r="APU13" s="11"/>
      <c r="APV13" s="11"/>
      <c r="APW13" s="11"/>
      <c r="APX13" s="11"/>
      <c r="APY13" s="11"/>
      <c r="APZ13" s="11"/>
      <c r="AQA13" s="11"/>
      <c r="AQB13" s="11"/>
      <c r="AQC13" s="11"/>
      <c r="AQD13" s="11"/>
      <c r="AQE13" s="11"/>
      <c r="AQF13" s="11"/>
      <c r="AQG13" s="11"/>
      <c r="AQH13" s="11"/>
      <c r="AQI13" s="11"/>
      <c r="AQJ13" s="11"/>
      <c r="AQK13" s="11"/>
      <c r="AQL13" s="11"/>
      <c r="AQM13" s="11"/>
      <c r="AQN13" s="11"/>
      <c r="AQO13" s="11"/>
      <c r="AQP13" s="11"/>
      <c r="AQQ13" s="11"/>
      <c r="AQR13" s="11"/>
      <c r="AQS13" s="11"/>
      <c r="AQT13" s="11"/>
      <c r="AQU13" s="11"/>
      <c r="AQV13" s="11"/>
      <c r="AQW13" s="11"/>
      <c r="AQX13" s="11"/>
      <c r="AQY13" s="11"/>
      <c r="AQZ13" s="11"/>
      <c r="ARA13" s="11"/>
      <c r="ARB13" s="11"/>
      <c r="ARC13" s="11"/>
      <c r="ARD13" s="11"/>
      <c r="ARE13" s="11"/>
      <c r="ARF13" s="11"/>
      <c r="ARG13" s="11"/>
      <c r="ARH13" s="11"/>
      <c r="ARI13" s="11"/>
      <c r="ARJ13" s="11"/>
      <c r="ARK13" s="11"/>
      <c r="ARL13" s="11"/>
      <c r="ARM13" s="11"/>
      <c r="ARN13" s="11"/>
      <c r="ARO13" s="11"/>
      <c r="ARP13" s="11"/>
      <c r="ARQ13" s="11"/>
      <c r="ARR13" s="11"/>
      <c r="ARS13" s="11"/>
      <c r="ART13" s="11"/>
      <c r="ARU13" s="11"/>
      <c r="ARV13" s="11"/>
      <c r="ARW13" s="11"/>
      <c r="ARX13" s="11"/>
      <c r="ARY13" s="11"/>
      <c r="ARZ13" s="11"/>
      <c r="ASA13" s="11"/>
      <c r="ASB13" s="11"/>
      <c r="ASC13" s="11"/>
      <c r="ASD13" s="11"/>
      <c r="ASE13" s="11"/>
      <c r="ASF13" s="11"/>
      <c r="ASG13" s="11"/>
      <c r="ASH13" s="11"/>
      <c r="ASI13" s="11"/>
      <c r="ASJ13" s="11"/>
      <c r="ASK13" s="11"/>
      <c r="ASL13" s="11"/>
      <c r="ASM13" s="11"/>
      <c r="ASN13" s="11"/>
      <c r="ASO13" s="11"/>
      <c r="ASP13" s="11"/>
      <c r="ASQ13" s="11"/>
      <c r="ASR13" s="11"/>
      <c r="ASS13" s="11"/>
      <c r="AST13" s="11"/>
      <c r="ASU13" s="11"/>
      <c r="ASV13" s="11"/>
      <c r="ASW13" s="11"/>
      <c r="ASX13" s="11"/>
      <c r="ASY13" s="11"/>
      <c r="ASZ13" s="11"/>
      <c r="ATA13" s="11"/>
      <c r="ATB13" s="11"/>
      <c r="ATC13" s="11"/>
      <c r="ATD13" s="11"/>
      <c r="ATE13" s="11"/>
      <c r="ATF13" s="11"/>
      <c r="ATG13" s="11"/>
      <c r="ATH13" s="11"/>
      <c r="ATI13" s="11"/>
      <c r="ATJ13" s="11"/>
      <c r="ATK13" s="11"/>
      <c r="ATL13" s="11"/>
      <c r="ATM13" s="11"/>
      <c r="ATN13" s="11"/>
      <c r="ATO13" s="11"/>
      <c r="ATP13" s="11"/>
      <c r="ATQ13" s="11"/>
      <c r="ATR13" s="11"/>
      <c r="ATS13" s="11"/>
      <c r="ATT13" s="11"/>
      <c r="ATU13" s="11"/>
      <c r="ATV13" s="11"/>
      <c r="ATW13" s="11"/>
      <c r="ATX13" s="11"/>
      <c r="ATY13" s="11"/>
      <c r="ATZ13" s="11"/>
      <c r="AUA13" s="11"/>
      <c r="AUB13" s="11"/>
      <c r="AUC13" s="11"/>
      <c r="AUD13" s="11"/>
      <c r="AUE13" s="11"/>
      <c r="AUF13" s="11"/>
      <c r="AUG13" s="11"/>
      <c r="AUH13" s="11"/>
      <c r="AUI13" s="11"/>
      <c r="AUJ13" s="11"/>
      <c r="AUK13" s="11"/>
      <c r="AUL13" s="11"/>
      <c r="AUM13" s="11"/>
      <c r="AUN13" s="11"/>
      <c r="AUO13" s="11"/>
      <c r="AUP13" s="11"/>
      <c r="AUQ13" s="11"/>
      <c r="AUR13" s="11"/>
      <c r="AUS13" s="11"/>
      <c r="AUT13" s="11"/>
      <c r="AUU13" s="11"/>
      <c r="AUV13" s="11"/>
      <c r="AUW13" s="11"/>
      <c r="AUX13" s="11"/>
      <c r="AUY13" s="11"/>
      <c r="AUZ13" s="11"/>
      <c r="AVA13" s="11"/>
      <c r="AVB13" s="11"/>
      <c r="AVC13" s="11"/>
      <c r="AVD13" s="11"/>
      <c r="AVE13" s="11"/>
      <c r="AVF13" s="11"/>
      <c r="AVG13" s="11"/>
      <c r="AVH13" s="11"/>
      <c r="AVI13" s="11"/>
      <c r="AVJ13" s="11"/>
      <c r="AVK13" s="11"/>
      <c r="AVL13" s="11"/>
      <c r="AVM13" s="11"/>
      <c r="AVN13" s="11"/>
      <c r="AVO13" s="11"/>
      <c r="AVP13" s="11"/>
      <c r="AVQ13" s="11"/>
      <c r="AVR13" s="11"/>
      <c r="AVS13" s="11"/>
      <c r="AVT13" s="11"/>
      <c r="AVU13" s="11"/>
      <c r="AVV13" s="11"/>
      <c r="AVW13" s="11"/>
      <c r="AVX13" s="11"/>
      <c r="AVY13" s="11"/>
      <c r="AVZ13" s="11"/>
      <c r="AWA13" s="11"/>
      <c r="AWB13" s="11"/>
      <c r="AWC13" s="11"/>
      <c r="AWD13" s="11"/>
      <c r="AWE13" s="11"/>
      <c r="AWF13" s="11"/>
      <c r="AWG13" s="11"/>
      <c r="AWH13" s="11"/>
      <c r="AWI13" s="11"/>
      <c r="AWJ13" s="11"/>
      <c r="AWK13" s="11"/>
      <c r="AWL13" s="11"/>
      <c r="AWM13" s="11"/>
      <c r="AWN13" s="11"/>
      <c r="AWO13" s="11"/>
      <c r="AWP13" s="11"/>
      <c r="AWQ13" s="11"/>
      <c r="AWR13" s="11"/>
      <c r="AWS13" s="11"/>
      <c r="AWT13" s="11"/>
      <c r="AWU13" s="11"/>
      <c r="AWV13" s="11"/>
      <c r="AWW13" s="11"/>
      <c r="AWX13" s="11"/>
      <c r="AWY13" s="11"/>
      <c r="AWZ13" s="11"/>
      <c r="AXA13" s="11"/>
      <c r="AXB13" s="11"/>
      <c r="AXC13" s="11"/>
      <c r="AXD13" s="11"/>
      <c r="AXE13" s="11"/>
      <c r="AXF13" s="11"/>
      <c r="AXG13" s="11"/>
      <c r="AXH13" s="11"/>
      <c r="AXI13" s="11"/>
      <c r="AXJ13" s="11"/>
      <c r="AXK13" s="11"/>
      <c r="AXL13" s="11"/>
      <c r="AXM13" s="11"/>
      <c r="AXN13" s="11"/>
      <c r="AXO13" s="11"/>
      <c r="AXP13" s="11"/>
      <c r="AXQ13" s="11"/>
      <c r="AXR13" s="11"/>
      <c r="AXS13" s="11"/>
      <c r="AXT13" s="11"/>
      <c r="AXU13" s="11"/>
      <c r="AXV13" s="11"/>
      <c r="AXW13" s="11"/>
      <c r="AXX13" s="11"/>
      <c r="AXY13" s="11"/>
      <c r="AXZ13" s="11"/>
      <c r="AYA13" s="11"/>
      <c r="AYB13" s="11"/>
      <c r="AYC13" s="11"/>
      <c r="AYD13" s="11"/>
      <c r="AYE13" s="11"/>
      <c r="AYF13" s="11"/>
      <c r="AYG13" s="11"/>
      <c r="AYH13" s="11"/>
      <c r="AYI13" s="11"/>
      <c r="AYJ13" s="11"/>
      <c r="AYK13" s="11"/>
      <c r="AYL13" s="11"/>
      <c r="AYM13" s="11"/>
      <c r="AYN13" s="11"/>
      <c r="AYO13" s="11"/>
      <c r="AYP13" s="11"/>
      <c r="AYQ13" s="11"/>
      <c r="AYR13" s="11"/>
      <c r="AYS13" s="11"/>
      <c r="AYT13" s="11"/>
      <c r="AYU13" s="11"/>
      <c r="AYV13" s="11"/>
      <c r="AYW13" s="11"/>
      <c r="AYX13" s="11"/>
      <c r="AYY13" s="11"/>
      <c r="AYZ13" s="11"/>
      <c r="AZA13" s="11"/>
      <c r="AZB13" s="11"/>
      <c r="AZC13" s="11"/>
      <c r="AZD13" s="11"/>
      <c r="AZE13" s="11"/>
      <c r="AZF13" s="11"/>
      <c r="AZG13" s="11"/>
      <c r="AZH13" s="11"/>
      <c r="AZI13" s="11"/>
      <c r="AZJ13" s="11"/>
      <c r="AZK13" s="11"/>
      <c r="AZL13" s="11"/>
      <c r="AZM13" s="11"/>
      <c r="AZN13" s="11"/>
      <c r="AZO13" s="11"/>
      <c r="AZP13" s="11"/>
      <c r="AZQ13" s="11"/>
      <c r="AZR13" s="11"/>
      <c r="AZS13" s="11"/>
      <c r="AZT13" s="11"/>
      <c r="AZU13" s="11"/>
      <c r="AZV13" s="11"/>
      <c r="AZW13" s="11"/>
      <c r="AZX13" s="11"/>
      <c r="AZY13" s="11"/>
      <c r="AZZ13" s="11"/>
      <c r="BAA13" s="11"/>
      <c r="BAB13" s="11"/>
      <c r="BAC13" s="11"/>
      <c r="BAD13" s="11"/>
      <c r="BAE13" s="11"/>
      <c r="BAF13" s="11"/>
      <c r="BAG13" s="11"/>
      <c r="BAH13" s="11"/>
      <c r="BAI13" s="11"/>
      <c r="BAJ13" s="11"/>
      <c r="BAK13" s="11"/>
      <c r="BAL13" s="11"/>
      <c r="BAM13" s="11"/>
      <c r="BAN13" s="11"/>
      <c r="BAO13" s="11"/>
      <c r="BAP13" s="11"/>
      <c r="BAQ13" s="11"/>
      <c r="BAR13" s="11"/>
      <c r="BAS13" s="11"/>
      <c r="BAT13" s="11"/>
      <c r="BAU13" s="11"/>
      <c r="BAV13" s="11"/>
      <c r="BAW13" s="11"/>
      <c r="BAX13" s="11"/>
      <c r="BAY13" s="11"/>
      <c r="BAZ13" s="11"/>
      <c r="BBA13" s="11"/>
      <c r="BBB13" s="11"/>
      <c r="BBC13" s="11"/>
      <c r="BBD13" s="11"/>
      <c r="BBE13" s="11"/>
      <c r="BBF13" s="11"/>
      <c r="BBG13" s="11"/>
      <c r="BBH13" s="11"/>
      <c r="BBI13" s="11"/>
      <c r="BBJ13" s="11"/>
      <c r="BBK13" s="11"/>
      <c r="BBL13" s="11"/>
      <c r="BBM13" s="11"/>
      <c r="BBN13" s="11"/>
      <c r="BBO13" s="11"/>
      <c r="BBP13" s="11"/>
      <c r="BBQ13" s="11"/>
      <c r="BBR13" s="11"/>
      <c r="BBS13" s="11"/>
      <c r="BBT13" s="11"/>
      <c r="BBU13" s="11"/>
      <c r="BBV13" s="11"/>
      <c r="BBW13" s="11"/>
      <c r="BBX13" s="11"/>
      <c r="BBY13" s="11"/>
      <c r="BBZ13" s="11"/>
      <c r="BCA13" s="11"/>
      <c r="BCB13" s="11"/>
      <c r="BCC13" s="11"/>
      <c r="BCD13" s="11"/>
      <c r="BCE13" s="11"/>
      <c r="BCF13" s="11"/>
      <c r="BCG13" s="11"/>
      <c r="BCH13" s="11"/>
      <c r="BCI13" s="11"/>
      <c r="BCJ13" s="11"/>
      <c r="BCK13" s="11"/>
      <c r="BCL13" s="11"/>
      <c r="BCM13" s="11"/>
      <c r="BCN13" s="11"/>
      <c r="BCO13" s="11"/>
      <c r="BCP13" s="11"/>
      <c r="BCQ13" s="11"/>
      <c r="BCR13" s="11"/>
      <c r="BCS13" s="11"/>
      <c r="BCT13" s="11"/>
      <c r="BCU13" s="11"/>
      <c r="BCV13" s="11"/>
      <c r="BCW13" s="11"/>
      <c r="BCX13" s="11"/>
      <c r="BCY13" s="11"/>
      <c r="BCZ13" s="11"/>
      <c r="BDA13" s="11"/>
      <c r="BDB13" s="11"/>
      <c r="BDC13" s="11"/>
      <c r="BDD13" s="11"/>
      <c r="BDE13" s="11"/>
      <c r="BDF13" s="11"/>
      <c r="BDG13" s="11"/>
      <c r="BDH13" s="11"/>
      <c r="BDI13" s="11"/>
      <c r="BDJ13" s="11"/>
      <c r="BDK13" s="11"/>
      <c r="BDL13" s="11"/>
      <c r="BDM13" s="11"/>
      <c r="BDN13" s="11"/>
      <c r="BDO13" s="11"/>
      <c r="BDP13" s="11"/>
      <c r="BDQ13" s="11"/>
      <c r="BDR13" s="11"/>
      <c r="BDS13" s="11"/>
      <c r="BDT13" s="11"/>
      <c r="BDU13" s="11"/>
      <c r="BDV13" s="11"/>
      <c r="BDW13" s="11"/>
      <c r="BDX13" s="11"/>
      <c r="BDY13" s="11"/>
      <c r="BDZ13" s="11"/>
      <c r="BEA13" s="11"/>
      <c r="BEB13" s="11"/>
      <c r="BEC13" s="11"/>
      <c r="BED13" s="11"/>
      <c r="BEE13" s="11"/>
      <c r="BEF13" s="11"/>
      <c r="BEG13" s="11"/>
      <c r="BEH13" s="11"/>
      <c r="BEI13" s="11"/>
      <c r="BEJ13" s="11"/>
      <c r="BEK13" s="11"/>
      <c r="BEL13" s="11"/>
      <c r="BEM13" s="11"/>
      <c r="BEN13" s="11"/>
      <c r="BEO13" s="11"/>
      <c r="BEP13" s="11"/>
      <c r="BEQ13" s="11"/>
      <c r="BER13" s="11"/>
      <c r="BES13" s="11"/>
      <c r="BET13" s="11"/>
      <c r="BEU13" s="11"/>
      <c r="BEV13" s="11"/>
      <c r="BEW13" s="11"/>
      <c r="BEX13" s="11"/>
      <c r="BEY13" s="11"/>
      <c r="BEZ13" s="11"/>
      <c r="BFA13" s="11"/>
      <c r="BFB13" s="11"/>
      <c r="BFC13" s="11"/>
      <c r="BFD13" s="11"/>
      <c r="BFE13" s="11"/>
      <c r="BFF13" s="11"/>
      <c r="BFG13" s="11"/>
      <c r="BFH13" s="11"/>
      <c r="BFI13" s="11"/>
      <c r="BFJ13" s="11"/>
      <c r="BFK13" s="11"/>
      <c r="BFL13" s="11"/>
      <c r="BFM13" s="11"/>
      <c r="BFN13" s="11"/>
      <c r="BFO13" s="11"/>
      <c r="BFP13" s="11"/>
      <c r="BFQ13" s="11"/>
      <c r="BFR13" s="11"/>
      <c r="BFS13" s="11"/>
      <c r="BFT13" s="11"/>
      <c r="BFU13" s="11"/>
      <c r="BFV13" s="11"/>
      <c r="BFW13" s="11"/>
      <c r="BFX13" s="11"/>
      <c r="BFY13" s="11"/>
      <c r="BFZ13" s="11"/>
      <c r="BGA13" s="11"/>
      <c r="BGB13" s="11"/>
      <c r="BGC13" s="11"/>
      <c r="BGD13" s="11"/>
      <c r="BGE13" s="11"/>
      <c r="BGF13" s="11"/>
      <c r="BGG13" s="11"/>
      <c r="BGH13" s="11"/>
      <c r="BGI13" s="11"/>
      <c r="BGJ13" s="11"/>
      <c r="BGK13" s="11"/>
      <c r="BGL13" s="11"/>
      <c r="BGM13" s="11"/>
      <c r="BGN13" s="11"/>
      <c r="BGO13" s="11"/>
      <c r="BGP13" s="11"/>
      <c r="BGQ13" s="11"/>
      <c r="BGR13" s="11"/>
      <c r="BGS13" s="11"/>
      <c r="BGT13" s="11"/>
      <c r="BGU13" s="11"/>
      <c r="BGV13" s="11"/>
      <c r="BGW13" s="11"/>
      <c r="BGX13" s="11"/>
      <c r="BGY13" s="11"/>
      <c r="BGZ13" s="11"/>
      <c r="BHA13" s="11"/>
      <c r="BHB13" s="11"/>
      <c r="BHC13" s="11"/>
      <c r="BHD13" s="11"/>
      <c r="BHE13" s="11"/>
      <c r="BHF13" s="11"/>
      <c r="BHG13" s="11"/>
      <c r="BHH13" s="11"/>
      <c r="BHI13" s="11"/>
      <c r="BHJ13" s="11"/>
      <c r="BHK13" s="11"/>
      <c r="BHL13" s="11"/>
      <c r="BHM13" s="11"/>
      <c r="BHN13" s="11"/>
      <c r="BHO13" s="11"/>
      <c r="BHP13" s="11"/>
      <c r="BHQ13" s="11"/>
      <c r="BHR13" s="11"/>
      <c r="BHS13" s="11"/>
      <c r="BHT13" s="11"/>
      <c r="BHU13" s="11"/>
      <c r="BHV13" s="11"/>
      <c r="BHW13" s="11"/>
      <c r="BHX13" s="11"/>
      <c r="BHY13" s="11"/>
      <c r="BHZ13" s="11"/>
      <c r="BIA13" s="11"/>
      <c r="BIB13" s="11"/>
      <c r="BIC13" s="11"/>
      <c r="BID13" s="11"/>
      <c r="BIE13" s="11"/>
      <c r="BIF13" s="11"/>
      <c r="BIG13" s="11"/>
      <c r="BIH13" s="11"/>
      <c r="BII13" s="11"/>
      <c r="BIJ13" s="11"/>
      <c r="BIK13" s="11"/>
      <c r="BIL13" s="11"/>
      <c r="BIM13" s="11"/>
      <c r="BIN13" s="11"/>
      <c r="BIO13" s="11"/>
      <c r="BIP13" s="11"/>
      <c r="BIQ13" s="11"/>
      <c r="BIR13" s="11"/>
      <c r="BIS13" s="11"/>
      <c r="BIT13" s="11"/>
      <c r="BIU13" s="11"/>
      <c r="BIV13" s="11"/>
      <c r="BIW13" s="11"/>
      <c r="BIX13" s="11"/>
      <c r="BIY13" s="11"/>
      <c r="BIZ13" s="11"/>
      <c r="BJA13" s="11"/>
      <c r="BJB13" s="11"/>
      <c r="BJC13" s="11"/>
      <c r="BJD13" s="11"/>
      <c r="BJE13" s="11"/>
      <c r="BJF13" s="11"/>
      <c r="BJG13" s="11"/>
      <c r="BJH13" s="11"/>
      <c r="BJI13" s="11"/>
      <c r="BJJ13" s="11"/>
      <c r="BJK13" s="11"/>
      <c r="BJL13" s="11"/>
      <c r="BJM13" s="11"/>
      <c r="BJN13" s="11"/>
      <c r="BJO13" s="11"/>
      <c r="BJP13" s="11"/>
      <c r="BJQ13" s="11"/>
      <c r="BJR13" s="11"/>
      <c r="BJS13" s="11"/>
      <c r="BJT13" s="11"/>
      <c r="BJU13" s="11"/>
      <c r="BJV13" s="11"/>
      <c r="BJW13" s="11"/>
      <c r="BJX13" s="11"/>
      <c r="BJY13" s="11"/>
      <c r="BJZ13" s="11"/>
      <c r="BKA13" s="11"/>
      <c r="BKB13" s="11"/>
      <c r="BKC13" s="11"/>
      <c r="BKD13" s="11"/>
      <c r="BKE13" s="11"/>
      <c r="BKF13" s="11"/>
      <c r="BKG13" s="11"/>
      <c r="BKH13" s="11"/>
      <c r="BKI13" s="11"/>
      <c r="BKJ13" s="11"/>
      <c r="BKK13" s="11"/>
      <c r="BKL13" s="11"/>
      <c r="BKM13" s="11"/>
      <c r="BKN13" s="11"/>
      <c r="BKO13" s="11"/>
      <c r="BKP13" s="11"/>
      <c r="BKQ13" s="11"/>
      <c r="BKR13" s="11"/>
      <c r="BKS13" s="11"/>
      <c r="BKT13" s="11"/>
      <c r="BKU13" s="11"/>
      <c r="BKV13" s="11"/>
      <c r="BKW13" s="11"/>
      <c r="BKX13" s="11"/>
      <c r="BKY13" s="11"/>
      <c r="BKZ13" s="11"/>
      <c r="BLA13" s="11"/>
      <c r="BLB13" s="11"/>
      <c r="BLC13" s="11"/>
      <c r="BLD13" s="11"/>
      <c r="BLE13" s="11"/>
      <c r="BLF13" s="11"/>
      <c r="BLG13" s="11"/>
      <c r="BLH13" s="11"/>
      <c r="BLI13" s="11"/>
      <c r="BLJ13" s="11"/>
      <c r="BLK13" s="11"/>
      <c r="BLL13" s="11"/>
      <c r="BLM13" s="11"/>
      <c r="BLN13" s="11"/>
      <c r="BLO13" s="11"/>
      <c r="BLP13" s="11"/>
      <c r="BLQ13" s="11"/>
      <c r="BLR13" s="11"/>
      <c r="BLS13" s="11"/>
      <c r="BLT13" s="11"/>
      <c r="BLU13" s="11"/>
      <c r="BLV13" s="11"/>
      <c r="BLW13" s="11"/>
      <c r="BLX13" s="11"/>
      <c r="BLY13" s="11"/>
      <c r="BLZ13" s="11"/>
      <c r="BMA13" s="11"/>
      <c r="BMB13" s="11"/>
      <c r="BMC13" s="11"/>
      <c r="BMD13" s="11"/>
      <c r="BME13" s="11"/>
      <c r="BMF13" s="11"/>
      <c r="BMG13" s="11"/>
      <c r="BMH13" s="11"/>
      <c r="BMI13" s="11"/>
      <c r="BMJ13" s="11"/>
      <c r="BMK13" s="11"/>
      <c r="BML13" s="11"/>
      <c r="BMM13" s="11"/>
      <c r="BMN13" s="11"/>
      <c r="BMO13" s="11"/>
      <c r="BMP13" s="11"/>
      <c r="BMQ13" s="11"/>
      <c r="BMR13" s="11"/>
      <c r="BMS13" s="11"/>
      <c r="BMT13" s="11"/>
      <c r="BMU13" s="11"/>
      <c r="BMV13" s="11"/>
      <c r="BMW13" s="11"/>
      <c r="BMX13" s="11"/>
      <c r="BMY13" s="11"/>
      <c r="BMZ13" s="11"/>
      <c r="BNA13" s="11"/>
      <c r="BNB13" s="11"/>
      <c r="BNC13" s="11"/>
      <c r="BND13" s="11"/>
      <c r="BNE13" s="11"/>
      <c r="BNF13" s="11"/>
      <c r="BNG13" s="11"/>
      <c r="BNH13" s="11"/>
      <c r="BNI13" s="11"/>
      <c r="BNJ13" s="11"/>
      <c r="BNK13" s="11"/>
      <c r="BNL13" s="11"/>
      <c r="BNM13" s="11"/>
      <c r="BNN13" s="11"/>
      <c r="BNO13" s="11"/>
      <c r="BNP13" s="11"/>
      <c r="BNQ13" s="11"/>
      <c r="BNR13" s="11"/>
      <c r="BNS13" s="11"/>
      <c r="BNT13" s="11"/>
      <c r="BNU13" s="11"/>
      <c r="BNV13" s="11"/>
      <c r="BNW13" s="11"/>
      <c r="BNX13" s="11"/>
      <c r="BNY13" s="11"/>
      <c r="BNZ13" s="11"/>
      <c r="BOA13" s="11"/>
      <c r="BOB13" s="11"/>
      <c r="BOC13" s="11"/>
      <c r="BOD13" s="11"/>
      <c r="BOE13" s="11"/>
      <c r="BOF13" s="11"/>
      <c r="BOG13" s="11"/>
      <c r="BOH13" s="11"/>
      <c r="BOI13" s="11"/>
      <c r="BOJ13" s="11"/>
      <c r="BOK13" s="11"/>
      <c r="BOL13" s="11"/>
      <c r="BOM13" s="11"/>
      <c r="BON13" s="11"/>
      <c r="BOO13" s="11"/>
      <c r="BOP13" s="11"/>
      <c r="BOQ13" s="11"/>
      <c r="BOR13" s="11"/>
      <c r="BOS13" s="11"/>
      <c r="BOT13" s="11"/>
      <c r="BOU13" s="11"/>
      <c r="BOV13" s="11"/>
      <c r="BOW13" s="11"/>
      <c r="BOX13" s="11"/>
      <c r="BOY13" s="11"/>
      <c r="BOZ13" s="11"/>
      <c r="BPA13" s="11"/>
      <c r="BPB13" s="11"/>
      <c r="BPC13" s="11"/>
      <c r="BPD13" s="11"/>
      <c r="BPE13" s="11"/>
      <c r="BPF13" s="11"/>
      <c r="BPG13" s="11"/>
      <c r="BPH13" s="11"/>
      <c r="BPI13" s="11"/>
      <c r="BPJ13" s="11"/>
      <c r="BPK13" s="11"/>
      <c r="BPL13" s="11"/>
      <c r="BPM13" s="11"/>
      <c r="BPN13" s="11"/>
      <c r="BPO13" s="11"/>
      <c r="BPP13" s="11"/>
      <c r="BPQ13" s="11"/>
      <c r="BPR13" s="11"/>
      <c r="BPS13" s="11"/>
      <c r="BPT13" s="11"/>
      <c r="BPU13" s="11"/>
      <c r="BPV13" s="11"/>
      <c r="BPW13" s="11"/>
      <c r="BPX13" s="11"/>
      <c r="BPY13" s="11"/>
      <c r="BPZ13" s="11"/>
      <c r="BQA13" s="11"/>
      <c r="BQB13" s="11"/>
      <c r="BQC13" s="11"/>
      <c r="BQD13" s="11"/>
      <c r="BQE13" s="11"/>
      <c r="BQF13" s="11"/>
      <c r="BQG13" s="11"/>
      <c r="BQH13" s="11"/>
      <c r="BQI13" s="11"/>
      <c r="BQJ13" s="11"/>
      <c r="BQK13" s="11"/>
      <c r="BQL13" s="11"/>
      <c r="BQM13" s="11"/>
      <c r="BQN13" s="11"/>
      <c r="BQO13" s="11"/>
      <c r="BQP13" s="11"/>
      <c r="BQQ13" s="11"/>
      <c r="BQR13" s="11"/>
      <c r="BQS13" s="11"/>
      <c r="BQT13" s="11"/>
      <c r="BQU13" s="11"/>
      <c r="BQV13" s="11"/>
      <c r="BQW13" s="11"/>
      <c r="BQX13" s="11"/>
      <c r="BQY13" s="11"/>
      <c r="BQZ13" s="11"/>
      <c r="BRA13" s="11"/>
      <c r="BRB13" s="11"/>
      <c r="BRC13" s="11"/>
      <c r="BRD13" s="11"/>
      <c r="BRE13" s="11"/>
      <c r="BRF13" s="11"/>
      <c r="BRG13" s="11"/>
      <c r="BRH13" s="11"/>
      <c r="BRI13" s="11"/>
      <c r="BRJ13" s="11"/>
      <c r="BRK13" s="11"/>
      <c r="BRL13" s="11"/>
      <c r="BRM13" s="11"/>
      <c r="BRN13" s="11"/>
      <c r="BRO13" s="11"/>
      <c r="BRP13" s="11"/>
      <c r="BRQ13" s="11"/>
      <c r="BRR13" s="11"/>
      <c r="BRS13" s="11"/>
      <c r="BRT13" s="11"/>
      <c r="BRU13" s="11"/>
      <c r="BRV13" s="11"/>
      <c r="BRW13" s="11"/>
      <c r="BRX13" s="11"/>
      <c r="BRY13" s="11"/>
      <c r="BRZ13" s="11"/>
      <c r="BSA13" s="11"/>
      <c r="BSB13" s="11"/>
      <c r="BSC13" s="11"/>
      <c r="BSD13" s="11"/>
      <c r="BSE13" s="11"/>
      <c r="BSF13" s="11"/>
      <c r="BSG13" s="11"/>
      <c r="BSH13" s="11"/>
      <c r="BSI13" s="11"/>
      <c r="BSJ13" s="11"/>
      <c r="BSK13" s="11"/>
      <c r="BSL13" s="11"/>
      <c r="BSM13" s="11"/>
      <c r="BSN13" s="11"/>
      <c r="BSO13" s="11"/>
      <c r="BSP13" s="11"/>
      <c r="BSQ13" s="11"/>
      <c r="BSR13" s="11"/>
      <c r="BSS13" s="11"/>
      <c r="BST13" s="11"/>
      <c r="BSU13" s="11"/>
      <c r="BSV13" s="11"/>
      <c r="BSW13" s="11"/>
      <c r="BSX13" s="11"/>
      <c r="BSY13" s="11"/>
      <c r="BSZ13" s="11"/>
      <c r="BTA13" s="11"/>
      <c r="BTB13" s="11"/>
      <c r="BTC13" s="11"/>
      <c r="BTD13" s="11"/>
      <c r="BTE13" s="11"/>
      <c r="BTF13" s="11"/>
      <c r="BTG13" s="11"/>
      <c r="BTH13" s="11"/>
      <c r="BTI13" s="11"/>
      <c r="BTJ13" s="11"/>
      <c r="BTK13" s="11"/>
      <c r="BTL13" s="11"/>
      <c r="BTM13" s="11"/>
      <c r="BTN13" s="11"/>
      <c r="BTO13" s="11"/>
      <c r="BTP13" s="11"/>
      <c r="BTQ13" s="11"/>
      <c r="BTR13" s="11"/>
      <c r="BTS13" s="11"/>
      <c r="BTT13" s="11"/>
      <c r="BTU13" s="11"/>
      <c r="BTV13" s="11"/>
      <c r="BTW13" s="11"/>
      <c r="BTX13" s="11"/>
      <c r="BTY13" s="11"/>
      <c r="BTZ13" s="11"/>
      <c r="BUA13" s="11"/>
      <c r="BUB13" s="11"/>
      <c r="BUC13" s="11"/>
      <c r="BUD13" s="11"/>
      <c r="BUE13" s="11"/>
      <c r="BUF13" s="11"/>
      <c r="BUG13" s="11"/>
      <c r="BUH13" s="11"/>
      <c r="BUI13" s="11"/>
      <c r="BUJ13" s="11"/>
      <c r="BUK13" s="11"/>
      <c r="BUL13" s="11"/>
      <c r="BUM13" s="11"/>
      <c r="BUN13" s="11"/>
      <c r="BUO13" s="11"/>
      <c r="BUP13" s="11"/>
      <c r="BUQ13" s="11"/>
      <c r="BUR13" s="11"/>
      <c r="BUS13" s="11"/>
      <c r="BUT13" s="11"/>
      <c r="BUU13" s="11"/>
      <c r="BUV13" s="11"/>
      <c r="BUW13" s="11"/>
      <c r="BUX13" s="11"/>
      <c r="BUY13" s="11"/>
      <c r="BUZ13" s="11"/>
      <c r="BVA13" s="11"/>
      <c r="BVB13" s="11"/>
      <c r="BVC13" s="11"/>
      <c r="BVD13" s="11"/>
      <c r="BVE13" s="11"/>
      <c r="BVF13" s="11"/>
      <c r="BVG13" s="11"/>
      <c r="BVH13" s="11"/>
      <c r="BVI13" s="11"/>
      <c r="BVJ13" s="11"/>
      <c r="BVK13" s="11"/>
      <c r="BVL13" s="11"/>
      <c r="BVM13" s="11"/>
      <c r="BVN13" s="11"/>
      <c r="BVO13" s="11"/>
      <c r="BVP13" s="11"/>
      <c r="BVQ13" s="11"/>
      <c r="BVR13" s="11"/>
      <c r="BVS13" s="11"/>
      <c r="BVT13" s="11"/>
      <c r="BVU13" s="11"/>
      <c r="BVV13" s="11"/>
      <c r="BVW13" s="11"/>
      <c r="BVX13" s="11"/>
      <c r="BVY13" s="11"/>
      <c r="BVZ13" s="11"/>
      <c r="BWA13" s="11"/>
      <c r="BWB13" s="11"/>
      <c r="BWC13" s="11"/>
      <c r="BWD13" s="11"/>
      <c r="BWE13" s="11"/>
      <c r="BWF13" s="11"/>
      <c r="BWG13" s="11"/>
      <c r="BWH13" s="11"/>
      <c r="BWI13" s="11"/>
      <c r="BWJ13" s="11"/>
      <c r="BWK13" s="11"/>
      <c r="BWL13" s="11"/>
      <c r="BWM13" s="11"/>
      <c r="BWN13" s="11"/>
      <c r="BWO13" s="11"/>
      <c r="BWP13" s="11"/>
      <c r="BWQ13" s="11"/>
      <c r="BWR13" s="11"/>
      <c r="BWS13" s="11"/>
      <c r="BWT13" s="11"/>
      <c r="BWU13" s="11"/>
      <c r="BWV13" s="11"/>
      <c r="BWW13" s="11"/>
      <c r="BWX13" s="11"/>
      <c r="BWY13" s="11"/>
      <c r="BWZ13" s="11"/>
      <c r="BXA13" s="11"/>
      <c r="BXB13" s="11"/>
      <c r="BXC13" s="11"/>
      <c r="BXD13" s="11"/>
      <c r="BXE13" s="11"/>
      <c r="BXF13" s="11"/>
      <c r="BXG13" s="11"/>
      <c r="BXH13" s="11"/>
      <c r="BXI13" s="11"/>
      <c r="BXJ13" s="11"/>
      <c r="BXK13" s="11"/>
      <c r="BXL13" s="11"/>
      <c r="BXM13" s="11"/>
      <c r="BXN13" s="11"/>
      <c r="BXO13" s="11"/>
      <c r="BXP13" s="11"/>
      <c r="BXQ13" s="11"/>
      <c r="BXR13" s="11"/>
      <c r="BXS13" s="11"/>
      <c r="BXT13" s="11"/>
      <c r="BXU13" s="11"/>
      <c r="BXV13" s="11"/>
      <c r="BXW13" s="11"/>
      <c r="BXX13" s="11"/>
      <c r="BXY13" s="11"/>
      <c r="BXZ13" s="11"/>
      <c r="BYA13" s="11"/>
      <c r="BYB13" s="11"/>
      <c r="BYC13" s="11"/>
      <c r="BYD13" s="11"/>
      <c r="BYE13" s="11"/>
      <c r="BYF13" s="11"/>
      <c r="BYG13" s="11"/>
      <c r="BYH13" s="11"/>
      <c r="BYI13" s="11"/>
      <c r="BYJ13" s="11"/>
      <c r="BYK13" s="11"/>
      <c r="BYL13" s="11"/>
      <c r="BYM13" s="11"/>
      <c r="BYN13" s="11"/>
      <c r="BYO13" s="11"/>
      <c r="BYP13" s="11"/>
      <c r="BYQ13" s="11"/>
      <c r="BYR13" s="11"/>
      <c r="BYS13" s="11"/>
      <c r="BYT13" s="11"/>
      <c r="BYU13" s="11"/>
      <c r="BYV13" s="11"/>
      <c r="BYW13" s="11"/>
      <c r="BYX13" s="11"/>
      <c r="BYY13" s="11"/>
      <c r="BYZ13" s="11"/>
      <c r="BZA13" s="11"/>
      <c r="BZB13" s="11"/>
      <c r="BZC13" s="11"/>
      <c r="BZD13" s="11"/>
      <c r="BZE13" s="11"/>
      <c r="BZF13" s="11"/>
      <c r="BZG13" s="11"/>
      <c r="BZH13" s="11"/>
      <c r="BZI13" s="11"/>
      <c r="BZJ13" s="11"/>
      <c r="BZK13" s="11"/>
      <c r="BZL13" s="11"/>
      <c r="BZM13" s="11"/>
      <c r="BZN13" s="11"/>
      <c r="BZO13" s="11"/>
      <c r="BZP13" s="11"/>
      <c r="BZQ13" s="11"/>
      <c r="BZR13" s="11"/>
      <c r="BZS13" s="11"/>
      <c r="BZT13" s="11"/>
      <c r="BZU13" s="11"/>
      <c r="BZV13" s="11"/>
      <c r="BZW13" s="11"/>
      <c r="BZX13" s="11"/>
      <c r="BZY13" s="11"/>
      <c r="BZZ13" s="11"/>
      <c r="CAA13" s="11"/>
      <c r="CAB13" s="11"/>
      <c r="CAC13" s="11"/>
      <c r="CAD13" s="11"/>
      <c r="CAE13" s="11"/>
      <c r="CAF13" s="11"/>
      <c r="CAG13" s="11"/>
      <c r="CAH13" s="11"/>
      <c r="CAI13" s="11"/>
      <c r="CAJ13" s="11"/>
      <c r="CAK13" s="11"/>
      <c r="CAL13" s="11"/>
      <c r="CAM13" s="11"/>
      <c r="CAN13" s="11"/>
      <c r="CAO13" s="11"/>
      <c r="CAP13" s="11"/>
      <c r="CAQ13" s="11"/>
      <c r="CAR13" s="11"/>
      <c r="CAS13" s="11"/>
      <c r="CAT13" s="11"/>
      <c r="CAU13" s="11"/>
      <c r="CAV13" s="11"/>
      <c r="CAW13" s="11"/>
      <c r="CAX13" s="11"/>
      <c r="CAY13" s="11"/>
      <c r="CAZ13" s="11"/>
      <c r="CBA13" s="11"/>
      <c r="CBB13" s="11"/>
      <c r="CBC13" s="11"/>
      <c r="CBD13" s="11"/>
      <c r="CBE13" s="11"/>
      <c r="CBF13" s="11"/>
      <c r="CBG13" s="11"/>
      <c r="CBH13" s="11"/>
      <c r="CBI13" s="11"/>
      <c r="CBJ13" s="11"/>
      <c r="CBK13" s="11"/>
      <c r="CBL13" s="11"/>
      <c r="CBM13" s="11"/>
      <c r="CBN13" s="11"/>
      <c r="CBO13" s="11"/>
      <c r="CBP13" s="11"/>
      <c r="CBQ13" s="11"/>
      <c r="CBR13" s="11"/>
      <c r="CBS13" s="11"/>
      <c r="CBT13" s="11"/>
      <c r="CBU13" s="11"/>
      <c r="CBV13" s="11"/>
      <c r="CBW13" s="11"/>
      <c r="CBX13" s="11"/>
      <c r="CBY13" s="11"/>
      <c r="CBZ13" s="11"/>
      <c r="CCA13" s="11"/>
      <c r="CCB13" s="11"/>
      <c r="CCC13" s="11"/>
      <c r="CCD13" s="11"/>
      <c r="CCE13" s="11"/>
      <c r="CCF13" s="11"/>
      <c r="CCG13" s="11"/>
      <c r="CCH13" s="11"/>
      <c r="CCI13" s="11"/>
      <c r="CCJ13" s="11"/>
      <c r="CCK13" s="11"/>
      <c r="CCL13" s="11"/>
      <c r="CCM13" s="11"/>
      <c r="CCN13" s="11"/>
      <c r="CCO13" s="11"/>
      <c r="CCP13" s="11"/>
      <c r="CCQ13" s="11"/>
      <c r="CCR13" s="11"/>
      <c r="CCS13" s="11"/>
      <c r="CCT13" s="11"/>
      <c r="CCU13" s="11"/>
      <c r="CCV13" s="11"/>
      <c r="CCW13" s="11"/>
      <c r="CCX13" s="11"/>
      <c r="CCY13" s="11"/>
      <c r="CCZ13" s="11"/>
      <c r="CDA13" s="11"/>
      <c r="CDB13" s="11"/>
      <c r="CDC13" s="11"/>
      <c r="CDD13" s="11"/>
      <c r="CDE13" s="11"/>
      <c r="CDF13" s="11"/>
      <c r="CDG13" s="11"/>
      <c r="CDH13" s="11"/>
      <c r="CDI13" s="11"/>
      <c r="CDJ13" s="11"/>
      <c r="CDK13" s="11"/>
      <c r="CDL13" s="11"/>
      <c r="CDM13" s="11"/>
      <c r="CDN13" s="11"/>
      <c r="CDO13" s="11"/>
      <c r="CDP13" s="11"/>
      <c r="CDQ13" s="11"/>
      <c r="CDR13" s="11"/>
      <c r="CDS13" s="11"/>
      <c r="CDT13" s="11"/>
      <c r="CDU13" s="11"/>
      <c r="CDV13" s="11"/>
      <c r="CDW13" s="11"/>
      <c r="CDX13" s="11"/>
      <c r="CDY13" s="11"/>
      <c r="CDZ13" s="11"/>
      <c r="CEA13" s="11"/>
      <c r="CEB13" s="11"/>
      <c r="CEC13" s="11"/>
      <c r="CED13" s="11"/>
      <c r="CEE13" s="11"/>
      <c r="CEF13" s="11"/>
      <c r="CEG13" s="11"/>
      <c r="CEH13" s="11"/>
      <c r="CEI13" s="11"/>
      <c r="CEJ13" s="11"/>
      <c r="CEK13" s="11"/>
      <c r="CEL13" s="11"/>
      <c r="CEM13" s="11"/>
      <c r="CEN13" s="11"/>
      <c r="CEO13" s="11"/>
      <c r="CEP13" s="11"/>
      <c r="CEQ13" s="11"/>
      <c r="CER13" s="11"/>
      <c r="CES13" s="11"/>
      <c r="CET13" s="11"/>
      <c r="CEU13" s="11"/>
      <c r="CEV13" s="11"/>
      <c r="CEW13" s="11"/>
      <c r="CEX13" s="11"/>
      <c r="CEY13" s="11"/>
      <c r="CEZ13" s="11"/>
      <c r="CFA13" s="11"/>
      <c r="CFB13" s="11"/>
      <c r="CFC13" s="11"/>
      <c r="CFD13" s="11"/>
      <c r="CFE13" s="11"/>
      <c r="CFF13" s="11"/>
      <c r="CFG13" s="11"/>
      <c r="CFH13" s="11"/>
      <c r="CFI13" s="11"/>
      <c r="CFJ13" s="11"/>
      <c r="CFK13" s="11"/>
      <c r="CFL13" s="11"/>
      <c r="CFM13" s="11"/>
      <c r="CFN13" s="11"/>
      <c r="CFO13" s="11"/>
      <c r="CFP13" s="11"/>
      <c r="CFQ13" s="11"/>
      <c r="CFR13" s="11"/>
      <c r="CFS13" s="11"/>
      <c r="CFT13" s="11"/>
      <c r="CFU13" s="11"/>
      <c r="CFV13" s="11"/>
      <c r="CFW13" s="11"/>
      <c r="CFX13" s="11"/>
      <c r="CFY13" s="11"/>
      <c r="CFZ13" s="11"/>
      <c r="CGA13" s="11"/>
      <c r="CGB13" s="11"/>
      <c r="CGC13" s="11"/>
      <c r="CGD13" s="11"/>
      <c r="CGE13" s="11"/>
      <c r="CGF13" s="11"/>
      <c r="CGG13" s="11"/>
      <c r="CGH13" s="11"/>
      <c r="CGI13" s="11"/>
      <c r="CGJ13" s="11"/>
      <c r="CGK13" s="11"/>
      <c r="CGL13" s="11"/>
      <c r="CGM13" s="11"/>
      <c r="CGN13" s="11"/>
      <c r="CGO13" s="11"/>
      <c r="CGP13" s="11"/>
      <c r="CGQ13" s="11"/>
      <c r="CGR13" s="11"/>
      <c r="CGS13" s="11"/>
      <c r="CGT13" s="11"/>
      <c r="CGU13" s="11"/>
      <c r="CGV13" s="11"/>
      <c r="CGW13" s="11"/>
      <c r="CGX13" s="11"/>
      <c r="CGY13" s="11"/>
      <c r="CGZ13" s="11"/>
      <c r="CHA13" s="11"/>
      <c r="CHB13" s="11"/>
      <c r="CHC13" s="11"/>
      <c r="CHD13" s="11"/>
      <c r="CHE13" s="11"/>
      <c r="CHF13" s="11"/>
      <c r="CHG13" s="11"/>
      <c r="CHH13" s="11"/>
      <c r="CHI13" s="11"/>
      <c r="CHJ13" s="11"/>
      <c r="CHK13" s="11"/>
      <c r="CHL13" s="11"/>
      <c r="CHM13" s="11"/>
      <c r="CHN13" s="11"/>
      <c r="CHO13" s="11"/>
      <c r="CHP13" s="11"/>
      <c r="CHQ13" s="11"/>
      <c r="CHR13" s="11"/>
      <c r="CHS13" s="11"/>
      <c r="CHT13" s="11"/>
      <c r="CHU13" s="11"/>
      <c r="CHV13" s="11"/>
      <c r="CHW13" s="11"/>
      <c r="CHX13" s="11"/>
      <c r="CHY13" s="11"/>
      <c r="CHZ13" s="11"/>
      <c r="CIA13" s="11"/>
      <c r="CIB13" s="11"/>
      <c r="CIC13" s="11"/>
      <c r="CID13" s="11"/>
      <c r="CIE13" s="11"/>
      <c r="CIF13" s="11"/>
      <c r="CIG13" s="11"/>
      <c r="CIH13" s="11"/>
      <c r="CII13" s="11"/>
      <c r="CIJ13" s="11"/>
      <c r="CIK13" s="11"/>
      <c r="CIL13" s="11"/>
      <c r="CIM13" s="11"/>
      <c r="CIN13" s="11"/>
      <c r="CIO13" s="11"/>
      <c r="CIP13" s="11"/>
      <c r="CIQ13" s="11"/>
      <c r="CIR13" s="11"/>
      <c r="CIS13" s="11"/>
      <c r="CIT13" s="11"/>
      <c r="CIU13" s="11"/>
      <c r="CIV13" s="11"/>
      <c r="CIW13" s="11"/>
      <c r="CIX13" s="11"/>
      <c r="CIY13" s="11"/>
      <c r="CIZ13" s="11"/>
      <c r="CJA13" s="11"/>
      <c r="CJB13" s="11"/>
      <c r="CJC13" s="11"/>
      <c r="CJD13" s="11"/>
      <c r="CJE13" s="11"/>
      <c r="CJF13" s="11"/>
      <c r="CJG13" s="11"/>
      <c r="CJH13" s="11"/>
      <c r="CJI13" s="11"/>
      <c r="CJJ13" s="11"/>
      <c r="CJK13" s="11"/>
      <c r="CJL13" s="11"/>
      <c r="CJM13" s="11"/>
      <c r="CJN13" s="11"/>
      <c r="CJO13" s="11"/>
      <c r="CJP13" s="11"/>
      <c r="CJQ13" s="11"/>
      <c r="CJR13" s="11"/>
      <c r="CJS13" s="11"/>
      <c r="CJT13" s="11"/>
      <c r="CJU13" s="11"/>
      <c r="CJV13" s="11"/>
      <c r="CJW13" s="11"/>
      <c r="CJX13" s="11"/>
      <c r="CJY13" s="11"/>
      <c r="CJZ13" s="11"/>
      <c r="CKA13" s="11"/>
      <c r="CKB13" s="11"/>
      <c r="CKC13" s="11"/>
      <c r="CKD13" s="11"/>
      <c r="CKE13" s="11"/>
      <c r="CKF13" s="11"/>
      <c r="CKG13" s="11"/>
      <c r="CKH13" s="11"/>
      <c r="CKI13" s="11"/>
      <c r="CKJ13" s="11"/>
      <c r="CKK13" s="11"/>
      <c r="CKL13" s="11"/>
      <c r="CKM13" s="11"/>
      <c r="CKN13" s="11"/>
      <c r="CKO13" s="11"/>
      <c r="CKP13" s="11"/>
      <c r="CKQ13" s="11"/>
      <c r="CKR13" s="11"/>
      <c r="CKS13" s="11"/>
      <c r="CKT13" s="11"/>
      <c r="CKU13" s="11"/>
      <c r="CKV13" s="11"/>
      <c r="CKW13" s="11"/>
      <c r="CKX13" s="11"/>
      <c r="CKY13" s="11"/>
      <c r="CKZ13" s="11"/>
      <c r="CLA13" s="11"/>
      <c r="CLB13" s="11"/>
      <c r="CLC13" s="11"/>
      <c r="CLD13" s="11"/>
      <c r="CLE13" s="11"/>
      <c r="CLF13" s="11"/>
      <c r="CLG13" s="11"/>
      <c r="CLH13" s="11"/>
      <c r="CLI13" s="11"/>
      <c r="CLJ13" s="11"/>
      <c r="CLK13" s="11"/>
      <c r="CLL13" s="11"/>
      <c r="CLM13" s="11"/>
      <c r="CLN13" s="11"/>
      <c r="CLO13" s="11"/>
      <c r="CLP13" s="11"/>
      <c r="CLQ13" s="11"/>
      <c r="CLR13" s="11"/>
      <c r="CLS13" s="11"/>
      <c r="CLT13" s="11"/>
      <c r="CLU13" s="11"/>
      <c r="CLV13" s="11"/>
      <c r="CLW13" s="11"/>
      <c r="CLX13" s="11"/>
      <c r="CLY13" s="11"/>
      <c r="CLZ13" s="11"/>
      <c r="CMA13" s="11"/>
      <c r="CMB13" s="11"/>
      <c r="CMC13" s="11"/>
      <c r="CMD13" s="11"/>
      <c r="CME13" s="11"/>
      <c r="CMF13" s="11"/>
      <c r="CMG13" s="11"/>
      <c r="CMH13" s="11"/>
      <c r="CMI13" s="11"/>
      <c r="CMJ13" s="11"/>
      <c r="CMK13" s="11"/>
      <c r="CML13" s="11"/>
      <c r="CMM13" s="11"/>
      <c r="CMN13" s="11"/>
      <c r="CMO13" s="11"/>
      <c r="CMP13" s="11"/>
      <c r="CMQ13" s="11"/>
      <c r="CMR13" s="11"/>
      <c r="CMS13" s="11"/>
      <c r="CMT13" s="11"/>
      <c r="CMU13" s="11"/>
      <c r="CMV13" s="11"/>
      <c r="CMW13" s="11"/>
      <c r="CMX13" s="11"/>
      <c r="CMY13" s="11"/>
      <c r="CMZ13" s="11"/>
      <c r="CNA13" s="11"/>
      <c r="CNB13" s="11"/>
      <c r="CNC13" s="11"/>
      <c r="CND13" s="11"/>
      <c r="CNE13" s="11"/>
      <c r="CNF13" s="11"/>
      <c r="CNG13" s="11"/>
      <c r="CNH13" s="11"/>
      <c r="CNI13" s="11"/>
      <c r="CNJ13" s="11"/>
      <c r="CNK13" s="11"/>
      <c r="CNL13" s="11"/>
      <c r="CNM13" s="11"/>
      <c r="CNN13" s="11"/>
      <c r="CNO13" s="11"/>
      <c r="CNP13" s="11"/>
      <c r="CNQ13" s="11"/>
      <c r="CNR13" s="11"/>
      <c r="CNS13" s="11"/>
      <c r="CNT13" s="11"/>
      <c r="CNU13" s="11"/>
      <c r="CNV13" s="11"/>
      <c r="CNW13" s="11"/>
      <c r="CNX13" s="11"/>
      <c r="CNY13" s="11"/>
      <c r="CNZ13" s="11"/>
      <c r="COA13" s="11"/>
      <c r="COB13" s="11"/>
      <c r="COC13" s="11"/>
      <c r="COD13" s="11"/>
      <c r="COE13" s="11"/>
      <c r="COF13" s="11"/>
      <c r="COG13" s="11"/>
      <c r="COH13" s="11"/>
      <c r="COI13" s="11"/>
      <c r="COJ13" s="11"/>
      <c r="COK13" s="11"/>
      <c r="COL13" s="11"/>
      <c r="COM13" s="11"/>
      <c r="CON13" s="11"/>
      <c r="COO13" s="11"/>
      <c r="COP13" s="11"/>
      <c r="COQ13" s="11"/>
      <c r="COR13" s="11"/>
      <c r="COS13" s="11"/>
      <c r="COT13" s="11"/>
      <c r="COU13" s="11"/>
      <c r="COV13" s="11"/>
      <c r="COW13" s="11"/>
      <c r="COX13" s="11"/>
      <c r="COY13" s="11"/>
      <c r="COZ13" s="11"/>
      <c r="CPA13" s="11"/>
      <c r="CPB13" s="11"/>
      <c r="CPC13" s="11"/>
      <c r="CPD13" s="11"/>
      <c r="CPE13" s="11"/>
      <c r="CPF13" s="11"/>
      <c r="CPG13" s="11"/>
      <c r="CPH13" s="11"/>
      <c r="CPI13" s="11"/>
      <c r="CPJ13" s="11"/>
      <c r="CPK13" s="11"/>
      <c r="CPL13" s="11"/>
      <c r="CPM13" s="11"/>
      <c r="CPN13" s="11"/>
      <c r="CPO13" s="11"/>
      <c r="CPP13" s="11"/>
      <c r="CPQ13" s="11"/>
      <c r="CPR13" s="11"/>
      <c r="CPS13" s="11"/>
      <c r="CPT13" s="11"/>
      <c r="CPU13" s="11"/>
      <c r="CPV13" s="11"/>
      <c r="CPW13" s="11"/>
      <c r="CPX13" s="11"/>
      <c r="CPY13" s="11"/>
      <c r="CPZ13" s="11"/>
      <c r="CQA13" s="11"/>
      <c r="CQB13" s="11"/>
      <c r="CQC13" s="11"/>
      <c r="CQD13" s="11"/>
      <c r="CQE13" s="11"/>
      <c r="CQF13" s="11"/>
      <c r="CQG13" s="11"/>
      <c r="CQH13" s="11"/>
      <c r="CQI13" s="11"/>
      <c r="CQJ13" s="11"/>
      <c r="CQK13" s="11"/>
      <c r="CQL13" s="11"/>
      <c r="CQM13" s="11"/>
      <c r="CQN13" s="11"/>
      <c r="CQO13" s="11"/>
      <c r="CQP13" s="11"/>
      <c r="CQQ13" s="11"/>
      <c r="CQR13" s="11"/>
      <c r="CQS13" s="11"/>
      <c r="CQT13" s="11"/>
      <c r="CQU13" s="11"/>
      <c r="CQV13" s="11"/>
      <c r="CQW13" s="11"/>
      <c r="CQX13" s="11"/>
      <c r="CQY13" s="11"/>
      <c r="CQZ13" s="11"/>
      <c r="CRA13" s="11"/>
      <c r="CRB13" s="11"/>
      <c r="CRC13" s="11"/>
      <c r="CRD13" s="11"/>
      <c r="CRE13" s="11"/>
      <c r="CRF13" s="11"/>
      <c r="CRG13" s="11"/>
      <c r="CRH13" s="11"/>
      <c r="CRI13" s="11"/>
      <c r="CRJ13" s="11"/>
      <c r="CRK13" s="11"/>
      <c r="CRL13" s="11"/>
      <c r="CRM13" s="11"/>
      <c r="CRN13" s="11"/>
      <c r="CRO13" s="11"/>
      <c r="CRP13" s="11"/>
      <c r="CRQ13" s="11"/>
      <c r="CRR13" s="11"/>
      <c r="CRS13" s="11"/>
      <c r="CRT13" s="11"/>
      <c r="CRU13" s="11"/>
      <c r="CRV13" s="11"/>
      <c r="CRW13" s="11"/>
      <c r="CRX13" s="11"/>
      <c r="CRY13" s="11"/>
      <c r="CRZ13" s="11"/>
      <c r="CSA13" s="11"/>
      <c r="CSB13" s="11"/>
      <c r="CSC13" s="11"/>
      <c r="CSD13" s="11"/>
      <c r="CSE13" s="11"/>
      <c r="CSF13" s="11"/>
      <c r="CSG13" s="11"/>
      <c r="CSH13" s="11"/>
      <c r="CSI13" s="11"/>
      <c r="CSJ13" s="11"/>
      <c r="CSK13" s="11"/>
      <c r="CSL13" s="11"/>
      <c r="CSM13" s="11"/>
      <c r="CSN13" s="11"/>
      <c r="CSO13" s="11"/>
      <c r="CSP13" s="11"/>
      <c r="CSQ13" s="11"/>
      <c r="CSR13" s="11"/>
      <c r="CSS13" s="11"/>
      <c r="CST13" s="11"/>
      <c r="CSU13" s="11"/>
      <c r="CSV13" s="11"/>
      <c r="CSW13" s="11"/>
      <c r="CSX13" s="11"/>
      <c r="CSY13" s="11"/>
      <c r="CSZ13" s="11"/>
      <c r="CTA13" s="11"/>
      <c r="CTB13" s="11"/>
      <c r="CTC13" s="11"/>
      <c r="CTD13" s="11"/>
      <c r="CTE13" s="11"/>
      <c r="CTF13" s="11"/>
      <c r="CTG13" s="11"/>
      <c r="CTH13" s="11"/>
      <c r="CTI13" s="11"/>
      <c r="CTJ13" s="11"/>
      <c r="CTK13" s="11"/>
      <c r="CTL13" s="11"/>
      <c r="CTM13" s="11"/>
      <c r="CTN13" s="11"/>
      <c r="CTO13" s="11"/>
      <c r="CTP13" s="11"/>
      <c r="CTQ13" s="11"/>
      <c r="CTR13" s="11"/>
      <c r="CTS13" s="11"/>
      <c r="CTT13" s="11"/>
      <c r="CTU13" s="11"/>
      <c r="CTV13" s="11"/>
      <c r="CTW13" s="11"/>
      <c r="CTX13" s="11"/>
      <c r="CTY13" s="11"/>
      <c r="CTZ13" s="11"/>
      <c r="CUA13" s="11"/>
      <c r="CUB13" s="11"/>
      <c r="CUC13" s="11"/>
      <c r="CUD13" s="11"/>
      <c r="CUE13" s="11"/>
      <c r="CUF13" s="11"/>
      <c r="CUG13" s="11"/>
      <c r="CUH13" s="11"/>
      <c r="CUI13" s="11"/>
      <c r="CUJ13" s="11"/>
      <c r="CUK13" s="11"/>
      <c r="CUL13" s="11"/>
      <c r="CUM13" s="11"/>
      <c r="CUN13" s="11"/>
      <c r="CUO13" s="11"/>
      <c r="CUP13" s="11"/>
      <c r="CUQ13" s="11"/>
      <c r="CUR13" s="11"/>
      <c r="CUS13" s="11"/>
      <c r="CUT13" s="11"/>
      <c r="CUU13" s="11"/>
      <c r="CUV13" s="11"/>
      <c r="CUW13" s="11"/>
      <c r="CUX13" s="11"/>
      <c r="CUY13" s="11"/>
      <c r="CUZ13" s="11"/>
      <c r="CVA13" s="11"/>
      <c r="CVB13" s="11"/>
      <c r="CVC13" s="11"/>
      <c r="CVD13" s="11"/>
      <c r="CVE13" s="11"/>
      <c r="CVF13" s="11"/>
      <c r="CVG13" s="11"/>
      <c r="CVH13" s="11"/>
      <c r="CVI13" s="11"/>
      <c r="CVJ13" s="11"/>
      <c r="CVK13" s="11"/>
      <c r="CVL13" s="11"/>
      <c r="CVM13" s="11"/>
      <c r="CVN13" s="11"/>
      <c r="CVO13" s="11"/>
      <c r="CVP13" s="11"/>
      <c r="CVQ13" s="11"/>
      <c r="CVR13" s="11"/>
      <c r="CVS13" s="11"/>
      <c r="CVT13" s="11"/>
      <c r="CVU13" s="11"/>
      <c r="CVV13" s="11"/>
      <c r="CVW13" s="11"/>
      <c r="CVX13" s="11"/>
      <c r="CVY13" s="11"/>
      <c r="CVZ13" s="11"/>
      <c r="CWA13" s="11"/>
      <c r="CWB13" s="11"/>
      <c r="CWC13" s="11"/>
      <c r="CWD13" s="11"/>
      <c r="CWE13" s="11"/>
      <c r="CWF13" s="11"/>
      <c r="CWG13" s="11"/>
      <c r="CWH13" s="11"/>
      <c r="CWI13" s="11"/>
      <c r="CWJ13" s="11"/>
      <c r="CWK13" s="11"/>
      <c r="CWL13" s="11"/>
      <c r="CWM13" s="11"/>
      <c r="CWN13" s="11"/>
      <c r="CWO13" s="11"/>
      <c r="CWP13" s="11"/>
      <c r="CWQ13" s="11"/>
      <c r="CWR13" s="11"/>
      <c r="CWS13" s="11"/>
      <c r="CWT13" s="11"/>
      <c r="CWU13" s="11"/>
      <c r="CWV13" s="11"/>
      <c r="CWW13" s="11"/>
      <c r="CWX13" s="11"/>
      <c r="CWY13" s="11"/>
      <c r="CWZ13" s="11"/>
      <c r="CXA13" s="11"/>
      <c r="CXB13" s="11"/>
      <c r="CXC13" s="11"/>
      <c r="CXD13" s="11"/>
      <c r="CXE13" s="11"/>
      <c r="CXF13" s="11"/>
      <c r="CXG13" s="11"/>
      <c r="CXH13" s="11"/>
      <c r="CXI13" s="11"/>
      <c r="CXJ13" s="11"/>
      <c r="CXK13" s="11"/>
      <c r="CXL13" s="11"/>
      <c r="CXM13" s="11"/>
      <c r="CXN13" s="11"/>
      <c r="CXO13" s="11"/>
      <c r="CXP13" s="11"/>
      <c r="CXQ13" s="11"/>
      <c r="CXR13" s="11"/>
      <c r="CXS13" s="11"/>
      <c r="CXT13" s="11"/>
      <c r="CXU13" s="11"/>
      <c r="CXV13" s="11"/>
      <c r="CXW13" s="11"/>
      <c r="CXX13" s="11"/>
      <c r="CXY13" s="11"/>
      <c r="CXZ13" s="11"/>
      <c r="CYA13" s="11"/>
      <c r="CYB13" s="11"/>
      <c r="CYC13" s="11"/>
      <c r="CYD13" s="11"/>
      <c r="CYE13" s="11"/>
      <c r="CYF13" s="11"/>
      <c r="CYG13" s="11"/>
      <c r="CYH13" s="11"/>
      <c r="CYI13" s="11"/>
      <c r="CYJ13" s="11"/>
      <c r="CYK13" s="11"/>
      <c r="CYL13" s="11"/>
      <c r="CYM13" s="11"/>
      <c r="CYN13" s="11"/>
      <c r="CYO13" s="11"/>
      <c r="CYP13" s="11"/>
      <c r="CYQ13" s="11"/>
      <c r="CYR13" s="11"/>
      <c r="CYS13" s="11"/>
      <c r="CYT13" s="11"/>
      <c r="CYU13" s="11"/>
      <c r="CYV13" s="11"/>
      <c r="CYW13" s="11"/>
      <c r="CYX13" s="11"/>
      <c r="CYY13" s="11"/>
      <c r="CYZ13" s="11"/>
      <c r="CZA13" s="11"/>
      <c r="CZB13" s="11"/>
      <c r="CZC13" s="11"/>
      <c r="CZD13" s="11"/>
      <c r="CZE13" s="11"/>
      <c r="CZF13" s="11"/>
      <c r="CZG13" s="11"/>
      <c r="CZH13" s="11"/>
      <c r="CZI13" s="11"/>
      <c r="CZJ13" s="11"/>
      <c r="CZK13" s="11"/>
      <c r="CZL13" s="11"/>
      <c r="CZM13" s="11"/>
      <c r="CZN13" s="11"/>
      <c r="CZO13" s="11"/>
      <c r="CZP13" s="11"/>
      <c r="CZQ13" s="11"/>
      <c r="CZR13" s="11"/>
      <c r="CZS13" s="11"/>
      <c r="CZT13" s="11"/>
      <c r="CZU13" s="11"/>
      <c r="CZV13" s="11"/>
      <c r="CZW13" s="11"/>
      <c r="CZX13" s="11"/>
      <c r="CZY13" s="11"/>
      <c r="CZZ13" s="11"/>
      <c r="DAA13" s="11"/>
      <c r="DAB13" s="11"/>
      <c r="DAC13" s="11"/>
      <c r="DAD13" s="11"/>
      <c r="DAE13" s="11"/>
      <c r="DAF13" s="11"/>
      <c r="DAG13" s="11"/>
      <c r="DAH13" s="11"/>
      <c r="DAI13" s="11"/>
      <c r="DAJ13" s="11"/>
      <c r="DAK13" s="11"/>
      <c r="DAL13" s="11"/>
      <c r="DAM13" s="11"/>
      <c r="DAN13" s="11"/>
      <c r="DAO13" s="11"/>
      <c r="DAP13" s="11"/>
      <c r="DAQ13" s="11"/>
      <c r="DAR13" s="11"/>
      <c r="DAS13" s="11"/>
      <c r="DAT13" s="11"/>
      <c r="DAU13" s="11"/>
      <c r="DAV13" s="11"/>
      <c r="DAW13" s="11"/>
      <c r="DAX13" s="11"/>
      <c r="DAY13" s="11"/>
      <c r="DAZ13" s="11"/>
      <c r="DBA13" s="11"/>
      <c r="DBB13" s="11"/>
      <c r="DBC13" s="11"/>
      <c r="DBD13" s="11"/>
      <c r="DBE13" s="11"/>
      <c r="DBF13" s="11"/>
      <c r="DBG13" s="11"/>
      <c r="DBH13" s="11"/>
      <c r="DBI13" s="11"/>
      <c r="DBJ13" s="11"/>
      <c r="DBK13" s="11"/>
      <c r="DBL13" s="11"/>
      <c r="DBM13" s="11"/>
      <c r="DBN13" s="11"/>
      <c r="DBO13" s="11"/>
      <c r="DBP13" s="11"/>
      <c r="DBQ13" s="11"/>
      <c r="DBR13" s="11"/>
      <c r="DBS13" s="11"/>
      <c r="DBT13" s="11"/>
      <c r="DBU13" s="11"/>
      <c r="DBV13" s="11"/>
      <c r="DBW13" s="11"/>
      <c r="DBX13" s="11"/>
      <c r="DBY13" s="11"/>
      <c r="DBZ13" s="11"/>
      <c r="DCA13" s="11"/>
      <c r="DCB13" s="11"/>
      <c r="DCC13" s="11"/>
      <c r="DCD13" s="11"/>
      <c r="DCE13" s="11"/>
      <c r="DCF13" s="11"/>
      <c r="DCG13" s="11"/>
      <c r="DCH13" s="11"/>
      <c r="DCI13" s="11"/>
      <c r="DCJ13" s="11"/>
      <c r="DCK13" s="11"/>
      <c r="DCL13" s="11"/>
      <c r="DCM13" s="11"/>
      <c r="DCN13" s="11"/>
      <c r="DCO13" s="11"/>
      <c r="DCP13" s="11"/>
      <c r="DCQ13" s="11"/>
      <c r="DCR13" s="11"/>
      <c r="DCS13" s="11"/>
      <c r="DCT13" s="11"/>
      <c r="DCU13" s="11"/>
      <c r="DCV13" s="11"/>
      <c r="DCW13" s="11"/>
      <c r="DCX13" s="11"/>
      <c r="DCY13" s="11"/>
      <c r="DCZ13" s="11"/>
      <c r="DDA13" s="11"/>
      <c r="DDB13" s="11"/>
      <c r="DDC13" s="11"/>
      <c r="DDD13" s="11"/>
      <c r="DDE13" s="11"/>
      <c r="DDF13" s="11"/>
      <c r="DDG13" s="11"/>
      <c r="DDH13" s="11"/>
      <c r="DDI13" s="11"/>
      <c r="DDJ13" s="11"/>
      <c r="DDK13" s="11"/>
      <c r="DDL13" s="11"/>
      <c r="DDM13" s="11"/>
      <c r="DDN13" s="11"/>
      <c r="DDO13" s="11"/>
      <c r="DDP13" s="11"/>
      <c r="DDQ13" s="11"/>
      <c r="DDR13" s="11"/>
      <c r="DDS13" s="11"/>
      <c r="DDT13" s="11"/>
      <c r="DDU13" s="11"/>
      <c r="DDV13" s="11"/>
      <c r="DDW13" s="11"/>
      <c r="DDX13" s="11"/>
      <c r="DDY13" s="11"/>
      <c r="DDZ13" s="11"/>
      <c r="DEA13" s="11"/>
      <c r="DEB13" s="11"/>
      <c r="DEC13" s="11"/>
      <c r="DED13" s="11"/>
      <c r="DEE13" s="11"/>
      <c r="DEF13" s="11"/>
      <c r="DEG13" s="11"/>
      <c r="DEH13" s="11"/>
      <c r="DEI13" s="11"/>
      <c r="DEJ13" s="11"/>
      <c r="DEK13" s="11"/>
      <c r="DEL13" s="11"/>
      <c r="DEM13" s="11"/>
      <c r="DEN13" s="11"/>
      <c r="DEO13" s="11"/>
      <c r="DEP13" s="11"/>
      <c r="DEQ13" s="11"/>
      <c r="DER13" s="11"/>
      <c r="DES13" s="11"/>
      <c r="DET13" s="11"/>
      <c r="DEU13" s="11"/>
      <c r="DEV13" s="11"/>
      <c r="DEW13" s="11"/>
      <c r="DEX13" s="11"/>
      <c r="DEY13" s="11"/>
      <c r="DEZ13" s="11"/>
      <c r="DFA13" s="11"/>
      <c r="DFB13" s="11"/>
      <c r="DFC13" s="11"/>
      <c r="DFD13" s="11"/>
      <c r="DFE13" s="11"/>
      <c r="DFF13" s="11"/>
      <c r="DFG13" s="11"/>
      <c r="DFH13" s="11"/>
      <c r="DFI13" s="11"/>
      <c r="DFJ13" s="11"/>
      <c r="DFK13" s="11"/>
      <c r="DFL13" s="11"/>
      <c r="DFM13" s="11"/>
      <c r="DFN13" s="11"/>
      <c r="DFO13" s="11"/>
      <c r="DFP13" s="11"/>
      <c r="DFQ13" s="11"/>
      <c r="DFR13" s="11"/>
      <c r="DFS13" s="11"/>
      <c r="DFT13" s="11"/>
      <c r="DFU13" s="11"/>
      <c r="DFV13" s="11"/>
      <c r="DFW13" s="11"/>
      <c r="DFX13" s="11"/>
      <c r="DFY13" s="11"/>
      <c r="DFZ13" s="11"/>
      <c r="DGA13" s="11"/>
      <c r="DGB13" s="11"/>
      <c r="DGC13" s="11"/>
      <c r="DGD13" s="11"/>
      <c r="DGE13" s="11"/>
      <c r="DGF13" s="11"/>
      <c r="DGG13" s="11"/>
      <c r="DGH13" s="11"/>
      <c r="DGI13" s="11"/>
      <c r="DGJ13" s="11"/>
      <c r="DGK13" s="11"/>
      <c r="DGL13" s="11"/>
      <c r="DGM13" s="11"/>
      <c r="DGN13" s="11"/>
      <c r="DGO13" s="11"/>
      <c r="DGP13" s="11"/>
      <c r="DGQ13" s="11"/>
      <c r="DGR13" s="11"/>
      <c r="DGS13" s="11"/>
      <c r="DGT13" s="11"/>
      <c r="DGU13" s="11"/>
      <c r="DGV13" s="11"/>
      <c r="DGW13" s="11"/>
      <c r="DGX13" s="11"/>
      <c r="DGY13" s="11"/>
      <c r="DGZ13" s="11"/>
      <c r="DHA13" s="11"/>
      <c r="DHB13" s="11"/>
      <c r="DHC13" s="11"/>
      <c r="DHD13" s="11"/>
      <c r="DHE13" s="11"/>
      <c r="DHF13" s="11"/>
      <c r="DHG13" s="11"/>
      <c r="DHH13" s="11"/>
      <c r="DHI13" s="11"/>
      <c r="DHJ13" s="11"/>
      <c r="DHK13" s="11"/>
      <c r="DHL13" s="11"/>
      <c r="DHM13" s="11"/>
      <c r="DHN13" s="11"/>
      <c r="DHO13" s="11"/>
      <c r="DHP13" s="11"/>
      <c r="DHQ13" s="11"/>
      <c r="DHR13" s="11"/>
      <c r="DHS13" s="11"/>
      <c r="DHT13" s="11"/>
      <c r="DHU13" s="11"/>
      <c r="DHV13" s="11"/>
      <c r="DHW13" s="11"/>
      <c r="DHX13" s="11"/>
      <c r="DHY13" s="11"/>
      <c r="DHZ13" s="11"/>
      <c r="DIA13" s="11"/>
      <c r="DIB13" s="11"/>
      <c r="DIC13" s="11"/>
      <c r="DID13" s="11"/>
      <c r="DIE13" s="11"/>
      <c r="DIF13" s="11"/>
      <c r="DIG13" s="11"/>
      <c r="DIH13" s="11"/>
      <c r="DII13" s="11"/>
      <c r="DIJ13" s="11"/>
      <c r="DIK13" s="11"/>
      <c r="DIL13" s="11"/>
      <c r="DIM13" s="11"/>
      <c r="DIN13" s="11"/>
      <c r="DIO13" s="11"/>
      <c r="DIP13" s="11"/>
      <c r="DIQ13" s="11"/>
      <c r="DIR13" s="11"/>
      <c r="DIS13" s="11"/>
      <c r="DIT13" s="11"/>
      <c r="DIU13" s="11"/>
      <c r="DIV13" s="11"/>
      <c r="DIW13" s="11"/>
      <c r="DIX13" s="11"/>
      <c r="DIY13" s="11"/>
      <c r="DIZ13" s="11"/>
      <c r="DJA13" s="11"/>
      <c r="DJB13" s="11"/>
      <c r="DJC13" s="11"/>
      <c r="DJD13" s="11"/>
      <c r="DJE13" s="11"/>
      <c r="DJF13" s="11"/>
      <c r="DJG13" s="11"/>
      <c r="DJH13" s="11"/>
      <c r="DJI13" s="11"/>
      <c r="DJJ13" s="11"/>
      <c r="DJK13" s="11"/>
      <c r="DJL13" s="11"/>
      <c r="DJM13" s="11"/>
      <c r="DJN13" s="11"/>
      <c r="DJO13" s="11"/>
      <c r="DJP13" s="11"/>
      <c r="DJQ13" s="11"/>
      <c r="DJR13" s="11"/>
      <c r="DJS13" s="11"/>
      <c r="DJT13" s="11"/>
      <c r="DJU13" s="11"/>
      <c r="DJV13" s="11"/>
      <c r="DJW13" s="11"/>
      <c r="DJX13" s="11"/>
      <c r="DJY13" s="11"/>
      <c r="DJZ13" s="11"/>
      <c r="DKA13" s="11"/>
      <c r="DKB13" s="11"/>
      <c r="DKC13" s="11"/>
      <c r="DKD13" s="11"/>
      <c r="DKE13" s="11"/>
      <c r="DKF13" s="11"/>
      <c r="DKG13" s="11"/>
      <c r="DKH13" s="11"/>
      <c r="DKI13" s="11"/>
      <c r="DKJ13" s="11"/>
      <c r="DKK13" s="11"/>
      <c r="DKL13" s="11"/>
      <c r="DKM13" s="11"/>
      <c r="DKN13" s="11"/>
      <c r="DKO13" s="11"/>
      <c r="DKP13" s="11"/>
      <c r="DKQ13" s="11"/>
      <c r="DKR13" s="11"/>
      <c r="DKS13" s="11"/>
      <c r="DKT13" s="11"/>
      <c r="DKU13" s="11"/>
      <c r="DKV13" s="11"/>
      <c r="DKW13" s="11"/>
      <c r="DKX13" s="11"/>
      <c r="DKY13" s="11"/>
      <c r="DKZ13" s="11"/>
      <c r="DLA13" s="11"/>
      <c r="DLB13" s="11"/>
      <c r="DLC13" s="11"/>
      <c r="DLD13" s="11"/>
      <c r="DLE13" s="11"/>
      <c r="DLF13" s="11"/>
      <c r="DLG13" s="11"/>
      <c r="DLH13" s="11"/>
      <c r="DLI13" s="11"/>
      <c r="DLJ13" s="11"/>
      <c r="DLK13" s="11"/>
      <c r="DLL13" s="11"/>
      <c r="DLM13" s="11"/>
      <c r="DLN13" s="11"/>
      <c r="DLO13" s="11"/>
      <c r="DLP13" s="11"/>
      <c r="DLQ13" s="11"/>
      <c r="DLR13" s="11"/>
      <c r="DLS13" s="11"/>
      <c r="DLT13" s="11"/>
      <c r="DLU13" s="11"/>
      <c r="DLV13" s="11"/>
      <c r="DLW13" s="11"/>
      <c r="DLX13" s="11"/>
      <c r="DLY13" s="11"/>
      <c r="DLZ13" s="11"/>
      <c r="DMA13" s="11"/>
      <c r="DMB13" s="11"/>
      <c r="DMC13" s="11"/>
      <c r="DMD13" s="11"/>
      <c r="DME13" s="11"/>
      <c r="DMF13" s="11"/>
      <c r="DMG13" s="11"/>
      <c r="DMH13" s="11"/>
      <c r="DMI13" s="11"/>
      <c r="DMJ13" s="11"/>
      <c r="DMK13" s="11"/>
      <c r="DML13" s="11"/>
      <c r="DMM13" s="11"/>
      <c r="DMN13" s="11"/>
      <c r="DMO13" s="11"/>
      <c r="DMP13" s="11"/>
      <c r="DMQ13" s="11"/>
      <c r="DMR13" s="11"/>
      <c r="DMS13" s="11"/>
      <c r="DMT13" s="11"/>
      <c r="DMU13" s="11"/>
      <c r="DMV13" s="11"/>
      <c r="DMW13" s="11"/>
      <c r="DMX13" s="11"/>
      <c r="DMY13" s="11"/>
      <c r="DMZ13" s="11"/>
      <c r="DNA13" s="11"/>
      <c r="DNB13" s="11"/>
      <c r="DNC13" s="11"/>
      <c r="DND13" s="11"/>
      <c r="DNE13" s="11"/>
      <c r="DNF13" s="11"/>
      <c r="DNG13" s="11"/>
      <c r="DNH13" s="11"/>
      <c r="DNI13" s="11"/>
      <c r="DNJ13" s="11"/>
      <c r="DNK13" s="11"/>
      <c r="DNL13" s="11"/>
      <c r="DNM13" s="11"/>
      <c r="DNN13" s="11"/>
      <c r="DNO13" s="11"/>
      <c r="DNP13" s="11"/>
      <c r="DNQ13" s="11"/>
      <c r="DNR13" s="11"/>
      <c r="DNS13" s="11"/>
      <c r="DNT13" s="11"/>
      <c r="DNU13" s="11"/>
      <c r="DNV13" s="11"/>
      <c r="DNW13" s="11"/>
      <c r="DNX13" s="11"/>
      <c r="DNY13" s="11"/>
      <c r="DNZ13" s="11"/>
      <c r="DOA13" s="11"/>
      <c r="DOB13" s="11"/>
      <c r="DOC13" s="11"/>
      <c r="DOD13" s="11"/>
      <c r="DOE13" s="11"/>
      <c r="DOF13" s="11"/>
      <c r="DOG13" s="11"/>
      <c r="DOH13" s="11"/>
      <c r="DOI13" s="11"/>
      <c r="DOJ13" s="11"/>
      <c r="DOK13" s="11"/>
      <c r="DOL13" s="11"/>
      <c r="DOM13" s="11"/>
      <c r="DON13" s="11"/>
      <c r="DOO13" s="11"/>
      <c r="DOP13" s="11"/>
      <c r="DOQ13" s="11"/>
      <c r="DOR13" s="11"/>
      <c r="DOS13" s="11"/>
      <c r="DOT13" s="11"/>
      <c r="DOU13" s="11"/>
      <c r="DOV13" s="11"/>
      <c r="DOW13" s="11"/>
      <c r="DOX13" s="11"/>
      <c r="DOY13" s="11"/>
      <c r="DOZ13" s="11"/>
      <c r="DPA13" s="11"/>
      <c r="DPB13" s="11"/>
      <c r="DPC13" s="11"/>
      <c r="DPD13" s="11"/>
      <c r="DPE13" s="11"/>
      <c r="DPF13" s="11"/>
      <c r="DPG13" s="11"/>
      <c r="DPH13" s="11"/>
      <c r="DPI13" s="11"/>
      <c r="DPJ13" s="11"/>
      <c r="DPK13" s="11"/>
      <c r="DPL13" s="11"/>
      <c r="DPM13" s="11"/>
      <c r="DPN13" s="11"/>
      <c r="DPO13" s="11"/>
      <c r="DPP13" s="11"/>
      <c r="DPQ13" s="11"/>
      <c r="DPR13" s="11"/>
      <c r="DPS13" s="11"/>
      <c r="DPT13" s="11"/>
      <c r="DPU13" s="11"/>
      <c r="DPV13" s="11"/>
      <c r="DPW13" s="11"/>
      <c r="DPX13" s="11"/>
      <c r="DPY13" s="11"/>
      <c r="DPZ13" s="11"/>
      <c r="DQA13" s="11"/>
      <c r="DQB13" s="11"/>
      <c r="DQC13" s="11"/>
      <c r="DQD13" s="11"/>
      <c r="DQE13" s="11"/>
      <c r="DQF13" s="11"/>
      <c r="DQG13" s="11"/>
      <c r="DQH13" s="11"/>
      <c r="DQI13" s="11"/>
      <c r="DQJ13" s="11"/>
      <c r="DQK13" s="11"/>
      <c r="DQL13" s="11"/>
      <c r="DQM13" s="11"/>
      <c r="DQN13" s="11"/>
      <c r="DQO13" s="11"/>
      <c r="DQP13" s="11"/>
      <c r="DQQ13" s="11"/>
      <c r="DQR13" s="11"/>
      <c r="DQS13" s="11"/>
      <c r="DQT13" s="11"/>
      <c r="DQU13" s="11"/>
      <c r="DQV13" s="11"/>
      <c r="DQW13" s="11"/>
      <c r="DQX13" s="11"/>
      <c r="DQY13" s="11"/>
      <c r="DQZ13" s="11"/>
      <c r="DRA13" s="11"/>
      <c r="DRB13" s="11"/>
      <c r="DRC13" s="11"/>
      <c r="DRD13" s="11"/>
      <c r="DRE13" s="11"/>
      <c r="DRF13" s="11"/>
      <c r="DRG13" s="11"/>
      <c r="DRH13" s="11"/>
      <c r="DRI13" s="11"/>
      <c r="DRJ13" s="11"/>
      <c r="DRK13" s="11"/>
      <c r="DRL13" s="11"/>
      <c r="DRM13" s="11"/>
      <c r="DRN13" s="11"/>
      <c r="DRO13" s="11"/>
      <c r="DRP13" s="11"/>
      <c r="DRQ13" s="11"/>
      <c r="DRR13" s="11"/>
      <c r="DRS13" s="11"/>
      <c r="DRT13" s="11"/>
      <c r="DRU13" s="11"/>
      <c r="DRV13" s="11"/>
      <c r="DRW13" s="11"/>
      <c r="DRX13" s="11"/>
      <c r="DRY13" s="11"/>
      <c r="DRZ13" s="11"/>
      <c r="DSA13" s="11"/>
      <c r="DSB13" s="11"/>
      <c r="DSC13" s="11"/>
      <c r="DSD13" s="11"/>
      <c r="DSE13" s="11"/>
      <c r="DSF13" s="11"/>
      <c r="DSG13" s="11"/>
      <c r="DSH13" s="11"/>
      <c r="DSI13" s="11"/>
      <c r="DSJ13" s="11"/>
      <c r="DSK13" s="11"/>
      <c r="DSL13" s="11"/>
      <c r="DSM13" s="11"/>
      <c r="DSN13" s="11"/>
      <c r="DSO13" s="11"/>
      <c r="DSP13" s="11"/>
      <c r="DSQ13" s="11"/>
      <c r="DSR13" s="11"/>
      <c r="DSS13" s="11"/>
      <c r="DST13" s="11"/>
      <c r="DSU13" s="11"/>
      <c r="DSV13" s="11"/>
      <c r="DSW13" s="11"/>
      <c r="DSX13" s="11"/>
      <c r="DSY13" s="11"/>
      <c r="DSZ13" s="11"/>
      <c r="DTA13" s="11"/>
      <c r="DTB13" s="11"/>
      <c r="DTC13" s="11"/>
      <c r="DTD13" s="11"/>
      <c r="DTE13" s="11"/>
      <c r="DTF13" s="11"/>
      <c r="DTG13" s="11"/>
      <c r="DTH13" s="11"/>
      <c r="DTI13" s="11"/>
      <c r="DTJ13" s="11"/>
      <c r="DTK13" s="11"/>
      <c r="DTL13" s="11"/>
      <c r="DTM13" s="11"/>
      <c r="DTN13" s="11"/>
      <c r="DTO13" s="11"/>
      <c r="DTP13" s="11"/>
      <c r="DTQ13" s="11"/>
      <c r="DTR13" s="11"/>
      <c r="DTS13" s="11"/>
      <c r="DTT13" s="11"/>
      <c r="DTU13" s="11"/>
      <c r="DTV13" s="11"/>
      <c r="DTW13" s="11"/>
      <c r="DTX13" s="11"/>
      <c r="DTY13" s="11"/>
      <c r="DTZ13" s="11"/>
      <c r="DUA13" s="11"/>
      <c r="DUB13" s="11"/>
      <c r="DUC13" s="11"/>
      <c r="DUD13" s="11"/>
      <c r="DUE13" s="11"/>
      <c r="DUF13" s="11"/>
      <c r="DUG13" s="11"/>
      <c r="DUH13" s="11"/>
      <c r="DUI13" s="11"/>
      <c r="DUJ13" s="11"/>
      <c r="DUK13" s="11"/>
      <c r="DUL13" s="11"/>
      <c r="DUM13" s="11"/>
      <c r="DUN13" s="11"/>
      <c r="DUO13" s="11"/>
      <c r="DUP13" s="11"/>
      <c r="DUQ13" s="11"/>
      <c r="DUR13" s="11"/>
      <c r="DUS13" s="11"/>
      <c r="DUT13" s="11"/>
      <c r="DUU13" s="11"/>
      <c r="DUV13" s="11"/>
      <c r="DUW13" s="11"/>
      <c r="DUX13" s="11"/>
      <c r="DUY13" s="11"/>
      <c r="DUZ13" s="11"/>
      <c r="DVA13" s="11"/>
      <c r="DVB13" s="11"/>
      <c r="DVC13" s="11"/>
      <c r="DVD13" s="11"/>
      <c r="DVE13" s="11"/>
      <c r="DVF13" s="11"/>
      <c r="DVG13" s="11"/>
      <c r="DVH13" s="11"/>
      <c r="DVI13" s="11"/>
      <c r="DVJ13" s="11"/>
      <c r="DVK13" s="11"/>
      <c r="DVL13" s="11"/>
      <c r="DVM13" s="11"/>
      <c r="DVN13" s="11"/>
      <c r="DVO13" s="11"/>
      <c r="DVP13" s="11"/>
      <c r="DVQ13" s="11"/>
      <c r="DVR13" s="11"/>
      <c r="DVS13" s="11"/>
      <c r="DVT13" s="11"/>
      <c r="DVU13" s="11"/>
      <c r="DVV13" s="11"/>
      <c r="DVW13" s="11"/>
      <c r="DVX13" s="11"/>
      <c r="DVY13" s="11"/>
      <c r="DVZ13" s="11"/>
      <c r="DWA13" s="11"/>
      <c r="DWB13" s="11"/>
      <c r="DWC13" s="11"/>
      <c r="DWD13" s="11"/>
      <c r="DWE13" s="11"/>
      <c r="DWF13" s="11"/>
      <c r="DWG13" s="11"/>
      <c r="DWH13" s="11"/>
      <c r="DWI13" s="11"/>
      <c r="DWJ13" s="11"/>
      <c r="DWK13" s="11"/>
      <c r="DWL13" s="11"/>
      <c r="DWM13" s="11"/>
      <c r="DWN13" s="11"/>
      <c r="DWO13" s="11"/>
      <c r="DWP13" s="11"/>
      <c r="DWQ13" s="11"/>
      <c r="DWR13" s="11"/>
      <c r="DWS13" s="11"/>
      <c r="DWT13" s="11"/>
      <c r="DWU13" s="11"/>
      <c r="DWV13" s="11"/>
      <c r="DWW13" s="11"/>
      <c r="DWX13" s="11"/>
      <c r="DWY13" s="11"/>
      <c r="DWZ13" s="11"/>
      <c r="DXA13" s="11"/>
      <c r="DXB13" s="11"/>
      <c r="DXC13" s="11"/>
      <c r="DXD13" s="11"/>
      <c r="DXE13" s="11"/>
      <c r="DXF13" s="11"/>
      <c r="DXG13" s="11"/>
      <c r="DXH13" s="11"/>
      <c r="DXI13" s="11"/>
      <c r="DXJ13" s="11"/>
      <c r="DXK13" s="11"/>
      <c r="DXL13" s="11"/>
      <c r="DXM13" s="11"/>
      <c r="DXN13" s="11"/>
      <c r="DXO13" s="11"/>
      <c r="DXP13" s="11"/>
      <c r="DXQ13" s="11"/>
      <c r="DXR13" s="11"/>
      <c r="DXS13" s="11"/>
      <c r="DXT13" s="11"/>
      <c r="DXU13" s="11"/>
      <c r="DXV13" s="11"/>
      <c r="DXW13" s="11"/>
      <c r="DXX13" s="11"/>
      <c r="DXY13" s="11"/>
      <c r="DXZ13" s="11"/>
      <c r="DYA13" s="11"/>
      <c r="DYB13" s="11"/>
      <c r="DYC13" s="11"/>
      <c r="DYD13" s="11"/>
      <c r="DYE13" s="11"/>
      <c r="DYF13" s="11"/>
      <c r="DYG13" s="11"/>
      <c r="DYH13" s="11"/>
      <c r="DYI13" s="11"/>
      <c r="DYJ13" s="11"/>
      <c r="DYK13" s="11"/>
      <c r="DYL13" s="11"/>
      <c r="DYM13" s="11"/>
      <c r="DYN13" s="11"/>
      <c r="DYO13" s="11"/>
      <c r="DYP13" s="11"/>
      <c r="DYQ13" s="11"/>
      <c r="DYR13" s="11"/>
      <c r="DYS13" s="11"/>
      <c r="DYT13" s="11"/>
      <c r="DYU13" s="11"/>
      <c r="DYV13" s="11"/>
      <c r="DYW13" s="11"/>
      <c r="DYX13" s="11"/>
      <c r="DYY13" s="11"/>
      <c r="DYZ13" s="11"/>
      <c r="DZA13" s="11"/>
      <c r="DZB13" s="11"/>
      <c r="DZC13" s="11"/>
      <c r="DZD13" s="11"/>
      <c r="DZE13" s="11"/>
      <c r="DZF13" s="11"/>
      <c r="DZG13" s="11"/>
      <c r="DZH13" s="11"/>
      <c r="DZI13" s="11"/>
      <c r="DZJ13" s="11"/>
      <c r="DZK13" s="11"/>
      <c r="DZL13" s="11"/>
      <c r="DZM13" s="11"/>
      <c r="DZN13" s="11"/>
      <c r="DZO13" s="11"/>
      <c r="DZP13" s="11"/>
      <c r="DZQ13" s="11"/>
      <c r="DZR13" s="11"/>
      <c r="DZS13" s="11"/>
      <c r="DZT13" s="11"/>
      <c r="DZU13" s="11"/>
      <c r="DZV13" s="11"/>
      <c r="DZW13" s="11"/>
      <c r="DZX13" s="11"/>
      <c r="DZY13" s="11"/>
      <c r="DZZ13" s="11"/>
      <c r="EAA13" s="11"/>
      <c r="EAB13" s="11"/>
      <c r="EAC13" s="11"/>
      <c r="EAD13" s="11"/>
      <c r="EAE13" s="11"/>
      <c r="EAF13" s="11"/>
      <c r="EAG13" s="11"/>
      <c r="EAH13" s="11"/>
      <c r="EAI13" s="11"/>
      <c r="EAJ13" s="11"/>
      <c r="EAK13" s="11"/>
      <c r="EAL13" s="11"/>
      <c r="EAM13" s="11"/>
      <c r="EAN13" s="11"/>
      <c r="EAO13" s="11"/>
      <c r="EAP13" s="11"/>
      <c r="EAQ13" s="11"/>
      <c r="EAR13" s="11"/>
      <c r="EAS13" s="11"/>
      <c r="EAT13" s="11"/>
      <c r="EAU13" s="11"/>
      <c r="EAV13" s="11"/>
      <c r="EAW13" s="11"/>
      <c r="EAX13" s="11"/>
      <c r="EAY13" s="11"/>
      <c r="EAZ13" s="11"/>
      <c r="EBA13" s="11"/>
      <c r="EBB13" s="11"/>
      <c r="EBC13" s="11"/>
      <c r="EBD13" s="11"/>
      <c r="EBE13" s="11"/>
      <c r="EBF13" s="11"/>
      <c r="EBG13" s="11"/>
      <c r="EBH13" s="11"/>
      <c r="EBI13" s="11"/>
      <c r="EBJ13" s="11"/>
      <c r="EBK13" s="11"/>
      <c r="EBL13" s="11"/>
      <c r="EBM13" s="11"/>
      <c r="EBN13" s="11"/>
      <c r="EBO13" s="11"/>
      <c r="EBP13" s="11"/>
      <c r="EBQ13" s="11"/>
      <c r="EBR13" s="11"/>
      <c r="EBS13" s="11"/>
      <c r="EBT13" s="11"/>
      <c r="EBU13" s="11"/>
      <c r="EBV13" s="11"/>
      <c r="EBW13" s="11"/>
      <c r="EBX13" s="11"/>
      <c r="EBY13" s="11"/>
      <c r="EBZ13" s="11"/>
      <c r="ECA13" s="11"/>
      <c r="ECB13" s="11"/>
      <c r="ECC13" s="11"/>
      <c r="ECD13" s="11"/>
      <c r="ECE13" s="11"/>
      <c r="ECF13" s="11"/>
      <c r="ECG13" s="11"/>
      <c r="ECH13" s="11"/>
      <c r="ECI13" s="11"/>
      <c r="ECJ13" s="11"/>
      <c r="ECK13" s="11"/>
      <c r="ECL13" s="11"/>
      <c r="ECM13" s="11"/>
      <c r="ECN13" s="11"/>
      <c r="ECO13" s="11"/>
      <c r="ECP13" s="11"/>
      <c r="ECQ13" s="11"/>
      <c r="ECR13" s="11"/>
      <c r="ECS13" s="11"/>
      <c r="ECT13" s="11"/>
      <c r="ECU13" s="11"/>
      <c r="ECV13" s="11"/>
      <c r="ECW13" s="11"/>
      <c r="ECX13" s="11"/>
      <c r="ECY13" s="11"/>
      <c r="ECZ13" s="11"/>
      <c r="EDA13" s="11"/>
      <c r="EDB13" s="11"/>
      <c r="EDC13" s="11"/>
      <c r="EDD13" s="11"/>
      <c r="EDE13" s="11"/>
      <c r="EDF13" s="11"/>
      <c r="EDG13" s="11"/>
      <c r="EDH13" s="11"/>
      <c r="EDI13" s="11"/>
      <c r="EDJ13" s="11"/>
      <c r="EDK13" s="11"/>
      <c r="EDL13" s="11"/>
      <c r="EDM13" s="11"/>
      <c r="EDN13" s="11"/>
      <c r="EDO13" s="11"/>
      <c r="EDP13" s="11"/>
      <c r="EDQ13" s="11"/>
      <c r="EDR13" s="11"/>
      <c r="EDS13" s="11"/>
      <c r="EDT13" s="11"/>
      <c r="EDU13" s="11"/>
      <c r="EDV13" s="11"/>
      <c r="EDW13" s="11"/>
      <c r="EDX13" s="11"/>
      <c r="EDY13" s="11"/>
      <c r="EDZ13" s="11"/>
      <c r="EEA13" s="11"/>
      <c r="EEB13" s="11"/>
      <c r="EEC13" s="11"/>
      <c r="EED13" s="11"/>
      <c r="EEE13" s="11"/>
      <c r="EEF13" s="11"/>
      <c r="EEG13" s="11"/>
      <c r="EEH13" s="11"/>
      <c r="EEI13" s="11"/>
      <c r="EEJ13" s="11"/>
      <c r="EEK13" s="11"/>
      <c r="EEL13" s="11"/>
      <c r="EEM13" s="11"/>
      <c r="EEN13" s="11"/>
      <c r="EEO13" s="11"/>
      <c r="EEP13" s="11"/>
      <c r="EEQ13" s="11"/>
      <c r="EER13" s="11"/>
      <c r="EES13" s="11"/>
      <c r="EET13" s="11"/>
      <c r="EEU13" s="11"/>
      <c r="EEV13" s="11"/>
      <c r="EEW13" s="11"/>
      <c r="EEX13" s="11"/>
      <c r="EEY13" s="11"/>
      <c r="EEZ13" s="11"/>
      <c r="EFA13" s="11"/>
      <c r="EFB13" s="11"/>
      <c r="EFC13" s="11"/>
      <c r="EFD13" s="11"/>
      <c r="EFE13" s="11"/>
      <c r="EFF13" s="11"/>
      <c r="EFG13" s="11"/>
      <c r="EFH13" s="11"/>
      <c r="EFI13" s="11"/>
      <c r="EFJ13" s="11"/>
      <c r="EFK13" s="11"/>
      <c r="EFL13" s="11"/>
      <c r="EFM13" s="11"/>
      <c r="EFN13" s="11"/>
      <c r="EFO13" s="11"/>
      <c r="EFP13" s="11"/>
      <c r="EFQ13" s="11"/>
      <c r="EFR13" s="11"/>
      <c r="EFS13" s="11"/>
      <c r="EFT13" s="11"/>
      <c r="EFU13" s="11"/>
      <c r="EFV13" s="11"/>
      <c r="EFW13" s="11"/>
      <c r="EFX13" s="11"/>
      <c r="EFY13" s="11"/>
      <c r="EFZ13" s="11"/>
      <c r="EGA13" s="11"/>
      <c r="EGB13" s="11"/>
      <c r="EGC13" s="11"/>
      <c r="EGD13" s="11"/>
      <c r="EGE13" s="11"/>
      <c r="EGF13" s="11"/>
      <c r="EGG13" s="11"/>
      <c r="EGH13" s="11"/>
      <c r="EGI13" s="11"/>
      <c r="EGJ13" s="11"/>
      <c r="EGK13" s="11"/>
      <c r="EGL13" s="11"/>
      <c r="EGM13" s="11"/>
      <c r="EGN13" s="11"/>
      <c r="EGO13" s="11"/>
      <c r="EGP13" s="11"/>
      <c r="EGQ13" s="11"/>
      <c r="EGR13" s="11"/>
      <c r="EGS13" s="11"/>
      <c r="EGT13" s="11"/>
      <c r="EGU13" s="11"/>
      <c r="EGV13" s="11"/>
      <c r="EGW13" s="11"/>
      <c r="EGX13" s="11"/>
      <c r="EGY13" s="11"/>
      <c r="EGZ13" s="11"/>
      <c r="EHA13" s="11"/>
      <c r="EHB13" s="11"/>
      <c r="EHC13" s="11"/>
      <c r="EHD13" s="11"/>
      <c r="EHE13" s="11"/>
      <c r="EHF13" s="11"/>
      <c r="EHG13" s="11"/>
      <c r="EHH13" s="11"/>
      <c r="EHI13" s="11"/>
      <c r="EHJ13" s="11"/>
      <c r="EHK13" s="11"/>
      <c r="EHL13" s="11"/>
      <c r="EHM13" s="11"/>
      <c r="EHN13" s="11"/>
      <c r="EHO13" s="11"/>
      <c r="EHP13" s="11"/>
      <c r="EHQ13" s="11"/>
      <c r="EHR13" s="11"/>
      <c r="EHS13" s="11"/>
      <c r="EHT13" s="11"/>
      <c r="EHU13" s="11"/>
      <c r="EHV13" s="11"/>
      <c r="EHW13" s="11"/>
      <c r="EHX13" s="11"/>
      <c r="EHY13" s="11"/>
      <c r="EHZ13" s="11"/>
      <c r="EIA13" s="11"/>
      <c r="EIB13" s="11"/>
      <c r="EIC13" s="11"/>
      <c r="EID13" s="11"/>
      <c r="EIE13" s="11"/>
      <c r="EIF13" s="11"/>
      <c r="EIG13" s="11"/>
      <c r="EIH13" s="11"/>
      <c r="EII13" s="11"/>
      <c r="EIJ13" s="11"/>
      <c r="EIK13" s="11"/>
      <c r="EIL13" s="11"/>
      <c r="EIM13" s="11"/>
      <c r="EIN13" s="11"/>
      <c r="EIO13" s="11"/>
      <c r="EIP13" s="11"/>
      <c r="EIQ13" s="11"/>
      <c r="EIR13" s="11"/>
      <c r="EIS13" s="11"/>
      <c r="EIT13" s="11"/>
      <c r="EIU13" s="11"/>
      <c r="EIV13" s="11"/>
      <c r="EIW13" s="11"/>
      <c r="EIX13" s="11"/>
      <c r="EIY13" s="11"/>
      <c r="EIZ13" s="11"/>
      <c r="EJA13" s="11"/>
      <c r="EJB13" s="11"/>
      <c r="EJC13" s="11"/>
      <c r="EJD13" s="11"/>
      <c r="EJE13" s="11"/>
      <c r="EJF13" s="11"/>
      <c r="EJG13" s="11"/>
      <c r="EJH13" s="11"/>
      <c r="EJI13" s="11"/>
      <c r="EJJ13" s="11"/>
      <c r="EJK13" s="11"/>
      <c r="EJL13" s="11"/>
      <c r="EJM13" s="11"/>
      <c r="EJN13" s="11"/>
      <c r="EJO13" s="11"/>
      <c r="EJP13" s="11"/>
      <c r="EJQ13" s="11"/>
      <c r="EJR13" s="11"/>
      <c r="EJS13" s="11"/>
      <c r="EJT13" s="11"/>
      <c r="EJU13" s="11"/>
      <c r="EJV13" s="11"/>
      <c r="EJW13" s="11"/>
      <c r="EJX13" s="11"/>
      <c r="EJY13" s="11"/>
      <c r="EJZ13" s="11"/>
      <c r="EKA13" s="11"/>
      <c r="EKB13" s="11"/>
      <c r="EKC13" s="11"/>
      <c r="EKD13" s="11"/>
      <c r="EKE13" s="11"/>
      <c r="EKF13" s="11"/>
      <c r="EKG13" s="11"/>
      <c r="EKH13" s="11"/>
      <c r="EKI13" s="11"/>
      <c r="EKJ13" s="11"/>
      <c r="EKK13" s="11"/>
      <c r="EKL13" s="11"/>
      <c r="EKM13" s="11"/>
      <c r="EKN13" s="11"/>
      <c r="EKO13" s="11"/>
      <c r="EKP13" s="11"/>
      <c r="EKQ13" s="11"/>
      <c r="EKR13" s="11"/>
      <c r="EKS13" s="11"/>
      <c r="EKT13" s="11"/>
      <c r="EKU13" s="11"/>
      <c r="EKV13" s="11"/>
      <c r="EKW13" s="11"/>
      <c r="EKX13" s="11"/>
      <c r="EKY13" s="11"/>
      <c r="EKZ13" s="11"/>
      <c r="ELA13" s="11"/>
      <c r="ELB13" s="11"/>
      <c r="ELC13" s="11"/>
      <c r="ELD13" s="11"/>
      <c r="ELE13" s="11"/>
      <c r="ELF13" s="11"/>
      <c r="ELG13" s="11"/>
      <c r="ELH13" s="11"/>
      <c r="ELI13" s="11"/>
      <c r="ELJ13" s="11"/>
      <c r="ELK13" s="11"/>
      <c r="ELL13" s="11"/>
      <c r="ELM13" s="11"/>
      <c r="ELN13" s="11"/>
      <c r="ELO13" s="11"/>
      <c r="ELP13" s="11"/>
      <c r="ELQ13" s="11"/>
      <c r="ELR13" s="11"/>
      <c r="ELS13" s="11"/>
      <c r="ELT13" s="11"/>
      <c r="ELU13" s="11"/>
      <c r="ELV13" s="11"/>
      <c r="ELW13" s="11"/>
      <c r="ELX13" s="11"/>
      <c r="ELY13" s="11"/>
      <c r="ELZ13" s="11"/>
      <c r="EMA13" s="11"/>
      <c r="EMB13" s="11"/>
      <c r="EMC13" s="11"/>
      <c r="EMD13" s="11"/>
      <c r="EME13" s="11"/>
      <c r="EMF13" s="11"/>
      <c r="EMG13" s="11"/>
      <c r="EMH13" s="11"/>
      <c r="EMI13" s="11"/>
      <c r="EMJ13" s="11"/>
      <c r="EMK13" s="11"/>
      <c r="EML13" s="11"/>
      <c r="EMM13" s="11"/>
      <c r="EMN13" s="11"/>
      <c r="EMO13" s="11"/>
      <c r="EMP13" s="11"/>
      <c r="EMQ13" s="11"/>
      <c r="EMR13" s="11"/>
      <c r="EMS13" s="11"/>
      <c r="EMT13" s="11"/>
      <c r="EMU13" s="11"/>
      <c r="EMV13" s="11"/>
      <c r="EMW13" s="11"/>
      <c r="EMX13" s="11"/>
      <c r="EMY13" s="11"/>
      <c r="EMZ13" s="11"/>
      <c r="ENA13" s="11"/>
      <c r="ENB13" s="11"/>
      <c r="ENC13" s="11"/>
      <c r="END13" s="11"/>
      <c r="ENE13" s="11"/>
      <c r="ENF13" s="11"/>
      <c r="ENG13" s="11"/>
      <c r="ENH13" s="11"/>
      <c r="ENI13" s="11"/>
      <c r="ENJ13" s="11"/>
      <c r="ENK13" s="11"/>
      <c r="ENL13" s="11"/>
      <c r="ENM13" s="11"/>
      <c r="ENN13" s="11"/>
      <c r="ENO13" s="11"/>
      <c r="ENP13" s="11"/>
      <c r="ENQ13" s="11"/>
      <c r="ENR13" s="11"/>
      <c r="ENS13" s="11"/>
      <c r="ENT13" s="11"/>
      <c r="ENU13" s="11"/>
      <c r="ENV13" s="11"/>
      <c r="ENW13" s="11"/>
      <c r="ENX13" s="11"/>
      <c r="ENY13" s="11"/>
      <c r="ENZ13" s="11"/>
      <c r="EOA13" s="11"/>
      <c r="EOB13" s="11"/>
      <c r="EOC13" s="11"/>
      <c r="EOD13" s="11"/>
      <c r="EOE13" s="11"/>
      <c r="EOF13" s="11"/>
      <c r="EOG13" s="11"/>
      <c r="EOH13" s="11"/>
      <c r="EOI13" s="11"/>
      <c r="EOJ13" s="11"/>
      <c r="EOK13" s="11"/>
      <c r="EOL13" s="11"/>
      <c r="EOM13" s="11"/>
      <c r="EON13" s="11"/>
      <c r="EOO13" s="11"/>
      <c r="EOP13" s="11"/>
      <c r="EOQ13" s="11"/>
      <c r="EOR13" s="11"/>
      <c r="EOS13" s="11"/>
      <c r="EOT13" s="11"/>
      <c r="EOU13" s="11"/>
      <c r="EOV13" s="11"/>
      <c r="EOW13" s="11"/>
      <c r="EOX13" s="11"/>
      <c r="EOY13" s="11"/>
      <c r="EOZ13" s="11"/>
      <c r="EPA13" s="11"/>
      <c r="EPB13" s="11"/>
      <c r="EPC13" s="11"/>
      <c r="EPD13" s="11"/>
      <c r="EPE13" s="11"/>
      <c r="EPF13" s="11"/>
      <c r="EPG13" s="11"/>
      <c r="EPH13" s="11"/>
      <c r="EPI13" s="11"/>
      <c r="EPJ13" s="11"/>
      <c r="EPK13" s="11"/>
      <c r="EPL13" s="11"/>
      <c r="EPM13" s="11"/>
      <c r="EPN13" s="11"/>
      <c r="EPO13" s="11"/>
      <c r="EPP13" s="11"/>
      <c r="EPQ13" s="11"/>
      <c r="EPR13" s="11"/>
      <c r="EPS13" s="11"/>
      <c r="EPT13" s="11"/>
      <c r="EPU13" s="11"/>
      <c r="EPV13" s="11"/>
      <c r="EPW13" s="11"/>
      <c r="EPX13" s="11"/>
      <c r="EPY13" s="11"/>
      <c r="EPZ13" s="11"/>
      <c r="EQA13" s="11"/>
      <c r="EQB13" s="11"/>
      <c r="EQC13" s="11"/>
      <c r="EQD13" s="11"/>
      <c r="EQE13" s="11"/>
      <c r="EQF13" s="11"/>
      <c r="EQG13" s="11"/>
      <c r="EQH13" s="11"/>
      <c r="EQI13" s="11"/>
      <c r="EQJ13" s="11"/>
      <c r="EQK13" s="11"/>
      <c r="EQL13" s="11"/>
      <c r="EQM13" s="11"/>
      <c r="EQN13" s="11"/>
      <c r="EQO13" s="11"/>
      <c r="EQP13" s="11"/>
      <c r="EQQ13" s="11"/>
      <c r="EQR13" s="11"/>
      <c r="EQS13" s="11"/>
      <c r="EQT13" s="11"/>
      <c r="EQU13" s="11"/>
      <c r="EQV13" s="11"/>
      <c r="EQW13" s="11"/>
      <c r="EQX13" s="11"/>
      <c r="EQY13" s="11"/>
      <c r="EQZ13" s="11"/>
      <c r="ERA13" s="11"/>
      <c r="ERB13" s="11"/>
      <c r="ERC13" s="11"/>
      <c r="ERD13" s="11"/>
      <c r="ERE13" s="11"/>
      <c r="ERF13" s="11"/>
      <c r="ERG13" s="11"/>
      <c r="ERH13" s="11"/>
      <c r="ERI13" s="11"/>
      <c r="ERJ13" s="11"/>
      <c r="ERK13" s="11"/>
      <c r="ERL13" s="11"/>
      <c r="ERM13" s="11"/>
      <c r="ERN13" s="11"/>
      <c r="ERO13" s="11"/>
      <c r="ERP13" s="11"/>
      <c r="ERQ13" s="11"/>
      <c r="ERR13" s="11"/>
      <c r="ERS13" s="11"/>
      <c r="ERT13" s="11"/>
      <c r="ERU13" s="11"/>
      <c r="ERV13" s="11"/>
      <c r="ERW13" s="11"/>
      <c r="ERX13" s="11"/>
      <c r="ERY13" s="11"/>
      <c r="ERZ13" s="11"/>
      <c r="ESA13" s="11"/>
      <c r="ESB13" s="11"/>
      <c r="ESC13" s="11"/>
      <c r="ESD13" s="11"/>
      <c r="ESE13" s="11"/>
      <c r="ESF13" s="11"/>
      <c r="ESG13" s="11"/>
      <c r="ESH13" s="11"/>
      <c r="ESI13" s="11"/>
      <c r="ESJ13" s="11"/>
      <c r="ESK13" s="11"/>
      <c r="ESL13" s="11"/>
      <c r="ESM13" s="11"/>
      <c r="ESN13" s="11"/>
      <c r="ESO13" s="11"/>
      <c r="ESP13" s="11"/>
      <c r="ESQ13" s="11"/>
      <c r="ESR13" s="11"/>
      <c r="ESS13" s="11"/>
      <c r="EST13" s="11"/>
      <c r="ESU13" s="11"/>
      <c r="ESV13" s="11"/>
      <c r="ESW13" s="11"/>
      <c r="ESX13" s="11"/>
      <c r="ESY13" s="11"/>
      <c r="ESZ13" s="11"/>
      <c r="ETA13" s="11"/>
      <c r="ETB13" s="11"/>
      <c r="ETC13" s="11"/>
      <c r="ETD13" s="11"/>
      <c r="ETE13" s="11"/>
      <c r="ETF13" s="11"/>
      <c r="ETG13" s="11"/>
      <c r="ETH13" s="11"/>
      <c r="ETI13" s="11"/>
      <c r="ETJ13" s="11"/>
      <c r="ETK13" s="11"/>
      <c r="ETL13" s="11"/>
      <c r="ETM13" s="11"/>
      <c r="ETN13" s="11"/>
      <c r="ETO13" s="11"/>
      <c r="ETP13" s="11"/>
      <c r="ETQ13" s="11"/>
      <c r="ETR13" s="11"/>
      <c r="ETS13" s="11"/>
      <c r="ETT13" s="11"/>
      <c r="ETU13" s="11"/>
      <c r="ETV13" s="11"/>
      <c r="ETW13" s="11"/>
      <c r="ETX13" s="11"/>
      <c r="ETY13" s="11"/>
      <c r="ETZ13" s="11"/>
      <c r="EUA13" s="11"/>
      <c r="EUB13" s="11"/>
      <c r="EUC13" s="11"/>
      <c r="EUD13" s="11"/>
      <c r="EUE13" s="11"/>
      <c r="EUF13" s="11"/>
      <c r="EUG13" s="11"/>
      <c r="EUH13" s="11"/>
      <c r="EUI13" s="11"/>
      <c r="EUJ13" s="11"/>
      <c r="EUK13" s="11"/>
      <c r="EUL13" s="11"/>
      <c r="EUM13" s="11"/>
      <c r="EUN13" s="11"/>
      <c r="EUO13" s="11"/>
      <c r="EUP13" s="11"/>
      <c r="EUQ13" s="11"/>
      <c r="EUR13" s="11"/>
      <c r="EUS13" s="11"/>
      <c r="EUT13" s="11"/>
      <c r="EUU13" s="11"/>
      <c r="EUV13" s="11"/>
      <c r="EUW13" s="11"/>
      <c r="EUX13" s="11"/>
      <c r="EUY13" s="11"/>
      <c r="EUZ13" s="11"/>
      <c r="EVA13" s="11"/>
      <c r="EVB13" s="11"/>
      <c r="EVC13" s="11"/>
      <c r="EVD13" s="11"/>
      <c r="EVE13" s="11"/>
      <c r="EVF13" s="11"/>
      <c r="EVG13" s="11"/>
      <c r="EVH13" s="11"/>
      <c r="EVI13" s="11"/>
      <c r="EVJ13" s="11"/>
      <c r="EVK13" s="11"/>
      <c r="EVL13" s="11"/>
      <c r="EVM13" s="11"/>
      <c r="EVN13" s="11"/>
      <c r="EVO13" s="11"/>
      <c r="EVP13" s="11"/>
      <c r="EVQ13" s="11"/>
      <c r="EVR13" s="11"/>
      <c r="EVS13" s="11"/>
      <c r="EVT13" s="11"/>
      <c r="EVU13" s="11"/>
      <c r="EVV13" s="11"/>
      <c r="EVW13" s="11"/>
      <c r="EVX13" s="11"/>
      <c r="EVY13" s="11"/>
      <c r="EVZ13" s="11"/>
      <c r="EWA13" s="11"/>
      <c r="EWB13" s="11"/>
      <c r="EWC13" s="11"/>
      <c r="EWD13" s="11"/>
      <c r="EWE13" s="11"/>
      <c r="EWF13" s="11"/>
      <c r="EWG13" s="11"/>
      <c r="EWH13" s="11"/>
      <c r="EWI13" s="11"/>
      <c r="EWJ13" s="11"/>
      <c r="EWK13" s="11"/>
      <c r="EWL13" s="11"/>
      <c r="EWM13" s="11"/>
      <c r="EWN13" s="11"/>
      <c r="EWO13" s="11"/>
      <c r="EWP13" s="11"/>
      <c r="EWQ13" s="11"/>
      <c r="EWR13" s="11"/>
      <c r="EWS13" s="11"/>
      <c r="EWT13" s="11"/>
      <c r="EWU13" s="11"/>
      <c r="EWV13" s="11"/>
      <c r="EWW13" s="11"/>
      <c r="EWX13" s="11"/>
      <c r="EWY13" s="11"/>
      <c r="EWZ13" s="11"/>
      <c r="EXA13" s="11"/>
      <c r="EXB13" s="11"/>
      <c r="EXC13" s="11"/>
      <c r="EXD13" s="11"/>
      <c r="EXE13" s="11"/>
      <c r="EXF13" s="11"/>
      <c r="EXG13" s="11"/>
      <c r="EXH13" s="11"/>
      <c r="EXI13" s="11"/>
      <c r="EXJ13" s="11"/>
      <c r="EXK13" s="11"/>
      <c r="EXL13" s="11"/>
      <c r="EXM13" s="11"/>
      <c r="EXN13" s="11"/>
      <c r="EXO13" s="11"/>
      <c r="EXP13" s="11"/>
      <c r="EXQ13" s="11"/>
      <c r="EXR13" s="11"/>
      <c r="EXS13" s="11"/>
      <c r="EXT13" s="11"/>
      <c r="EXU13" s="11"/>
      <c r="EXV13" s="11"/>
      <c r="EXW13" s="11"/>
      <c r="EXX13" s="11"/>
      <c r="EXY13" s="11"/>
      <c r="EXZ13" s="11"/>
      <c r="EYA13" s="11"/>
      <c r="EYB13" s="11"/>
      <c r="EYC13" s="11"/>
      <c r="EYD13" s="11"/>
      <c r="EYE13" s="11"/>
      <c r="EYF13" s="11"/>
      <c r="EYG13" s="11"/>
      <c r="EYH13" s="11"/>
      <c r="EYI13" s="11"/>
      <c r="EYJ13" s="11"/>
      <c r="EYK13" s="11"/>
      <c r="EYL13" s="11"/>
      <c r="EYM13" s="11"/>
      <c r="EYN13" s="11"/>
      <c r="EYO13" s="11"/>
      <c r="EYP13" s="11"/>
      <c r="EYQ13" s="11"/>
      <c r="EYR13" s="11"/>
      <c r="EYS13" s="11"/>
      <c r="EYT13" s="11"/>
      <c r="EYU13" s="11"/>
      <c r="EYV13" s="11"/>
      <c r="EYW13" s="11"/>
      <c r="EYX13" s="11"/>
      <c r="EYY13" s="11"/>
      <c r="EYZ13" s="11"/>
      <c r="EZA13" s="11"/>
      <c r="EZB13" s="11"/>
      <c r="EZC13" s="11"/>
      <c r="EZD13" s="11"/>
      <c r="EZE13" s="11"/>
      <c r="EZF13" s="11"/>
      <c r="EZG13" s="11"/>
      <c r="EZH13" s="11"/>
      <c r="EZI13" s="11"/>
      <c r="EZJ13" s="11"/>
      <c r="EZK13" s="11"/>
      <c r="EZL13" s="11"/>
      <c r="EZM13" s="11"/>
      <c r="EZN13" s="11"/>
      <c r="EZO13" s="11"/>
      <c r="EZP13" s="11"/>
      <c r="EZQ13" s="11"/>
      <c r="EZR13" s="11"/>
      <c r="EZS13" s="11"/>
      <c r="EZT13" s="11"/>
      <c r="EZU13" s="11"/>
      <c r="EZV13" s="11"/>
      <c r="EZW13" s="11"/>
      <c r="EZX13" s="11"/>
      <c r="EZY13" s="11"/>
      <c r="EZZ13" s="11"/>
      <c r="FAA13" s="11"/>
      <c r="FAB13" s="11"/>
      <c r="FAC13" s="11"/>
      <c r="FAD13" s="11"/>
      <c r="FAE13" s="11"/>
      <c r="FAF13" s="11"/>
      <c r="FAG13" s="11"/>
      <c r="FAH13" s="11"/>
      <c r="FAI13" s="11"/>
      <c r="FAJ13" s="11"/>
      <c r="FAK13" s="11"/>
      <c r="FAL13" s="11"/>
      <c r="FAM13" s="11"/>
      <c r="FAN13" s="11"/>
      <c r="FAO13" s="11"/>
      <c r="FAP13" s="11"/>
      <c r="FAQ13" s="11"/>
      <c r="FAR13" s="11"/>
      <c r="FAS13" s="11"/>
      <c r="FAT13" s="11"/>
      <c r="FAU13" s="11"/>
      <c r="FAV13" s="11"/>
      <c r="FAW13" s="11"/>
      <c r="FAX13" s="11"/>
      <c r="FAY13" s="11"/>
      <c r="FAZ13" s="11"/>
      <c r="FBA13" s="11"/>
      <c r="FBB13" s="11"/>
      <c r="FBC13" s="11"/>
      <c r="FBD13" s="11"/>
      <c r="FBE13" s="11"/>
      <c r="FBF13" s="11"/>
      <c r="FBG13" s="11"/>
      <c r="FBH13" s="11"/>
      <c r="FBI13" s="11"/>
      <c r="FBJ13" s="11"/>
      <c r="FBK13" s="11"/>
      <c r="FBL13" s="11"/>
      <c r="FBM13" s="11"/>
      <c r="FBN13" s="11"/>
      <c r="FBO13" s="11"/>
      <c r="FBP13" s="11"/>
      <c r="FBQ13" s="11"/>
      <c r="FBR13" s="11"/>
      <c r="FBS13" s="11"/>
      <c r="FBT13" s="11"/>
      <c r="FBU13" s="11"/>
      <c r="FBV13" s="11"/>
      <c r="FBW13" s="11"/>
      <c r="FBX13" s="11"/>
      <c r="FBY13" s="11"/>
      <c r="FBZ13" s="11"/>
      <c r="FCA13" s="11"/>
      <c r="FCB13" s="11"/>
      <c r="FCC13" s="11"/>
      <c r="FCD13" s="11"/>
      <c r="FCE13" s="11"/>
      <c r="FCF13" s="11"/>
      <c r="FCG13" s="11"/>
      <c r="FCH13" s="11"/>
      <c r="FCI13" s="11"/>
      <c r="FCJ13" s="11"/>
      <c r="FCK13" s="11"/>
      <c r="FCL13" s="11"/>
      <c r="FCM13" s="11"/>
      <c r="FCN13" s="11"/>
      <c r="FCO13" s="11"/>
      <c r="FCP13" s="11"/>
      <c r="FCQ13" s="11"/>
      <c r="FCR13" s="11"/>
      <c r="FCS13" s="11"/>
      <c r="FCT13" s="11"/>
      <c r="FCU13" s="11"/>
      <c r="FCV13" s="11"/>
      <c r="FCW13" s="11"/>
      <c r="FCX13" s="11"/>
      <c r="FCY13" s="11"/>
      <c r="FCZ13" s="11"/>
      <c r="FDA13" s="11"/>
      <c r="FDB13" s="11"/>
      <c r="FDC13" s="11"/>
      <c r="FDD13" s="11"/>
      <c r="FDE13" s="11"/>
      <c r="FDF13" s="11"/>
      <c r="FDG13" s="11"/>
      <c r="FDH13" s="11"/>
      <c r="FDI13" s="11"/>
      <c r="FDJ13" s="11"/>
      <c r="FDK13" s="11"/>
      <c r="FDL13" s="11"/>
      <c r="FDM13" s="11"/>
      <c r="FDN13" s="11"/>
      <c r="FDO13" s="11"/>
      <c r="FDP13" s="11"/>
      <c r="FDQ13" s="11"/>
      <c r="FDR13" s="11"/>
      <c r="FDS13" s="11"/>
      <c r="FDT13" s="11"/>
      <c r="FDU13" s="11"/>
      <c r="FDV13" s="11"/>
      <c r="FDW13" s="11"/>
      <c r="FDX13" s="11"/>
      <c r="FDY13" s="11"/>
      <c r="FDZ13" s="11"/>
      <c r="FEA13" s="11"/>
      <c r="FEB13" s="11"/>
      <c r="FEC13" s="11"/>
      <c r="FED13" s="11"/>
      <c r="FEE13" s="11"/>
      <c r="FEF13" s="11"/>
      <c r="FEG13" s="11"/>
      <c r="FEH13" s="11"/>
      <c r="FEI13" s="11"/>
      <c r="FEJ13" s="11"/>
      <c r="FEK13" s="11"/>
      <c r="FEL13" s="11"/>
      <c r="FEM13" s="11"/>
      <c r="FEN13" s="11"/>
      <c r="FEO13" s="11"/>
      <c r="FEP13" s="11"/>
      <c r="FEQ13" s="11"/>
      <c r="FER13" s="11"/>
      <c r="FES13" s="11"/>
      <c r="FET13" s="11"/>
      <c r="FEU13" s="11"/>
      <c r="FEV13" s="11"/>
      <c r="FEW13" s="11"/>
      <c r="FEX13" s="11"/>
      <c r="FEY13" s="11"/>
      <c r="FEZ13" s="11"/>
      <c r="FFA13" s="11"/>
      <c r="FFB13" s="11"/>
      <c r="FFC13" s="11"/>
      <c r="FFD13" s="11"/>
      <c r="FFE13" s="11"/>
      <c r="FFF13" s="11"/>
      <c r="FFG13" s="11"/>
      <c r="FFH13" s="11"/>
      <c r="FFI13" s="11"/>
      <c r="FFJ13" s="11"/>
      <c r="FFK13" s="11"/>
      <c r="FFL13" s="11"/>
      <c r="FFM13" s="11"/>
      <c r="FFN13" s="11"/>
      <c r="FFO13" s="11"/>
      <c r="FFP13" s="11"/>
      <c r="FFQ13" s="11"/>
      <c r="FFR13" s="11"/>
      <c r="FFS13" s="11"/>
      <c r="FFT13" s="11"/>
      <c r="FFU13" s="11"/>
      <c r="FFV13" s="11"/>
      <c r="FFW13" s="11"/>
      <c r="FFX13" s="11"/>
      <c r="FFY13" s="11"/>
      <c r="FFZ13" s="11"/>
      <c r="FGA13" s="11"/>
      <c r="FGB13" s="11"/>
      <c r="FGC13" s="11"/>
      <c r="FGD13" s="11"/>
      <c r="FGE13" s="11"/>
      <c r="FGF13" s="11"/>
      <c r="FGG13" s="11"/>
      <c r="FGH13" s="11"/>
      <c r="FGI13" s="11"/>
      <c r="FGJ13" s="11"/>
      <c r="FGK13" s="11"/>
      <c r="FGL13" s="11"/>
      <c r="FGM13" s="11"/>
      <c r="FGN13" s="11"/>
      <c r="FGO13" s="11"/>
      <c r="FGP13" s="11"/>
      <c r="FGQ13" s="11"/>
      <c r="FGR13" s="11"/>
      <c r="FGS13" s="11"/>
      <c r="FGT13" s="11"/>
      <c r="FGU13" s="11"/>
      <c r="FGV13" s="11"/>
      <c r="FGW13" s="11"/>
      <c r="FGX13" s="11"/>
      <c r="FGY13" s="11"/>
      <c r="FGZ13" s="11"/>
      <c r="FHA13" s="11"/>
      <c r="FHB13" s="11"/>
      <c r="FHC13" s="11"/>
      <c r="FHD13" s="11"/>
      <c r="FHE13" s="11"/>
      <c r="FHF13" s="11"/>
      <c r="FHG13" s="11"/>
      <c r="FHH13" s="11"/>
      <c r="FHI13" s="11"/>
      <c r="FHJ13" s="11"/>
      <c r="FHK13" s="11"/>
      <c r="FHL13" s="11"/>
      <c r="FHM13" s="11"/>
      <c r="FHN13" s="11"/>
      <c r="FHO13" s="11"/>
      <c r="FHP13" s="11"/>
      <c r="FHQ13" s="11"/>
      <c r="FHR13" s="11"/>
      <c r="FHS13" s="11"/>
      <c r="FHT13" s="11"/>
      <c r="FHU13" s="11"/>
      <c r="FHV13" s="11"/>
      <c r="FHW13" s="11"/>
      <c r="FHX13" s="11"/>
      <c r="FHY13" s="11"/>
      <c r="FHZ13" s="11"/>
      <c r="FIA13" s="11"/>
      <c r="FIB13" s="11"/>
      <c r="FIC13" s="11"/>
      <c r="FID13" s="11"/>
      <c r="FIE13" s="11"/>
      <c r="FIF13" s="11"/>
      <c r="FIG13" s="11"/>
      <c r="FIH13" s="11"/>
      <c r="FII13" s="11"/>
      <c r="FIJ13" s="11"/>
      <c r="FIK13" s="11"/>
      <c r="FIL13" s="11"/>
      <c r="FIM13" s="11"/>
      <c r="FIN13" s="11"/>
      <c r="FIO13" s="11"/>
      <c r="FIP13" s="11"/>
      <c r="FIQ13" s="11"/>
      <c r="FIR13" s="11"/>
      <c r="FIS13" s="11"/>
      <c r="FIT13" s="11"/>
      <c r="FIU13" s="11"/>
      <c r="FIV13" s="11"/>
      <c r="FIW13" s="11"/>
      <c r="FIX13" s="11"/>
      <c r="FIY13" s="11"/>
      <c r="FIZ13" s="11"/>
      <c r="FJA13" s="11"/>
      <c r="FJB13" s="11"/>
      <c r="FJC13" s="11"/>
      <c r="FJD13" s="11"/>
      <c r="FJE13" s="11"/>
      <c r="FJF13" s="11"/>
      <c r="FJG13" s="11"/>
      <c r="FJH13" s="11"/>
      <c r="FJI13" s="11"/>
      <c r="FJJ13" s="11"/>
      <c r="FJK13" s="11"/>
      <c r="FJL13" s="11"/>
      <c r="FJM13" s="11"/>
      <c r="FJN13" s="11"/>
      <c r="FJO13" s="11"/>
      <c r="FJP13" s="11"/>
      <c r="FJQ13" s="11"/>
      <c r="FJR13" s="11"/>
      <c r="FJS13" s="11"/>
      <c r="FJT13" s="11"/>
      <c r="FJU13" s="11"/>
      <c r="FJV13" s="11"/>
      <c r="FJW13" s="11"/>
      <c r="FJX13" s="11"/>
      <c r="FJY13" s="11"/>
      <c r="FJZ13" s="11"/>
      <c r="FKA13" s="11"/>
      <c r="FKB13" s="11"/>
      <c r="FKC13" s="11"/>
      <c r="FKD13" s="11"/>
      <c r="FKE13" s="11"/>
      <c r="FKF13" s="11"/>
      <c r="FKG13" s="11"/>
      <c r="FKH13" s="11"/>
      <c r="FKI13" s="11"/>
      <c r="FKJ13" s="11"/>
      <c r="FKK13" s="11"/>
      <c r="FKL13" s="11"/>
      <c r="FKM13" s="11"/>
      <c r="FKN13" s="11"/>
      <c r="FKO13" s="11"/>
      <c r="FKP13" s="11"/>
      <c r="FKQ13" s="11"/>
      <c r="FKR13" s="11"/>
      <c r="FKS13" s="11"/>
      <c r="FKT13" s="11"/>
      <c r="FKU13" s="11"/>
      <c r="FKV13" s="11"/>
      <c r="FKW13" s="11"/>
      <c r="FKX13" s="11"/>
      <c r="FKY13" s="11"/>
      <c r="FKZ13" s="11"/>
      <c r="FLA13" s="11"/>
      <c r="FLB13" s="11"/>
      <c r="FLC13" s="11"/>
      <c r="FLD13" s="11"/>
      <c r="FLE13" s="11"/>
      <c r="FLF13" s="11"/>
      <c r="FLG13" s="11"/>
      <c r="FLH13" s="11"/>
      <c r="FLI13" s="11"/>
      <c r="FLJ13" s="11"/>
      <c r="FLK13" s="11"/>
      <c r="FLL13" s="11"/>
      <c r="FLM13" s="11"/>
      <c r="FLN13" s="11"/>
      <c r="FLO13" s="11"/>
      <c r="FLP13" s="11"/>
      <c r="FLQ13" s="11"/>
      <c r="FLR13" s="11"/>
      <c r="FLS13" s="11"/>
      <c r="FLT13" s="11"/>
      <c r="FLU13" s="11"/>
      <c r="FLV13" s="11"/>
      <c r="FLW13" s="11"/>
      <c r="FLX13" s="11"/>
      <c r="FLY13" s="11"/>
      <c r="FLZ13" s="11"/>
      <c r="FMA13" s="11"/>
      <c r="FMB13" s="11"/>
      <c r="FMC13" s="11"/>
      <c r="FMD13" s="11"/>
      <c r="FME13" s="11"/>
      <c r="FMF13" s="11"/>
      <c r="FMG13" s="11"/>
      <c r="FMH13" s="11"/>
      <c r="FMI13" s="11"/>
      <c r="FMJ13" s="11"/>
      <c r="FMK13" s="11"/>
      <c r="FML13" s="11"/>
      <c r="FMM13" s="11"/>
      <c r="FMN13" s="11"/>
      <c r="FMO13" s="11"/>
      <c r="FMP13" s="11"/>
      <c r="FMQ13" s="11"/>
      <c r="FMR13" s="11"/>
      <c r="FMS13" s="11"/>
      <c r="FMT13" s="11"/>
      <c r="FMU13" s="11"/>
      <c r="FMV13" s="11"/>
      <c r="FMW13" s="11"/>
      <c r="FMX13" s="11"/>
      <c r="FMY13" s="11"/>
      <c r="FMZ13" s="11"/>
      <c r="FNA13" s="11"/>
      <c r="FNB13" s="11"/>
      <c r="FNC13" s="11"/>
      <c r="FND13" s="11"/>
      <c r="FNE13" s="11"/>
      <c r="FNF13" s="11"/>
      <c r="FNG13" s="11"/>
      <c r="FNH13" s="11"/>
      <c r="FNI13" s="11"/>
      <c r="FNJ13" s="11"/>
      <c r="FNK13" s="11"/>
      <c r="FNL13" s="11"/>
      <c r="FNM13" s="11"/>
      <c r="FNN13" s="11"/>
      <c r="FNO13" s="11"/>
      <c r="FNP13" s="11"/>
      <c r="FNQ13" s="11"/>
      <c r="FNR13" s="11"/>
      <c r="FNS13" s="11"/>
      <c r="FNT13" s="11"/>
      <c r="FNU13" s="11"/>
      <c r="FNV13" s="11"/>
      <c r="FNW13" s="11"/>
      <c r="FNX13" s="11"/>
      <c r="FNY13" s="11"/>
      <c r="FNZ13" s="11"/>
      <c r="FOA13" s="11"/>
      <c r="FOB13" s="11"/>
      <c r="FOC13" s="11"/>
      <c r="FOD13" s="11"/>
      <c r="FOE13" s="11"/>
      <c r="FOF13" s="11"/>
      <c r="FOG13" s="11"/>
      <c r="FOH13" s="11"/>
      <c r="FOI13" s="11"/>
      <c r="FOJ13" s="11"/>
      <c r="FOK13" s="11"/>
      <c r="FOL13" s="11"/>
      <c r="FOM13" s="11"/>
      <c r="FON13" s="11"/>
      <c r="FOO13" s="11"/>
      <c r="FOP13" s="11"/>
      <c r="FOQ13" s="11"/>
      <c r="FOR13" s="11"/>
      <c r="FOS13" s="11"/>
      <c r="FOT13" s="11"/>
      <c r="FOU13" s="11"/>
      <c r="FOV13" s="11"/>
      <c r="FOW13" s="11"/>
      <c r="FOX13" s="11"/>
      <c r="FOY13" s="11"/>
      <c r="FOZ13" s="11"/>
      <c r="FPA13" s="11"/>
      <c r="FPB13" s="11"/>
      <c r="FPC13" s="11"/>
      <c r="FPD13" s="11"/>
      <c r="FPE13" s="11"/>
      <c r="FPF13" s="11"/>
      <c r="FPG13" s="11"/>
      <c r="FPH13" s="11"/>
      <c r="FPI13" s="11"/>
      <c r="FPJ13" s="11"/>
      <c r="FPK13" s="11"/>
      <c r="FPL13" s="11"/>
      <c r="FPM13" s="11"/>
      <c r="FPN13" s="11"/>
      <c r="FPO13" s="11"/>
      <c r="FPP13" s="11"/>
      <c r="FPQ13" s="11"/>
      <c r="FPR13" s="11"/>
      <c r="FPS13" s="11"/>
      <c r="FPT13" s="11"/>
      <c r="FPU13" s="11"/>
      <c r="FPV13" s="11"/>
      <c r="FPW13" s="11"/>
      <c r="FPX13" s="11"/>
      <c r="FPY13" s="11"/>
      <c r="FPZ13" s="11"/>
      <c r="FQA13" s="11"/>
      <c r="FQB13" s="11"/>
      <c r="FQC13" s="11"/>
      <c r="FQD13" s="11"/>
      <c r="FQE13" s="11"/>
      <c r="FQF13" s="11"/>
      <c r="FQG13" s="11"/>
      <c r="FQH13" s="11"/>
      <c r="FQI13" s="11"/>
      <c r="FQJ13" s="11"/>
      <c r="FQK13" s="11"/>
      <c r="FQL13" s="11"/>
      <c r="FQM13" s="11"/>
      <c r="FQN13" s="11"/>
      <c r="FQO13" s="11"/>
      <c r="FQP13" s="11"/>
      <c r="FQQ13" s="11"/>
      <c r="FQR13" s="11"/>
      <c r="FQS13" s="11"/>
      <c r="FQT13" s="11"/>
      <c r="FQU13" s="11"/>
      <c r="FQV13" s="11"/>
      <c r="FQW13" s="11"/>
      <c r="FQX13" s="11"/>
      <c r="FQY13" s="11"/>
      <c r="FQZ13" s="11"/>
      <c r="FRA13" s="11"/>
      <c r="FRB13" s="11"/>
      <c r="FRC13" s="11"/>
      <c r="FRD13" s="11"/>
      <c r="FRE13" s="11"/>
      <c r="FRF13" s="11"/>
      <c r="FRG13" s="11"/>
      <c r="FRH13" s="11"/>
      <c r="FRI13" s="11"/>
      <c r="FRJ13" s="11"/>
      <c r="FRK13" s="11"/>
      <c r="FRL13" s="11"/>
      <c r="FRM13" s="11"/>
      <c r="FRN13" s="11"/>
      <c r="FRO13" s="11"/>
      <c r="FRP13" s="11"/>
      <c r="FRQ13" s="11"/>
      <c r="FRR13" s="11"/>
      <c r="FRS13" s="11"/>
      <c r="FRT13" s="11"/>
      <c r="FRU13" s="11"/>
      <c r="FRV13" s="11"/>
      <c r="FRW13" s="11"/>
      <c r="FRX13" s="11"/>
      <c r="FRY13" s="11"/>
      <c r="FRZ13" s="11"/>
      <c r="FSA13" s="11"/>
      <c r="FSB13" s="11"/>
      <c r="FSC13" s="11"/>
      <c r="FSD13" s="11"/>
      <c r="FSE13" s="11"/>
      <c r="FSF13" s="11"/>
      <c r="FSG13" s="11"/>
      <c r="FSH13" s="11"/>
      <c r="FSI13" s="11"/>
      <c r="FSJ13" s="11"/>
      <c r="FSK13" s="11"/>
      <c r="FSL13" s="11"/>
      <c r="FSM13" s="11"/>
      <c r="FSN13" s="11"/>
      <c r="FSO13" s="11"/>
      <c r="FSP13" s="11"/>
      <c r="FSQ13" s="11"/>
      <c r="FSR13" s="11"/>
      <c r="FSS13" s="11"/>
      <c r="FST13" s="11"/>
      <c r="FSU13" s="11"/>
      <c r="FSV13" s="11"/>
      <c r="FSW13" s="11"/>
      <c r="FSX13" s="11"/>
      <c r="FSY13" s="11"/>
      <c r="FSZ13" s="11"/>
      <c r="FTA13" s="11"/>
      <c r="FTB13" s="11"/>
      <c r="FTC13" s="11"/>
      <c r="FTD13" s="11"/>
      <c r="FTE13" s="11"/>
      <c r="FTF13" s="11"/>
      <c r="FTG13" s="11"/>
      <c r="FTH13" s="11"/>
      <c r="FTI13" s="11"/>
      <c r="FTJ13" s="11"/>
      <c r="FTK13" s="11"/>
      <c r="FTL13" s="11"/>
      <c r="FTM13" s="11"/>
      <c r="FTN13" s="11"/>
      <c r="FTO13" s="11"/>
      <c r="FTP13" s="11"/>
      <c r="FTQ13" s="11"/>
      <c r="FTR13" s="11"/>
      <c r="FTS13" s="11"/>
      <c r="FTT13" s="11"/>
      <c r="FTU13" s="11"/>
      <c r="FTV13" s="11"/>
      <c r="FTW13" s="11"/>
      <c r="FTX13" s="11"/>
      <c r="FTY13" s="11"/>
      <c r="FTZ13" s="11"/>
      <c r="FUA13" s="11"/>
      <c r="FUB13" s="11"/>
      <c r="FUC13" s="11"/>
      <c r="FUD13" s="11"/>
      <c r="FUE13" s="11"/>
      <c r="FUF13" s="11"/>
      <c r="FUG13" s="11"/>
      <c r="FUH13" s="11"/>
      <c r="FUI13" s="11"/>
      <c r="FUJ13" s="11"/>
      <c r="FUK13" s="11"/>
      <c r="FUL13" s="11"/>
      <c r="FUM13" s="11"/>
      <c r="FUN13" s="11"/>
      <c r="FUO13" s="11"/>
      <c r="FUP13" s="11"/>
      <c r="FUQ13" s="11"/>
      <c r="FUR13" s="11"/>
      <c r="FUS13" s="11"/>
      <c r="FUT13" s="11"/>
      <c r="FUU13" s="11"/>
      <c r="FUV13" s="11"/>
      <c r="FUW13" s="11"/>
      <c r="FUX13" s="11"/>
      <c r="FUY13" s="11"/>
      <c r="FUZ13" s="11"/>
      <c r="FVA13" s="11"/>
      <c r="FVB13" s="11"/>
      <c r="FVC13" s="11"/>
      <c r="FVD13" s="11"/>
      <c r="FVE13" s="11"/>
      <c r="FVF13" s="11"/>
      <c r="FVG13" s="11"/>
      <c r="FVH13" s="11"/>
      <c r="FVI13" s="11"/>
      <c r="FVJ13" s="11"/>
      <c r="FVK13" s="11"/>
      <c r="FVL13" s="11"/>
      <c r="FVM13" s="11"/>
      <c r="FVN13" s="11"/>
      <c r="FVO13" s="11"/>
      <c r="FVP13" s="11"/>
      <c r="FVQ13" s="11"/>
      <c r="FVR13" s="11"/>
      <c r="FVS13" s="11"/>
      <c r="FVT13" s="11"/>
      <c r="FVU13" s="11"/>
      <c r="FVV13" s="11"/>
      <c r="FVW13" s="11"/>
      <c r="FVX13" s="11"/>
      <c r="FVY13" s="11"/>
      <c r="FVZ13" s="11"/>
      <c r="FWA13" s="11"/>
      <c r="FWB13" s="11"/>
      <c r="FWC13" s="11"/>
      <c r="FWD13" s="11"/>
      <c r="FWE13" s="11"/>
      <c r="FWF13" s="11"/>
      <c r="FWG13" s="11"/>
      <c r="FWH13" s="11"/>
      <c r="FWI13" s="11"/>
      <c r="FWJ13" s="11"/>
      <c r="FWK13" s="11"/>
      <c r="FWL13" s="11"/>
      <c r="FWM13" s="11"/>
      <c r="FWN13" s="11"/>
      <c r="FWO13" s="11"/>
      <c r="FWP13" s="11"/>
      <c r="FWQ13" s="11"/>
      <c r="FWR13" s="11"/>
      <c r="FWS13" s="11"/>
      <c r="FWT13" s="11"/>
      <c r="FWU13" s="11"/>
      <c r="FWV13" s="11"/>
      <c r="FWW13" s="11"/>
      <c r="FWX13" s="11"/>
      <c r="FWY13" s="11"/>
      <c r="FWZ13" s="11"/>
      <c r="FXA13" s="11"/>
      <c r="FXB13" s="11"/>
      <c r="FXC13" s="11"/>
      <c r="FXD13" s="11"/>
      <c r="FXE13" s="11"/>
      <c r="FXF13" s="11"/>
      <c r="FXG13" s="11"/>
      <c r="FXH13" s="11"/>
      <c r="FXI13" s="11"/>
      <c r="FXJ13" s="11"/>
      <c r="FXK13" s="11"/>
      <c r="FXL13" s="11"/>
      <c r="FXM13" s="11"/>
      <c r="FXN13" s="11"/>
      <c r="FXO13" s="11"/>
      <c r="FXP13" s="11"/>
      <c r="FXQ13" s="11"/>
      <c r="FXR13" s="11"/>
      <c r="FXS13" s="11"/>
      <c r="FXT13" s="11"/>
      <c r="FXU13" s="11"/>
      <c r="FXV13" s="11"/>
      <c r="FXW13" s="11"/>
      <c r="FXX13" s="11"/>
      <c r="FXY13" s="11"/>
      <c r="FXZ13" s="11"/>
      <c r="FYA13" s="11"/>
      <c r="FYB13" s="11"/>
      <c r="FYC13" s="11"/>
      <c r="FYD13" s="11"/>
      <c r="FYE13" s="11"/>
      <c r="FYF13" s="11"/>
      <c r="FYG13" s="11"/>
      <c r="FYH13" s="11"/>
      <c r="FYI13" s="11"/>
      <c r="FYJ13" s="11"/>
      <c r="FYK13" s="11"/>
      <c r="FYL13" s="11"/>
      <c r="FYM13" s="11"/>
      <c r="FYN13" s="11"/>
      <c r="FYO13" s="11"/>
      <c r="FYP13" s="11"/>
      <c r="FYQ13" s="11"/>
      <c r="FYR13" s="11"/>
      <c r="FYS13" s="11"/>
      <c r="FYT13" s="11"/>
      <c r="FYU13" s="11"/>
      <c r="FYV13" s="11"/>
      <c r="FYW13" s="11"/>
      <c r="FYX13" s="11"/>
      <c r="FYY13" s="11"/>
      <c r="FYZ13" s="11"/>
      <c r="FZA13" s="11"/>
      <c r="FZB13" s="11"/>
      <c r="FZC13" s="11"/>
      <c r="FZD13" s="11"/>
      <c r="FZE13" s="11"/>
      <c r="FZF13" s="11"/>
      <c r="FZG13" s="11"/>
      <c r="FZH13" s="11"/>
      <c r="FZI13" s="11"/>
      <c r="FZJ13" s="11"/>
      <c r="FZK13" s="11"/>
      <c r="FZL13" s="11"/>
      <c r="FZM13" s="11"/>
      <c r="FZN13" s="11"/>
      <c r="FZO13" s="11"/>
      <c r="FZP13" s="11"/>
      <c r="FZQ13" s="11"/>
      <c r="FZR13" s="11"/>
      <c r="FZS13" s="11"/>
      <c r="FZT13" s="11"/>
      <c r="FZU13" s="11"/>
      <c r="FZV13" s="11"/>
      <c r="FZW13" s="11"/>
      <c r="FZX13" s="11"/>
      <c r="FZY13" s="11"/>
      <c r="FZZ13" s="11"/>
      <c r="GAA13" s="11"/>
      <c r="GAB13" s="11"/>
      <c r="GAC13" s="11"/>
      <c r="GAD13" s="11"/>
      <c r="GAE13" s="11"/>
      <c r="GAF13" s="11"/>
      <c r="GAG13" s="11"/>
      <c r="GAH13" s="11"/>
      <c r="GAI13" s="11"/>
      <c r="GAJ13" s="11"/>
      <c r="GAK13" s="11"/>
      <c r="GAL13" s="11"/>
      <c r="GAM13" s="11"/>
      <c r="GAN13" s="11"/>
      <c r="GAO13" s="11"/>
      <c r="GAP13" s="11"/>
      <c r="GAQ13" s="11"/>
      <c r="GAR13" s="11"/>
      <c r="GAS13" s="11"/>
      <c r="GAT13" s="11"/>
      <c r="GAU13" s="11"/>
      <c r="GAV13" s="11"/>
      <c r="GAW13" s="11"/>
      <c r="GAX13" s="11"/>
      <c r="GAY13" s="11"/>
      <c r="GAZ13" s="11"/>
      <c r="GBA13" s="11"/>
      <c r="GBB13" s="11"/>
      <c r="GBC13" s="11"/>
      <c r="GBD13" s="11"/>
      <c r="GBE13" s="11"/>
      <c r="GBF13" s="11"/>
      <c r="GBG13" s="11"/>
      <c r="GBH13" s="11"/>
      <c r="GBI13" s="11"/>
      <c r="GBJ13" s="11"/>
      <c r="GBK13" s="11"/>
      <c r="GBL13" s="11"/>
      <c r="GBM13" s="11"/>
      <c r="GBN13" s="11"/>
      <c r="GBO13" s="11"/>
      <c r="GBP13" s="11"/>
      <c r="GBQ13" s="11"/>
      <c r="GBR13" s="11"/>
      <c r="GBS13" s="11"/>
      <c r="GBT13" s="11"/>
      <c r="GBU13" s="11"/>
      <c r="GBV13" s="11"/>
      <c r="GBW13" s="11"/>
      <c r="GBX13" s="11"/>
      <c r="GBY13" s="11"/>
      <c r="GBZ13" s="11"/>
      <c r="GCA13" s="11"/>
      <c r="GCB13" s="11"/>
      <c r="GCC13" s="11"/>
      <c r="GCD13" s="11"/>
      <c r="GCE13" s="11"/>
      <c r="GCF13" s="11"/>
      <c r="GCG13" s="11"/>
      <c r="GCH13" s="11"/>
      <c r="GCI13" s="11"/>
      <c r="GCJ13" s="11"/>
      <c r="GCK13" s="11"/>
      <c r="GCL13" s="11"/>
      <c r="GCM13" s="11"/>
      <c r="GCN13" s="11"/>
      <c r="GCO13" s="11"/>
      <c r="GCP13" s="11"/>
      <c r="GCQ13" s="11"/>
      <c r="GCR13" s="11"/>
      <c r="GCS13" s="11"/>
      <c r="GCT13" s="11"/>
      <c r="GCU13" s="11"/>
      <c r="GCV13" s="11"/>
      <c r="GCW13" s="11"/>
      <c r="GCX13" s="11"/>
      <c r="GCY13" s="11"/>
      <c r="GCZ13" s="11"/>
      <c r="GDA13" s="11"/>
      <c r="GDB13" s="11"/>
      <c r="GDC13" s="11"/>
      <c r="GDD13" s="11"/>
      <c r="GDE13" s="11"/>
      <c r="GDF13" s="11"/>
      <c r="GDG13" s="11"/>
      <c r="GDH13" s="11"/>
      <c r="GDI13" s="11"/>
      <c r="GDJ13" s="11"/>
      <c r="GDK13" s="11"/>
      <c r="GDL13" s="11"/>
      <c r="GDM13" s="11"/>
      <c r="GDN13" s="11"/>
      <c r="GDO13" s="11"/>
      <c r="GDP13" s="11"/>
      <c r="GDQ13" s="11"/>
      <c r="GDR13" s="11"/>
      <c r="GDS13" s="11"/>
      <c r="GDT13" s="11"/>
      <c r="GDU13" s="11"/>
      <c r="GDV13" s="11"/>
      <c r="GDW13" s="11"/>
      <c r="GDX13" s="11"/>
      <c r="GDY13" s="11"/>
      <c r="GDZ13" s="11"/>
      <c r="GEA13" s="11"/>
      <c r="GEB13" s="11"/>
      <c r="GEC13" s="11"/>
      <c r="GED13" s="11"/>
      <c r="GEE13" s="11"/>
      <c r="GEF13" s="11"/>
      <c r="GEG13" s="11"/>
      <c r="GEH13" s="11"/>
      <c r="GEI13" s="11"/>
      <c r="GEJ13" s="11"/>
      <c r="GEK13" s="11"/>
      <c r="GEL13" s="11"/>
      <c r="GEM13" s="11"/>
      <c r="GEN13" s="11"/>
      <c r="GEO13" s="11"/>
      <c r="GEP13" s="11"/>
      <c r="GEQ13" s="11"/>
      <c r="GER13" s="11"/>
      <c r="GES13" s="11"/>
      <c r="GET13" s="11"/>
      <c r="GEU13" s="11"/>
      <c r="GEV13" s="11"/>
      <c r="GEW13" s="11"/>
      <c r="GEX13" s="11"/>
      <c r="GEY13" s="11"/>
      <c r="GEZ13" s="11"/>
      <c r="GFA13" s="11"/>
      <c r="GFB13" s="11"/>
      <c r="GFC13" s="11"/>
      <c r="GFD13" s="11"/>
      <c r="GFE13" s="11"/>
      <c r="GFF13" s="11"/>
      <c r="GFG13" s="11"/>
      <c r="GFH13" s="11"/>
      <c r="GFI13" s="11"/>
      <c r="GFJ13" s="11"/>
      <c r="GFK13" s="11"/>
      <c r="GFL13" s="11"/>
      <c r="GFM13" s="11"/>
      <c r="GFN13" s="11"/>
      <c r="GFO13" s="11"/>
      <c r="GFP13" s="11"/>
      <c r="GFQ13" s="11"/>
      <c r="GFR13" s="11"/>
      <c r="GFS13" s="11"/>
      <c r="GFT13" s="11"/>
      <c r="GFU13" s="11"/>
      <c r="GFV13" s="11"/>
      <c r="GFW13" s="11"/>
      <c r="GFX13" s="11"/>
      <c r="GFY13" s="11"/>
      <c r="GFZ13" s="11"/>
      <c r="GGA13" s="11"/>
      <c r="GGB13" s="11"/>
      <c r="GGC13" s="11"/>
      <c r="GGD13" s="11"/>
      <c r="GGE13" s="11"/>
      <c r="GGF13" s="11"/>
      <c r="GGG13" s="11"/>
      <c r="GGH13" s="11"/>
      <c r="GGI13" s="11"/>
      <c r="GGJ13" s="11"/>
      <c r="GGK13" s="11"/>
      <c r="GGL13" s="11"/>
      <c r="GGM13" s="11"/>
      <c r="GGN13" s="11"/>
      <c r="GGO13" s="11"/>
      <c r="GGP13" s="11"/>
      <c r="GGQ13" s="11"/>
      <c r="GGR13" s="11"/>
      <c r="GGS13" s="11"/>
      <c r="GGT13" s="11"/>
      <c r="GGU13" s="11"/>
      <c r="GGV13" s="11"/>
      <c r="GGW13" s="11"/>
      <c r="GGX13" s="11"/>
      <c r="GGY13" s="11"/>
      <c r="GGZ13" s="11"/>
      <c r="GHA13" s="11"/>
      <c r="GHB13" s="11"/>
      <c r="GHC13" s="11"/>
      <c r="GHD13" s="11"/>
      <c r="GHE13" s="11"/>
      <c r="GHF13" s="11"/>
      <c r="GHG13" s="11"/>
      <c r="GHH13" s="11"/>
      <c r="GHI13" s="11"/>
      <c r="GHJ13" s="11"/>
      <c r="GHK13" s="11"/>
      <c r="GHL13" s="11"/>
      <c r="GHM13" s="11"/>
      <c r="GHN13" s="11"/>
      <c r="GHO13" s="11"/>
      <c r="GHP13" s="11"/>
      <c r="GHQ13" s="11"/>
      <c r="GHR13" s="11"/>
      <c r="GHS13" s="11"/>
      <c r="GHT13" s="11"/>
      <c r="GHU13" s="11"/>
      <c r="GHV13" s="11"/>
      <c r="GHW13" s="11"/>
      <c r="GHX13" s="11"/>
      <c r="GHY13" s="11"/>
      <c r="GHZ13" s="11"/>
      <c r="GIA13" s="11"/>
      <c r="GIB13" s="11"/>
      <c r="GIC13" s="11"/>
      <c r="GID13" s="11"/>
      <c r="GIE13" s="11"/>
      <c r="GIF13" s="11"/>
      <c r="GIG13" s="11"/>
      <c r="GIH13" s="11"/>
      <c r="GII13" s="11"/>
      <c r="GIJ13" s="11"/>
      <c r="GIK13" s="11"/>
      <c r="GIL13" s="11"/>
      <c r="GIM13" s="11"/>
      <c r="GIN13" s="11"/>
      <c r="GIO13" s="11"/>
      <c r="GIP13" s="11"/>
      <c r="GIQ13" s="11"/>
      <c r="GIR13" s="11"/>
      <c r="GIS13" s="11"/>
      <c r="GIT13" s="11"/>
      <c r="GIU13" s="11"/>
      <c r="GIV13" s="11"/>
      <c r="GIW13" s="11"/>
      <c r="GIX13" s="11"/>
      <c r="GIY13" s="11"/>
      <c r="GIZ13" s="11"/>
      <c r="GJA13" s="11"/>
      <c r="GJB13" s="11"/>
      <c r="GJC13" s="11"/>
      <c r="GJD13" s="11"/>
      <c r="GJE13" s="11"/>
      <c r="GJF13" s="11"/>
      <c r="GJG13" s="11"/>
      <c r="GJH13" s="11"/>
      <c r="GJI13" s="11"/>
      <c r="GJJ13" s="11"/>
      <c r="GJK13" s="11"/>
      <c r="GJL13" s="11"/>
      <c r="GJM13" s="11"/>
      <c r="GJN13" s="11"/>
      <c r="GJO13" s="11"/>
      <c r="GJP13" s="11"/>
      <c r="GJQ13" s="11"/>
      <c r="GJR13" s="11"/>
      <c r="GJS13" s="11"/>
      <c r="GJT13" s="11"/>
      <c r="GJU13" s="11"/>
      <c r="GJV13" s="11"/>
      <c r="GJW13" s="11"/>
      <c r="GJX13" s="11"/>
      <c r="GJY13" s="11"/>
      <c r="GJZ13" s="11"/>
      <c r="GKA13" s="11"/>
      <c r="GKB13" s="11"/>
      <c r="GKC13" s="11"/>
      <c r="GKD13" s="11"/>
      <c r="GKE13" s="11"/>
      <c r="GKF13" s="11"/>
      <c r="GKG13" s="11"/>
      <c r="GKH13" s="11"/>
      <c r="GKI13" s="11"/>
      <c r="GKJ13" s="11"/>
      <c r="GKK13" s="11"/>
      <c r="GKL13" s="11"/>
      <c r="GKM13" s="11"/>
      <c r="GKN13" s="11"/>
      <c r="GKO13" s="11"/>
      <c r="GKP13" s="11"/>
      <c r="GKQ13" s="11"/>
      <c r="GKR13" s="11"/>
      <c r="GKS13" s="11"/>
      <c r="GKT13" s="11"/>
      <c r="GKU13" s="11"/>
      <c r="GKV13" s="11"/>
      <c r="GKW13" s="11"/>
      <c r="GKX13" s="11"/>
      <c r="GKY13" s="11"/>
      <c r="GKZ13" s="11"/>
      <c r="GLA13" s="11"/>
      <c r="GLB13" s="11"/>
      <c r="GLC13" s="11"/>
      <c r="GLD13" s="11"/>
      <c r="GLE13" s="11"/>
      <c r="GLF13" s="11"/>
      <c r="GLG13" s="11"/>
      <c r="GLH13" s="11"/>
      <c r="GLI13" s="11"/>
      <c r="GLJ13" s="11"/>
      <c r="GLK13" s="11"/>
      <c r="GLL13" s="11"/>
      <c r="GLM13" s="11"/>
      <c r="GLN13" s="11"/>
      <c r="GLO13" s="11"/>
      <c r="GLP13" s="11"/>
      <c r="GLQ13" s="11"/>
      <c r="GLR13" s="11"/>
      <c r="GLS13" s="11"/>
      <c r="GLT13" s="11"/>
      <c r="GLU13" s="11"/>
      <c r="GLV13" s="11"/>
      <c r="GLW13" s="11"/>
      <c r="GLX13" s="11"/>
      <c r="GLY13" s="11"/>
      <c r="GLZ13" s="11"/>
      <c r="GMA13" s="11"/>
      <c r="GMB13" s="11"/>
      <c r="GMC13" s="11"/>
      <c r="GMD13" s="11"/>
      <c r="GME13" s="11"/>
      <c r="GMF13" s="11"/>
      <c r="GMG13" s="11"/>
      <c r="GMH13" s="11"/>
      <c r="GMI13" s="11"/>
      <c r="GMJ13" s="11"/>
      <c r="GMK13" s="11"/>
      <c r="GML13" s="11"/>
      <c r="GMM13" s="11"/>
      <c r="GMN13" s="11"/>
      <c r="GMO13" s="11"/>
      <c r="GMP13" s="11"/>
      <c r="GMQ13" s="11"/>
      <c r="GMR13" s="11"/>
      <c r="GMS13" s="11"/>
      <c r="GMT13" s="11"/>
      <c r="GMU13" s="11"/>
      <c r="GMV13" s="11"/>
      <c r="GMW13" s="11"/>
      <c r="GMX13" s="11"/>
      <c r="GMY13" s="11"/>
      <c r="GMZ13" s="11"/>
      <c r="GNA13" s="11"/>
      <c r="GNB13" s="11"/>
      <c r="GNC13" s="11"/>
      <c r="GND13" s="11"/>
      <c r="GNE13" s="11"/>
      <c r="GNF13" s="11"/>
      <c r="GNG13" s="11"/>
      <c r="GNH13" s="11"/>
      <c r="GNI13" s="11"/>
      <c r="GNJ13" s="11"/>
      <c r="GNK13" s="11"/>
      <c r="GNL13" s="11"/>
      <c r="GNM13" s="11"/>
      <c r="GNN13" s="11"/>
      <c r="GNO13" s="11"/>
      <c r="GNP13" s="11"/>
      <c r="GNQ13" s="11"/>
      <c r="GNR13" s="11"/>
      <c r="GNS13" s="11"/>
      <c r="GNT13" s="11"/>
      <c r="GNU13" s="11"/>
      <c r="GNV13" s="11"/>
      <c r="GNW13" s="11"/>
      <c r="GNX13" s="11"/>
      <c r="GNY13" s="11"/>
      <c r="GNZ13" s="11"/>
      <c r="GOA13" s="11"/>
      <c r="GOB13" s="11"/>
      <c r="GOC13" s="11"/>
      <c r="GOD13" s="11"/>
      <c r="GOE13" s="11"/>
      <c r="GOF13" s="11"/>
      <c r="GOG13" s="11"/>
      <c r="GOH13" s="11"/>
      <c r="GOI13" s="11"/>
      <c r="GOJ13" s="11"/>
      <c r="GOK13" s="11"/>
      <c r="GOL13" s="11"/>
      <c r="GOM13" s="11"/>
      <c r="GON13" s="11"/>
      <c r="GOO13" s="11"/>
      <c r="GOP13" s="11"/>
      <c r="GOQ13" s="11"/>
      <c r="GOR13" s="11"/>
      <c r="GOS13" s="11"/>
      <c r="GOT13" s="11"/>
      <c r="GOU13" s="11"/>
      <c r="GOV13" s="11"/>
      <c r="GOW13" s="11"/>
      <c r="GOX13" s="11"/>
      <c r="GOY13" s="11"/>
      <c r="GOZ13" s="11"/>
      <c r="GPA13" s="11"/>
      <c r="GPB13" s="11"/>
      <c r="GPC13" s="11"/>
      <c r="GPD13" s="11"/>
      <c r="GPE13" s="11"/>
      <c r="GPF13" s="11"/>
      <c r="GPG13" s="11"/>
      <c r="GPH13" s="11"/>
      <c r="GPI13" s="11"/>
      <c r="GPJ13" s="11"/>
      <c r="GPK13" s="11"/>
      <c r="GPL13" s="11"/>
      <c r="GPM13" s="11"/>
      <c r="GPN13" s="11"/>
      <c r="GPO13" s="11"/>
      <c r="GPP13" s="11"/>
      <c r="GPQ13" s="11"/>
      <c r="GPR13" s="11"/>
      <c r="GPS13" s="11"/>
      <c r="GPT13" s="11"/>
      <c r="GPU13" s="11"/>
      <c r="GPV13" s="11"/>
      <c r="GPW13" s="11"/>
      <c r="GPX13" s="11"/>
      <c r="GPY13" s="11"/>
      <c r="GPZ13" s="11"/>
      <c r="GQA13" s="11"/>
      <c r="GQB13" s="11"/>
      <c r="GQC13" s="11"/>
      <c r="GQD13" s="11"/>
      <c r="GQE13" s="11"/>
      <c r="GQF13" s="11"/>
      <c r="GQG13" s="11"/>
      <c r="GQH13" s="11"/>
      <c r="GQI13" s="11"/>
      <c r="GQJ13" s="11"/>
      <c r="GQK13" s="11"/>
      <c r="GQL13" s="11"/>
      <c r="GQM13" s="11"/>
      <c r="GQN13" s="11"/>
      <c r="GQO13" s="11"/>
      <c r="GQP13" s="11"/>
      <c r="GQQ13" s="11"/>
      <c r="GQR13" s="11"/>
      <c r="GQS13" s="11"/>
      <c r="GQT13" s="11"/>
      <c r="GQU13" s="11"/>
      <c r="GQV13" s="11"/>
      <c r="GQW13" s="11"/>
      <c r="GQX13" s="11"/>
      <c r="GQY13" s="11"/>
      <c r="GQZ13" s="11"/>
      <c r="GRA13" s="11"/>
      <c r="GRB13" s="11"/>
      <c r="GRC13" s="11"/>
      <c r="GRD13" s="11"/>
      <c r="GRE13" s="11"/>
      <c r="GRF13" s="11"/>
      <c r="GRG13" s="11"/>
      <c r="GRH13" s="11"/>
      <c r="GRI13" s="11"/>
      <c r="GRJ13" s="11"/>
      <c r="GRK13" s="11"/>
      <c r="GRL13" s="11"/>
      <c r="GRM13" s="11"/>
      <c r="GRN13" s="11"/>
      <c r="GRO13" s="11"/>
      <c r="GRP13" s="11"/>
      <c r="GRQ13" s="11"/>
      <c r="GRR13" s="11"/>
      <c r="GRS13" s="11"/>
      <c r="GRT13" s="11"/>
      <c r="GRU13" s="11"/>
      <c r="GRV13" s="11"/>
      <c r="GRW13" s="11"/>
      <c r="GRX13" s="11"/>
      <c r="GRY13" s="11"/>
      <c r="GRZ13" s="11"/>
      <c r="GSA13" s="11"/>
      <c r="GSB13" s="11"/>
      <c r="GSC13" s="11"/>
      <c r="GSD13" s="11"/>
      <c r="GSE13" s="11"/>
      <c r="GSF13" s="11"/>
      <c r="GSG13" s="11"/>
      <c r="GSH13" s="11"/>
      <c r="GSI13" s="11"/>
      <c r="GSJ13" s="11"/>
      <c r="GSK13" s="11"/>
      <c r="GSL13" s="11"/>
      <c r="GSM13" s="11"/>
      <c r="GSN13" s="11"/>
      <c r="GSO13" s="11"/>
      <c r="GSP13" s="11"/>
      <c r="GSQ13" s="11"/>
      <c r="GSR13" s="11"/>
      <c r="GSS13" s="11"/>
      <c r="GST13" s="11"/>
      <c r="GSU13" s="11"/>
      <c r="GSV13" s="11"/>
      <c r="GSW13" s="11"/>
      <c r="GSX13" s="11"/>
      <c r="GSY13" s="11"/>
      <c r="GSZ13" s="11"/>
      <c r="GTA13" s="11"/>
      <c r="GTB13" s="11"/>
      <c r="GTC13" s="11"/>
      <c r="GTD13" s="11"/>
      <c r="GTE13" s="11"/>
      <c r="GTF13" s="11"/>
      <c r="GTG13" s="11"/>
      <c r="GTH13" s="11"/>
      <c r="GTI13" s="11"/>
      <c r="GTJ13" s="11"/>
      <c r="GTK13" s="11"/>
      <c r="GTL13" s="11"/>
      <c r="GTM13" s="11"/>
      <c r="GTN13" s="11"/>
      <c r="GTO13" s="11"/>
      <c r="GTP13" s="11"/>
      <c r="GTQ13" s="11"/>
      <c r="GTR13" s="11"/>
      <c r="GTS13" s="11"/>
      <c r="GTT13" s="11"/>
      <c r="GTU13" s="11"/>
      <c r="GTV13" s="11"/>
      <c r="GTW13" s="11"/>
      <c r="GTX13" s="11"/>
      <c r="GTY13" s="11"/>
      <c r="GTZ13" s="11"/>
      <c r="GUA13" s="11"/>
      <c r="GUB13" s="11"/>
      <c r="GUC13" s="11"/>
      <c r="GUD13" s="11"/>
      <c r="GUE13" s="11"/>
      <c r="GUF13" s="11"/>
      <c r="GUG13" s="11"/>
      <c r="GUH13" s="11"/>
      <c r="GUI13" s="11"/>
      <c r="GUJ13" s="11"/>
      <c r="GUK13" s="11"/>
      <c r="GUL13" s="11"/>
      <c r="GUM13" s="11"/>
      <c r="GUN13" s="11"/>
      <c r="GUO13" s="11"/>
      <c r="GUP13" s="11"/>
      <c r="GUQ13" s="11"/>
      <c r="GUR13" s="11"/>
      <c r="GUS13" s="11"/>
      <c r="GUT13" s="11"/>
      <c r="GUU13" s="11"/>
      <c r="GUV13" s="11"/>
      <c r="GUW13" s="11"/>
      <c r="GUX13" s="11"/>
      <c r="GUY13" s="11"/>
      <c r="GUZ13" s="11"/>
      <c r="GVA13" s="11"/>
      <c r="GVB13" s="11"/>
      <c r="GVC13" s="11"/>
      <c r="GVD13" s="11"/>
      <c r="GVE13" s="11"/>
      <c r="GVF13" s="11"/>
      <c r="GVG13" s="11"/>
      <c r="GVH13" s="11"/>
      <c r="GVI13" s="11"/>
      <c r="GVJ13" s="11"/>
      <c r="GVK13" s="11"/>
      <c r="GVL13" s="11"/>
      <c r="GVM13" s="11"/>
      <c r="GVN13" s="11"/>
      <c r="GVO13" s="11"/>
      <c r="GVP13" s="11"/>
      <c r="GVQ13" s="11"/>
      <c r="GVR13" s="11"/>
      <c r="GVS13" s="11"/>
      <c r="GVT13" s="11"/>
      <c r="GVU13" s="11"/>
      <c r="GVV13" s="11"/>
      <c r="GVW13" s="11"/>
      <c r="GVX13" s="11"/>
      <c r="GVY13" s="11"/>
      <c r="GVZ13" s="11"/>
      <c r="GWA13" s="11"/>
      <c r="GWB13" s="11"/>
      <c r="GWC13" s="11"/>
      <c r="GWD13" s="11"/>
      <c r="GWE13" s="11"/>
      <c r="GWF13" s="11"/>
      <c r="GWG13" s="11"/>
      <c r="GWH13" s="11"/>
      <c r="GWI13" s="11"/>
      <c r="GWJ13" s="11"/>
      <c r="GWK13" s="11"/>
      <c r="GWL13" s="11"/>
      <c r="GWM13" s="11"/>
      <c r="GWN13" s="11"/>
      <c r="GWO13" s="11"/>
      <c r="GWP13" s="11"/>
      <c r="GWQ13" s="11"/>
      <c r="GWR13" s="11"/>
      <c r="GWS13" s="11"/>
      <c r="GWT13" s="11"/>
      <c r="GWU13" s="11"/>
      <c r="GWV13" s="11"/>
      <c r="GWW13" s="11"/>
      <c r="GWX13" s="11"/>
      <c r="GWY13" s="11"/>
      <c r="GWZ13" s="11"/>
      <c r="GXA13" s="11"/>
      <c r="GXB13" s="11"/>
      <c r="GXC13" s="11"/>
      <c r="GXD13" s="11"/>
      <c r="GXE13" s="11"/>
      <c r="GXF13" s="11"/>
      <c r="GXG13" s="11"/>
      <c r="GXH13" s="11"/>
      <c r="GXI13" s="11"/>
      <c r="GXJ13" s="11"/>
      <c r="GXK13" s="11"/>
      <c r="GXL13" s="11"/>
      <c r="GXM13" s="11"/>
      <c r="GXN13" s="11"/>
      <c r="GXO13" s="11"/>
      <c r="GXP13" s="11"/>
      <c r="GXQ13" s="11"/>
      <c r="GXR13" s="11"/>
      <c r="GXS13" s="11"/>
      <c r="GXT13" s="11"/>
      <c r="GXU13" s="11"/>
      <c r="GXV13" s="11"/>
      <c r="GXW13" s="11"/>
      <c r="GXX13" s="11"/>
      <c r="GXY13" s="11"/>
      <c r="GXZ13" s="11"/>
      <c r="GYA13" s="11"/>
      <c r="GYB13" s="11"/>
      <c r="GYC13" s="11"/>
      <c r="GYD13" s="11"/>
      <c r="GYE13" s="11"/>
      <c r="GYF13" s="11"/>
      <c r="GYG13" s="11"/>
      <c r="GYH13" s="11"/>
      <c r="GYI13" s="11"/>
      <c r="GYJ13" s="11"/>
      <c r="GYK13" s="11"/>
      <c r="GYL13" s="11"/>
      <c r="GYM13" s="11"/>
      <c r="GYN13" s="11"/>
      <c r="GYO13" s="11"/>
      <c r="GYP13" s="11"/>
      <c r="GYQ13" s="11"/>
      <c r="GYR13" s="11"/>
      <c r="GYS13" s="11"/>
      <c r="GYT13" s="11"/>
      <c r="GYU13" s="11"/>
      <c r="GYV13" s="11"/>
      <c r="GYW13" s="11"/>
      <c r="GYX13" s="11"/>
      <c r="GYY13" s="11"/>
      <c r="GYZ13" s="11"/>
      <c r="GZA13" s="11"/>
      <c r="GZB13" s="11"/>
      <c r="GZC13" s="11"/>
      <c r="GZD13" s="11"/>
      <c r="GZE13" s="11"/>
      <c r="GZF13" s="11"/>
      <c r="GZG13" s="11"/>
      <c r="GZH13" s="11"/>
      <c r="GZI13" s="11"/>
      <c r="GZJ13" s="11"/>
      <c r="GZK13" s="11"/>
      <c r="GZL13" s="11"/>
      <c r="GZM13" s="11"/>
      <c r="GZN13" s="11"/>
      <c r="GZO13" s="11"/>
      <c r="GZP13" s="11"/>
      <c r="GZQ13" s="11"/>
      <c r="GZR13" s="11"/>
      <c r="GZS13" s="11"/>
      <c r="GZT13" s="11"/>
      <c r="GZU13" s="11"/>
      <c r="GZV13" s="11"/>
      <c r="GZW13" s="11"/>
      <c r="GZX13" s="11"/>
      <c r="GZY13" s="11"/>
      <c r="GZZ13" s="11"/>
      <c r="HAA13" s="11"/>
      <c r="HAB13" s="11"/>
      <c r="HAC13" s="11"/>
      <c r="HAD13" s="11"/>
      <c r="HAE13" s="11"/>
      <c r="HAF13" s="11"/>
      <c r="HAG13" s="11"/>
      <c r="HAH13" s="11"/>
      <c r="HAI13" s="11"/>
      <c r="HAJ13" s="11"/>
      <c r="HAK13" s="11"/>
      <c r="HAL13" s="11"/>
      <c r="HAM13" s="11"/>
      <c r="HAN13" s="11"/>
      <c r="HAO13" s="11"/>
      <c r="HAP13" s="11"/>
      <c r="HAQ13" s="11"/>
      <c r="HAR13" s="11"/>
      <c r="HAS13" s="11"/>
      <c r="HAT13" s="11"/>
      <c r="HAU13" s="11"/>
      <c r="HAV13" s="11"/>
      <c r="HAW13" s="11"/>
      <c r="HAX13" s="11"/>
      <c r="HAY13" s="11"/>
      <c r="HAZ13" s="11"/>
      <c r="HBA13" s="11"/>
      <c r="HBB13" s="11"/>
      <c r="HBC13" s="11"/>
      <c r="HBD13" s="11"/>
      <c r="HBE13" s="11"/>
      <c r="HBF13" s="11"/>
      <c r="HBG13" s="11"/>
      <c r="HBH13" s="11"/>
      <c r="HBI13" s="11"/>
      <c r="HBJ13" s="11"/>
      <c r="HBK13" s="11"/>
      <c r="HBL13" s="11"/>
      <c r="HBM13" s="11"/>
      <c r="HBN13" s="11"/>
      <c r="HBO13" s="11"/>
      <c r="HBP13" s="11"/>
      <c r="HBQ13" s="11"/>
      <c r="HBR13" s="11"/>
      <c r="HBS13" s="11"/>
      <c r="HBT13" s="11"/>
      <c r="HBU13" s="11"/>
      <c r="HBV13" s="11"/>
      <c r="HBW13" s="11"/>
      <c r="HBX13" s="11"/>
      <c r="HBY13" s="11"/>
      <c r="HBZ13" s="11"/>
      <c r="HCA13" s="11"/>
      <c r="HCB13" s="11"/>
      <c r="HCC13" s="11"/>
      <c r="HCD13" s="11"/>
      <c r="HCE13" s="11"/>
      <c r="HCF13" s="11"/>
      <c r="HCG13" s="11"/>
      <c r="HCH13" s="11"/>
      <c r="HCI13" s="11"/>
      <c r="HCJ13" s="11"/>
      <c r="HCK13" s="11"/>
      <c r="HCL13" s="11"/>
      <c r="HCM13" s="11"/>
      <c r="HCN13" s="11"/>
      <c r="HCO13" s="11"/>
      <c r="HCP13" s="11"/>
      <c r="HCQ13" s="11"/>
      <c r="HCR13" s="11"/>
      <c r="HCS13" s="11"/>
      <c r="HCT13" s="11"/>
      <c r="HCU13" s="11"/>
      <c r="HCV13" s="11"/>
      <c r="HCW13" s="11"/>
      <c r="HCX13" s="11"/>
      <c r="HCY13" s="11"/>
      <c r="HCZ13" s="11"/>
      <c r="HDA13" s="11"/>
      <c r="HDB13" s="11"/>
      <c r="HDC13" s="11"/>
      <c r="HDD13" s="11"/>
      <c r="HDE13" s="11"/>
      <c r="HDF13" s="11"/>
      <c r="HDG13" s="11"/>
      <c r="HDH13" s="11"/>
      <c r="HDI13" s="11"/>
      <c r="HDJ13" s="11"/>
      <c r="HDK13" s="11"/>
      <c r="HDL13" s="11"/>
      <c r="HDM13" s="11"/>
      <c r="HDN13" s="11"/>
      <c r="HDO13" s="11"/>
      <c r="HDP13" s="11"/>
      <c r="HDQ13" s="11"/>
      <c r="HDR13" s="11"/>
      <c r="HDS13" s="11"/>
      <c r="HDT13" s="11"/>
      <c r="HDU13" s="11"/>
      <c r="HDV13" s="11"/>
      <c r="HDW13" s="11"/>
      <c r="HDX13" s="11"/>
      <c r="HDY13" s="11"/>
      <c r="HDZ13" s="11"/>
      <c r="HEA13" s="11"/>
      <c r="HEB13" s="11"/>
      <c r="HEC13" s="11"/>
      <c r="HED13" s="11"/>
      <c r="HEE13" s="11"/>
      <c r="HEF13" s="11"/>
      <c r="HEG13" s="11"/>
      <c r="HEH13" s="11"/>
      <c r="HEI13" s="11"/>
      <c r="HEJ13" s="11"/>
      <c r="HEK13" s="11"/>
      <c r="HEL13" s="11"/>
      <c r="HEM13" s="11"/>
      <c r="HEN13" s="11"/>
      <c r="HEO13" s="11"/>
      <c r="HEP13" s="11"/>
      <c r="HEQ13" s="11"/>
      <c r="HER13" s="11"/>
      <c r="HES13" s="11"/>
      <c r="HET13" s="11"/>
      <c r="HEU13" s="11"/>
      <c r="HEV13" s="11"/>
      <c r="HEW13" s="11"/>
      <c r="HEX13" s="11"/>
      <c r="HEY13" s="11"/>
      <c r="HEZ13" s="11"/>
      <c r="HFA13" s="11"/>
      <c r="HFB13" s="11"/>
      <c r="HFC13" s="11"/>
      <c r="HFD13" s="11"/>
      <c r="HFE13" s="11"/>
      <c r="HFF13" s="11"/>
      <c r="HFG13" s="11"/>
      <c r="HFH13" s="11"/>
      <c r="HFI13" s="11"/>
      <c r="HFJ13" s="11"/>
      <c r="HFK13" s="11"/>
      <c r="HFL13" s="11"/>
      <c r="HFM13" s="11"/>
      <c r="HFN13" s="11"/>
      <c r="HFO13" s="11"/>
      <c r="HFP13" s="11"/>
      <c r="HFQ13" s="11"/>
      <c r="HFR13" s="11"/>
      <c r="HFS13" s="11"/>
      <c r="HFT13" s="11"/>
      <c r="HFU13" s="11"/>
      <c r="HFV13" s="11"/>
      <c r="HFW13" s="11"/>
      <c r="HFX13" s="11"/>
      <c r="HFY13" s="11"/>
      <c r="HFZ13" s="11"/>
      <c r="HGA13" s="11"/>
      <c r="HGB13" s="11"/>
      <c r="HGC13" s="11"/>
      <c r="HGD13" s="11"/>
      <c r="HGE13" s="11"/>
      <c r="HGF13" s="11"/>
      <c r="HGG13" s="11"/>
      <c r="HGH13" s="11"/>
      <c r="HGI13" s="11"/>
      <c r="HGJ13" s="11"/>
      <c r="HGK13" s="11"/>
      <c r="HGL13" s="11"/>
      <c r="HGM13" s="11"/>
      <c r="HGN13" s="11"/>
      <c r="HGO13" s="11"/>
      <c r="HGP13" s="11"/>
      <c r="HGQ13" s="11"/>
      <c r="HGR13" s="11"/>
      <c r="HGS13" s="11"/>
      <c r="HGT13" s="11"/>
      <c r="HGU13" s="11"/>
      <c r="HGV13" s="11"/>
      <c r="HGW13" s="11"/>
      <c r="HGX13" s="11"/>
      <c r="HGY13" s="11"/>
      <c r="HGZ13" s="11"/>
      <c r="HHA13" s="11"/>
      <c r="HHB13" s="11"/>
      <c r="HHC13" s="11"/>
      <c r="HHD13" s="11"/>
      <c r="HHE13" s="11"/>
      <c r="HHF13" s="11"/>
      <c r="HHG13" s="11"/>
      <c r="HHH13" s="11"/>
      <c r="HHI13" s="11"/>
      <c r="HHJ13" s="11"/>
      <c r="HHK13" s="11"/>
      <c r="HHL13" s="11"/>
      <c r="HHM13" s="11"/>
      <c r="HHN13" s="11"/>
      <c r="HHO13" s="11"/>
      <c r="HHP13" s="11"/>
      <c r="HHQ13" s="11"/>
      <c r="HHR13" s="11"/>
      <c r="HHS13" s="11"/>
      <c r="HHT13" s="11"/>
      <c r="HHU13" s="11"/>
      <c r="HHV13" s="11"/>
      <c r="HHW13" s="11"/>
      <c r="HHX13" s="11"/>
      <c r="HHY13" s="11"/>
      <c r="HHZ13" s="11"/>
      <c r="HIA13" s="11"/>
      <c r="HIB13" s="11"/>
      <c r="HIC13" s="11"/>
      <c r="HID13" s="11"/>
      <c r="HIE13" s="11"/>
      <c r="HIF13" s="11"/>
      <c r="HIG13" s="11"/>
      <c r="HIH13" s="11"/>
      <c r="HII13" s="11"/>
      <c r="HIJ13" s="11"/>
      <c r="HIK13" s="11"/>
      <c r="HIL13" s="11"/>
      <c r="HIM13" s="11"/>
      <c r="HIN13" s="11"/>
      <c r="HIO13" s="11"/>
      <c r="HIP13" s="11"/>
      <c r="HIQ13" s="11"/>
      <c r="HIR13" s="11"/>
      <c r="HIS13" s="11"/>
      <c r="HIT13" s="11"/>
      <c r="HIU13" s="11"/>
      <c r="HIV13" s="11"/>
      <c r="HIW13" s="11"/>
      <c r="HIX13" s="11"/>
      <c r="HIY13" s="11"/>
      <c r="HIZ13" s="11"/>
      <c r="HJA13" s="11"/>
      <c r="HJB13" s="11"/>
      <c r="HJC13" s="11"/>
      <c r="HJD13" s="11"/>
      <c r="HJE13" s="11"/>
      <c r="HJF13" s="11"/>
      <c r="HJG13" s="11"/>
      <c r="HJH13" s="11"/>
      <c r="HJI13" s="11"/>
      <c r="HJJ13" s="11"/>
      <c r="HJK13" s="11"/>
      <c r="HJL13" s="11"/>
      <c r="HJM13" s="11"/>
      <c r="HJN13" s="11"/>
      <c r="HJO13" s="11"/>
      <c r="HJP13" s="11"/>
      <c r="HJQ13" s="11"/>
      <c r="HJR13" s="11"/>
      <c r="HJS13" s="11"/>
      <c r="HJT13" s="11"/>
      <c r="HJU13" s="11"/>
      <c r="HJV13" s="11"/>
      <c r="HJW13" s="11"/>
      <c r="HJX13" s="11"/>
      <c r="HJY13" s="11"/>
      <c r="HJZ13" s="11"/>
      <c r="HKA13" s="11"/>
      <c r="HKB13" s="11"/>
      <c r="HKC13" s="11"/>
      <c r="HKD13" s="11"/>
      <c r="HKE13" s="11"/>
      <c r="HKF13" s="11"/>
      <c r="HKG13" s="11"/>
      <c r="HKH13" s="11"/>
      <c r="HKI13" s="11"/>
      <c r="HKJ13" s="11"/>
      <c r="HKK13" s="11"/>
      <c r="HKL13" s="11"/>
      <c r="HKM13" s="11"/>
      <c r="HKN13" s="11"/>
      <c r="HKO13" s="11"/>
      <c r="HKP13" s="11"/>
      <c r="HKQ13" s="11"/>
      <c r="HKR13" s="11"/>
      <c r="HKS13" s="11"/>
      <c r="HKT13" s="11"/>
      <c r="HKU13" s="11"/>
      <c r="HKV13" s="11"/>
      <c r="HKW13" s="11"/>
      <c r="HKX13" s="11"/>
      <c r="HKY13" s="11"/>
      <c r="HKZ13" s="11"/>
      <c r="HLA13" s="11"/>
      <c r="HLB13" s="11"/>
      <c r="HLC13" s="11"/>
      <c r="HLD13" s="11"/>
      <c r="HLE13" s="11"/>
      <c r="HLF13" s="11"/>
      <c r="HLG13" s="11"/>
      <c r="HLH13" s="11"/>
      <c r="HLI13" s="11"/>
      <c r="HLJ13" s="11"/>
      <c r="HLK13" s="11"/>
      <c r="HLL13" s="11"/>
      <c r="HLM13" s="11"/>
      <c r="HLN13" s="11"/>
      <c r="HLO13" s="11"/>
      <c r="HLP13" s="11"/>
      <c r="HLQ13" s="11"/>
      <c r="HLR13" s="11"/>
      <c r="HLS13" s="11"/>
      <c r="HLT13" s="11"/>
      <c r="HLU13" s="11"/>
      <c r="HLV13" s="11"/>
      <c r="HLW13" s="11"/>
      <c r="HLX13" s="11"/>
      <c r="HLY13" s="11"/>
      <c r="HLZ13" s="11"/>
      <c r="HMA13" s="11"/>
      <c r="HMB13" s="11"/>
      <c r="HMC13" s="11"/>
      <c r="HMD13" s="11"/>
      <c r="HME13" s="11"/>
      <c r="HMF13" s="11"/>
      <c r="HMG13" s="11"/>
      <c r="HMH13" s="11"/>
      <c r="HMI13" s="11"/>
      <c r="HMJ13" s="11"/>
      <c r="HMK13" s="11"/>
      <c r="HML13" s="11"/>
      <c r="HMM13" s="11"/>
      <c r="HMN13" s="11"/>
      <c r="HMO13" s="11"/>
      <c r="HMP13" s="11"/>
      <c r="HMQ13" s="11"/>
      <c r="HMR13" s="11"/>
      <c r="HMS13" s="11"/>
      <c r="HMT13" s="11"/>
      <c r="HMU13" s="11"/>
      <c r="HMV13" s="11"/>
      <c r="HMW13" s="11"/>
      <c r="HMX13" s="11"/>
      <c r="HMY13" s="11"/>
      <c r="HMZ13" s="11"/>
      <c r="HNA13" s="11"/>
      <c r="HNB13" s="11"/>
      <c r="HNC13" s="11"/>
      <c r="HND13" s="11"/>
      <c r="HNE13" s="11"/>
      <c r="HNF13" s="11"/>
      <c r="HNG13" s="11"/>
      <c r="HNH13" s="11"/>
      <c r="HNI13" s="11"/>
      <c r="HNJ13" s="11"/>
      <c r="HNK13" s="11"/>
      <c r="HNL13" s="11"/>
      <c r="HNM13" s="11"/>
      <c r="HNN13" s="11"/>
      <c r="HNO13" s="11"/>
      <c r="HNP13" s="11"/>
      <c r="HNQ13" s="11"/>
      <c r="HNR13" s="11"/>
      <c r="HNS13" s="11"/>
      <c r="HNT13" s="11"/>
      <c r="HNU13" s="11"/>
      <c r="HNV13" s="11"/>
      <c r="HNW13" s="11"/>
      <c r="HNX13" s="11"/>
      <c r="HNY13" s="11"/>
      <c r="HNZ13" s="11"/>
      <c r="HOA13" s="11"/>
      <c r="HOB13" s="11"/>
      <c r="HOC13" s="11"/>
      <c r="HOD13" s="11"/>
      <c r="HOE13" s="11"/>
      <c r="HOF13" s="11"/>
      <c r="HOG13" s="11"/>
      <c r="HOH13" s="11"/>
      <c r="HOI13" s="11"/>
      <c r="HOJ13" s="11"/>
      <c r="HOK13" s="11"/>
      <c r="HOL13" s="11"/>
      <c r="HOM13" s="11"/>
      <c r="HON13" s="11"/>
      <c r="HOO13" s="11"/>
      <c r="HOP13" s="11"/>
      <c r="HOQ13" s="11"/>
      <c r="HOR13" s="11"/>
      <c r="HOS13" s="11"/>
      <c r="HOT13" s="11"/>
      <c r="HOU13" s="11"/>
      <c r="HOV13" s="11"/>
      <c r="HOW13" s="11"/>
      <c r="HOX13" s="11"/>
      <c r="HOY13" s="11"/>
      <c r="HOZ13" s="11"/>
      <c r="HPA13" s="11"/>
      <c r="HPB13" s="11"/>
      <c r="HPC13" s="11"/>
      <c r="HPD13" s="11"/>
      <c r="HPE13" s="11"/>
      <c r="HPF13" s="11"/>
      <c r="HPG13" s="11"/>
      <c r="HPH13" s="11"/>
      <c r="HPI13" s="11"/>
      <c r="HPJ13" s="11"/>
      <c r="HPK13" s="11"/>
      <c r="HPL13" s="11"/>
      <c r="HPM13" s="11"/>
      <c r="HPN13" s="11"/>
      <c r="HPO13" s="11"/>
      <c r="HPP13" s="11"/>
      <c r="HPQ13" s="11"/>
      <c r="HPR13" s="11"/>
      <c r="HPS13" s="11"/>
      <c r="HPT13" s="11"/>
      <c r="HPU13" s="11"/>
      <c r="HPV13" s="11"/>
      <c r="HPW13" s="11"/>
      <c r="HPX13" s="11"/>
      <c r="HPY13" s="11"/>
      <c r="HPZ13" s="11"/>
      <c r="HQA13" s="11"/>
      <c r="HQB13" s="11"/>
      <c r="HQC13" s="11"/>
      <c r="HQD13" s="11"/>
      <c r="HQE13" s="11"/>
      <c r="HQF13" s="11"/>
      <c r="HQG13" s="11"/>
      <c r="HQH13" s="11"/>
      <c r="HQI13" s="11"/>
      <c r="HQJ13" s="11"/>
      <c r="HQK13" s="11"/>
      <c r="HQL13" s="11"/>
      <c r="HQM13" s="11"/>
      <c r="HQN13" s="11"/>
      <c r="HQO13" s="11"/>
      <c r="HQP13" s="11"/>
      <c r="HQQ13" s="11"/>
      <c r="HQR13" s="11"/>
      <c r="HQS13" s="11"/>
      <c r="HQT13" s="11"/>
      <c r="HQU13" s="11"/>
      <c r="HQV13" s="11"/>
      <c r="HQW13" s="11"/>
      <c r="HQX13" s="11"/>
      <c r="HQY13" s="11"/>
      <c r="HQZ13" s="11"/>
      <c r="HRA13" s="11"/>
      <c r="HRB13" s="11"/>
      <c r="HRC13" s="11"/>
      <c r="HRD13" s="11"/>
      <c r="HRE13" s="11"/>
      <c r="HRF13" s="11"/>
      <c r="HRG13" s="11"/>
      <c r="HRH13" s="11"/>
      <c r="HRI13" s="11"/>
      <c r="HRJ13" s="11"/>
      <c r="HRK13" s="11"/>
      <c r="HRL13" s="11"/>
      <c r="HRM13" s="11"/>
      <c r="HRN13" s="11"/>
      <c r="HRO13" s="11"/>
      <c r="HRP13" s="11"/>
      <c r="HRQ13" s="11"/>
      <c r="HRR13" s="11"/>
      <c r="HRS13" s="11"/>
      <c r="HRT13" s="11"/>
      <c r="HRU13" s="11"/>
      <c r="HRV13" s="11"/>
      <c r="HRW13" s="11"/>
      <c r="HRX13" s="11"/>
      <c r="HRY13" s="11"/>
      <c r="HRZ13" s="11"/>
      <c r="HSA13" s="11"/>
      <c r="HSB13" s="11"/>
      <c r="HSC13" s="11"/>
      <c r="HSD13" s="11"/>
      <c r="HSE13" s="11"/>
      <c r="HSF13" s="11"/>
    </row>
    <row r="14" spans="1:5908" s="8" customFormat="1" ht="19.95" customHeight="1" x14ac:dyDescent="0.4">
      <c r="A14" s="30"/>
      <c r="B14" s="324"/>
      <c r="C14" s="570" t="s">
        <v>210</v>
      </c>
      <c r="D14" s="341"/>
      <c r="E14" s="339" t="s">
        <v>120</v>
      </c>
      <c r="F14" s="344">
        <f>COUNTIFS(Table1351452010[Sales],"คุณพัชรพรรณ พึ่งพา2",Table1351452010[(A)
TOTAL
ค่าคอมขาย
ตั้งเบิก ปีที่ 1],"&gt;0")</f>
        <v>0</v>
      </c>
      <c r="G14" s="332">
        <f>SUMIF(Table1351452010[Sales],"คุณพัชรพรรณ พึ่งพา2",Table1351452010[(A)
TOTAL
ค่าคอมขาย
ตั้งเบิก ปีที่ 1])</f>
        <v>0</v>
      </c>
      <c r="H14" s="56">
        <f t="shared" si="1"/>
        <v>0</v>
      </c>
      <c r="I14" s="57">
        <f t="shared" si="2"/>
        <v>0</v>
      </c>
      <c r="J14" s="33"/>
      <c r="K14" s="33"/>
      <c r="L14" s="34"/>
      <c r="M14" s="34"/>
      <c r="N14" s="447"/>
      <c r="O14" s="309" t="s">
        <v>190</v>
      </c>
      <c r="P14" s="310">
        <f>SUMIF('2.รายละเอียดแนบตั้งเบิกค่าคอมCN'!AY7:AY28,"OSต่อสัญญา",Table1351452010[(A)
TOTAL
ค่าคอมขาย
ตั้งเบิก ปีที่ 1])</f>
        <v>0</v>
      </c>
      <c r="Q14" s="311">
        <f>P14*$Q$1</f>
        <v>0</v>
      </c>
      <c r="R14" s="312">
        <f>P14-Q14</f>
        <v>0</v>
      </c>
      <c r="S14" s="313">
        <v>0</v>
      </c>
      <c r="T14" s="313">
        <v>0</v>
      </c>
      <c r="U14" s="314">
        <f>SUM(R14:T14)</f>
        <v>0</v>
      </c>
      <c r="V14" s="315" t="s">
        <v>217</v>
      </c>
      <c r="W14" s="436"/>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11"/>
      <c r="NJ14" s="11"/>
      <c r="NK14" s="11"/>
      <c r="NL14" s="11"/>
      <c r="NM14" s="11"/>
      <c r="NN14" s="11"/>
      <c r="NO14" s="11"/>
      <c r="NP14" s="11"/>
      <c r="NQ14" s="11"/>
      <c r="NR14" s="11"/>
      <c r="NS14" s="11"/>
      <c r="NT14" s="11"/>
      <c r="NU14" s="11"/>
      <c r="NV14" s="11"/>
      <c r="NW14" s="11"/>
      <c r="NX14" s="11"/>
      <c r="NY14" s="11"/>
      <c r="NZ14" s="11"/>
      <c r="OA14" s="11"/>
      <c r="OB14" s="11"/>
      <c r="OC14" s="11"/>
      <c r="OD14" s="11"/>
      <c r="OE14" s="11"/>
      <c r="OF14" s="11"/>
      <c r="OG14" s="11"/>
      <c r="OH14" s="11"/>
      <c r="OI14" s="11"/>
      <c r="OJ14" s="11"/>
      <c r="OK14" s="11"/>
      <c r="OL14" s="11"/>
      <c r="OM14" s="11"/>
      <c r="ON14" s="11"/>
      <c r="OO14" s="11"/>
      <c r="OP14" s="11"/>
      <c r="OQ14" s="11"/>
      <c r="OR14" s="11"/>
      <c r="OS14" s="11"/>
      <c r="OT14" s="11"/>
      <c r="OU14" s="11"/>
      <c r="OV14" s="11"/>
      <c r="OW14" s="11"/>
      <c r="OX14" s="11"/>
      <c r="OY14" s="11"/>
      <c r="OZ14" s="11"/>
      <c r="PA14" s="11"/>
      <c r="PB14" s="11"/>
      <c r="PC14" s="11"/>
      <c r="PD14" s="11"/>
      <c r="PE14" s="11"/>
      <c r="PF14" s="11"/>
      <c r="PG14" s="11"/>
      <c r="PH14" s="11"/>
      <c r="PI14" s="11"/>
      <c r="PJ14" s="11"/>
      <c r="PK14" s="11"/>
      <c r="PL14" s="11"/>
      <c r="PM14" s="11"/>
      <c r="PN14" s="11"/>
      <c r="PO14" s="11"/>
      <c r="PP14" s="11"/>
      <c r="PQ14" s="11"/>
      <c r="PR14" s="11"/>
      <c r="PS14" s="11"/>
      <c r="PT14" s="11"/>
      <c r="PU14" s="11"/>
      <c r="PV14" s="11"/>
      <c r="PW14" s="11"/>
      <c r="PX14" s="11"/>
      <c r="PY14" s="11"/>
      <c r="PZ14" s="11"/>
      <c r="QA14" s="11"/>
      <c r="QB14" s="11"/>
      <c r="QC14" s="11"/>
      <c r="QD14" s="11"/>
      <c r="QE14" s="11"/>
      <c r="QF14" s="11"/>
      <c r="QG14" s="11"/>
      <c r="QH14" s="11"/>
      <c r="QI14" s="11"/>
      <c r="QJ14" s="11"/>
      <c r="QK14" s="11"/>
      <c r="QL14" s="11"/>
      <c r="QM14" s="11"/>
      <c r="QN14" s="11"/>
      <c r="QO14" s="11"/>
      <c r="QP14" s="11"/>
      <c r="QQ14" s="11"/>
      <c r="QR14" s="11"/>
      <c r="QS14" s="11"/>
      <c r="QT14" s="11"/>
      <c r="QU14" s="11"/>
      <c r="QV14" s="11"/>
      <c r="QW14" s="11"/>
      <c r="QX14" s="11"/>
      <c r="QY14" s="11"/>
      <c r="QZ14" s="11"/>
      <c r="RA14" s="11"/>
      <c r="RB14" s="11"/>
      <c r="RC14" s="11"/>
      <c r="RD14" s="11"/>
      <c r="RE14" s="11"/>
      <c r="RF14" s="11"/>
      <c r="RG14" s="11"/>
      <c r="RH14" s="11"/>
      <c r="RI14" s="11"/>
      <c r="RJ14" s="11"/>
      <c r="RK14" s="11"/>
      <c r="RL14" s="11"/>
      <c r="RM14" s="11"/>
      <c r="RN14" s="11"/>
      <c r="RO14" s="11"/>
      <c r="RP14" s="11"/>
      <c r="RQ14" s="11"/>
      <c r="RR14" s="11"/>
      <c r="RS14" s="11"/>
      <c r="RT14" s="11"/>
      <c r="RU14" s="11"/>
      <c r="RV14" s="11"/>
      <c r="RW14" s="11"/>
      <c r="RX14" s="11"/>
      <c r="RY14" s="11"/>
      <c r="RZ14" s="11"/>
      <c r="SA14" s="11"/>
      <c r="SB14" s="11"/>
      <c r="SC14" s="11"/>
      <c r="SD14" s="11"/>
      <c r="SE14" s="11"/>
      <c r="SF14" s="11"/>
      <c r="SG14" s="11"/>
      <c r="SH14" s="11"/>
      <c r="SI14" s="11"/>
      <c r="SJ14" s="11"/>
      <c r="SK14" s="11"/>
      <c r="SL14" s="11"/>
      <c r="SM14" s="11"/>
      <c r="SN14" s="11"/>
      <c r="SO14" s="11"/>
      <c r="SP14" s="11"/>
      <c r="SQ14" s="11"/>
      <c r="SR14" s="11"/>
      <c r="SS14" s="11"/>
      <c r="ST14" s="11"/>
      <c r="SU14" s="11"/>
      <c r="SV14" s="11"/>
      <c r="SW14" s="11"/>
      <c r="SX14" s="11"/>
      <c r="SY14" s="11"/>
      <c r="SZ14" s="11"/>
      <c r="TA14" s="11"/>
      <c r="TB14" s="11"/>
      <c r="TC14" s="11"/>
      <c r="TD14" s="11"/>
      <c r="TE14" s="11"/>
      <c r="TF14" s="11"/>
      <c r="TG14" s="11"/>
      <c r="TH14" s="11"/>
      <c r="TI14" s="11"/>
      <c r="TJ14" s="11"/>
      <c r="TK14" s="11"/>
      <c r="TL14" s="11"/>
      <c r="TM14" s="11"/>
      <c r="TN14" s="11"/>
      <c r="TO14" s="11"/>
      <c r="TP14" s="11"/>
      <c r="TQ14" s="11"/>
      <c r="TR14" s="11"/>
      <c r="TS14" s="11"/>
      <c r="TT14" s="11"/>
      <c r="TU14" s="11"/>
      <c r="TV14" s="11"/>
      <c r="TW14" s="11"/>
      <c r="TX14" s="11"/>
      <c r="TY14" s="11"/>
      <c r="TZ14" s="11"/>
      <c r="UA14" s="11"/>
      <c r="UB14" s="11"/>
      <c r="UC14" s="11"/>
      <c r="UD14" s="11"/>
      <c r="UE14" s="11"/>
      <c r="UF14" s="11"/>
      <c r="UG14" s="11"/>
      <c r="UH14" s="11"/>
      <c r="UI14" s="11"/>
      <c r="UJ14" s="11"/>
      <c r="UK14" s="11"/>
      <c r="UL14" s="11"/>
      <c r="UM14" s="11"/>
      <c r="UN14" s="11"/>
      <c r="UO14" s="11"/>
      <c r="UP14" s="11"/>
      <c r="UQ14" s="11"/>
      <c r="UR14" s="11"/>
      <c r="US14" s="11"/>
      <c r="UT14" s="11"/>
      <c r="UU14" s="11"/>
      <c r="UV14" s="11"/>
      <c r="UW14" s="11"/>
      <c r="UX14" s="11"/>
      <c r="UY14" s="11"/>
      <c r="UZ14" s="11"/>
      <c r="VA14" s="11"/>
      <c r="VB14" s="11"/>
      <c r="VC14" s="11"/>
      <c r="VD14" s="11"/>
      <c r="VE14" s="11"/>
      <c r="VF14" s="11"/>
      <c r="VG14" s="11"/>
      <c r="VH14" s="11"/>
      <c r="VI14" s="11"/>
      <c r="VJ14" s="11"/>
      <c r="VK14" s="11"/>
      <c r="VL14" s="11"/>
      <c r="VM14" s="11"/>
      <c r="VN14" s="11"/>
      <c r="VO14" s="11"/>
      <c r="VP14" s="11"/>
      <c r="VQ14" s="11"/>
      <c r="VR14" s="11"/>
      <c r="VS14" s="11"/>
      <c r="VT14" s="11"/>
      <c r="VU14" s="11"/>
      <c r="VV14" s="11"/>
      <c r="VW14" s="11"/>
      <c r="VX14" s="11"/>
      <c r="VY14" s="11"/>
      <c r="VZ14" s="11"/>
      <c r="WA14" s="11"/>
      <c r="WB14" s="11"/>
      <c r="WC14" s="11"/>
      <c r="WD14" s="11"/>
      <c r="WE14" s="11"/>
      <c r="WF14" s="11"/>
      <c r="WG14" s="11"/>
      <c r="WH14" s="11"/>
      <c r="WI14" s="11"/>
      <c r="WJ14" s="11"/>
      <c r="WK14" s="11"/>
      <c r="WL14" s="11"/>
      <c r="WM14" s="11"/>
      <c r="WN14" s="11"/>
      <c r="WO14" s="11"/>
      <c r="WP14" s="11"/>
      <c r="WQ14" s="11"/>
      <c r="WR14" s="11"/>
      <c r="WS14" s="11"/>
      <c r="WT14" s="11"/>
      <c r="WU14" s="11"/>
      <c r="WV14" s="11"/>
      <c r="WW14" s="11"/>
      <c r="WX14" s="11"/>
      <c r="WY14" s="11"/>
      <c r="WZ14" s="11"/>
      <c r="XA14" s="11"/>
      <c r="XB14" s="11"/>
      <c r="XC14" s="11"/>
      <c r="XD14" s="11"/>
      <c r="XE14" s="11"/>
      <c r="XF14" s="11"/>
      <c r="XG14" s="11"/>
      <c r="XH14" s="11"/>
      <c r="XI14" s="11"/>
      <c r="XJ14" s="11"/>
      <c r="XK14" s="11"/>
      <c r="XL14" s="11"/>
      <c r="XM14" s="11"/>
      <c r="XN14" s="11"/>
      <c r="XO14" s="11"/>
      <c r="XP14" s="11"/>
      <c r="XQ14" s="11"/>
      <c r="XR14" s="11"/>
      <c r="XS14" s="11"/>
      <c r="XT14" s="11"/>
      <c r="XU14" s="11"/>
      <c r="XV14" s="11"/>
      <c r="XW14" s="11"/>
      <c r="XX14" s="11"/>
      <c r="XY14" s="11"/>
      <c r="XZ14" s="11"/>
      <c r="YA14" s="11"/>
      <c r="YB14" s="11"/>
      <c r="YC14" s="11"/>
      <c r="YD14" s="11"/>
      <c r="YE14" s="11"/>
      <c r="YF14" s="11"/>
      <c r="YG14" s="11"/>
      <c r="YH14" s="11"/>
      <c r="YI14" s="11"/>
      <c r="YJ14" s="11"/>
      <c r="YK14" s="11"/>
      <c r="YL14" s="11"/>
      <c r="YM14" s="11"/>
      <c r="YN14" s="11"/>
      <c r="YO14" s="11"/>
      <c r="YP14" s="11"/>
      <c r="YQ14" s="11"/>
      <c r="YR14" s="11"/>
      <c r="YS14" s="11"/>
      <c r="YT14" s="11"/>
      <c r="YU14" s="11"/>
      <c r="YV14" s="11"/>
      <c r="YW14" s="11"/>
      <c r="YX14" s="11"/>
      <c r="YY14" s="11"/>
      <c r="YZ14" s="11"/>
      <c r="ZA14" s="11"/>
      <c r="ZB14" s="11"/>
      <c r="ZC14" s="11"/>
      <c r="ZD14" s="11"/>
      <c r="ZE14" s="11"/>
      <c r="ZF14" s="11"/>
      <c r="ZG14" s="11"/>
      <c r="ZH14" s="11"/>
      <c r="ZI14" s="11"/>
      <c r="ZJ14" s="11"/>
      <c r="ZK14" s="11"/>
      <c r="ZL14" s="11"/>
      <c r="ZM14" s="11"/>
      <c r="ZN14" s="11"/>
      <c r="ZO14" s="11"/>
      <c r="ZP14" s="11"/>
      <c r="ZQ14" s="11"/>
      <c r="ZR14" s="11"/>
      <c r="ZS14" s="11"/>
      <c r="ZT14" s="11"/>
      <c r="ZU14" s="11"/>
      <c r="ZV14" s="11"/>
      <c r="ZW14" s="11"/>
      <c r="ZX14" s="11"/>
      <c r="ZY14" s="11"/>
      <c r="ZZ14" s="11"/>
      <c r="AAA14" s="11"/>
      <c r="AAB14" s="11"/>
      <c r="AAC14" s="11"/>
      <c r="AAD14" s="11"/>
      <c r="AAE14" s="11"/>
      <c r="AAF14" s="11"/>
      <c r="AAG14" s="11"/>
      <c r="AAH14" s="11"/>
      <c r="AAI14" s="11"/>
      <c r="AAJ14" s="11"/>
      <c r="AAK14" s="11"/>
      <c r="AAL14" s="11"/>
      <c r="AAM14" s="11"/>
      <c r="AAN14" s="11"/>
      <c r="AAO14" s="11"/>
      <c r="AAP14" s="11"/>
      <c r="AAQ14" s="11"/>
      <c r="AAR14" s="11"/>
      <c r="AAS14" s="11"/>
      <c r="AAT14" s="11"/>
      <c r="AAU14" s="11"/>
      <c r="AAV14" s="11"/>
      <c r="AAW14" s="11"/>
      <c r="AAX14" s="11"/>
      <c r="AAY14" s="11"/>
      <c r="AAZ14" s="11"/>
      <c r="ABA14" s="11"/>
      <c r="ABB14" s="11"/>
      <c r="ABC14" s="11"/>
      <c r="ABD14" s="11"/>
      <c r="ABE14" s="11"/>
      <c r="ABF14" s="11"/>
      <c r="ABG14" s="11"/>
      <c r="ABH14" s="11"/>
      <c r="ABI14" s="11"/>
      <c r="ABJ14" s="11"/>
      <c r="ABK14" s="11"/>
      <c r="ABL14" s="11"/>
      <c r="ABM14" s="11"/>
      <c r="ABN14" s="11"/>
      <c r="ABO14" s="11"/>
      <c r="ABP14" s="11"/>
      <c r="ABQ14" s="11"/>
      <c r="ABR14" s="11"/>
      <c r="ABS14" s="11"/>
      <c r="ABT14" s="11"/>
      <c r="ABU14" s="11"/>
      <c r="ABV14" s="11"/>
      <c r="ABW14" s="11"/>
      <c r="ABX14" s="11"/>
      <c r="ABY14" s="11"/>
      <c r="ABZ14" s="11"/>
      <c r="ACA14" s="11"/>
      <c r="ACB14" s="11"/>
      <c r="ACC14" s="11"/>
      <c r="ACD14" s="11"/>
      <c r="ACE14" s="11"/>
      <c r="ACF14" s="11"/>
      <c r="ACG14" s="11"/>
      <c r="ACH14" s="11"/>
      <c r="ACI14" s="11"/>
      <c r="ACJ14" s="11"/>
      <c r="ACK14" s="11"/>
      <c r="ACL14" s="11"/>
      <c r="ACM14" s="11"/>
      <c r="ACN14" s="11"/>
      <c r="ACO14" s="11"/>
      <c r="ACP14" s="11"/>
      <c r="ACQ14" s="11"/>
      <c r="ACR14" s="11"/>
      <c r="ACS14" s="11"/>
      <c r="ACT14" s="11"/>
      <c r="ACU14" s="11"/>
      <c r="ACV14" s="11"/>
      <c r="ACW14" s="11"/>
      <c r="ACX14" s="11"/>
      <c r="ACY14" s="11"/>
      <c r="ACZ14" s="11"/>
      <c r="ADA14" s="11"/>
      <c r="ADB14" s="11"/>
      <c r="ADC14" s="11"/>
      <c r="ADD14" s="11"/>
      <c r="ADE14" s="11"/>
      <c r="ADF14" s="11"/>
      <c r="ADG14" s="11"/>
      <c r="ADH14" s="11"/>
      <c r="ADI14" s="11"/>
      <c r="ADJ14" s="11"/>
      <c r="ADK14" s="11"/>
      <c r="ADL14" s="11"/>
      <c r="ADM14" s="11"/>
      <c r="ADN14" s="11"/>
      <c r="ADO14" s="11"/>
      <c r="ADP14" s="11"/>
      <c r="ADQ14" s="11"/>
      <c r="ADR14" s="11"/>
      <c r="ADS14" s="11"/>
      <c r="ADT14" s="11"/>
      <c r="ADU14" s="11"/>
      <c r="ADV14" s="11"/>
      <c r="ADW14" s="11"/>
      <c r="ADX14" s="11"/>
      <c r="ADY14" s="11"/>
      <c r="ADZ14" s="11"/>
      <c r="AEA14" s="11"/>
      <c r="AEB14" s="11"/>
      <c r="AEC14" s="11"/>
      <c r="AED14" s="11"/>
      <c r="AEE14" s="11"/>
      <c r="AEF14" s="11"/>
      <c r="AEG14" s="11"/>
      <c r="AEH14" s="11"/>
      <c r="AEI14" s="11"/>
      <c r="AEJ14" s="11"/>
      <c r="AEK14" s="11"/>
      <c r="AEL14" s="11"/>
      <c r="AEM14" s="11"/>
      <c r="AEN14" s="11"/>
      <c r="AEO14" s="11"/>
      <c r="AEP14" s="11"/>
      <c r="AEQ14" s="11"/>
      <c r="AER14" s="11"/>
      <c r="AES14" s="11"/>
      <c r="AET14" s="11"/>
      <c r="AEU14" s="11"/>
      <c r="AEV14" s="11"/>
      <c r="AEW14" s="11"/>
      <c r="AEX14" s="11"/>
      <c r="AEY14" s="11"/>
      <c r="AEZ14" s="11"/>
      <c r="AFA14" s="11"/>
      <c r="AFB14" s="11"/>
      <c r="AFC14" s="11"/>
      <c r="AFD14" s="11"/>
      <c r="AFE14" s="11"/>
      <c r="AFF14" s="11"/>
      <c r="AFG14" s="11"/>
      <c r="AFH14" s="11"/>
      <c r="AFI14" s="11"/>
      <c r="AFJ14" s="11"/>
      <c r="AFK14" s="11"/>
      <c r="AFL14" s="11"/>
      <c r="AFM14" s="11"/>
      <c r="AFN14" s="11"/>
      <c r="AFO14" s="11"/>
      <c r="AFP14" s="11"/>
      <c r="AFQ14" s="11"/>
      <c r="AFR14" s="11"/>
      <c r="AFS14" s="11"/>
      <c r="AFT14" s="11"/>
      <c r="AFU14" s="11"/>
      <c r="AFV14" s="11"/>
      <c r="AFW14" s="11"/>
      <c r="AFX14" s="11"/>
      <c r="AFY14" s="11"/>
      <c r="AFZ14" s="11"/>
      <c r="AGA14" s="11"/>
      <c r="AGB14" s="11"/>
      <c r="AGC14" s="11"/>
      <c r="AGD14" s="11"/>
      <c r="AGE14" s="11"/>
      <c r="AGF14" s="11"/>
      <c r="AGG14" s="11"/>
      <c r="AGH14" s="11"/>
      <c r="AGI14" s="11"/>
      <c r="AGJ14" s="11"/>
      <c r="AGK14" s="11"/>
      <c r="AGL14" s="11"/>
      <c r="AGM14" s="11"/>
      <c r="AGN14" s="11"/>
      <c r="AGO14" s="11"/>
      <c r="AGP14" s="11"/>
      <c r="AGQ14" s="11"/>
      <c r="AGR14" s="11"/>
      <c r="AGS14" s="11"/>
      <c r="AGT14" s="11"/>
      <c r="AGU14" s="11"/>
      <c r="AGV14" s="11"/>
      <c r="AGW14" s="11"/>
      <c r="AGX14" s="11"/>
      <c r="AGY14" s="11"/>
      <c r="AGZ14" s="11"/>
      <c r="AHA14" s="11"/>
      <c r="AHB14" s="11"/>
      <c r="AHC14" s="11"/>
      <c r="AHD14" s="11"/>
      <c r="AHE14" s="11"/>
      <c r="AHF14" s="11"/>
      <c r="AHG14" s="11"/>
      <c r="AHH14" s="11"/>
      <c r="AHI14" s="11"/>
      <c r="AHJ14" s="11"/>
      <c r="AHK14" s="11"/>
      <c r="AHL14" s="11"/>
      <c r="AHM14" s="11"/>
      <c r="AHN14" s="11"/>
      <c r="AHO14" s="11"/>
      <c r="AHP14" s="11"/>
      <c r="AHQ14" s="11"/>
      <c r="AHR14" s="11"/>
      <c r="AHS14" s="11"/>
      <c r="AHT14" s="11"/>
      <c r="AHU14" s="11"/>
      <c r="AHV14" s="11"/>
      <c r="AHW14" s="11"/>
      <c r="AHX14" s="11"/>
      <c r="AHY14" s="11"/>
      <c r="AHZ14" s="11"/>
      <c r="AIA14" s="11"/>
      <c r="AIB14" s="11"/>
      <c r="AIC14" s="11"/>
      <c r="AID14" s="11"/>
      <c r="AIE14" s="11"/>
      <c r="AIF14" s="11"/>
      <c r="AIG14" s="11"/>
      <c r="AIH14" s="11"/>
      <c r="AII14" s="11"/>
      <c r="AIJ14" s="11"/>
      <c r="AIK14" s="11"/>
      <c r="AIL14" s="11"/>
      <c r="AIM14" s="11"/>
      <c r="AIN14" s="11"/>
      <c r="AIO14" s="11"/>
      <c r="AIP14" s="11"/>
      <c r="AIQ14" s="11"/>
      <c r="AIR14" s="11"/>
      <c r="AIS14" s="11"/>
      <c r="AIT14" s="11"/>
      <c r="AIU14" s="11"/>
      <c r="AIV14" s="11"/>
      <c r="AIW14" s="11"/>
      <c r="AIX14" s="11"/>
      <c r="AIY14" s="11"/>
      <c r="AIZ14" s="11"/>
      <c r="AJA14" s="11"/>
      <c r="AJB14" s="11"/>
      <c r="AJC14" s="11"/>
      <c r="AJD14" s="11"/>
      <c r="AJE14" s="11"/>
      <c r="AJF14" s="11"/>
      <c r="AJG14" s="11"/>
      <c r="AJH14" s="11"/>
      <c r="AJI14" s="11"/>
      <c r="AJJ14" s="11"/>
      <c r="AJK14" s="11"/>
      <c r="AJL14" s="11"/>
      <c r="AJM14" s="11"/>
      <c r="AJN14" s="11"/>
      <c r="AJO14" s="11"/>
      <c r="AJP14" s="11"/>
      <c r="AJQ14" s="11"/>
      <c r="AJR14" s="11"/>
      <c r="AJS14" s="11"/>
      <c r="AJT14" s="11"/>
      <c r="AJU14" s="11"/>
      <c r="AJV14" s="11"/>
      <c r="AJW14" s="11"/>
      <c r="AJX14" s="11"/>
      <c r="AJY14" s="11"/>
      <c r="AJZ14" s="11"/>
      <c r="AKA14" s="11"/>
      <c r="AKB14" s="11"/>
      <c r="AKC14" s="11"/>
      <c r="AKD14" s="11"/>
      <c r="AKE14" s="11"/>
      <c r="AKF14" s="11"/>
      <c r="AKG14" s="11"/>
      <c r="AKH14" s="11"/>
      <c r="AKI14" s="11"/>
      <c r="AKJ14" s="11"/>
      <c r="AKK14" s="11"/>
      <c r="AKL14" s="11"/>
      <c r="AKM14" s="11"/>
      <c r="AKN14" s="11"/>
      <c r="AKO14" s="11"/>
      <c r="AKP14" s="11"/>
      <c r="AKQ14" s="11"/>
      <c r="AKR14" s="11"/>
      <c r="AKS14" s="11"/>
      <c r="AKT14" s="11"/>
      <c r="AKU14" s="11"/>
      <c r="AKV14" s="11"/>
      <c r="AKW14" s="11"/>
      <c r="AKX14" s="11"/>
      <c r="AKY14" s="11"/>
      <c r="AKZ14" s="11"/>
      <c r="ALA14" s="11"/>
      <c r="ALB14" s="11"/>
      <c r="ALC14" s="11"/>
      <c r="ALD14" s="11"/>
      <c r="ALE14" s="11"/>
      <c r="ALF14" s="11"/>
      <c r="ALG14" s="11"/>
      <c r="ALH14" s="11"/>
      <c r="ALI14" s="11"/>
      <c r="ALJ14" s="11"/>
      <c r="ALK14" s="11"/>
      <c r="ALL14" s="11"/>
      <c r="ALM14" s="11"/>
      <c r="ALN14" s="11"/>
      <c r="ALO14" s="11"/>
      <c r="ALP14" s="11"/>
      <c r="ALQ14" s="11"/>
      <c r="ALR14" s="11"/>
      <c r="ALS14" s="11"/>
      <c r="ALT14" s="11"/>
      <c r="ALU14" s="11"/>
      <c r="ALV14" s="11"/>
      <c r="ALW14" s="11"/>
      <c r="ALX14" s="11"/>
      <c r="ALY14" s="11"/>
      <c r="ALZ14" s="11"/>
      <c r="AMA14" s="11"/>
      <c r="AMB14" s="11"/>
      <c r="AMC14" s="11"/>
      <c r="AMD14" s="11"/>
      <c r="AME14" s="11"/>
      <c r="AMF14" s="11"/>
      <c r="AMG14" s="11"/>
      <c r="AMH14" s="11"/>
      <c r="AMI14" s="11"/>
      <c r="AMJ14" s="11"/>
      <c r="AMK14" s="11"/>
      <c r="AML14" s="11"/>
      <c r="AMM14" s="11"/>
      <c r="AMN14" s="11"/>
      <c r="AMO14" s="11"/>
      <c r="AMP14" s="11"/>
      <c r="AMQ14" s="11"/>
      <c r="AMR14" s="11"/>
      <c r="AMS14" s="11"/>
      <c r="AMT14" s="11"/>
      <c r="AMU14" s="11"/>
      <c r="AMV14" s="11"/>
      <c r="AMW14" s="11"/>
      <c r="AMX14" s="11"/>
      <c r="AMY14" s="11"/>
      <c r="AMZ14" s="11"/>
      <c r="ANA14" s="11"/>
      <c r="ANB14" s="11"/>
      <c r="ANC14" s="11"/>
      <c r="AND14" s="11"/>
      <c r="ANE14" s="11"/>
      <c r="ANF14" s="11"/>
      <c r="ANG14" s="11"/>
      <c r="ANH14" s="11"/>
      <c r="ANI14" s="11"/>
      <c r="ANJ14" s="11"/>
      <c r="ANK14" s="11"/>
      <c r="ANL14" s="11"/>
      <c r="ANM14" s="11"/>
      <c r="ANN14" s="11"/>
      <c r="ANO14" s="11"/>
      <c r="ANP14" s="11"/>
      <c r="ANQ14" s="11"/>
      <c r="ANR14" s="11"/>
      <c r="ANS14" s="11"/>
      <c r="ANT14" s="11"/>
      <c r="ANU14" s="11"/>
      <c r="ANV14" s="11"/>
      <c r="ANW14" s="11"/>
      <c r="ANX14" s="11"/>
      <c r="ANY14" s="11"/>
      <c r="ANZ14" s="11"/>
      <c r="AOA14" s="11"/>
      <c r="AOB14" s="11"/>
      <c r="AOC14" s="11"/>
      <c r="AOD14" s="11"/>
      <c r="AOE14" s="11"/>
      <c r="AOF14" s="11"/>
      <c r="AOG14" s="11"/>
      <c r="AOH14" s="11"/>
      <c r="AOI14" s="11"/>
      <c r="AOJ14" s="11"/>
      <c r="AOK14" s="11"/>
      <c r="AOL14" s="11"/>
      <c r="AOM14" s="11"/>
      <c r="AON14" s="11"/>
      <c r="AOO14" s="11"/>
      <c r="AOP14" s="11"/>
      <c r="AOQ14" s="11"/>
      <c r="AOR14" s="11"/>
      <c r="AOS14" s="11"/>
      <c r="AOT14" s="11"/>
      <c r="AOU14" s="11"/>
      <c r="AOV14" s="11"/>
      <c r="AOW14" s="11"/>
      <c r="AOX14" s="11"/>
      <c r="AOY14" s="11"/>
      <c r="AOZ14" s="11"/>
      <c r="APA14" s="11"/>
      <c r="APB14" s="11"/>
      <c r="APC14" s="11"/>
      <c r="APD14" s="11"/>
      <c r="APE14" s="11"/>
      <c r="APF14" s="11"/>
      <c r="APG14" s="11"/>
      <c r="APH14" s="11"/>
      <c r="API14" s="11"/>
      <c r="APJ14" s="11"/>
      <c r="APK14" s="11"/>
      <c r="APL14" s="11"/>
      <c r="APM14" s="11"/>
      <c r="APN14" s="11"/>
      <c r="APO14" s="11"/>
      <c r="APP14" s="11"/>
      <c r="APQ14" s="11"/>
      <c r="APR14" s="11"/>
      <c r="APS14" s="11"/>
      <c r="APT14" s="11"/>
      <c r="APU14" s="11"/>
      <c r="APV14" s="11"/>
      <c r="APW14" s="11"/>
      <c r="APX14" s="11"/>
      <c r="APY14" s="11"/>
      <c r="APZ14" s="11"/>
      <c r="AQA14" s="11"/>
      <c r="AQB14" s="11"/>
      <c r="AQC14" s="11"/>
      <c r="AQD14" s="11"/>
      <c r="AQE14" s="11"/>
      <c r="AQF14" s="11"/>
      <c r="AQG14" s="11"/>
      <c r="AQH14" s="11"/>
      <c r="AQI14" s="11"/>
      <c r="AQJ14" s="11"/>
      <c r="AQK14" s="11"/>
      <c r="AQL14" s="11"/>
      <c r="AQM14" s="11"/>
      <c r="AQN14" s="11"/>
      <c r="AQO14" s="11"/>
      <c r="AQP14" s="11"/>
      <c r="AQQ14" s="11"/>
      <c r="AQR14" s="11"/>
      <c r="AQS14" s="11"/>
      <c r="AQT14" s="11"/>
      <c r="AQU14" s="11"/>
      <c r="AQV14" s="11"/>
      <c r="AQW14" s="11"/>
      <c r="AQX14" s="11"/>
      <c r="AQY14" s="11"/>
      <c r="AQZ14" s="11"/>
      <c r="ARA14" s="11"/>
      <c r="ARB14" s="11"/>
      <c r="ARC14" s="11"/>
      <c r="ARD14" s="11"/>
      <c r="ARE14" s="11"/>
      <c r="ARF14" s="11"/>
      <c r="ARG14" s="11"/>
      <c r="ARH14" s="11"/>
      <c r="ARI14" s="11"/>
      <c r="ARJ14" s="11"/>
      <c r="ARK14" s="11"/>
      <c r="ARL14" s="11"/>
      <c r="ARM14" s="11"/>
      <c r="ARN14" s="11"/>
      <c r="ARO14" s="11"/>
      <c r="ARP14" s="11"/>
      <c r="ARQ14" s="11"/>
      <c r="ARR14" s="11"/>
      <c r="ARS14" s="11"/>
      <c r="ART14" s="11"/>
      <c r="ARU14" s="11"/>
      <c r="ARV14" s="11"/>
      <c r="ARW14" s="11"/>
      <c r="ARX14" s="11"/>
      <c r="ARY14" s="11"/>
      <c r="ARZ14" s="11"/>
      <c r="ASA14" s="11"/>
      <c r="ASB14" s="11"/>
      <c r="ASC14" s="11"/>
      <c r="ASD14" s="11"/>
      <c r="ASE14" s="11"/>
      <c r="ASF14" s="11"/>
      <c r="ASG14" s="11"/>
      <c r="ASH14" s="11"/>
      <c r="ASI14" s="11"/>
      <c r="ASJ14" s="11"/>
      <c r="ASK14" s="11"/>
      <c r="ASL14" s="11"/>
      <c r="ASM14" s="11"/>
      <c r="ASN14" s="11"/>
      <c r="ASO14" s="11"/>
      <c r="ASP14" s="11"/>
      <c r="ASQ14" s="11"/>
      <c r="ASR14" s="11"/>
      <c r="ASS14" s="11"/>
      <c r="AST14" s="11"/>
      <c r="ASU14" s="11"/>
      <c r="ASV14" s="11"/>
      <c r="ASW14" s="11"/>
      <c r="ASX14" s="11"/>
      <c r="ASY14" s="11"/>
      <c r="ASZ14" s="11"/>
      <c r="ATA14" s="11"/>
      <c r="ATB14" s="11"/>
      <c r="ATC14" s="11"/>
      <c r="ATD14" s="11"/>
      <c r="ATE14" s="11"/>
      <c r="ATF14" s="11"/>
      <c r="ATG14" s="11"/>
      <c r="ATH14" s="11"/>
      <c r="ATI14" s="11"/>
      <c r="ATJ14" s="11"/>
      <c r="ATK14" s="11"/>
      <c r="ATL14" s="11"/>
      <c r="ATM14" s="11"/>
      <c r="ATN14" s="11"/>
      <c r="ATO14" s="11"/>
      <c r="ATP14" s="11"/>
      <c r="ATQ14" s="11"/>
      <c r="ATR14" s="11"/>
      <c r="ATS14" s="11"/>
      <c r="ATT14" s="11"/>
      <c r="ATU14" s="11"/>
      <c r="ATV14" s="11"/>
      <c r="ATW14" s="11"/>
      <c r="ATX14" s="11"/>
      <c r="ATY14" s="11"/>
      <c r="ATZ14" s="11"/>
      <c r="AUA14" s="11"/>
      <c r="AUB14" s="11"/>
      <c r="AUC14" s="11"/>
      <c r="AUD14" s="11"/>
      <c r="AUE14" s="11"/>
      <c r="AUF14" s="11"/>
      <c r="AUG14" s="11"/>
      <c r="AUH14" s="11"/>
      <c r="AUI14" s="11"/>
      <c r="AUJ14" s="11"/>
      <c r="AUK14" s="11"/>
      <c r="AUL14" s="11"/>
      <c r="AUM14" s="11"/>
      <c r="AUN14" s="11"/>
      <c r="AUO14" s="11"/>
      <c r="AUP14" s="11"/>
      <c r="AUQ14" s="11"/>
      <c r="AUR14" s="11"/>
      <c r="AUS14" s="11"/>
      <c r="AUT14" s="11"/>
      <c r="AUU14" s="11"/>
      <c r="AUV14" s="11"/>
      <c r="AUW14" s="11"/>
      <c r="AUX14" s="11"/>
      <c r="AUY14" s="11"/>
      <c r="AUZ14" s="11"/>
      <c r="AVA14" s="11"/>
      <c r="AVB14" s="11"/>
      <c r="AVC14" s="11"/>
      <c r="AVD14" s="11"/>
      <c r="AVE14" s="11"/>
      <c r="AVF14" s="11"/>
      <c r="AVG14" s="11"/>
      <c r="AVH14" s="11"/>
      <c r="AVI14" s="11"/>
      <c r="AVJ14" s="11"/>
      <c r="AVK14" s="11"/>
      <c r="AVL14" s="11"/>
      <c r="AVM14" s="11"/>
      <c r="AVN14" s="11"/>
      <c r="AVO14" s="11"/>
      <c r="AVP14" s="11"/>
      <c r="AVQ14" s="11"/>
      <c r="AVR14" s="11"/>
      <c r="AVS14" s="11"/>
      <c r="AVT14" s="11"/>
      <c r="AVU14" s="11"/>
      <c r="AVV14" s="11"/>
      <c r="AVW14" s="11"/>
      <c r="AVX14" s="11"/>
      <c r="AVY14" s="11"/>
      <c r="AVZ14" s="11"/>
      <c r="AWA14" s="11"/>
      <c r="AWB14" s="11"/>
      <c r="AWC14" s="11"/>
      <c r="AWD14" s="11"/>
      <c r="AWE14" s="11"/>
      <c r="AWF14" s="11"/>
      <c r="AWG14" s="11"/>
      <c r="AWH14" s="11"/>
      <c r="AWI14" s="11"/>
      <c r="AWJ14" s="11"/>
      <c r="AWK14" s="11"/>
      <c r="AWL14" s="11"/>
      <c r="AWM14" s="11"/>
      <c r="AWN14" s="11"/>
      <c r="AWO14" s="11"/>
      <c r="AWP14" s="11"/>
      <c r="AWQ14" s="11"/>
      <c r="AWR14" s="11"/>
      <c r="AWS14" s="11"/>
      <c r="AWT14" s="11"/>
      <c r="AWU14" s="11"/>
      <c r="AWV14" s="11"/>
      <c r="AWW14" s="11"/>
      <c r="AWX14" s="11"/>
      <c r="AWY14" s="11"/>
      <c r="AWZ14" s="11"/>
      <c r="AXA14" s="11"/>
      <c r="AXB14" s="11"/>
      <c r="AXC14" s="11"/>
      <c r="AXD14" s="11"/>
      <c r="AXE14" s="11"/>
      <c r="AXF14" s="11"/>
      <c r="AXG14" s="11"/>
      <c r="AXH14" s="11"/>
      <c r="AXI14" s="11"/>
      <c r="AXJ14" s="11"/>
      <c r="AXK14" s="11"/>
      <c r="AXL14" s="11"/>
      <c r="AXM14" s="11"/>
      <c r="AXN14" s="11"/>
      <c r="AXO14" s="11"/>
      <c r="AXP14" s="11"/>
      <c r="AXQ14" s="11"/>
      <c r="AXR14" s="11"/>
      <c r="AXS14" s="11"/>
      <c r="AXT14" s="11"/>
      <c r="AXU14" s="11"/>
      <c r="AXV14" s="11"/>
      <c r="AXW14" s="11"/>
      <c r="AXX14" s="11"/>
      <c r="AXY14" s="11"/>
      <c r="AXZ14" s="11"/>
      <c r="AYA14" s="11"/>
      <c r="AYB14" s="11"/>
      <c r="AYC14" s="11"/>
      <c r="AYD14" s="11"/>
      <c r="AYE14" s="11"/>
      <c r="AYF14" s="11"/>
      <c r="AYG14" s="11"/>
      <c r="AYH14" s="11"/>
      <c r="AYI14" s="11"/>
      <c r="AYJ14" s="11"/>
      <c r="AYK14" s="11"/>
      <c r="AYL14" s="11"/>
      <c r="AYM14" s="11"/>
      <c r="AYN14" s="11"/>
      <c r="AYO14" s="11"/>
      <c r="AYP14" s="11"/>
      <c r="AYQ14" s="11"/>
      <c r="AYR14" s="11"/>
      <c r="AYS14" s="11"/>
      <c r="AYT14" s="11"/>
      <c r="AYU14" s="11"/>
      <c r="AYV14" s="11"/>
      <c r="AYW14" s="11"/>
      <c r="AYX14" s="11"/>
      <c r="AYY14" s="11"/>
      <c r="AYZ14" s="11"/>
      <c r="AZA14" s="11"/>
      <c r="AZB14" s="11"/>
      <c r="AZC14" s="11"/>
      <c r="AZD14" s="11"/>
      <c r="AZE14" s="11"/>
      <c r="AZF14" s="11"/>
      <c r="AZG14" s="11"/>
      <c r="AZH14" s="11"/>
      <c r="AZI14" s="11"/>
      <c r="AZJ14" s="11"/>
      <c r="AZK14" s="11"/>
      <c r="AZL14" s="11"/>
      <c r="AZM14" s="11"/>
      <c r="AZN14" s="11"/>
      <c r="AZO14" s="11"/>
      <c r="AZP14" s="11"/>
      <c r="AZQ14" s="11"/>
      <c r="AZR14" s="11"/>
      <c r="AZS14" s="11"/>
      <c r="AZT14" s="11"/>
      <c r="AZU14" s="11"/>
      <c r="AZV14" s="11"/>
      <c r="AZW14" s="11"/>
      <c r="AZX14" s="11"/>
      <c r="AZY14" s="11"/>
      <c r="AZZ14" s="11"/>
      <c r="BAA14" s="11"/>
      <c r="BAB14" s="11"/>
      <c r="BAC14" s="11"/>
      <c r="BAD14" s="11"/>
      <c r="BAE14" s="11"/>
      <c r="BAF14" s="11"/>
      <c r="BAG14" s="11"/>
      <c r="BAH14" s="11"/>
      <c r="BAI14" s="11"/>
      <c r="BAJ14" s="11"/>
      <c r="BAK14" s="11"/>
      <c r="BAL14" s="11"/>
      <c r="BAM14" s="11"/>
      <c r="BAN14" s="11"/>
      <c r="BAO14" s="11"/>
      <c r="BAP14" s="11"/>
      <c r="BAQ14" s="11"/>
      <c r="BAR14" s="11"/>
      <c r="BAS14" s="11"/>
      <c r="BAT14" s="11"/>
      <c r="BAU14" s="11"/>
      <c r="BAV14" s="11"/>
      <c r="BAW14" s="11"/>
      <c r="BAX14" s="11"/>
      <c r="BAY14" s="11"/>
      <c r="BAZ14" s="11"/>
      <c r="BBA14" s="11"/>
      <c r="BBB14" s="11"/>
      <c r="BBC14" s="11"/>
      <c r="BBD14" s="11"/>
      <c r="BBE14" s="11"/>
      <c r="BBF14" s="11"/>
      <c r="BBG14" s="11"/>
      <c r="BBH14" s="11"/>
      <c r="BBI14" s="11"/>
      <c r="BBJ14" s="11"/>
      <c r="BBK14" s="11"/>
      <c r="BBL14" s="11"/>
      <c r="BBM14" s="11"/>
      <c r="BBN14" s="11"/>
      <c r="BBO14" s="11"/>
      <c r="BBP14" s="11"/>
      <c r="BBQ14" s="11"/>
      <c r="BBR14" s="11"/>
      <c r="BBS14" s="11"/>
      <c r="BBT14" s="11"/>
      <c r="BBU14" s="11"/>
      <c r="BBV14" s="11"/>
      <c r="BBW14" s="11"/>
      <c r="BBX14" s="11"/>
      <c r="BBY14" s="11"/>
      <c r="BBZ14" s="11"/>
      <c r="BCA14" s="11"/>
      <c r="BCB14" s="11"/>
      <c r="BCC14" s="11"/>
      <c r="BCD14" s="11"/>
      <c r="BCE14" s="11"/>
      <c r="BCF14" s="11"/>
      <c r="BCG14" s="11"/>
      <c r="BCH14" s="11"/>
      <c r="BCI14" s="11"/>
      <c r="BCJ14" s="11"/>
      <c r="BCK14" s="11"/>
      <c r="BCL14" s="11"/>
      <c r="BCM14" s="11"/>
      <c r="BCN14" s="11"/>
      <c r="BCO14" s="11"/>
      <c r="BCP14" s="11"/>
      <c r="BCQ14" s="11"/>
      <c r="BCR14" s="11"/>
      <c r="BCS14" s="11"/>
      <c r="BCT14" s="11"/>
      <c r="BCU14" s="11"/>
      <c r="BCV14" s="11"/>
      <c r="BCW14" s="11"/>
      <c r="BCX14" s="11"/>
      <c r="BCY14" s="11"/>
      <c r="BCZ14" s="11"/>
      <c r="BDA14" s="11"/>
      <c r="BDB14" s="11"/>
      <c r="BDC14" s="11"/>
      <c r="BDD14" s="11"/>
      <c r="BDE14" s="11"/>
      <c r="BDF14" s="11"/>
      <c r="BDG14" s="11"/>
      <c r="BDH14" s="11"/>
      <c r="BDI14" s="11"/>
      <c r="BDJ14" s="11"/>
      <c r="BDK14" s="11"/>
      <c r="BDL14" s="11"/>
      <c r="BDM14" s="11"/>
      <c r="BDN14" s="11"/>
      <c r="BDO14" s="11"/>
      <c r="BDP14" s="11"/>
      <c r="BDQ14" s="11"/>
      <c r="BDR14" s="11"/>
      <c r="BDS14" s="11"/>
      <c r="BDT14" s="11"/>
      <c r="BDU14" s="11"/>
      <c r="BDV14" s="11"/>
      <c r="BDW14" s="11"/>
      <c r="BDX14" s="11"/>
      <c r="BDY14" s="11"/>
      <c r="BDZ14" s="11"/>
      <c r="BEA14" s="11"/>
      <c r="BEB14" s="11"/>
      <c r="BEC14" s="11"/>
      <c r="BED14" s="11"/>
      <c r="BEE14" s="11"/>
      <c r="BEF14" s="11"/>
      <c r="BEG14" s="11"/>
      <c r="BEH14" s="11"/>
      <c r="BEI14" s="11"/>
      <c r="BEJ14" s="11"/>
      <c r="BEK14" s="11"/>
      <c r="BEL14" s="11"/>
      <c r="BEM14" s="11"/>
      <c r="BEN14" s="11"/>
      <c r="BEO14" s="11"/>
      <c r="BEP14" s="11"/>
      <c r="BEQ14" s="11"/>
      <c r="BER14" s="11"/>
      <c r="BES14" s="11"/>
      <c r="BET14" s="11"/>
      <c r="BEU14" s="11"/>
      <c r="BEV14" s="11"/>
      <c r="BEW14" s="11"/>
      <c r="BEX14" s="11"/>
      <c r="BEY14" s="11"/>
      <c r="BEZ14" s="11"/>
      <c r="BFA14" s="11"/>
      <c r="BFB14" s="11"/>
      <c r="BFC14" s="11"/>
      <c r="BFD14" s="11"/>
      <c r="BFE14" s="11"/>
      <c r="BFF14" s="11"/>
      <c r="BFG14" s="11"/>
      <c r="BFH14" s="11"/>
      <c r="BFI14" s="11"/>
      <c r="BFJ14" s="11"/>
      <c r="BFK14" s="11"/>
      <c r="BFL14" s="11"/>
      <c r="BFM14" s="11"/>
      <c r="BFN14" s="11"/>
      <c r="BFO14" s="11"/>
      <c r="BFP14" s="11"/>
      <c r="BFQ14" s="11"/>
      <c r="BFR14" s="11"/>
      <c r="BFS14" s="11"/>
      <c r="BFT14" s="11"/>
      <c r="BFU14" s="11"/>
      <c r="BFV14" s="11"/>
      <c r="BFW14" s="11"/>
      <c r="BFX14" s="11"/>
      <c r="BFY14" s="11"/>
      <c r="BFZ14" s="11"/>
      <c r="BGA14" s="11"/>
      <c r="BGB14" s="11"/>
      <c r="BGC14" s="11"/>
      <c r="BGD14" s="11"/>
      <c r="BGE14" s="11"/>
      <c r="BGF14" s="11"/>
      <c r="BGG14" s="11"/>
      <c r="BGH14" s="11"/>
      <c r="BGI14" s="11"/>
      <c r="BGJ14" s="11"/>
      <c r="BGK14" s="11"/>
      <c r="BGL14" s="11"/>
      <c r="BGM14" s="11"/>
      <c r="BGN14" s="11"/>
      <c r="BGO14" s="11"/>
      <c r="BGP14" s="11"/>
      <c r="BGQ14" s="11"/>
      <c r="BGR14" s="11"/>
      <c r="BGS14" s="11"/>
      <c r="BGT14" s="11"/>
      <c r="BGU14" s="11"/>
      <c r="BGV14" s="11"/>
      <c r="BGW14" s="11"/>
      <c r="BGX14" s="11"/>
      <c r="BGY14" s="11"/>
      <c r="BGZ14" s="11"/>
      <c r="BHA14" s="11"/>
      <c r="BHB14" s="11"/>
      <c r="BHC14" s="11"/>
      <c r="BHD14" s="11"/>
      <c r="BHE14" s="11"/>
      <c r="BHF14" s="11"/>
      <c r="BHG14" s="11"/>
      <c r="BHH14" s="11"/>
      <c r="BHI14" s="11"/>
      <c r="BHJ14" s="11"/>
      <c r="BHK14" s="11"/>
      <c r="BHL14" s="11"/>
      <c r="BHM14" s="11"/>
      <c r="BHN14" s="11"/>
      <c r="BHO14" s="11"/>
      <c r="BHP14" s="11"/>
      <c r="BHQ14" s="11"/>
      <c r="BHR14" s="11"/>
      <c r="BHS14" s="11"/>
      <c r="BHT14" s="11"/>
      <c r="BHU14" s="11"/>
      <c r="BHV14" s="11"/>
      <c r="BHW14" s="11"/>
      <c r="BHX14" s="11"/>
      <c r="BHY14" s="11"/>
      <c r="BHZ14" s="11"/>
      <c r="BIA14" s="11"/>
      <c r="BIB14" s="11"/>
      <c r="BIC14" s="11"/>
      <c r="BID14" s="11"/>
      <c r="BIE14" s="11"/>
      <c r="BIF14" s="11"/>
      <c r="BIG14" s="11"/>
      <c r="BIH14" s="11"/>
      <c r="BII14" s="11"/>
      <c r="BIJ14" s="11"/>
      <c r="BIK14" s="11"/>
      <c r="BIL14" s="11"/>
      <c r="BIM14" s="11"/>
      <c r="BIN14" s="11"/>
      <c r="BIO14" s="11"/>
      <c r="BIP14" s="11"/>
      <c r="BIQ14" s="11"/>
      <c r="BIR14" s="11"/>
      <c r="BIS14" s="11"/>
      <c r="BIT14" s="11"/>
      <c r="BIU14" s="11"/>
      <c r="BIV14" s="11"/>
      <c r="BIW14" s="11"/>
      <c r="BIX14" s="11"/>
      <c r="BIY14" s="11"/>
      <c r="BIZ14" s="11"/>
      <c r="BJA14" s="11"/>
      <c r="BJB14" s="11"/>
      <c r="BJC14" s="11"/>
      <c r="BJD14" s="11"/>
      <c r="BJE14" s="11"/>
      <c r="BJF14" s="11"/>
      <c r="BJG14" s="11"/>
      <c r="BJH14" s="11"/>
      <c r="BJI14" s="11"/>
      <c r="BJJ14" s="11"/>
      <c r="BJK14" s="11"/>
      <c r="BJL14" s="11"/>
      <c r="BJM14" s="11"/>
      <c r="BJN14" s="11"/>
      <c r="BJO14" s="11"/>
      <c r="BJP14" s="11"/>
      <c r="BJQ14" s="11"/>
      <c r="BJR14" s="11"/>
      <c r="BJS14" s="11"/>
      <c r="BJT14" s="11"/>
      <c r="BJU14" s="11"/>
      <c r="BJV14" s="11"/>
      <c r="BJW14" s="11"/>
      <c r="BJX14" s="11"/>
      <c r="BJY14" s="11"/>
      <c r="BJZ14" s="11"/>
      <c r="BKA14" s="11"/>
      <c r="BKB14" s="11"/>
      <c r="BKC14" s="11"/>
      <c r="BKD14" s="11"/>
      <c r="BKE14" s="11"/>
      <c r="BKF14" s="11"/>
      <c r="BKG14" s="11"/>
      <c r="BKH14" s="11"/>
      <c r="BKI14" s="11"/>
      <c r="BKJ14" s="11"/>
      <c r="BKK14" s="11"/>
      <c r="BKL14" s="11"/>
      <c r="BKM14" s="11"/>
      <c r="BKN14" s="11"/>
      <c r="BKO14" s="11"/>
      <c r="BKP14" s="11"/>
      <c r="BKQ14" s="11"/>
      <c r="BKR14" s="11"/>
      <c r="BKS14" s="11"/>
      <c r="BKT14" s="11"/>
      <c r="BKU14" s="11"/>
      <c r="BKV14" s="11"/>
      <c r="BKW14" s="11"/>
      <c r="BKX14" s="11"/>
      <c r="BKY14" s="11"/>
      <c r="BKZ14" s="11"/>
      <c r="BLA14" s="11"/>
      <c r="BLB14" s="11"/>
      <c r="BLC14" s="11"/>
      <c r="BLD14" s="11"/>
      <c r="BLE14" s="11"/>
      <c r="BLF14" s="11"/>
      <c r="BLG14" s="11"/>
      <c r="BLH14" s="11"/>
      <c r="BLI14" s="11"/>
      <c r="BLJ14" s="11"/>
      <c r="BLK14" s="11"/>
      <c r="BLL14" s="11"/>
      <c r="BLM14" s="11"/>
      <c r="BLN14" s="11"/>
      <c r="BLO14" s="11"/>
      <c r="BLP14" s="11"/>
      <c r="BLQ14" s="11"/>
      <c r="BLR14" s="11"/>
      <c r="BLS14" s="11"/>
      <c r="BLT14" s="11"/>
      <c r="BLU14" s="11"/>
      <c r="BLV14" s="11"/>
      <c r="BLW14" s="11"/>
      <c r="BLX14" s="11"/>
      <c r="BLY14" s="11"/>
      <c r="BLZ14" s="11"/>
      <c r="BMA14" s="11"/>
      <c r="BMB14" s="11"/>
      <c r="BMC14" s="11"/>
      <c r="BMD14" s="11"/>
      <c r="BME14" s="11"/>
      <c r="BMF14" s="11"/>
      <c r="BMG14" s="11"/>
      <c r="BMH14" s="11"/>
      <c r="BMI14" s="11"/>
      <c r="BMJ14" s="11"/>
      <c r="BMK14" s="11"/>
      <c r="BML14" s="11"/>
      <c r="BMM14" s="11"/>
      <c r="BMN14" s="11"/>
      <c r="BMO14" s="11"/>
      <c r="BMP14" s="11"/>
      <c r="BMQ14" s="11"/>
      <c r="BMR14" s="11"/>
      <c r="BMS14" s="11"/>
      <c r="BMT14" s="11"/>
      <c r="BMU14" s="11"/>
      <c r="BMV14" s="11"/>
      <c r="BMW14" s="11"/>
      <c r="BMX14" s="11"/>
      <c r="BMY14" s="11"/>
      <c r="BMZ14" s="11"/>
      <c r="BNA14" s="11"/>
      <c r="BNB14" s="11"/>
      <c r="BNC14" s="11"/>
      <c r="BND14" s="11"/>
      <c r="BNE14" s="11"/>
      <c r="BNF14" s="11"/>
      <c r="BNG14" s="11"/>
      <c r="BNH14" s="11"/>
      <c r="BNI14" s="11"/>
      <c r="BNJ14" s="11"/>
      <c r="BNK14" s="11"/>
      <c r="BNL14" s="11"/>
      <c r="BNM14" s="11"/>
      <c r="BNN14" s="11"/>
      <c r="BNO14" s="11"/>
      <c r="BNP14" s="11"/>
      <c r="BNQ14" s="11"/>
      <c r="BNR14" s="11"/>
      <c r="BNS14" s="11"/>
      <c r="BNT14" s="11"/>
      <c r="BNU14" s="11"/>
      <c r="BNV14" s="11"/>
      <c r="BNW14" s="11"/>
      <c r="BNX14" s="11"/>
      <c r="BNY14" s="11"/>
      <c r="BNZ14" s="11"/>
      <c r="BOA14" s="11"/>
      <c r="BOB14" s="11"/>
      <c r="BOC14" s="11"/>
      <c r="BOD14" s="11"/>
      <c r="BOE14" s="11"/>
      <c r="BOF14" s="11"/>
      <c r="BOG14" s="11"/>
      <c r="BOH14" s="11"/>
      <c r="BOI14" s="11"/>
      <c r="BOJ14" s="11"/>
      <c r="BOK14" s="11"/>
      <c r="BOL14" s="11"/>
      <c r="BOM14" s="11"/>
      <c r="BON14" s="11"/>
      <c r="BOO14" s="11"/>
      <c r="BOP14" s="11"/>
      <c r="BOQ14" s="11"/>
      <c r="BOR14" s="11"/>
      <c r="BOS14" s="11"/>
      <c r="BOT14" s="11"/>
      <c r="BOU14" s="11"/>
      <c r="BOV14" s="11"/>
      <c r="BOW14" s="11"/>
      <c r="BOX14" s="11"/>
      <c r="BOY14" s="11"/>
      <c r="BOZ14" s="11"/>
      <c r="BPA14" s="11"/>
      <c r="BPB14" s="11"/>
      <c r="BPC14" s="11"/>
      <c r="BPD14" s="11"/>
      <c r="BPE14" s="11"/>
      <c r="BPF14" s="11"/>
      <c r="BPG14" s="11"/>
      <c r="BPH14" s="11"/>
      <c r="BPI14" s="11"/>
      <c r="BPJ14" s="11"/>
      <c r="BPK14" s="11"/>
      <c r="BPL14" s="11"/>
      <c r="BPM14" s="11"/>
      <c r="BPN14" s="11"/>
      <c r="BPO14" s="11"/>
      <c r="BPP14" s="11"/>
      <c r="BPQ14" s="11"/>
      <c r="BPR14" s="11"/>
      <c r="BPS14" s="11"/>
      <c r="BPT14" s="11"/>
      <c r="BPU14" s="11"/>
      <c r="BPV14" s="11"/>
      <c r="BPW14" s="11"/>
      <c r="BPX14" s="11"/>
      <c r="BPY14" s="11"/>
      <c r="BPZ14" s="11"/>
      <c r="BQA14" s="11"/>
      <c r="BQB14" s="11"/>
      <c r="BQC14" s="11"/>
      <c r="BQD14" s="11"/>
      <c r="BQE14" s="11"/>
      <c r="BQF14" s="11"/>
      <c r="BQG14" s="11"/>
      <c r="BQH14" s="11"/>
      <c r="BQI14" s="11"/>
      <c r="BQJ14" s="11"/>
      <c r="BQK14" s="11"/>
      <c r="BQL14" s="11"/>
      <c r="BQM14" s="11"/>
      <c r="BQN14" s="11"/>
      <c r="BQO14" s="11"/>
      <c r="BQP14" s="11"/>
      <c r="BQQ14" s="11"/>
      <c r="BQR14" s="11"/>
      <c r="BQS14" s="11"/>
      <c r="BQT14" s="11"/>
      <c r="BQU14" s="11"/>
      <c r="BQV14" s="11"/>
      <c r="BQW14" s="11"/>
      <c r="BQX14" s="11"/>
      <c r="BQY14" s="11"/>
      <c r="BQZ14" s="11"/>
      <c r="BRA14" s="11"/>
      <c r="BRB14" s="11"/>
      <c r="BRC14" s="11"/>
      <c r="BRD14" s="11"/>
      <c r="BRE14" s="11"/>
      <c r="BRF14" s="11"/>
      <c r="BRG14" s="11"/>
      <c r="BRH14" s="11"/>
      <c r="BRI14" s="11"/>
      <c r="BRJ14" s="11"/>
      <c r="BRK14" s="11"/>
      <c r="BRL14" s="11"/>
      <c r="BRM14" s="11"/>
      <c r="BRN14" s="11"/>
      <c r="BRO14" s="11"/>
      <c r="BRP14" s="11"/>
      <c r="BRQ14" s="11"/>
      <c r="BRR14" s="11"/>
      <c r="BRS14" s="11"/>
      <c r="BRT14" s="11"/>
      <c r="BRU14" s="11"/>
      <c r="BRV14" s="11"/>
      <c r="BRW14" s="11"/>
      <c r="BRX14" s="11"/>
      <c r="BRY14" s="11"/>
      <c r="BRZ14" s="11"/>
      <c r="BSA14" s="11"/>
      <c r="BSB14" s="11"/>
      <c r="BSC14" s="11"/>
      <c r="BSD14" s="11"/>
      <c r="BSE14" s="11"/>
      <c r="BSF14" s="11"/>
      <c r="BSG14" s="11"/>
      <c r="BSH14" s="11"/>
      <c r="BSI14" s="11"/>
      <c r="BSJ14" s="11"/>
      <c r="BSK14" s="11"/>
      <c r="BSL14" s="11"/>
      <c r="BSM14" s="11"/>
      <c r="BSN14" s="11"/>
      <c r="BSO14" s="11"/>
      <c r="BSP14" s="11"/>
      <c r="BSQ14" s="11"/>
      <c r="BSR14" s="11"/>
      <c r="BSS14" s="11"/>
      <c r="BST14" s="11"/>
      <c r="BSU14" s="11"/>
      <c r="BSV14" s="11"/>
      <c r="BSW14" s="11"/>
      <c r="BSX14" s="11"/>
      <c r="BSY14" s="11"/>
      <c r="BSZ14" s="11"/>
      <c r="BTA14" s="11"/>
      <c r="BTB14" s="11"/>
      <c r="BTC14" s="11"/>
      <c r="BTD14" s="11"/>
      <c r="BTE14" s="11"/>
      <c r="BTF14" s="11"/>
      <c r="BTG14" s="11"/>
      <c r="BTH14" s="11"/>
      <c r="BTI14" s="11"/>
      <c r="BTJ14" s="11"/>
      <c r="BTK14" s="11"/>
      <c r="BTL14" s="11"/>
      <c r="BTM14" s="11"/>
      <c r="BTN14" s="11"/>
      <c r="BTO14" s="11"/>
      <c r="BTP14" s="11"/>
      <c r="BTQ14" s="11"/>
      <c r="BTR14" s="11"/>
      <c r="BTS14" s="11"/>
      <c r="BTT14" s="11"/>
      <c r="BTU14" s="11"/>
      <c r="BTV14" s="11"/>
      <c r="BTW14" s="11"/>
      <c r="BTX14" s="11"/>
      <c r="BTY14" s="11"/>
      <c r="BTZ14" s="11"/>
      <c r="BUA14" s="11"/>
      <c r="BUB14" s="11"/>
      <c r="BUC14" s="11"/>
      <c r="BUD14" s="11"/>
      <c r="BUE14" s="11"/>
      <c r="BUF14" s="11"/>
      <c r="BUG14" s="11"/>
      <c r="BUH14" s="11"/>
      <c r="BUI14" s="11"/>
      <c r="BUJ14" s="11"/>
      <c r="BUK14" s="11"/>
      <c r="BUL14" s="11"/>
      <c r="BUM14" s="11"/>
      <c r="BUN14" s="11"/>
      <c r="BUO14" s="11"/>
      <c r="BUP14" s="11"/>
      <c r="BUQ14" s="11"/>
      <c r="BUR14" s="11"/>
      <c r="BUS14" s="11"/>
      <c r="BUT14" s="11"/>
      <c r="BUU14" s="11"/>
      <c r="BUV14" s="11"/>
      <c r="BUW14" s="11"/>
      <c r="BUX14" s="11"/>
      <c r="BUY14" s="11"/>
      <c r="BUZ14" s="11"/>
      <c r="BVA14" s="11"/>
      <c r="BVB14" s="11"/>
      <c r="BVC14" s="11"/>
      <c r="BVD14" s="11"/>
      <c r="BVE14" s="11"/>
      <c r="BVF14" s="11"/>
      <c r="BVG14" s="11"/>
      <c r="BVH14" s="11"/>
      <c r="BVI14" s="11"/>
      <c r="BVJ14" s="11"/>
      <c r="BVK14" s="11"/>
      <c r="BVL14" s="11"/>
      <c r="BVM14" s="11"/>
      <c r="BVN14" s="11"/>
      <c r="BVO14" s="11"/>
      <c r="BVP14" s="11"/>
      <c r="BVQ14" s="11"/>
      <c r="BVR14" s="11"/>
      <c r="BVS14" s="11"/>
      <c r="BVT14" s="11"/>
      <c r="BVU14" s="11"/>
      <c r="BVV14" s="11"/>
      <c r="BVW14" s="11"/>
      <c r="BVX14" s="11"/>
      <c r="BVY14" s="11"/>
      <c r="BVZ14" s="11"/>
      <c r="BWA14" s="11"/>
      <c r="BWB14" s="11"/>
      <c r="BWC14" s="11"/>
      <c r="BWD14" s="11"/>
      <c r="BWE14" s="11"/>
      <c r="BWF14" s="11"/>
      <c r="BWG14" s="11"/>
      <c r="BWH14" s="11"/>
      <c r="BWI14" s="11"/>
      <c r="BWJ14" s="11"/>
      <c r="BWK14" s="11"/>
      <c r="BWL14" s="11"/>
      <c r="BWM14" s="11"/>
      <c r="BWN14" s="11"/>
      <c r="BWO14" s="11"/>
      <c r="BWP14" s="11"/>
      <c r="BWQ14" s="11"/>
      <c r="BWR14" s="11"/>
      <c r="BWS14" s="11"/>
      <c r="BWT14" s="11"/>
      <c r="BWU14" s="11"/>
      <c r="BWV14" s="11"/>
      <c r="BWW14" s="11"/>
      <c r="BWX14" s="11"/>
      <c r="BWY14" s="11"/>
      <c r="BWZ14" s="11"/>
      <c r="BXA14" s="11"/>
      <c r="BXB14" s="11"/>
      <c r="BXC14" s="11"/>
      <c r="BXD14" s="11"/>
      <c r="BXE14" s="11"/>
      <c r="BXF14" s="11"/>
      <c r="BXG14" s="11"/>
      <c r="BXH14" s="11"/>
      <c r="BXI14" s="11"/>
      <c r="BXJ14" s="11"/>
      <c r="BXK14" s="11"/>
      <c r="BXL14" s="11"/>
      <c r="BXM14" s="11"/>
      <c r="BXN14" s="11"/>
      <c r="BXO14" s="11"/>
      <c r="BXP14" s="11"/>
      <c r="BXQ14" s="11"/>
      <c r="BXR14" s="11"/>
      <c r="BXS14" s="11"/>
      <c r="BXT14" s="11"/>
      <c r="BXU14" s="11"/>
      <c r="BXV14" s="11"/>
      <c r="BXW14" s="11"/>
      <c r="BXX14" s="11"/>
      <c r="BXY14" s="11"/>
      <c r="BXZ14" s="11"/>
      <c r="BYA14" s="11"/>
      <c r="BYB14" s="11"/>
      <c r="BYC14" s="11"/>
      <c r="BYD14" s="11"/>
      <c r="BYE14" s="11"/>
      <c r="BYF14" s="11"/>
      <c r="BYG14" s="11"/>
      <c r="BYH14" s="11"/>
      <c r="BYI14" s="11"/>
      <c r="BYJ14" s="11"/>
      <c r="BYK14" s="11"/>
      <c r="BYL14" s="11"/>
      <c r="BYM14" s="11"/>
      <c r="BYN14" s="11"/>
      <c r="BYO14" s="11"/>
      <c r="BYP14" s="11"/>
      <c r="BYQ14" s="11"/>
      <c r="BYR14" s="11"/>
      <c r="BYS14" s="11"/>
      <c r="BYT14" s="11"/>
      <c r="BYU14" s="11"/>
      <c r="BYV14" s="11"/>
      <c r="BYW14" s="11"/>
      <c r="BYX14" s="11"/>
      <c r="BYY14" s="11"/>
      <c r="BYZ14" s="11"/>
      <c r="BZA14" s="11"/>
      <c r="BZB14" s="11"/>
      <c r="BZC14" s="11"/>
      <c r="BZD14" s="11"/>
      <c r="BZE14" s="11"/>
      <c r="BZF14" s="11"/>
      <c r="BZG14" s="11"/>
      <c r="BZH14" s="11"/>
      <c r="BZI14" s="11"/>
      <c r="BZJ14" s="11"/>
      <c r="BZK14" s="11"/>
      <c r="BZL14" s="11"/>
      <c r="BZM14" s="11"/>
      <c r="BZN14" s="11"/>
      <c r="BZO14" s="11"/>
      <c r="BZP14" s="11"/>
      <c r="BZQ14" s="11"/>
      <c r="BZR14" s="11"/>
      <c r="BZS14" s="11"/>
      <c r="BZT14" s="11"/>
      <c r="BZU14" s="11"/>
      <c r="BZV14" s="11"/>
      <c r="BZW14" s="11"/>
      <c r="BZX14" s="11"/>
      <c r="BZY14" s="11"/>
      <c r="BZZ14" s="11"/>
      <c r="CAA14" s="11"/>
      <c r="CAB14" s="11"/>
      <c r="CAC14" s="11"/>
      <c r="CAD14" s="11"/>
      <c r="CAE14" s="11"/>
      <c r="CAF14" s="11"/>
      <c r="CAG14" s="11"/>
      <c r="CAH14" s="11"/>
      <c r="CAI14" s="11"/>
      <c r="CAJ14" s="11"/>
      <c r="CAK14" s="11"/>
      <c r="CAL14" s="11"/>
      <c r="CAM14" s="11"/>
      <c r="CAN14" s="11"/>
      <c r="CAO14" s="11"/>
      <c r="CAP14" s="11"/>
      <c r="CAQ14" s="11"/>
      <c r="CAR14" s="11"/>
      <c r="CAS14" s="11"/>
      <c r="CAT14" s="11"/>
      <c r="CAU14" s="11"/>
      <c r="CAV14" s="11"/>
      <c r="CAW14" s="11"/>
      <c r="CAX14" s="11"/>
      <c r="CAY14" s="11"/>
      <c r="CAZ14" s="11"/>
      <c r="CBA14" s="11"/>
      <c r="CBB14" s="11"/>
      <c r="CBC14" s="11"/>
      <c r="CBD14" s="11"/>
      <c r="CBE14" s="11"/>
      <c r="CBF14" s="11"/>
      <c r="CBG14" s="11"/>
      <c r="CBH14" s="11"/>
      <c r="CBI14" s="11"/>
      <c r="CBJ14" s="11"/>
      <c r="CBK14" s="11"/>
      <c r="CBL14" s="11"/>
      <c r="CBM14" s="11"/>
      <c r="CBN14" s="11"/>
      <c r="CBO14" s="11"/>
      <c r="CBP14" s="11"/>
      <c r="CBQ14" s="11"/>
      <c r="CBR14" s="11"/>
      <c r="CBS14" s="11"/>
      <c r="CBT14" s="11"/>
      <c r="CBU14" s="11"/>
      <c r="CBV14" s="11"/>
      <c r="CBW14" s="11"/>
      <c r="CBX14" s="11"/>
      <c r="CBY14" s="11"/>
      <c r="CBZ14" s="11"/>
      <c r="CCA14" s="11"/>
      <c r="CCB14" s="11"/>
      <c r="CCC14" s="11"/>
      <c r="CCD14" s="11"/>
      <c r="CCE14" s="11"/>
      <c r="CCF14" s="11"/>
      <c r="CCG14" s="11"/>
      <c r="CCH14" s="11"/>
      <c r="CCI14" s="11"/>
      <c r="CCJ14" s="11"/>
      <c r="CCK14" s="11"/>
      <c r="CCL14" s="11"/>
      <c r="CCM14" s="11"/>
      <c r="CCN14" s="11"/>
      <c r="CCO14" s="11"/>
      <c r="CCP14" s="11"/>
      <c r="CCQ14" s="11"/>
      <c r="CCR14" s="11"/>
      <c r="CCS14" s="11"/>
      <c r="CCT14" s="11"/>
      <c r="CCU14" s="11"/>
      <c r="CCV14" s="11"/>
      <c r="CCW14" s="11"/>
      <c r="CCX14" s="11"/>
      <c r="CCY14" s="11"/>
      <c r="CCZ14" s="11"/>
      <c r="CDA14" s="11"/>
      <c r="CDB14" s="11"/>
      <c r="CDC14" s="11"/>
      <c r="CDD14" s="11"/>
      <c r="CDE14" s="11"/>
      <c r="CDF14" s="11"/>
      <c r="CDG14" s="11"/>
      <c r="CDH14" s="11"/>
      <c r="CDI14" s="11"/>
      <c r="CDJ14" s="11"/>
      <c r="CDK14" s="11"/>
      <c r="CDL14" s="11"/>
      <c r="CDM14" s="11"/>
      <c r="CDN14" s="11"/>
      <c r="CDO14" s="11"/>
      <c r="CDP14" s="11"/>
      <c r="CDQ14" s="11"/>
      <c r="CDR14" s="11"/>
      <c r="CDS14" s="11"/>
      <c r="CDT14" s="11"/>
      <c r="CDU14" s="11"/>
      <c r="CDV14" s="11"/>
      <c r="CDW14" s="11"/>
      <c r="CDX14" s="11"/>
      <c r="CDY14" s="11"/>
      <c r="CDZ14" s="11"/>
      <c r="CEA14" s="11"/>
      <c r="CEB14" s="11"/>
      <c r="CEC14" s="11"/>
      <c r="CED14" s="11"/>
      <c r="CEE14" s="11"/>
      <c r="CEF14" s="11"/>
      <c r="CEG14" s="11"/>
      <c r="CEH14" s="11"/>
      <c r="CEI14" s="11"/>
      <c r="CEJ14" s="11"/>
      <c r="CEK14" s="11"/>
      <c r="CEL14" s="11"/>
      <c r="CEM14" s="11"/>
      <c r="CEN14" s="11"/>
      <c r="CEO14" s="11"/>
      <c r="CEP14" s="11"/>
      <c r="CEQ14" s="11"/>
      <c r="CER14" s="11"/>
      <c r="CES14" s="11"/>
      <c r="CET14" s="11"/>
      <c r="CEU14" s="11"/>
      <c r="CEV14" s="11"/>
      <c r="CEW14" s="11"/>
      <c r="CEX14" s="11"/>
      <c r="CEY14" s="11"/>
      <c r="CEZ14" s="11"/>
      <c r="CFA14" s="11"/>
      <c r="CFB14" s="11"/>
      <c r="CFC14" s="11"/>
      <c r="CFD14" s="11"/>
      <c r="CFE14" s="11"/>
      <c r="CFF14" s="11"/>
      <c r="CFG14" s="11"/>
      <c r="CFH14" s="11"/>
      <c r="CFI14" s="11"/>
      <c r="CFJ14" s="11"/>
      <c r="CFK14" s="11"/>
      <c r="CFL14" s="11"/>
      <c r="CFM14" s="11"/>
      <c r="CFN14" s="11"/>
      <c r="CFO14" s="11"/>
      <c r="CFP14" s="11"/>
      <c r="CFQ14" s="11"/>
      <c r="CFR14" s="11"/>
      <c r="CFS14" s="11"/>
      <c r="CFT14" s="11"/>
      <c r="CFU14" s="11"/>
      <c r="CFV14" s="11"/>
      <c r="CFW14" s="11"/>
      <c r="CFX14" s="11"/>
      <c r="CFY14" s="11"/>
      <c r="CFZ14" s="11"/>
      <c r="CGA14" s="11"/>
      <c r="CGB14" s="11"/>
      <c r="CGC14" s="11"/>
      <c r="CGD14" s="11"/>
      <c r="CGE14" s="11"/>
      <c r="CGF14" s="11"/>
      <c r="CGG14" s="11"/>
      <c r="CGH14" s="11"/>
      <c r="CGI14" s="11"/>
      <c r="CGJ14" s="11"/>
      <c r="CGK14" s="11"/>
      <c r="CGL14" s="11"/>
      <c r="CGM14" s="11"/>
      <c r="CGN14" s="11"/>
      <c r="CGO14" s="11"/>
      <c r="CGP14" s="11"/>
      <c r="CGQ14" s="11"/>
      <c r="CGR14" s="11"/>
      <c r="CGS14" s="11"/>
      <c r="CGT14" s="11"/>
      <c r="CGU14" s="11"/>
      <c r="CGV14" s="11"/>
      <c r="CGW14" s="11"/>
      <c r="CGX14" s="11"/>
      <c r="CGY14" s="11"/>
      <c r="CGZ14" s="11"/>
      <c r="CHA14" s="11"/>
      <c r="CHB14" s="11"/>
      <c r="CHC14" s="11"/>
      <c r="CHD14" s="11"/>
      <c r="CHE14" s="11"/>
      <c r="CHF14" s="11"/>
      <c r="CHG14" s="11"/>
      <c r="CHH14" s="11"/>
      <c r="CHI14" s="11"/>
      <c r="CHJ14" s="11"/>
      <c r="CHK14" s="11"/>
      <c r="CHL14" s="11"/>
      <c r="CHM14" s="11"/>
      <c r="CHN14" s="11"/>
      <c r="CHO14" s="11"/>
      <c r="CHP14" s="11"/>
      <c r="CHQ14" s="11"/>
      <c r="CHR14" s="11"/>
      <c r="CHS14" s="11"/>
      <c r="CHT14" s="11"/>
      <c r="CHU14" s="11"/>
      <c r="CHV14" s="11"/>
      <c r="CHW14" s="11"/>
      <c r="CHX14" s="11"/>
      <c r="CHY14" s="11"/>
      <c r="CHZ14" s="11"/>
      <c r="CIA14" s="11"/>
      <c r="CIB14" s="11"/>
      <c r="CIC14" s="11"/>
      <c r="CID14" s="11"/>
      <c r="CIE14" s="11"/>
      <c r="CIF14" s="11"/>
      <c r="CIG14" s="11"/>
      <c r="CIH14" s="11"/>
      <c r="CII14" s="11"/>
      <c r="CIJ14" s="11"/>
      <c r="CIK14" s="11"/>
      <c r="CIL14" s="11"/>
      <c r="CIM14" s="11"/>
      <c r="CIN14" s="11"/>
      <c r="CIO14" s="11"/>
      <c r="CIP14" s="11"/>
      <c r="CIQ14" s="11"/>
      <c r="CIR14" s="11"/>
      <c r="CIS14" s="11"/>
      <c r="CIT14" s="11"/>
      <c r="CIU14" s="11"/>
      <c r="CIV14" s="11"/>
      <c r="CIW14" s="11"/>
      <c r="CIX14" s="11"/>
      <c r="CIY14" s="11"/>
      <c r="CIZ14" s="11"/>
      <c r="CJA14" s="11"/>
      <c r="CJB14" s="11"/>
      <c r="CJC14" s="11"/>
      <c r="CJD14" s="11"/>
      <c r="CJE14" s="11"/>
      <c r="CJF14" s="11"/>
      <c r="CJG14" s="11"/>
      <c r="CJH14" s="11"/>
      <c r="CJI14" s="11"/>
      <c r="CJJ14" s="11"/>
      <c r="CJK14" s="11"/>
      <c r="CJL14" s="11"/>
      <c r="CJM14" s="11"/>
      <c r="CJN14" s="11"/>
      <c r="CJO14" s="11"/>
      <c r="CJP14" s="11"/>
      <c r="CJQ14" s="11"/>
      <c r="CJR14" s="11"/>
      <c r="CJS14" s="11"/>
      <c r="CJT14" s="11"/>
      <c r="CJU14" s="11"/>
      <c r="CJV14" s="11"/>
      <c r="CJW14" s="11"/>
      <c r="CJX14" s="11"/>
      <c r="CJY14" s="11"/>
      <c r="CJZ14" s="11"/>
      <c r="CKA14" s="11"/>
      <c r="CKB14" s="11"/>
      <c r="CKC14" s="11"/>
      <c r="CKD14" s="11"/>
      <c r="CKE14" s="11"/>
      <c r="CKF14" s="11"/>
      <c r="CKG14" s="11"/>
      <c r="CKH14" s="11"/>
      <c r="CKI14" s="11"/>
      <c r="CKJ14" s="11"/>
      <c r="CKK14" s="11"/>
      <c r="CKL14" s="11"/>
      <c r="CKM14" s="11"/>
      <c r="CKN14" s="11"/>
      <c r="CKO14" s="11"/>
      <c r="CKP14" s="11"/>
      <c r="CKQ14" s="11"/>
      <c r="CKR14" s="11"/>
      <c r="CKS14" s="11"/>
      <c r="CKT14" s="11"/>
      <c r="CKU14" s="11"/>
      <c r="CKV14" s="11"/>
      <c r="CKW14" s="11"/>
      <c r="CKX14" s="11"/>
      <c r="CKY14" s="11"/>
      <c r="CKZ14" s="11"/>
      <c r="CLA14" s="11"/>
      <c r="CLB14" s="11"/>
      <c r="CLC14" s="11"/>
      <c r="CLD14" s="11"/>
      <c r="CLE14" s="11"/>
      <c r="CLF14" s="11"/>
      <c r="CLG14" s="11"/>
      <c r="CLH14" s="11"/>
      <c r="CLI14" s="11"/>
      <c r="CLJ14" s="11"/>
      <c r="CLK14" s="11"/>
      <c r="CLL14" s="11"/>
      <c r="CLM14" s="11"/>
      <c r="CLN14" s="11"/>
      <c r="CLO14" s="11"/>
      <c r="CLP14" s="11"/>
      <c r="CLQ14" s="11"/>
      <c r="CLR14" s="11"/>
      <c r="CLS14" s="11"/>
      <c r="CLT14" s="11"/>
      <c r="CLU14" s="11"/>
      <c r="CLV14" s="11"/>
      <c r="CLW14" s="11"/>
      <c r="CLX14" s="11"/>
      <c r="CLY14" s="11"/>
      <c r="CLZ14" s="11"/>
      <c r="CMA14" s="11"/>
      <c r="CMB14" s="11"/>
      <c r="CMC14" s="11"/>
      <c r="CMD14" s="11"/>
      <c r="CME14" s="11"/>
      <c r="CMF14" s="11"/>
      <c r="CMG14" s="11"/>
      <c r="CMH14" s="11"/>
      <c r="CMI14" s="11"/>
      <c r="CMJ14" s="11"/>
      <c r="CMK14" s="11"/>
      <c r="CML14" s="11"/>
      <c r="CMM14" s="11"/>
      <c r="CMN14" s="11"/>
      <c r="CMO14" s="11"/>
      <c r="CMP14" s="11"/>
      <c r="CMQ14" s="11"/>
      <c r="CMR14" s="11"/>
      <c r="CMS14" s="11"/>
      <c r="CMT14" s="11"/>
      <c r="CMU14" s="11"/>
      <c r="CMV14" s="11"/>
      <c r="CMW14" s="11"/>
      <c r="CMX14" s="11"/>
      <c r="CMY14" s="11"/>
      <c r="CMZ14" s="11"/>
      <c r="CNA14" s="11"/>
      <c r="CNB14" s="11"/>
      <c r="CNC14" s="11"/>
      <c r="CND14" s="11"/>
      <c r="CNE14" s="11"/>
      <c r="CNF14" s="11"/>
      <c r="CNG14" s="11"/>
      <c r="CNH14" s="11"/>
      <c r="CNI14" s="11"/>
      <c r="CNJ14" s="11"/>
      <c r="CNK14" s="11"/>
      <c r="CNL14" s="11"/>
      <c r="CNM14" s="11"/>
      <c r="CNN14" s="11"/>
      <c r="CNO14" s="11"/>
      <c r="CNP14" s="11"/>
      <c r="CNQ14" s="11"/>
      <c r="CNR14" s="11"/>
      <c r="CNS14" s="11"/>
      <c r="CNT14" s="11"/>
      <c r="CNU14" s="11"/>
      <c r="CNV14" s="11"/>
      <c r="CNW14" s="11"/>
      <c r="CNX14" s="11"/>
      <c r="CNY14" s="11"/>
      <c r="CNZ14" s="11"/>
      <c r="COA14" s="11"/>
      <c r="COB14" s="11"/>
      <c r="COC14" s="11"/>
      <c r="COD14" s="11"/>
      <c r="COE14" s="11"/>
      <c r="COF14" s="11"/>
      <c r="COG14" s="11"/>
      <c r="COH14" s="11"/>
      <c r="COI14" s="11"/>
      <c r="COJ14" s="11"/>
      <c r="COK14" s="11"/>
      <c r="COL14" s="11"/>
      <c r="COM14" s="11"/>
      <c r="CON14" s="11"/>
      <c r="COO14" s="11"/>
      <c r="COP14" s="11"/>
      <c r="COQ14" s="11"/>
      <c r="COR14" s="11"/>
      <c r="COS14" s="11"/>
      <c r="COT14" s="11"/>
      <c r="COU14" s="11"/>
      <c r="COV14" s="11"/>
      <c r="COW14" s="11"/>
      <c r="COX14" s="11"/>
      <c r="COY14" s="11"/>
      <c r="COZ14" s="11"/>
      <c r="CPA14" s="11"/>
      <c r="CPB14" s="11"/>
      <c r="CPC14" s="11"/>
      <c r="CPD14" s="11"/>
      <c r="CPE14" s="11"/>
      <c r="CPF14" s="11"/>
      <c r="CPG14" s="11"/>
      <c r="CPH14" s="11"/>
      <c r="CPI14" s="11"/>
      <c r="CPJ14" s="11"/>
      <c r="CPK14" s="11"/>
      <c r="CPL14" s="11"/>
      <c r="CPM14" s="11"/>
      <c r="CPN14" s="11"/>
      <c r="CPO14" s="11"/>
      <c r="CPP14" s="11"/>
      <c r="CPQ14" s="11"/>
      <c r="CPR14" s="11"/>
      <c r="CPS14" s="11"/>
      <c r="CPT14" s="11"/>
      <c r="CPU14" s="11"/>
      <c r="CPV14" s="11"/>
      <c r="CPW14" s="11"/>
      <c r="CPX14" s="11"/>
      <c r="CPY14" s="11"/>
      <c r="CPZ14" s="11"/>
      <c r="CQA14" s="11"/>
      <c r="CQB14" s="11"/>
      <c r="CQC14" s="11"/>
      <c r="CQD14" s="11"/>
      <c r="CQE14" s="11"/>
      <c r="CQF14" s="11"/>
      <c r="CQG14" s="11"/>
      <c r="CQH14" s="11"/>
      <c r="CQI14" s="11"/>
      <c r="CQJ14" s="11"/>
      <c r="CQK14" s="11"/>
      <c r="CQL14" s="11"/>
      <c r="CQM14" s="11"/>
      <c r="CQN14" s="11"/>
      <c r="CQO14" s="11"/>
      <c r="CQP14" s="11"/>
      <c r="CQQ14" s="11"/>
      <c r="CQR14" s="11"/>
      <c r="CQS14" s="11"/>
      <c r="CQT14" s="11"/>
      <c r="CQU14" s="11"/>
      <c r="CQV14" s="11"/>
      <c r="CQW14" s="11"/>
      <c r="CQX14" s="11"/>
      <c r="CQY14" s="11"/>
      <c r="CQZ14" s="11"/>
      <c r="CRA14" s="11"/>
      <c r="CRB14" s="11"/>
      <c r="CRC14" s="11"/>
      <c r="CRD14" s="11"/>
      <c r="CRE14" s="11"/>
      <c r="CRF14" s="11"/>
      <c r="CRG14" s="11"/>
      <c r="CRH14" s="11"/>
      <c r="CRI14" s="11"/>
      <c r="CRJ14" s="11"/>
      <c r="CRK14" s="11"/>
      <c r="CRL14" s="11"/>
      <c r="CRM14" s="11"/>
      <c r="CRN14" s="11"/>
      <c r="CRO14" s="11"/>
      <c r="CRP14" s="11"/>
      <c r="CRQ14" s="11"/>
      <c r="CRR14" s="11"/>
      <c r="CRS14" s="11"/>
      <c r="CRT14" s="11"/>
      <c r="CRU14" s="11"/>
      <c r="CRV14" s="11"/>
      <c r="CRW14" s="11"/>
      <c r="CRX14" s="11"/>
      <c r="CRY14" s="11"/>
      <c r="CRZ14" s="11"/>
      <c r="CSA14" s="11"/>
      <c r="CSB14" s="11"/>
      <c r="CSC14" s="11"/>
      <c r="CSD14" s="11"/>
      <c r="CSE14" s="11"/>
      <c r="CSF14" s="11"/>
      <c r="CSG14" s="11"/>
      <c r="CSH14" s="11"/>
      <c r="CSI14" s="11"/>
      <c r="CSJ14" s="11"/>
      <c r="CSK14" s="11"/>
      <c r="CSL14" s="11"/>
      <c r="CSM14" s="11"/>
      <c r="CSN14" s="11"/>
      <c r="CSO14" s="11"/>
      <c r="CSP14" s="11"/>
      <c r="CSQ14" s="11"/>
      <c r="CSR14" s="11"/>
      <c r="CSS14" s="11"/>
      <c r="CST14" s="11"/>
      <c r="CSU14" s="11"/>
      <c r="CSV14" s="11"/>
      <c r="CSW14" s="11"/>
      <c r="CSX14" s="11"/>
      <c r="CSY14" s="11"/>
      <c r="CSZ14" s="11"/>
      <c r="CTA14" s="11"/>
      <c r="CTB14" s="11"/>
      <c r="CTC14" s="11"/>
      <c r="CTD14" s="11"/>
      <c r="CTE14" s="11"/>
      <c r="CTF14" s="11"/>
      <c r="CTG14" s="11"/>
      <c r="CTH14" s="11"/>
      <c r="CTI14" s="11"/>
      <c r="CTJ14" s="11"/>
      <c r="CTK14" s="11"/>
      <c r="CTL14" s="11"/>
      <c r="CTM14" s="11"/>
      <c r="CTN14" s="11"/>
      <c r="CTO14" s="11"/>
      <c r="CTP14" s="11"/>
      <c r="CTQ14" s="11"/>
      <c r="CTR14" s="11"/>
      <c r="CTS14" s="11"/>
      <c r="CTT14" s="11"/>
      <c r="CTU14" s="11"/>
      <c r="CTV14" s="11"/>
      <c r="CTW14" s="11"/>
      <c r="CTX14" s="11"/>
      <c r="CTY14" s="11"/>
      <c r="CTZ14" s="11"/>
      <c r="CUA14" s="11"/>
      <c r="CUB14" s="11"/>
      <c r="CUC14" s="11"/>
      <c r="CUD14" s="11"/>
      <c r="CUE14" s="11"/>
      <c r="CUF14" s="11"/>
      <c r="CUG14" s="11"/>
      <c r="CUH14" s="11"/>
      <c r="CUI14" s="11"/>
      <c r="CUJ14" s="11"/>
      <c r="CUK14" s="11"/>
      <c r="CUL14" s="11"/>
      <c r="CUM14" s="11"/>
      <c r="CUN14" s="11"/>
      <c r="CUO14" s="11"/>
      <c r="CUP14" s="11"/>
      <c r="CUQ14" s="11"/>
      <c r="CUR14" s="11"/>
      <c r="CUS14" s="11"/>
      <c r="CUT14" s="11"/>
      <c r="CUU14" s="11"/>
      <c r="CUV14" s="11"/>
      <c r="CUW14" s="11"/>
      <c r="CUX14" s="11"/>
      <c r="CUY14" s="11"/>
      <c r="CUZ14" s="11"/>
      <c r="CVA14" s="11"/>
      <c r="CVB14" s="11"/>
      <c r="CVC14" s="11"/>
      <c r="CVD14" s="11"/>
      <c r="CVE14" s="11"/>
      <c r="CVF14" s="11"/>
      <c r="CVG14" s="11"/>
      <c r="CVH14" s="11"/>
      <c r="CVI14" s="11"/>
      <c r="CVJ14" s="11"/>
      <c r="CVK14" s="11"/>
      <c r="CVL14" s="11"/>
      <c r="CVM14" s="11"/>
      <c r="CVN14" s="11"/>
      <c r="CVO14" s="11"/>
      <c r="CVP14" s="11"/>
      <c r="CVQ14" s="11"/>
      <c r="CVR14" s="11"/>
      <c r="CVS14" s="11"/>
      <c r="CVT14" s="11"/>
      <c r="CVU14" s="11"/>
      <c r="CVV14" s="11"/>
      <c r="CVW14" s="11"/>
      <c r="CVX14" s="11"/>
      <c r="CVY14" s="11"/>
      <c r="CVZ14" s="11"/>
      <c r="CWA14" s="11"/>
      <c r="CWB14" s="11"/>
      <c r="CWC14" s="11"/>
      <c r="CWD14" s="11"/>
      <c r="CWE14" s="11"/>
      <c r="CWF14" s="11"/>
      <c r="CWG14" s="11"/>
      <c r="CWH14" s="11"/>
      <c r="CWI14" s="11"/>
      <c r="CWJ14" s="11"/>
      <c r="CWK14" s="11"/>
      <c r="CWL14" s="11"/>
      <c r="CWM14" s="11"/>
      <c r="CWN14" s="11"/>
      <c r="CWO14" s="11"/>
      <c r="CWP14" s="11"/>
      <c r="CWQ14" s="11"/>
      <c r="CWR14" s="11"/>
      <c r="CWS14" s="11"/>
      <c r="CWT14" s="11"/>
      <c r="CWU14" s="11"/>
      <c r="CWV14" s="11"/>
      <c r="CWW14" s="11"/>
      <c r="CWX14" s="11"/>
      <c r="CWY14" s="11"/>
      <c r="CWZ14" s="11"/>
      <c r="CXA14" s="11"/>
      <c r="CXB14" s="11"/>
      <c r="CXC14" s="11"/>
      <c r="CXD14" s="11"/>
      <c r="CXE14" s="11"/>
      <c r="CXF14" s="11"/>
      <c r="CXG14" s="11"/>
      <c r="CXH14" s="11"/>
      <c r="CXI14" s="11"/>
      <c r="CXJ14" s="11"/>
      <c r="CXK14" s="11"/>
      <c r="CXL14" s="11"/>
      <c r="CXM14" s="11"/>
      <c r="CXN14" s="11"/>
      <c r="CXO14" s="11"/>
      <c r="CXP14" s="11"/>
      <c r="CXQ14" s="11"/>
      <c r="CXR14" s="11"/>
      <c r="CXS14" s="11"/>
      <c r="CXT14" s="11"/>
      <c r="CXU14" s="11"/>
      <c r="CXV14" s="11"/>
      <c r="CXW14" s="11"/>
      <c r="CXX14" s="11"/>
      <c r="CXY14" s="11"/>
      <c r="CXZ14" s="11"/>
      <c r="CYA14" s="11"/>
      <c r="CYB14" s="11"/>
      <c r="CYC14" s="11"/>
      <c r="CYD14" s="11"/>
      <c r="CYE14" s="11"/>
      <c r="CYF14" s="11"/>
      <c r="CYG14" s="11"/>
      <c r="CYH14" s="11"/>
      <c r="CYI14" s="11"/>
      <c r="CYJ14" s="11"/>
      <c r="CYK14" s="11"/>
      <c r="CYL14" s="11"/>
      <c r="CYM14" s="11"/>
      <c r="CYN14" s="11"/>
      <c r="CYO14" s="11"/>
      <c r="CYP14" s="11"/>
      <c r="CYQ14" s="11"/>
      <c r="CYR14" s="11"/>
      <c r="CYS14" s="11"/>
      <c r="CYT14" s="11"/>
      <c r="CYU14" s="11"/>
      <c r="CYV14" s="11"/>
      <c r="CYW14" s="11"/>
      <c r="CYX14" s="11"/>
      <c r="CYY14" s="11"/>
      <c r="CYZ14" s="11"/>
      <c r="CZA14" s="11"/>
      <c r="CZB14" s="11"/>
      <c r="CZC14" s="11"/>
      <c r="CZD14" s="11"/>
      <c r="CZE14" s="11"/>
      <c r="CZF14" s="11"/>
      <c r="CZG14" s="11"/>
      <c r="CZH14" s="11"/>
      <c r="CZI14" s="11"/>
      <c r="CZJ14" s="11"/>
      <c r="CZK14" s="11"/>
      <c r="CZL14" s="11"/>
      <c r="CZM14" s="11"/>
      <c r="CZN14" s="11"/>
      <c r="CZO14" s="11"/>
      <c r="CZP14" s="11"/>
      <c r="CZQ14" s="11"/>
      <c r="CZR14" s="11"/>
      <c r="CZS14" s="11"/>
      <c r="CZT14" s="11"/>
      <c r="CZU14" s="11"/>
      <c r="CZV14" s="11"/>
      <c r="CZW14" s="11"/>
      <c r="CZX14" s="11"/>
      <c r="CZY14" s="11"/>
      <c r="CZZ14" s="11"/>
      <c r="DAA14" s="11"/>
      <c r="DAB14" s="11"/>
      <c r="DAC14" s="11"/>
      <c r="DAD14" s="11"/>
      <c r="DAE14" s="11"/>
      <c r="DAF14" s="11"/>
      <c r="DAG14" s="11"/>
      <c r="DAH14" s="11"/>
      <c r="DAI14" s="11"/>
      <c r="DAJ14" s="11"/>
      <c r="DAK14" s="11"/>
      <c r="DAL14" s="11"/>
      <c r="DAM14" s="11"/>
      <c r="DAN14" s="11"/>
      <c r="DAO14" s="11"/>
      <c r="DAP14" s="11"/>
      <c r="DAQ14" s="11"/>
      <c r="DAR14" s="11"/>
      <c r="DAS14" s="11"/>
      <c r="DAT14" s="11"/>
      <c r="DAU14" s="11"/>
      <c r="DAV14" s="11"/>
      <c r="DAW14" s="11"/>
      <c r="DAX14" s="11"/>
      <c r="DAY14" s="11"/>
      <c r="DAZ14" s="11"/>
      <c r="DBA14" s="11"/>
      <c r="DBB14" s="11"/>
      <c r="DBC14" s="11"/>
      <c r="DBD14" s="11"/>
      <c r="DBE14" s="11"/>
      <c r="DBF14" s="11"/>
      <c r="DBG14" s="11"/>
      <c r="DBH14" s="11"/>
      <c r="DBI14" s="11"/>
      <c r="DBJ14" s="11"/>
      <c r="DBK14" s="11"/>
      <c r="DBL14" s="11"/>
      <c r="DBM14" s="11"/>
      <c r="DBN14" s="11"/>
      <c r="DBO14" s="11"/>
      <c r="DBP14" s="11"/>
      <c r="DBQ14" s="11"/>
      <c r="DBR14" s="11"/>
      <c r="DBS14" s="11"/>
      <c r="DBT14" s="11"/>
      <c r="DBU14" s="11"/>
      <c r="DBV14" s="11"/>
      <c r="DBW14" s="11"/>
      <c r="DBX14" s="11"/>
      <c r="DBY14" s="11"/>
      <c r="DBZ14" s="11"/>
      <c r="DCA14" s="11"/>
      <c r="DCB14" s="11"/>
      <c r="DCC14" s="11"/>
      <c r="DCD14" s="11"/>
      <c r="DCE14" s="11"/>
      <c r="DCF14" s="11"/>
      <c r="DCG14" s="11"/>
      <c r="DCH14" s="11"/>
      <c r="DCI14" s="11"/>
      <c r="DCJ14" s="11"/>
      <c r="DCK14" s="11"/>
      <c r="DCL14" s="11"/>
      <c r="DCM14" s="11"/>
      <c r="DCN14" s="11"/>
      <c r="DCO14" s="11"/>
      <c r="DCP14" s="11"/>
      <c r="DCQ14" s="11"/>
      <c r="DCR14" s="11"/>
      <c r="DCS14" s="11"/>
      <c r="DCT14" s="11"/>
      <c r="DCU14" s="11"/>
      <c r="DCV14" s="11"/>
      <c r="DCW14" s="11"/>
      <c r="DCX14" s="11"/>
      <c r="DCY14" s="11"/>
      <c r="DCZ14" s="11"/>
      <c r="DDA14" s="11"/>
      <c r="DDB14" s="11"/>
      <c r="DDC14" s="11"/>
      <c r="DDD14" s="11"/>
      <c r="DDE14" s="11"/>
      <c r="DDF14" s="11"/>
      <c r="DDG14" s="11"/>
      <c r="DDH14" s="11"/>
      <c r="DDI14" s="11"/>
      <c r="DDJ14" s="11"/>
      <c r="DDK14" s="11"/>
      <c r="DDL14" s="11"/>
      <c r="DDM14" s="11"/>
      <c r="DDN14" s="11"/>
      <c r="DDO14" s="11"/>
      <c r="DDP14" s="11"/>
      <c r="DDQ14" s="11"/>
      <c r="DDR14" s="11"/>
      <c r="DDS14" s="11"/>
      <c r="DDT14" s="11"/>
      <c r="DDU14" s="11"/>
      <c r="DDV14" s="11"/>
      <c r="DDW14" s="11"/>
      <c r="DDX14" s="11"/>
      <c r="DDY14" s="11"/>
      <c r="DDZ14" s="11"/>
      <c r="DEA14" s="11"/>
      <c r="DEB14" s="11"/>
      <c r="DEC14" s="11"/>
      <c r="DED14" s="11"/>
      <c r="DEE14" s="11"/>
      <c r="DEF14" s="11"/>
      <c r="DEG14" s="11"/>
      <c r="DEH14" s="11"/>
      <c r="DEI14" s="11"/>
      <c r="DEJ14" s="11"/>
      <c r="DEK14" s="11"/>
      <c r="DEL14" s="11"/>
      <c r="DEM14" s="11"/>
      <c r="DEN14" s="11"/>
      <c r="DEO14" s="11"/>
      <c r="DEP14" s="11"/>
      <c r="DEQ14" s="11"/>
      <c r="DER14" s="11"/>
      <c r="DES14" s="11"/>
      <c r="DET14" s="11"/>
      <c r="DEU14" s="11"/>
      <c r="DEV14" s="11"/>
      <c r="DEW14" s="11"/>
      <c r="DEX14" s="11"/>
      <c r="DEY14" s="11"/>
      <c r="DEZ14" s="11"/>
      <c r="DFA14" s="11"/>
      <c r="DFB14" s="11"/>
      <c r="DFC14" s="11"/>
      <c r="DFD14" s="11"/>
      <c r="DFE14" s="11"/>
      <c r="DFF14" s="11"/>
      <c r="DFG14" s="11"/>
      <c r="DFH14" s="11"/>
      <c r="DFI14" s="11"/>
      <c r="DFJ14" s="11"/>
      <c r="DFK14" s="11"/>
      <c r="DFL14" s="11"/>
      <c r="DFM14" s="11"/>
      <c r="DFN14" s="11"/>
      <c r="DFO14" s="11"/>
      <c r="DFP14" s="11"/>
      <c r="DFQ14" s="11"/>
      <c r="DFR14" s="11"/>
      <c r="DFS14" s="11"/>
      <c r="DFT14" s="11"/>
      <c r="DFU14" s="11"/>
      <c r="DFV14" s="11"/>
      <c r="DFW14" s="11"/>
      <c r="DFX14" s="11"/>
      <c r="DFY14" s="11"/>
      <c r="DFZ14" s="11"/>
      <c r="DGA14" s="11"/>
      <c r="DGB14" s="11"/>
      <c r="DGC14" s="11"/>
      <c r="DGD14" s="11"/>
      <c r="DGE14" s="11"/>
      <c r="DGF14" s="11"/>
      <c r="DGG14" s="11"/>
      <c r="DGH14" s="11"/>
      <c r="DGI14" s="11"/>
      <c r="DGJ14" s="11"/>
      <c r="DGK14" s="11"/>
      <c r="DGL14" s="11"/>
      <c r="DGM14" s="11"/>
      <c r="DGN14" s="11"/>
      <c r="DGO14" s="11"/>
      <c r="DGP14" s="11"/>
      <c r="DGQ14" s="11"/>
      <c r="DGR14" s="11"/>
      <c r="DGS14" s="11"/>
      <c r="DGT14" s="11"/>
      <c r="DGU14" s="11"/>
      <c r="DGV14" s="11"/>
      <c r="DGW14" s="11"/>
      <c r="DGX14" s="11"/>
      <c r="DGY14" s="11"/>
      <c r="DGZ14" s="11"/>
      <c r="DHA14" s="11"/>
      <c r="DHB14" s="11"/>
      <c r="DHC14" s="11"/>
      <c r="DHD14" s="11"/>
      <c r="DHE14" s="11"/>
      <c r="DHF14" s="11"/>
      <c r="DHG14" s="11"/>
      <c r="DHH14" s="11"/>
      <c r="DHI14" s="11"/>
      <c r="DHJ14" s="11"/>
      <c r="DHK14" s="11"/>
      <c r="DHL14" s="11"/>
      <c r="DHM14" s="11"/>
      <c r="DHN14" s="11"/>
      <c r="DHO14" s="11"/>
      <c r="DHP14" s="11"/>
      <c r="DHQ14" s="11"/>
      <c r="DHR14" s="11"/>
      <c r="DHS14" s="11"/>
      <c r="DHT14" s="11"/>
      <c r="DHU14" s="11"/>
      <c r="DHV14" s="11"/>
      <c r="DHW14" s="11"/>
      <c r="DHX14" s="11"/>
      <c r="DHY14" s="11"/>
      <c r="DHZ14" s="11"/>
      <c r="DIA14" s="11"/>
      <c r="DIB14" s="11"/>
      <c r="DIC14" s="11"/>
      <c r="DID14" s="11"/>
      <c r="DIE14" s="11"/>
      <c r="DIF14" s="11"/>
      <c r="DIG14" s="11"/>
      <c r="DIH14" s="11"/>
      <c r="DII14" s="11"/>
      <c r="DIJ14" s="11"/>
      <c r="DIK14" s="11"/>
      <c r="DIL14" s="11"/>
      <c r="DIM14" s="11"/>
      <c r="DIN14" s="11"/>
      <c r="DIO14" s="11"/>
      <c r="DIP14" s="11"/>
      <c r="DIQ14" s="11"/>
      <c r="DIR14" s="11"/>
      <c r="DIS14" s="11"/>
      <c r="DIT14" s="11"/>
      <c r="DIU14" s="11"/>
      <c r="DIV14" s="11"/>
      <c r="DIW14" s="11"/>
      <c r="DIX14" s="11"/>
      <c r="DIY14" s="11"/>
      <c r="DIZ14" s="11"/>
      <c r="DJA14" s="11"/>
      <c r="DJB14" s="11"/>
      <c r="DJC14" s="11"/>
      <c r="DJD14" s="11"/>
      <c r="DJE14" s="11"/>
      <c r="DJF14" s="11"/>
      <c r="DJG14" s="11"/>
      <c r="DJH14" s="11"/>
      <c r="DJI14" s="11"/>
      <c r="DJJ14" s="11"/>
      <c r="DJK14" s="11"/>
      <c r="DJL14" s="11"/>
      <c r="DJM14" s="11"/>
      <c r="DJN14" s="11"/>
      <c r="DJO14" s="11"/>
      <c r="DJP14" s="11"/>
      <c r="DJQ14" s="11"/>
      <c r="DJR14" s="11"/>
      <c r="DJS14" s="11"/>
      <c r="DJT14" s="11"/>
      <c r="DJU14" s="11"/>
      <c r="DJV14" s="11"/>
      <c r="DJW14" s="11"/>
      <c r="DJX14" s="11"/>
      <c r="DJY14" s="11"/>
      <c r="DJZ14" s="11"/>
      <c r="DKA14" s="11"/>
      <c r="DKB14" s="11"/>
      <c r="DKC14" s="11"/>
      <c r="DKD14" s="11"/>
      <c r="DKE14" s="11"/>
      <c r="DKF14" s="11"/>
      <c r="DKG14" s="11"/>
      <c r="DKH14" s="11"/>
      <c r="DKI14" s="11"/>
      <c r="DKJ14" s="11"/>
      <c r="DKK14" s="11"/>
      <c r="DKL14" s="11"/>
      <c r="DKM14" s="11"/>
      <c r="DKN14" s="11"/>
      <c r="DKO14" s="11"/>
      <c r="DKP14" s="11"/>
      <c r="DKQ14" s="11"/>
      <c r="DKR14" s="11"/>
      <c r="DKS14" s="11"/>
      <c r="DKT14" s="11"/>
      <c r="DKU14" s="11"/>
      <c r="DKV14" s="11"/>
      <c r="DKW14" s="11"/>
      <c r="DKX14" s="11"/>
      <c r="DKY14" s="11"/>
      <c r="DKZ14" s="11"/>
      <c r="DLA14" s="11"/>
      <c r="DLB14" s="11"/>
      <c r="DLC14" s="11"/>
      <c r="DLD14" s="11"/>
      <c r="DLE14" s="11"/>
      <c r="DLF14" s="11"/>
      <c r="DLG14" s="11"/>
      <c r="DLH14" s="11"/>
      <c r="DLI14" s="11"/>
      <c r="DLJ14" s="11"/>
      <c r="DLK14" s="11"/>
      <c r="DLL14" s="11"/>
      <c r="DLM14" s="11"/>
      <c r="DLN14" s="11"/>
      <c r="DLO14" s="11"/>
      <c r="DLP14" s="11"/>
      <c r="DLQ14" s="11"/>
      <c r="DLR14" s="11"/>
      <c r="DLS14" s="11"/>
      <c r="DLT14" s="11"/>
      <c r="DLU14" s="11"/>
      <c r="DLV14" s="11"/>
      <c r="DLW14" s="11"/>
      <c r="DLX14" s="11"/>
      <c r="DLY14" s="11"/>
      <c r="DLZ14" s="11"/>
      <c r="DMA14" s="11"/>
      <c r="DMB14" s="11"/>
      <c r="DMC14" s="11"/>
      <c r="DMD14" s="11"/>
      <c r="DME14" s="11"/>
      <c r="DMF14" s="11"/>
      <c r="DMG14" s="11"/>
      <c r="DMH14" s="11"/>
      <c r="DMI14" s="11"/>
      <c r="DMJ14" s="11"/>
      <c r="DMK14" s="11"/>
      <c r="DML14" s="11"/>
      <c r="DMM14" s="11"/>
      <c r="DMN14" s="11"/>
      <c r="DMO14" s="11"/>
      <c r="DMP14" s="11"/>
      <c r="DMQ14" s="11"/>
      <c r="DMR14" s="11"/>
      <c r="DMS14" s="11"/>
      <c r="DMT14" s="11"/>
      <c r="DMU14" s="11"/>
      <c r="DMV14" s="11"/>
      <c r="DMW14" s="11"/>
      <c r="DMX14" s="11"/>
      <c r="DMY14" s="11"/>
      <c r="DMZ14" s="11"/>
      <c r="DNA14" s="11"/>
      <c r="DNB14" s="11"/>
      <c r="DNC14" s="11"/>
      <c r="DND14" s="11"/>
      <c r="DNE14" s="11"/>
      <c r="DNF14" s="11"/>
      <c r="DNG14" s="11"/>
      <c r="DNH14" s="11"/>
      <c r="DNI14" s="11"/>
      <c r="DNJ14" s="11"/>
      <c r="DNK14" s="11"/>
      <c r="DNL14" s="11"/>
      <c r="DNM14" s="11"/>
      <c r="DNN14" s="11"/>
      <c r="DNO14" s="11"/>
      <c r="DNP14" s="11"/>
      <c r="DNQ14" s="11"/>
      <c r="DNR14" s="11"/>
      <c r="DNS14" s="11"/>
      <c r="DNT14" s="11"/>
      <c r="DNU14" s="11"/>
      <c r="DNV14" s="11"/>
      <c r="DNW14" s="11"/>
      <c r="DNX14" s="11"/>
      <c r="DNY14" s="11"/>
      <c r="DNZ14" s="11"/>
      <c r="DOA14" s="11"/>
      <c r="DOB14" s="11"/>
      <c r="DOC14" s="11"/>
      <c r="DOD14" s="11"/>
      <c r="DOE14" s="11"/>
      <c r="DOF14" s="11"/>
      <c r="DOG14" s="11"/>
      <c r="DOH14" s="11"/>
      <c r="DOI14" s="11"/>
      <c r="DOJ14" s="11"/>
      <c r="DOK14" s="11"/>
      <c r="DOL14" s="11"/>
      <c r="DOM14" s="11"/>
      <c r="DON14" s="11"/>
      <c r="DOO14" s="11"/>
      <c r="DOP14" s="11"/>
      <c r="DOQ14" s="11"/>
      <c r="DOR14" s="11"/>
      <c r="DOS14" s="11"/>
      <c r="DOT14" s="11"/>
      <c r="DOU14" s="11"/>
      <c r="DOV14" s="11"/>
      <c r="DOW14" s="11"/>
      <c r="DOX14" s="11"/>
      <c r="DOY14" s="11"/>
      <c r="DOZ14" s="11"/>
      <c r="DPA14" s="11"/>
      <c r="DPB14" s="11"/>
      <c r="DPC14" s="11"/>
      <c r="DPD14" s="11"/>
      <c r="DPE14" s="11"/>
      <c r="DPF14" s="11"/>
      <c r="DPG14" s="11"/>
      <c r="DPH14" s="11"/>
      <c r="DPI14" s="11"/>
      <c r="DPJ14" s="11"/>
      <c r="DPK14" s="11"/>
      <c r="DPL14" s="11"/>
      <c r="DPM14" s="11"/>
      <c r="DPN14" s="11"/>
      <c r="DPO14" s="11"/>
      <c r="DPP14" s="11"/>
      <c r="DPQ14" s="11"/>
      <c r="DPR14" s="11"/>
      <c r="DPS14" s="11"/>
      <c r="DPT14" s="11"/>
      <c r="DPU14" s="11"/>
      <c r="DPV14" s="11"/>
      <c r="DPW14" s="11"/>
      <c r="DPX14" s="11"/>
      <c r="DPY14" s="11"/>
      <c r="DPZ14" s="11"/>
      <c r="DQA14" s="11"/>
      <c r="DQB14" s="11"/>
      <c r="DQC14" s="11"/>
      <c r="DQD14" s="11"/>
      <c r="DQE14" s="11"/>
      <c r="DQF14" s="11"/>
      <c r="DQG14" s="11"/>
      <c r="DQH14" s="11"/>
      <c r="DQI14" s="11"/>
      <c r="DQJ14" s="11"/>
      <c r="DQK14" s="11"/>
      <c r="DQL14" s="11"/>
      <c r="DQM14" s="11"/>
      <c r="DQN14" s="11"/>
      <c r="DQO14" s="11"/>
      <c r="DQP14" s="11"/>
      <c r="DQQ14" s="11"/>
      <c r="DQR14" s="11"/>
      <c r="DQS14" s="11"/>
      <c r="DQT14" s="11"/>
      <c r="DQU14" s="11"/>
      <c r="DQV14" s="11"/>
      <c r="DQW14" s="11"/>
      <c r="DQX14" s="11"/>
      <c r="DQY14" s="11"/>
      <c r="DQZ14" s="11"/>
      <c r="DRA14" s="11"/>
      <c r="DRB14" s="11"/>
      <c r="DRC14" s="11"/>
      <c r="DRD14" s="11"/>
      <c r="DRE14" s="11"/>
      <c r="DRF14" s="11"/>
      <c r="DRG14" s="11"/>
      <c r="DRH14" s="11"/>
      <c r="DRI14" s="11"/>
      <c r="DRJ14" s="11"/>
      <c r="DRK14" s="11"/>
      <c r="DRL14" s="11"/>
      <c r="DRM14" s="11"/>
      <c r="DRN14" s="11"/>
      <c r="DRO14" s="11"/>
      <c r="DRP14" s="11"/>
      <c r="DRQ14" s="11"/>
      <c r="DRR14" s="11"/>
      <c r="DRS14" s="11"/>
      <c r="DRT14" s="11"/>
      <c r="DRU14" s="11"/>
      <c r="DRV14" s="11"/>
      <c r="DRW14" s="11"/>
      <c r="DRX14" s="11"/>
      <c r="DRY14" s="11"/>
      <c r="DRZ14" s="11"/>
      <c r="DSA14" s="11"/>
      <c r="DSB14" s="11"/>
      <c r="DSC14" s="11"/>
      <c r="DSD14" s="11"/>
      <c r="DSE14" s="11"/>
      <c r="DSF14" s="11"/>
      <c r="DSG14" s="11"/>
      <c r="DSH14" s="11"/>
      <c r="DSI14" s="11"/>
      <c r="DSJ14" s="11"/>
      <c r="DSK14" s="11"/>
      <c r="DSL14" s="11"/>
      <c r="DSM14" s="11"/>
      <c r="DSN14" s="11"/>
      <c r="DSO14" s="11"/>
      <c r="DSP14" s="11"/>
      <c r="DSQ14" s="11"/>
      <c r="DSR14" s="11"/>
      <c r="DSS14" s="11"/>
      <c r="DST14" s="11"/>
      <c r="DSU14" s="11"/>
      <c r="DSV14" s="11"/>
      <c r="DSW14" s="11"/>
      <c r="DSX14" s="11"/>
      <c r="DSY14" s="11"/>
      <c r="DSZ14" s="11"/>
      <c r="DTA14" s="11"/>
      <c r="DTB14" s="11"/>
      <c r="DTC14" s="11"/>
      <c r="DTD14" s="11"/>
      <c r="DTE14" s="11"/>
      <c r="DTF14" s="11"/>
      <c r="DTG14" s="11"/>
      <c r="DTH14" s="11"/>
      <c r="DTI14" s="11"/>
      <c r="DTJ14" s="11"/>
      <c r="DTK14" s="11"/>
      <c r="DTL14" s="11"/>
      <c r="DTM14" s="11"/>
      <c r="DTN14" s="11"/>
      <c r="DTO14" s="11"/>
      <c r="DTP14" s="11"/>
      <c r="DTQ14" s="11"/>
      <c r="DTR14" s="11"/>
      <c r="DTS14" s="11"/>
      <c r="DTT14" s="11"/>
      <c r="DTU14" s="11"/>
      <c r="DTV14" s="11"/>
      <c r="DTW14" s="11"/>
      <c r="DTX14" s="11"/>
      <c r="DTY14" s="11"/>
      <c r="DTZ14" s="11"/>
      <c r="DUA14" s="11"/>
      <c r="DUB14" s="11"/>
      <c r="DUC14" s="11"/>
      <c r="DUD14" s="11"/>
      <c r="DUE14" s="11"/>
      <c r="DUF14" s="11"/>
      <c r="DUG14" s="11"/>
      <c r="DUH14" s="11"/>
      <c r="DUI14" s="11"/>
      <c r="DUJ14" s="11"/>
      <c r="DUK14" s="11"/>
      <c r="DUL14" s="11"/>
      <c r="DUM14" s="11"/>
      <c r="DUN14" s="11"/>
      <c r="DUO14" s="11"/>
      <c r="DUP14" s="11"/>
      <c r="DUQ14" s="11"/>
      <c r="DUR14" s="11"/>
      <c r="DUS14" s="11"/>
      <c r="DUT14" s="11"/>
      <c r="DUU14" s="11"/>
      <c r="DUV14" s="11"/>
      <c r="DUW14" s="11"/>
      <c r="DUX14" s="11"/>
      <c r="DUY14" s="11"/>
      <c r="DUZ14" s="11"/>
      <c r="DVA14" s="11"/>
      <c r="DVB14" s="11"/>
      <c r="DVC14" s="11"/>
      <c r="DVD14" s="11"/>
      <c r="DVE14" s="11"/>
      <c r="DVF14" s="11"/>
      <c r="DVG14" s="11"/>
      <c r="DVH14" s="11"/>
      <c r="DVI14" s="11"/>
      <c r="DVJ14" s="11"/>
      <c r="DVK14" s="11"/>
      <c r="DVL14" s="11"/>
      <c r="DVM14" s="11"/>
      <c r="DVN14" s="11"/>
      <c r="DVO14" s="11"/>
      <c r="DVP14" s="11"/>
      <c r="DVQ14" s="11"/>
      <c r="DVR14" s="11"/>
      <c r="DVS14" s="11"/>
      <c r="DVT14" s="11"/>
      <c r="DVU14" s="11"/>
      <c r="DVV14" s="11"/>
      <c r="DVW14" s="11"/>
      <c r="DVX14" s="11"/>
      <c r="DVY14" s="11"/>
      <c r="DVZ14" s="11"/>
      <c r="DWA14" s="11"/>
      <c r="DWB14" s="11"/>
      <c r="DWC14" s="11"/>
      <c r="DWD14" s="11"/>
      <c r="DWE14" s="11"/>
      <c r="DWF14" s="11"/>
      <c r="DWG14" s="11"/>
      <c r="DWH14" s="11"/>
      <c r="DWI14" s="11"/>
      <c r="DWJ14" s="11"/>
      <c r="DWK14" s="11"/>
      <c r="DWL14" s="11"/>
      <c r="DWM14" s="11"/>
      <c r="DWN14" s="11"/>
      <c r="DWO14" s="11"/>
      <c r="DWP14" s="11"/>
      <c r="DWQ14" s="11"/>
      <c r="DWR14" s="11"/>
      <c r="DWS14" s="11"/>
      <c r="DWT14" s="11"/>
      <c r="DWU14" s="11"/>
      <c r="DWV14" s="11"/>
      <c r="DWW14" s="11"/>
      <c r="DWX14" s="11"/>
      <c r="DWY14" s="11"/>
      <c r="DWZ14" s="11"/>
      <c r="DXA14" s="11"/>
      <c r="DXB14" s="11"/>
      <c r="DXC14" s="11"/>
      <c r="DXD14" s="11"/>
      <c r="DXE14" s="11"/>
      <c r="DXF14" s="11"/>
      <c r="DXG14" s="11"/>
      <c r="DXH14" s="11"/>
      <c r="DXI14" s="11"/>
      <c r="DXJ14" s="11"/>
      <c r="DXK14" s="11"/>
      <c r="DXL14" s="11"/>
      <c r="DXM14" s="11"/>
      <c r="DXN14" s="11"/>
      <c r="DXO14" s="11"/>
      <c r="DXP14" s="11"/>
      <c r="DXQ14" s="11"/>
      <c r="DXR14" s="11"/>
      <c r="DXS14" s="11"/>
      <c r="DXT14" s="11"/>
      <c r="DXU14" s="11"/>
      <c r="DXV14" s="11"/>
      <c r="DXW14" s="11"/>
      <c r="DXX14" s="11"/>
      <c r="DXY14" s="11"/>
      <c r="DXZ14" s="11"/>
      <c r="DYA14" s="11"/>
      <c r="DYB14" s="11"/>
      <c r="DYC14" s="11"/>
      <c r="DYD14" s="11"/>
      <c r="DYE14" s="11"/>
      <c r="DYF14" s="11"/>
      <c r="DYG14" s="11"/>
      <c r="DYH14" s="11"/>
      <c r="DYI14" s="11"/>
      <c r="DYJ14" s="11"/>
      <c r="DYK14" s="11"/>
      <c r="DYL14" s="11"/>
      <c r="DYM14" s="11"/>
      <c r="DYN14" s="11"/>
      <c r="DYO14" s="11"/>
      <c r="DYP14" s="11"/>
      <c r="DYQ14" s="11"/>
      <c r="DYR14" s="11"/>
      <c r="DYS14" s="11"/>
      <c r="DYT14" s="11"/>
      <c r="DYU14" s="11"/>
      <c r="DYV14" s="11"/>
      <c r="DYW14" s="11"/>
      <c r="DYX14" s="11"/>
      <c r="DYY14" s="11"/>
      <c r="DYZ14" s="11"/>
      <c r="DZA14" s="11"/>
      <c r="DZB14" s="11"/>
      <c r="DZC14" s="11"/>
      <c r="DZD14" s="11"/>
      <c r="DZE14" s="11"/>
      <c r="DZF14" s="11"/>
      <c r="DZG14" s="11"/>
      <c r="DZH14" s="11"/>
      <c r="DZI14" s="11"/>
      <c r="DZJ14" s="11"/>
      <c r="DZK14" s="11"/>
      <c r="DZL14" s="11"/>
      <c r="DZM14" s="11"/>
      <c r="DZN14" s="11"/>
      <c r="DZO14" s="11"/>
      <c r="DZP14" s="11"/>
      <c r="DZQ14" s="11"/>
      <c r="DZR14" s="11"/>
      <c r="DZS14" s="11"/>
      <c r="DZT14" s="11"/>
      <c r="DZU14" s="11"/>
      <c r="DZV14" s="11"/>
      <c r="DZW14" s="11"/>
      <c r="DZX14" s="11"/>
      <c r="DZY14" s="11"/>
      <c r="DZZ14" s="11"/>
      <c r="EAA14" s="11"/>
      <c r="EAB14" s="11"/>
      <c r="EAC14" s="11"/>
      <c r="EAD14" s="11"/>
      <c r="EAE14" s="11"/>
      <c r="EAF14" s="11"/>
      <c r="EAG14" s="11"/>
      <c r="EAH14" s="11"/>
      <c r="EAI14" s="11"/>
      <c r="EAJ14" s="11"/>
      <c r="EAK14" s="11"/>
      <c r="EAL14" s="11"/>
      <c r="EAM14" s="11"/>
      <c r="EAN14" s="11"/>
      <c r="EAO14" s="11"/>
      <c r="EAP14" s="11"/>
      <c r="EAQ14" s="11"/>
      <c r="EAR14" s="11"/>
      <c r="EAS14" s="11"/>
      <c r="EAT14" s="11"/>
      <c r="EAU14" s="11"/>
      <c r="EAV14" s="11"/>
      <c r="EAW14" s="11"/>
      <c r="EAX14" s="11"/>
      <c r="EAY14" s="11"/>
      <c r="EAZ14" s="11"/>
      <c r="EBA14" s="11"/>
      <c r="EBB14" s="11"/>
      <c r="EBC14" s="11"/>
      <c r="EBD14" s="11"/>
      <c r="EBE14" s="11"/>
      <c r="EBF14" s="11"/>
      <c r="EBG14" s="11"/>
      <c r="EBH14" s="11"/>
      <c r="EBI14" s="11"/>
      <c r="EBJ14" s="11"/>
      <c r="EBK14" s="11"/>
      <c r="EBL14" s="11"/>
      <c r="EBM14" s="11"/>
      <c r="EBN14" s="11"/>
      <c r="EBO14" s="11"/>
      <c r="EBP14" s="11"/>
      <c r="EBQ14" s="11"/>
      <c r="EBR14" s="11"/>
      <c r="EBS14" s="11"/>
      <c r="EBT14" s="11"/>
      <c r="EBU14" s="11"/>
      <c r="EBV14" s="11"/>
      <c r="EBW14" s="11"/>
      <c r="EBX14" s="11"/>
      <c r="EBY14" s="11"/>
      <c r="EBZ14" s="11"/>
      <c r="ECA14" s="11"/>
      <c r="ECB14" s="11"/>
      <c r="ECC14" s="11"/>
      <c r="ECD14" s="11"/>
      <c r="ECE14" s="11"/>
      <c r="ECF14" s="11"/>
      <c r="ECG14" s="11"/>
      <c r="ECH14" s="11"/>
      <c r="ECI14" s="11"/>
      <c r="ECJ14" s="11"/>
      <c r="ECK14" s="11"/>
      <c r="ECL14" s="11"/>
      <c r="ECM14" s="11"/>
      <c r="ECN14" s="11"/>
      <c r="ECO14" s="11"/>
      <c r="ECP14" s="11"/>
      <c r="ECQ14" s="11"/>
      <c r="ECR14" s="11"/>
      <c r="ECS14" s="11"/>
      <c r="ECT14" s="11"/>
      <c r="ECU14" s="11"/>
      <c r="ECV14" s="11"/>
      <c r="ECW14" s="11"/>
      <c r="ECX14" s="11"/>
      <c r="ECY14" s="11"/>
      <c r="ECZ14" s="11"/>
      <c r="EDA14" s="11"/>
      <c r="EDB14" s="11"/>
      <c r="EDC14" s="11"/>
      <c r="EDD14" s="11"/>
      <c r="EDE14" s="11"/>
      <c r="EDF14" s="11"/>
      <c r="EDG14" s="11"/>
      <c r="EDH14" s="11"/>
      <c r="EDI14" s="11"/>
      <c r="EDJ14" s="11"/>
      <c r="EDK14" s="11"/>
      <c r="EDL14" s="11"/>
      <c r="EDM14" s="11"/>
      <c r="EDN14" s="11"/>
      <c r="EDO14" s="11"/>
      <c r="EDP14" s="11"/>
      <c r="EDQ14" s="11"/>
      <c r="EDR14" s="11"/>
      <c r="EDS14" s="11"/>
      <c r="EDT14" s="11"/>
      <c r="EDU14" s="11"/>
      <c r="EDV14" s="11"/>
      <c r="EDW14" s="11"/>
      <c r="EDX14" s="11"/>
      <c r="EDY14" s="11"/>
      <c r="EDZ14" s="11"/>
      <c r="EEA14" s="11"/>
      <c r="EEB14" s="11"/>
      <c r="EEC14" s="11"/>
      <c r="EED14" s="11"/>
      <c r="EEE14" s="11"/>
      <c r="EEF14" s="11"/>
      <c r="EEG14" s="11"/>
      <c r="EEH14" s="11"/>
      <c r="EEI14" s="11"/>
      <c r="EEJ14" s="11"/>
      <c r="EEK14" s="11"/>
      <c r="EEL14" s="11"/>
      <c r="EEM14" s="11"/>
      <c r="EEN14" s="11"/>
      <c r="EEO14" s="11"/>
      <c r="EEP14" s="11"/>
      <c r="EEQ14" s="11"/>
      <c r="EER14" s="11"/>
      <c r="EES14" s="11"/>
      <c r="EET14" s="11"/>
      <c r="EEU14" s="11"/>
      <c r="EEV14" s="11"/>
      <c r="EEW14" s="11"/>
      <c r="EEX14" s="11"/>
      <c r="EEY14" s="11"/>
      <c r="EEZ14" s="11"/>
      <c r="EFA14" s="11"/>
      <c r="EFB14" s="11"/>
      <c r="EFC14" s="11"/>
      <c r="EFD14" s="11"/>
      <c r="EFE14" s="11"/>
      <c r="EFF14" s="11"/>
      <c r="EFG14" s="11"/>
      <c r="EFH14" s="11"/>
      <c r="EFI14" s="11"/>
      <c r="EFJ14" s="11"/>
      <c r="EFK14" s="11"/>
      <c r="EFL14" s="11"/>
      <c r="EFM14" s="11"/>
      <c r="EFN14" s="11"/>
      <c r="EFO14" s="11"/>
      <c r="EFP14" s="11"/>
      <c r="EFQ14" s="11"/>
      <c r="EFR14" s="11"/>
      <c r="EFS14" s="11"/>
      <c r="EFT14" s="11"/>
      <c r="EFU14" s="11"/>
      <c r="EFV14" s="11"/>
      <c r="EFW14" s="11"/>
      <c r="EFX14" s="11"/>
      <c r="EFY14" s="11"/>
      <c r="EFZ14" s="11"/>
      <c r="EGA14" s="11"/>
      <c r="EGB14" s="11"/>
      <c r="EGC14" s="11"/>
      <c r="EGD14" s="11"/>
      <c r="EGE14" s="11"/>
      <c r="EGF14" s="11"/>
      <c r="EGG14" s="11"/>
      <c r="EGH14" s="11"/>
      <c r="EGI14" s="11"/>
      <c r="EGJ14" s="11"/>
      <c r="EGK14" s="11"/>
      <c r="EGL14" s="11"/>
      <c r="EGM14" s="11"/>
      <c r="EGN14" s="11"/>
      <c r="EGO14" s="11"/>
      <c r="EGP14" s="11"/>
      <c r="EGQ14" s="11"/>
      <c r="EGR14" s="11"/>
      <c r="EGS14" s="11"/>
      <c r="EGT14" s="11"/>
      <c r="EGU14" s="11"/>
      <c r="EGV14" s="11"/>
      <c r="EGW14" s="11"/>
      <c r="EGX14" s="11"/>
      <c r="EGY14" s="11"/>
      <c r="EGZ14" s="11"/>
      <c r="EHA14" s="11"/>
      <c r="EHB14" s="11"/>
      <c r="EHC14" s="11"/>
      <c r="EHD14" s="11"/>
      <c r="EHE14" s="11"/>
      <c r="EHF14" s="11"/>
      <c r="EHG14" s="11"/>
      <c r="EHH14" s="11"/>
      <c r="EHI14" s="11"/>
      <c r="EHJ14" s="11"/>
      <c r="EHK14" s="11"/>
      <c r="EHL14" s="11"/>
      <c r="EHM14" s="11"/>
      <c r="EHN14" s="11"/>
      <c r="EHO14" s="11"/>
      <c r="EHP14" s="11"/>
      <c r="EHQ14" s="11"/>
      <c r="EHR14" s="11"/>
      <c r="EHS14" s="11"/>
      <c r="EHT14" s="11"/>
      <c r="EHU14" s="11"/>
      <c r="EHV14" s="11"/>
      <c r="EHW14" s="11"/>
      <c r="EHX14" s="11"/>
      <c r="EHY14" s="11"/>
      <c r="EHZ14" s="11"/>
      <c r="EIA14" s="11"/>
      <c r="EIB14" s="11"/>
      <c r="EIC14" s="11"/>
      <c r="EID14" s="11"/>
      <c r="EIE14" s="11"/>
      <c r="EIF14" s="11"/>
      <c r="EIG14" s="11"/>
      <c r="EIH14" s="11"/>
      <c r="EII14" s="11"/>
      <c r="EIJ14" s="11"/>
      <c r="EIK14" s="11"/>
      <c r="EIL14" s="11"/>
      <c r="EIM14" s="11"/>
      <c r="EIN14" s="11"/>
      <c r="EIO14" s="11"/>
      <c r="EIP14" s="11"/>
      <c r="EIQ14" s="11"/>
      <c r="EIR14" s="11"/>
      <c r="EIS14" s="11"/>
      <c r="EIT14" s="11"/>
      <c r="EIU14" s="11"/>
      <c r="EIV14" s="11"/>
      <c r="EIW14" s="11"/>
      <c r="EIX14" s="11"/>
      <c r="EIY14" s="11"/>
      <c r="EIZ14" s="11"/>
      <c r="EJA14" s="11"/>
      <c r="EJB14" s="11"/>
      <c r="EJC14" s="11"/>
      <c r="EJD14" s="11"/>
      <c r="EJE14" s="11"/>
      <c r="EJF14" s="11"/>
      <c r="EJG14" s="11"/>
      <c r="EJH14" s="11"/>
      <c r="EJI14" s="11"/>
      <c r="EJJ14" s="11"/>
      <c r="EJK14" s="11"/>
      <c r="EJL14" s="11"/>
      <c r="EJM14" s="11"/>
      <c r="EJN14" s="11"/>
      <c r="EJO14" s="11"/>
      <c r="EJP14" s="11"/>
      <c r="EJQ14" s="11"/>
      <c r="EJR14" s="11"/>
      <c r="EJS14" s="11"/>
      <c r="EJT14" s="11"/>
      <c r="EJU14" s="11"/>
      <c r="EJV14" s="11"/>
      <c r="EJW14" s="11"/>
      <c r="EJX14" s="11"/>
      <c r="EJY14" s="11"/>
      <c r="EJZ14" s="11"/>
      <c r="EKA14" s="11"/>
      <c r="EKB14" s="11"/>
      <c r="EKC14" s="11"/>
      <c r="EKD14" s="11"/>
      <c r="EKE14" s="11"/>
      <c r="EKF14" s="11"/>
      <c r="EKG14" s="11"/>
      <c r="EKH14" s="11"/>
      <c r="EKI14" s="11"/>
      <c r="EKJ14" s="11"/>
      <c r="EKK14" s="11"/>
      <c r="EKL14" s="11"/>
      <c r="EKM14" s="11"/>
      <c r="EKN14" s="11"/>
      <c r="EKO14" s="11"/>
      <c r="EKP14" s="11"/>
      <c r="EKQ14" s="11"/>
      <c r="EKR14" s="11"/>
      <c r="EKS14" s="11"/>
      <c r="EKT14" s="11"/>
      <c r="EKU14" s="11"/>
      <c r="EKV14" s="11"/>
      <c r="EKW14" s="11"/>
      <c r="EKX14" s="11"/>
      <c r="EKY14" s="11"/>
      <c r="EKZ14" s="11"/>
      <c r="ELA14" s="11"/>
      <c r="ELB14" s="11"/>
      <c r="ELC14" s="11"/>
      <c r="ELD14" s="11"/>
      <c r="ELE14" s="11"/>
      <c r="ELF14" s="11"/>
      <c r="ELG14" s="11"/>
      <c r="ELH14" s="11"/>
      <c r="ELI14" s="11"/>
      <c r="ELJ14" s="11"/>
      <c r="ELK14" s="11"/>
      <c r="ELL14" s="11"/>
      <c r="ELM14" s="11"/>
      <c r="ELN14" s="11"/>
      <c r="ELO14" s="11"/>
      <c r="ELP14" s="11"/>
      <c r="ELQ14" s="11"/>
      <c r="ELR14" s="11"/>
      <c r="ELS14" s="11"/>
      <c r="ELT14" s="11"/>
      <c r="ELU14" s="11"/>
      <c r="ELV14" s="11"/>
      <c r="ELW14" s="11"/>
      <c r="ELX14" s="11"/>
      <c r="ELY14" s="11"/>
      <c r="ELZ14" s="11"/>
      <c r="EMA14" s="11"/>
      <c r="EMB14" s="11"/>
      <c r="EMC14" s="11"/>
      <c r="EMD14" s="11"/>
      <c r="EME14" s="11"/>
      <c r="EMF14" s="11"/>
      <c r="EMG14" s="11"/>
      <c r="EMH14" s="11"/>
      <c r="EMI14" s="11"/>
      <c r="EMJ14" s="11"/>
      <c r="EMK14" s="11"/>
      <c r="EML14" s="11"/>
      <c r="EMM14" s="11"/>
      <c r="EMN14" s="11"/>
      <c r="EMO14" s="11"/>
      <c r="EMP14" s="11"/>
      <c r="EMQ14" s="11"/>
      <c r="EMR14" s="11"/>
      <c r="EMS14" s="11"/>
      <c r="EMT14" s="11"/>
      <c r="EMU14" s="11"/>
      <c r="EMV14" s="11"/>
      <c r="EMW14" s="11"/>
      <c r="EMX14" s="11"/>
      <c r="EMY14" s="11"/>
      <c r="EMZ14" s="11"/>
      <c r="ENA14" s="11"/>
      <c r="ENB14" s="11"/>
      <c r="ENC14" s="11"/>
      <c r="END14" s="11"/>
      <c r="ENE14" s="11"/>
      <c r="ENF14" s="11"/>
      <c r="ENG14" s="11"/>
      <c r="ENH14" s="11"/>
      <c r="ENI14" s="11"/>
      <c r="ENJ14" s="11"/>
      <c r="ENK14" s="11"/>
      <c r="ENL14" s="11"/>
      <c r="ENM14" s="11"/>
      <c r="ENN14" s="11"/>
      <c r="ENO14" s="11"/>
      <c r="ENP14" s="11"/>
      <c r="ENQ14" s="11"/>
      <c r="ENR14" s="11"/>
      <c r="ENS14" s="11"/>
      <c r="ENT14" s="11"/>
      <c r="ENU14" s="11"/>
      <c r="ENV14" s="11"/>
      <c r="ENW14" s="11"/>
      <c r="ENX14" s="11"/>
      <c r="ENY14" s="11"/>
      <c r="ENZ14" s="11"/>
      <c r="EOA14" s="11"/>
      <c r="EOB14" s="11"/>
      <c r="EOC14" s="11"/>
      <c r="EOD14" s="11"/>
      <c r="EOE14" s="11"/>
      <c r="EOF14" s="11"/>
      <c r="EOG14" s="11"/>
      <c r="EOH14" s="11"/>
      <c r="EOI14" s="11"/>
      <c r="EOJ14" s="11"/>
      <c r="EOK14" s="11"/>
      <c r="EOL14" s="11"/>
      <c r="EOM14" s="11"/>
      <c r="EON14" s="11"/>
      <c r="EOO14" s="11"/>
      <c r="EOP14" s="11"/>
      <c r="EOQ14" s="11"/>
      <c r="EOR14" s="11"/>
      <c r="EOS14" s="11"/>
      <c r="EOT14" s="11"/>
      <c r="EOU14" s="11"/>
      <c r="EOV14" s="11"/>
      <c r="EOW14" s="11"/>
      <c r="EOX14" s="11"/>
      <c r="EOY14" s="11"/>
      <c r="EOZ14" s="11"/>
      <c r="EPA14" s="11"/>
      <c r="EPB14" s="11"/>
      <c r="EPC14" s="11"/>
      <c r="EPD14" s="11"/>
      <c r="EPE14" s="11"/>
      <c r="EPF14" s="11"/>
      <c r="EPG14" s="11"/>
      <c r="EPH14" s="11"/>
      <c r="EPI14" s="11"/>
      <c r="EPJ14" s="11"/>
      <c r="EPK14" s="11"/>
      <c r="EPL14" s="11"/>
      <c r="EPM14" s="11"/>
      <c r="EPN14" s="11"/>
      <c r="EPO14" s="11"/>
      <c r="EPP14" s="11"/>
      <c r="EPQ14" s="11"/>
      <c r="EPR14" s="11"/>
      <c r="EPS14" s="11"/>
      <c r="EPT14" s="11"/>
      <c r="EPU14" s="11"/>
      <c r="EPV14" s="11"/>
      <c r="EPW14" s="11"/>
      <c r="EPX14" s="11"/>
      <c r="EPY14" s="11"/>
      <c r="EPZ14" s="11"/>
      <c r="EQA14" s="11"/>
      <c r="EQB14" s="11"/>
      <c r="EQC14" s="11"/>
      <c r="EQD14" s="11"/>
      <c r="EQE14" s="11"/>
      <c r="EQF14" s="11"/>
      <c r="EQG14" s="11"/>
      <c r="EQH14" s="11"/>
      <c r="EQI14" s="11"/>
      <c r="EQJ14" s="11"/>
      <c r="EQK14" s="11"/>
      <c r="EQL14" s="11"/>
      <c r="EQM14" s="11"/>
      <c r="EQN14" s="11"/>
      <c r="EQO14" s="11"/>
      <c r="EQP14" s="11"/>
      <c r="EQQ14" s="11"/>
      <c r="EQR14" s="11"/>
      <c r="EQS14" s="11"/>
      <c r="EQT14" s="11"/>
      <c r="EQU14" s="11"/>
      <c r="EQV14" s="11"/>
      <c r="EQW14" s="11"/>
      <c r="EQX14" s="11"/>
      <c r="EQY14" s="11"/>
      <c r="EQZ14" s="11"/>
      <c r="ERA14" s="11"/>
      <c r="ERB14" s="11"/>
      <c r="ERC14" s="11"/>
      <c r="ERD14" s="11"/>
      <c r="ERE14" s="11"/>
      <c r="ERF14" s="11"/>
      <c r="ERG14" s="11"/>
      <c r="ERH14" s="11"/>
      <c r="ERI14" s="11"/>
      <c r="ERJ14" s="11"/>
      <c r="ERK14" s="11"/>
      <c r="ERL14" s="11"/>
      <c r="ERM14" s="11"/>
      <c r="ERN14" s="11"/>
      <c r="ERO14" s="11"/>
      <c r="ERP14" s="11"/>
      <c r="ERQ14" s="11"/>
      <c r="ERR14" s="11"/>
      <c r="ERS14" s="11"/>
      <c r="ERT14" s="11"/>
      <c r="ERU14" s="11"/>
      <c r="ERV14" s="11"/>
      <c r="ERW14" s="11"/>
      <c r="ERX14" s="11"/>
      <c r="ERY14" s="11"/>
      <c r="ERZ14" s="11"/>
      <c r="ESA14" s="11"/>
      <c r="ESB14" s="11"/>
      <c r="ESC14" s="11"/>
      <c r="ESD14" s="11"/>
      <c r="ESE14" s="11"/>
      <c r="ESF14" s="11"/>
      <c r="ESG14" s="11"/>
      <c r="ESH14" s="11"/>
      <c r="ESI14" s="11"/>
      <c r="ESJ14" s="11"/>
      <c r="ESK14" s="11"/>
      <c r="ESL14" s="11"/>
      <c r="ESM14" s="11"/>
      <c r="ESN14" s="11"/>
      <c r="ESO14" s="11"/>
      <c r="ESP14" s="11"/>
      <c r="ESQ14" s="11"/>
      <c r="ESR14" s="11"/>
      <c r="ESS14" s="11"/>
      <c r="EST14" s="11"/>
      <c r="ESU14" s="11"/>
      <c r="ESV14" s="11"/>
      <c r="ESW14" s="11"/>
      <c r="ESX14" s="11"/>
      <c r="ESY14" s="11"/>
      <c r="ESZ14" s="11"/>
      <c r="ETA14" s="11"/>
      <c r="ETB14" s="11"/>
      <c r="ETC14" s="11"/>
      <c r="ETD14" s="11"/>
      <c r="ETE14" s="11"/>
      <c r="ETF14" s="11"/>
      <c r="ETG14" s="11"/>
      <c r="ETH14" s="11"/>
      <c r="ETI14" s="11"/>
      <c r="ETJ14" s="11"/>
      <c r="ETK14" s="11"/>
      <c r="ETL14" s="11"/>
      <c r="ETM14" s="11"/>
      <c r="ETN14" s="11"/>
      <c r="ETO14" s="11"/>
      <c r="ETP14" s="11"/>
      <c r="ETQ14" s="11"/>
      <c r="ETR14" s="11"/>
      <c r="ETS14" s="11"/>
      <c r="ETT14" s="11"/>
      <c r="ETU14" s="11"/>
      <c r="ETV14" s="11"/>
      <c r="ETW14" s="11"/>
      <c r="ETX14" s="11"/>
      <c r="ETY14" s="11"/>
      <c r="ETZ14" s="11"/>
      <c r="EUA14" s="11"/>
      <c r="EUB14" s="11"/>
      <c r="EUC14" s="11"/>
      <c r="EUD14" s="11"/>
      <c r="EUE14" s="11"/>
      <c r="EUF14" s="11"/>
      <c r="EUG14" s="11"/>
      <c r="EUH14" s="11"/>
      <c r="EUI14" s="11"/>
      <c r="EUJ14" s="11"/>
      <c r="EUK14" s="11"/>
      <c r="EUL14" s="11"/>
      <c r="EUM14" s="11"/>
      <c r="EUN14" s="11"/>
      <c r="EUO14" s="11"/>
      <c r="EUP14" s="11"/>
      <c r="EUQ14" s="11"/>
      <c r="EUR14" s="11"/>
      <c r="EUS14" s="11"/>
      <c r="EUT14" s="11"/>
      <c r="EUU14" s="11"/>
      <c r="EUV14" s="11"/>
      <c r="EUW14" s="11"/>
      <c r="EUX14" s="11"/>
      <c r="EUY14" s="11"/>
      <c r="EUZ14" s="11"/>
      <c r="EVA14" s="11"/>
      <c r="EVB14" s="11"/>
      <c r="EVC14" s="11"/>
      <c r="EVD14" s="11"/>
      <c r="EVE14" s="11"/>
      <c r="EVF14" s="11"/>
      <c r="EVG14" s="11"/>
      <c r="EVH14" s="11"/>
      <c r="EVI14" s="11"/>
      <c r="EVJ14" s="11"/>
      <c r="EVK14" s="11"/>
      <c r="EVL14" s="11"/>
      <c r="EVM14" s="11"/>
      <c r="EVN14" s="11"/>
      <c r="EVO14" s="11"/>
      <c r="EVP14" s="11"/>
      <c r="EVQ14" s="11"/>
      <c r="EVR14" s="11"/>
      <c r="EVS14" s="11"/>
      <c r="EVT14" s="11"/>
      <c r="EVU14" s="11"/>
      <c r="EVV14" s="11"/>
      <c r="EVW14" s="11"/>
      <c r="EVX14" s="11"/>
      <c r="EVY14" s="11"/>
      <c r="EVZ14" s="11"/>
      <c r="EWA14" s="11"/>
      <c r="EWB14" s="11"/>
      <c r="EWC14" s="11"/>
      <c r="EWD14" s="11"/>
      <c r="EWE14" s="11"/>
      <c r="EWF14" s="11"/>
      <c r="EWG14" s="11"/>
      <c r="EWH14" s="11"/>
      <c r="EWI14" s="11"/>
      <c r="EWJ14" s="11"/>
      <c r="EWK14" s="11"/>
      <c r="EWL14" s="11"/>
      <c r="EWM14" s="11"/>
      <c r="EWN14" s="11"/>
      <c r="EWO14" s="11"/>
      <c r="EWP14" s="11"/>
      <c r="EWQ14" s="11"/>
      <c r="EWR14" s="11"/>
      <c r="EWS14" s="11"/>
      <c r="EWT14" s="11"/>
      <c r="EWU14" s="11"/>
      <c r="EWV14" s="11"/>
      <c r="EWW14" s="11"/>
      <c r="EWX14" s="11"/>
      <c r="EWY14" s="11"/>
      <c r="EWZ14" s="11"/>
      <c r="EXA14" s="11"/>
      <c r="EXB14" s="11"/>
      <c r="EXC14" s="11"/>
      <c r="EXD14" s="11"/>
      <c r="EXE14" s="11"/>
      <c r="EXF14" s="11"/>
      <c r="EXG14" s="11"/>
      <c r="EXH14" s="11"/>
      <c r="EXI14" s="11"/>
      <c r="EXJ14" s="11"/>
      <c r="EXK14" s="11"/>
      <c r="EXL14" s="11"/>
      <c r="EXM14" s="11"/>
      <c r="EXN14" s="11"/>
      <c r="EXO14" s="11"/>
      <c r="EXP14" s="11"/>
      <c r="EXQ14" s="11"/>
      <c r="EXR14" s="11"/>
      <c r="EXS14" s="11"/>
      <c r="EXT14" s="11"/>
      <c r="EXU14" s="11"/>
      <c r="EXV14" s="11"/>
      <c r="EXW14" s="11"/>
      <c r="EXX14" s="11"/>
      <c r="EXY14" s="11"/>
      <c r="EXZ14" s="11"/>
      <c r="EYA14" s="11"/>
      <c r="EYB14" s="11"/>
      <c r="EYC14" s="11"/>
      <c r="EYD14" s="11"/>
      <c r="EYE14" s="11"/>
      <c r="EYF14" s="11"/>
      <c r="EYG14" s="11"/>
      <c r="EYH14" s="11"/>
      <c r="EYI14" s="11"/>
      <c r="EYJ14" s="11"/>
      <c r="EYK14" s="11"/>
      <c r="EYL14" s="11"/>
      <c r="EYM14" s="11"/>
      <c r="EYN14" s="11"/>
      <c r="EYO14" s="11"/>
      <c r="EYP14" s="11"/>
      <c r="EYQ14" s="11"/>
      <c r="EYR14" s="11"/>
      <c r="EYS14" s="11"/>
      <c r="EYT14" s="11"/>
      <c r="EYU14" s="11"/>
      <c r="EYV14" s="11"/>
      <c r="EYW14" s="11"/>
      <c r="EYX14" s="11"/>
      <c r="EYY14" s="11"/>
      <c r="EYZ14" s="11"/>
      <c r="EZA14" s="11"/>
      <c r="EZB14" s="11"/>
      <c r="EZC14" s="11"/>
      <c r="EZD14" s="11"/>
      <c r="EZE14" s="11"/>
      <c r="EZF14" s="11"/>
      <c r="EZG14" s="11"/>
      <c r="EZH14" s="11"/>
      <c r="EZI14" s="11"/>
      <c r="EZJ14" s="11"/>
      <c r="EZK14" s="11"/>
      <c r="EZL14" s="11"/>
      <c r="EZM14" s="11"/>
      <c r="EZN14" s="11"/>
      <c r="EZO14" s="11"/>
      <c r="EZP14" s="11"/>
      <c r="EZQ14" s="11"/>
      <c r="EZR14" s="11"/>
      <c r="EZS14" s="11"/>
      <c r="EZT14" s="11"/>
      <c r="EZU14" s="11"/>
      <c r="EZV14" s="11"/>
      <c r="EZW14" s="11"/>
      <c r="EZX14" s="11"/>
      <c r="EZY14" s="11"/>
      <c r="EZZ14" s="11"/>
      <c r="FAA14" s="11"/>
      <c r="FAB14" s="11"/>
      <c r="FAC14" s="11"/>
      <c r="FAD14" s="11"/>
      <c r="FAE14" s="11"/>
      <c r="FAF14" s="11"/>
      <c r="FAG14" s="11"/>
      <c r="FAH14" s="11"/>
      <c r="FAI14" s="11"/>
      <c r="FAJ14" s="11"/>
      <c r="FAK14" s="11"/>
      <c r="FAL14" s="11"/>
      <c r="FAM14" s="11"/>
      <c r="FAN14" s="11"/>
      <c r="FAO14" s="11"/>
      <c r="FAP14" s="11"/>
      <c r="FAQ14" s="11"/>
      <c r="FAR14" s="11"/>
      <c r="FAS14" s="11"/>
      <c r="FAT14" s="11"/>
      <c r="FAU14" s="11"/>
      <c r="FAV14" s="11"/>
      <c r="FAW14" s="11"/>
      <c r="FAX14" s="11"/>
      <c r="FAY14" s="11"/>
      <c r="FAZ14" s="11"/>
      <c r="FBA14" s="11"/>
      <c r="FBB14" s="11"/>
      <c r="FBC14" s="11"/>
      <c r="FBD14" s="11"/>
      <c r="FBE14" s="11"/>
      <c r="FBF14" s="11"/>
      <c r="FBG14" s="11"/>
      <c r="FBH14" s="11"/>
      <c r="FBI14" s="11"/>
      <c r="FBJ14" s="11"/>
      <c r="FBK14" s="11"/>
      <c r="FBL14" s="11"/>
      <c r="FBM14" s="11"/>
      <c r="FBN14" s="11"/>
      <c r="FBO14" s="11"/>
      <c r="FBP14" s="11"/>
      <c r="FBQ14" s="11"/>
      <c r="FBR14" s="11"/>
      <c r="FBS14" s="11"/>
      <c r="FBT14" s="11"/>
      <c r="FBU14" s="11"/>
      <c r="FBV14" s="11"/>
      <c r="FBW14" s="11"/>
      <c r="FBX14" s="11"/>
      <c r="FBY14" s="11"/>
      <c r="FBZ14" s="11"/>
      <c r="FCA14" s="11"/>
      <c r="FCB14" s="11"/>
      <c r="FCC14" s="11"/>
      <c r="FCD14" s="11"/>
      <c r="FCE14" s="11"/>
      <c r="FCF14" s="11"/>
      <c r="FCG14" s="11"/>
      <c r="FCH14" s="11"/>
      <c r="FCI14" s="11"/>
      <c r="FCJ14" s="11"/>
      <c r="FCK14" s="11"/>
      <c r="FCL14" s="11"/>
      <c r="FCM14" s="11"/>
      <c r="FCN14" s="11"/>
      <c r="FCO14" s="11"/>
      <c r="FCP14" s="11"/>
      <c r="FCQ14" s="11"/>
      <c r="FCR14" s="11"/>
      <c r="FCS14" s="11"/>
      <c r="FCT14" s="11"/>
      <c r="FCU14" s="11"/>
      <c r="FCV14" s="11"/>
      <c r="FCW14" s="11"/>
      <c r="FCX14" s="11"/>
      <c r="FCY14" s="11"/>
      <c r="FCZ14" s="11"/>
      <c r="FDA14" s="11"/>
      <c r="FDB14" s="11"/>
      <c r="FDC14" s="11"/>
      <c r="FDD14" s="11"/>
      <c r="FDE14" s="11"/>
      <c r="FDF14" s="11"/>
      <c r="FDG14" s="11"/>
      <c r="FDH14" s="11"/>
      <c r="FDI14" s="11"/>
      <c r="FDJ14" s="11"/>
      <c r="FDK14" s="11"/>
      <c r="FDL14" s="11"/>
      <c r="FDM14" s="11"/>
      <c r="FDN14" s="11"/>
      <c r="FDO14" s="11"/>
      <c r="FDP14" s="11"/>
      <c r="FDQ14" s="11"/>
      <c r="FDR14" s="11"/>
      <c r="FDS14" s="11"/>
      <c r="FDT14" s="11"/>
      <c r="FDU14" s="11"/>
      <c r="FDV14" s="11"/>
      <c r="FDW14" s="11"/>
      <c r="FDX14" s="11"/>
      <c r="FDY14" s="11"/>
      <c r="FDZ14" s="11"/>
      <c r="FEA14" s="11"/>
      <c r="FEB14" s="11"/>
      <c r="FEC14" s="11"/>
      <c r="FED14" s="11"/>
      <c r="FEE14" s="11"/>
      <c r="FEF14" s="11"/>
      <c r="FEG14" s="11"/>
      <c r="FEH14" s="11"/>
      <c r="FEI14" s="11"/>
      <c r="FEJ14" s="11"/>
      <c r="FEK14" s="11"/>
      <c r="FEL14" s="11"/>
      <c r="FEM14" s="11"/>
      <c r="FEN14" s="11"/>
      <c r="FEO14" s="11"/>
      <c r="FEP14" s="11"/>
      <c r="FEQ14" s="11"/>
      <c r="FER14" s="11"/>
      <c r="FES14" s="11"/>
      <c r="FET14" s="11"/>
      <c r="FEU14" s="11"/>
      <c r="FEV14" s="11"/>
      <c r="FEW14" s="11"/>
      <c r="FEX14" s="11"/>
      <c r="FEY14" s="11"/>
      <c r="FEZ14" s="11"/>
      <c r="FFA14" s="11"/>
      <c r="FFB14" s="11"/>
      <c r="FFC14" s="11"/>
      <c r="FFD14" s="11"/>
      <c r="FFE14" s="11"/>
      <c r="FFF14" s="11"/>
      <c r="FFG14" s="11"/>
      <c r="FFH14" s="11"/>
      <c r="FFI14" s="11"/>
      <c r="FFJ14" s="11"/>
      <c r="FFK14" s="11"/>
      <c r="FFL14" s="11"/>
      <c r="FFM14" s="11"/>
      <c r="FFN14" s="11"/>
      <c r="FFO14" s="11"/>
      <c r="FFP14" s="11"/>
      <c r="FFQ14" s="11"/>
      <c r="FFR14" s="11"/>
      <c r="FFS14" s="11"/>
      <c r="FFT14" s="11"/>
      <c r="FFU14" s="11"/>
      <c r="FFV14" s="11"/>
      <c r="FFW14" s="11"/>
      <c r="FFX14" s="11"/>
      <c r="FFY14" s="11"/>
      <c r="FFZ14" s="11"/>
      <c r="FGA14" s="11"/>
      <c r="FGB14" s="11"/>
      <c r="FGC14" s="11"/>
      <c r="FGD14" s="11"/>
      <c r="FGE14" s="11"/>
      <c r="FGF14" s="11"/>
      <c r="FGG14" s="11"/>
      <c r="FGH14" s="11"/>
      <c r="FGI14" s="11"/>
      <c r="FGJ14" s="11"/>
      <c r="FGK14" s="11"/>
      <c r="FGL14" s="11"/>
      <c r="FGM14" s="11"/>
      <c r="FGN14" s="11"/>
      <c r="FGO14" s="11"/>
      <c r="FGP14" s="11"/>
      <c r="FGQ14" s="11"/>
      <c r="FGR14" s="11"/>
      <c r="FGS14" s="11"/>
      <c r="FGT14" s="11"/>
      <c r="FGU14" s="11"/>
      <c r="FGV14" s="11"/>
      <c r="FGW14" s="11"/>
      <c r="FGX14" s="11"/>
      <c r="FGY14" s="11"/>
      <c r="FGZ14" s="11"/>
      <c r="FHA14" s="11"/>
      <c r="FHB14" s="11"/>
      <c r="FHC14" s="11"/>
      <c r="FHD14" s="11"/>
      <c r="FHE14" s="11"/>
      <c r="FHF14" s="11"/>
      <c r="FHG14" s="11"/>
      <c r="FHH14" s="11"/>
      <c r="FHI14" s="11"/>
      <c r="FHJ14" s="11"/>
      <c r="FHK14" s="11"/>
      <c r="FHL14" s="11"/>
      <c r="FHM14" s="11"/>
      <c r="FHN14" s="11"/>
      <c r="FHO14" s="11"/>
      <c r="FHP14" s="11"/>
      <c r="FHQ14" s="11"/>
      <c r="FHR14" s="11"/>
      <c r="FHS14" s="11"/>
      <c r="FHT14" s="11"/>
      <c r="FHU14" s="11"/>
      <c r="FHV14" s="11"/>
      <c r="FHW14" s="11"/>
      <c r="FHX14" s="11"/>
      <c r="FHY14" s="11"/>
      <c r="FHZ14" s="11"/>
      <c r="FIA14" s="11"/>
      <c r="FIB14" s="11"/>
      <c r="FIC14" s="11"/>
      <c r="FID14" s="11"/>
      <c r="FIE14" s="11"/>
      <c r="FIF14" s="11"/>
      <c r="FIG14" s="11"/>
      <c r="FIH14" s="11"/>
      <c r="FII14" s="11"/>
      <c r="FIJ14" s="11"/>
      <c r="FIK14" s="11"/>
      <c r="FIL14" s="11"/>
      <c r="FIM14" s="11"/>
      <c r="FIN14" s="11"/>
      <c r="FIO14" s="11"/>
      <c r="FIP14" s="11"/>
      <c r="FIQ14" s="11"/>
      <c r="FIR14" s="11"/>
      <c r="FIS14" s="11"/>
      <c r="FIT14" s="11"/>
      <c r="FIU14" s="11"/>
      <c r="FIV14" s="11"/>
      <c r="FIW14" s="11"/>
      <c r="FIX14" s="11"/>
      <c r="FIY14" s="11"/>
      <c r="FIZ14" s="11"/>
      <c r="FJA14" s="11"/>
      <c r="FJB14" s="11"/>
      <c r="FJC14" s="11"/>
      <c r="FJD14" s="11"/>
      <c r="FJE14" s="11"/>
      <c r="FJF14" s="11"/>
      <c r="FJG14" s="11"/>
      <c r="FJH14" s="11"/>
      <c r="FJI14" s="11"/>
      <c r="FJJ14" s="11"/>
      <c r="FJK14" s="11"/>
      <c r="FJL14" s="11"/>
      <c r="FJM14" s="11"/>
      <c r="FJN14" s="11"/>
      <c r="FJO14" s="11"/>
      <c r="FJP14" s="11"/>
      <c r="FJQ14" s="11"/>
      <c r="FJR14" s="11"/>
      <c r="FJS14" s="11"/>
      <c r="FJT14" s="11"/>
      <c r="FJU14" s="11"/>
      <c r="FJV14" s="11"/>
      <c r="FJW14" s="11"/>
      <c r="FJX14" s="11"/>
      <c r="FJY14" s="11"/>
      <c r="FJZ14" s="11"/>
      <c r="FKA14" s="11"/>
      <c r="FKB14" s="11"/>
      <c r="FKC14" s="11"/>
      <c r="FKD14" s="11"/>
      <c r="FKE14" s="11"/>
      <c r="FKF14" s="11"/>
      <c r="FKG14" s="11"/>
      <c r="FKH14" s="11"/>
      <c r="FKI14" s="11"/>
      <c r="FKJ14" s="11"/>
      <c r="FKK14" s="11"/>
      <c r="FKL14" s="11"/>
      <c r="FKM14" s="11"/>
      <c r="FKN14" s="11"/>
      <c r="FKO14" s="11"/>
      <c r="FKP14" s="11"/>
      <c r="FKQ14" s="11"/>
      <c r="FKR14" s="11"/>
      <c r="FKS14" s="11"/>
      <c r="FKT14" s="11"/>
      <c r="FKU14" s="11"/>
      <c r="FKV14" s="11"/>
      <c r="FKW14" s="11"/>
      <c r="FKX14" s="11"/>
      <c r="FKY14" s="11"/>
      <c r="FKZ14" s="11"/>
      <c r="FLA14" s="11"/>
      <c r="FLB14" s="11"/>
      <c r="FLC14" s="11"/>
      <c r="FLD14" s="11"/>
      <c r="FLE14" s="11"/>
      <c r="FLF14" s="11"/>
      <c r="FLG14" s="11"/>
      <c r="FLH14" s="11"/>
      <c r="FLI14" s="11"/>
      <c r="FLJ14" s="11"/>
      <c r="FLK14" s="11"/>
      <c r="FLL14" s="11"/>
      <c r="FLM14" s="11"/>
      <c r="FLN14" s="11"/>
      <c r="FLO14" s="11"/>
      <c r="FLP14" s="11"/>
      <c r="FLQ14" s="11"/>
      <c r="FLR14" s="11"/>
      <c r="FLS14" s="11"/>
      <c r="FLT14" s="11"/>
      <c r="FLU14" s="11"/>
      <c r="FLV14" s="11"/>
      <c r="FLW14" s="11"/>
      <c r="FLX14" s="11"/>
      <c r="FLY14" s="11"/>
      <c r="FLZ14" s="11"/>
      <c r="FMA14" s="11"/>
      <c r="FMB14" s="11"/>
      <c r="FMC14" s="11"/>
      <c r="FMD14" s="11"/>
      <c r="FME14" s="11"/>
      <c r="FMF14" s="11"/>
      <c r="FMG14" s="11"/>
      <c r="FMH14" s="11"/>
      <c r="FMI14" s="11"/>
      <c r="FMJ14" s="11"/>
      <c r="FMK14" s="11"/>
      <c r="FML14" s="11"/>
      <c r="FMM14" s="11"/>
      <c r="FMN14" s="11"/>
      <c r="FMO14" s="11"/>
      <c r="FMP14" s="11"/>
      <c r="FMQ14" s="11"/>
      <c r="FMR14" s="11"/>
      <c r="FMS14" s="11"/>
      <c r="FMT14" s="11"/>
      <c r="FMU14" s="11"/>
      <c r="FMV14" s="11"/>
      <c r="FMW14" s="11"/>
      <c r="FMX14" s="11"/>
      <c r="FMY14" s="11"/>
      <c r="FMZ14" s="11"/>
      <c r="FNA14" s="11"/>
      <c r="FNB14" s="11"/>
      <c r="FNC14" s="11"/>
      <c r="FND14" s="11"/>
      <c r="FNE14" s="11"/>
      <c r="FNF14" s="11"/>
      <c r="FNG14" s="11"/>
      <c r="FNH14" s="11"/>
      <c r="FNI14" s="11"/>
      <c r="FNJ14" s="11"/>
      <c r="FNK14" s="11"/>
      <c r="FNL14" s="11"/>
      <c r="FNM14" s="11"/>
      <c r="FNN14" s="11"/>
      <c r="FNO14" s="11"/>
      <c r="FNP14" s="11"/>
      <c r="FNQ14" s="11"/>
      <c r="FNR14" s="11"/>
      <c r="FNS14" s="11"/>
      <c r="FNT14" s="11"/>
      <c r="FNU14" s="11"/>
      <c r="FNV14" s="11"/>
      <c r="FNW14" s="11"/>
      <c r="FNX14" s="11"/>
      <c r="FNY14" s="11"/>
      <c r="FNZ14" s="11"/>
      <c r="FOA14" s="11"/>
      <c r="FOB14" s="11"/>
      <c r="FOC14" s="11"/>
      <c r="FOD14" s="11"/>
      <c r="FOE14" s="11"/>
      <c r="FOF14" s="11"/>
      <c r="FOG14" s="11"/>
      <c r="FOH14" s="11"/>
      <c r="FOI14" s="11"/>
      <c r="FOJ14" s="11"/>
      <c r="FOK14" s="11"/>
      <c r="FOL14" s="11"/>
      <c r="FOM14" s="11"/>
      <c r="FON14" s="11"/>
      <c r="FOO14" s="11"/>
      <c r="FOP14" s="11"/>
      <c r="FOQ14" s="11"/>
      <c r="FOR14" s="11"/>
      <c r="FOS14" s="11"/>
      <c r="FOT14" s="11"/>
      <c r="FOU14" s="11"/>
      <c r="FOV14" s="11"/>
      <c r="FOW14" s="11"/>
      <c r="FOX14" s="11"/>
      <c r="FOY14" s="11"/>
      <c r="FOZ14" s="11"/>
      <c r="FPA14" s="11"/>
      <c r="FPB14" s="11"/>
      <c r="FPC14" s="11"/>
      <c r="FPD14" s="11"/>
      <c r="FPE14" s="11"/>
      <c r="FPF14" s="11"/>
      <c r="FPG14" s="11"/>
      <c r="FPH14" s="11"/>
      <c r="FPI14" s="11"/>
      <c r="FPJ14" s="11"/>
      <c r="FPK14" s="11"/>
      <c r="FPL14" s="11"/>
      <c r="FPM14" s="11"/>
      <c r="FPN14" s="11"/>
      <c r="FPO14" s="11"/>
      <c r="FPP14" s="11"/>
      <c r="FPQ14" s="11"/>
      <c r="FPR14" s="11"/>
      <c r="FPS14" s="11"/>
      <c r="FPT14" s="11"/>
      <c r="FPU14" s="11"/>
      <c r="FPV14" s="11"/>
      <c r="FPW14" s="11"/>
      <c r="FPX14" s="11"/>
      <c r="FPY14" s="11"/>
      <c r="FPZ14" s="11"/>
      <c r="FQA14" s="11"/>
      <c r="FQB14" s="11"/>
      <c r="FQC14" s="11"/>
      <c r="FQD14" s="11"/>
      <c r="FQE14" s="11"/>
      <c r="FQF14" s="11"/>
      <c r="FQG14" s="11"/>
      <c r="FQH14" s="11"/>
      <c r="FQI14" s="11"/>
      <c r="FQJ14" s="11"/>
      <c r="FQK14" s="11"/>
      <c r="FQL14" s="11"/>
      <c r="FQM14" s="11"/>
      <c r="FQN14" s="11"/>
      <c r="FQO14" s="11"/>
      <c r="FQP14" s="11"/>
      <c r="FQQ14" s="11"/>
      <c r="FQR14" s="11"/>
      <c r="FQS14" s="11"/>
      <c r="FQT14" s="11"/>
      <c r="FQU14" s="11"/>
      <c r="FQV14" s="11"/>
      <c r="FQW14" s="11"/>
      <c r="FQX14" s="11"/>
      <c r="FQY14" s="11"/>
      <c r="FQZ14" s="11"/>
      <c r="FRA14" s="11"/>
      <c r="FRB14" s="11"/>
      <c r="FRC14" s="11"/>
      <c r="FRD14" s="11"/>
      <c r="FRE14" s="11"/>
      <c r="FRF14" s="11"/>
      <c r="FRG14" s="11"/>
      <c r="FRH14" s="11"/>
      <c r="FRI14" s="11"/>
      <c r="FRJ14" s="11"/>
      <c r="FRK14" s="11"/>
      <c r="FRL14" s="11"/>
      <c r="FRM14" s="11"/>
      <c r="FRN14" s="11"/>
      <c r="FRO14" s="11"/>
      <c r="FRP14" s="11"/>
      <c r="FRQ14" s="11"/>
      <c r="FRR14" s="11"/>
      <c r="FRS14" s="11"/>
      <c r="FRT14" s="11"/>
      <c r="FRU14" s="11"/>
      <c r="FRV14" s="11"/>
      <c r="FRW14" s="11"/>
      <c r="FRX14" s="11"/>
      <c r="FRY14" s="11"/>
      <c r="FRZ14" s="11"/>
      <c r="FSA14" s="11"/>
      <c r="FSB14" s="11"/>
      <c r="FSC14" s="11"/>
      <c r="FSD14" s="11"/>
      <c r="FSE14" s="11"/>
      <c r="FSF14" s="11"/>
      <c r="FSG14" s="11"/>
      <c r="FSH14" s="11"/>
      <c r="FSI14" s="11"/>
      <c r="FSJ14" s="11"/>
      <c r="FSK14" s="11"/>
      <c r="FSL14" s="11"/>
      <c r="FSM14" s="11"/>
      <c r="FSN14" s="11"/>
      <c r="FSO14" s="11"/>
      <c r="FSP14" s="11"/>
      <c r="FSQ14" s="11"/>
      <c r="FSR14" s="11"/>
      <c r="FSS14" s="11"/>
      <c r="FST14" s="11"/>
      <c r="FSU14" s="11"/>
      <c r="FSV14" s="11"/>
      <c r="FSW14" s="11"/>
      <c r="FSX14" s="11"/>
      <c r="FSY14" s="11"/>
      <c r="FSZ14" s="11"/>
      <c r="FTA14" s="11"/>
      <c r="FTB14" s="11"/>
      <c r="FTC14" s="11"/>
      <c r="FTD14" s="11"/>
      <c r="FTE14" s="11"/>
      <c r="FTF14" s="11"/>
      <c r="FTG14" s="11"/>
      <c r="FTH14" s="11"/>
      <c r="FTI14" s="11"/>
      <c r="FTJ14" s="11"/>
      <c r="FTK14" s="11"/>
      <c r="FTL14" s="11"/>
      <c r="FTM14" s="11"/>
      <c r="FTN14" s="11"/>
      <c r="FTO14" s="11"/>
      <c r="FTP14" s="11"/>
      <c r="FTQ14" s="11"/>
      <c r="FTR14" s="11"/>
      <c r="FTS14" s="11"/>
      <c r="FTT14" s="11"/>
      <c r="FTU14" s="11"/>
      <c r="FTV14" s="11"/>
      <c r="FTW14" s="11"/>
      <c r="FTX14" s="11"/>
      <c r="FTY14" s="11"/>
      <c r="FTZ14" s="11"/>
      <c r="FUA14" s="11"/>
      <c r="FUB14" s="11"/>
      <c r="FUC14" s="11"/>
      <c r="FUD14" s="11"/>
      <c r="FUE14" s="11"/>
      <c r="FUF14" s="11"/>
      <c r="FUG14" s="11"/>
      <c r="FUH14" s="11"/>
      <c r="FUI14" s="11"/>
      <c r="FUJ14" s="11"/>
      <c r="FUK14" s="11"/>
      <c r="FUL14" s="11"/>
      <c r="FUM14" s="11"/>
      <c r="FUN14" s="11"/>
      <c r="FUO14" s="11"/>
      <c r="FUP14" s="11"/>
      <c r="FUQ14" s="11"/>
      <c r="FUR14" s="11"/>
      <c r="FUS14" s="11"/>
      <c r="FUT14" s="11"/>
      <c r="FUU14" s="11"/>
      <c r="FUV14" s="11"/>
      <c r="FUW14" s="11"/>
      <c r="FUX14" s="11"/>
      <c r="FUY14" s="11"/>
      <c r="FUZ14" s="11"/>
      <c r="FVA14" s="11"/>
      <c r="FVB14" s="11"/>
      <c r="FVC14" s="11"/>
      <c r="FVD14" s="11"/>
      <c r="FVE14" s="11"/>
      <c r="FVF14" s="11"/>
      <c r="FVG14" s="11"/>
      <c r="FVH14" s="11"/>
      <c r="FVI14" s="11"/>
      <c r="FVJ14" s="11"/>
      <c r="FVK14" s="11"/>
      <c r="FVL14" s="11"/>
      <c r="FVM14" s="11"/>
      <c r="FVN14" s="11"/>
      <c r="FVO14" s="11"/>
      <c r="FVP14" s="11"/>
      <c r="FVQ14" s="11"/>
      <c r="FVR14" s="11"/>
      <c r="FVS14" s="11"/>
      <c r="FVT14" s="11"/>
      <c r="FVU14" s="11"/>
      <c r="FVV14" s="11"/>
      <c r="FVW14" s="11"/>
      <c r="FVX14" s="11"/>
      <c r="FVY14" s="11"/>
      <c r="FVZ14" s="11"/>
      <c r="FWA14" s="11"/>
      <c r="FWB14" s="11"/>
      <c r="FWC14" s="11"/>
      <c r="FWD14" s="11"/>
      <c r="FWE14" s="11"/>
      <c r="FWF14" s="11"/>
      <c r="FWG14" s="11"/>
      <c r="FWH14" s="11"/>
      <c r="FWI14" s="11"/>
      <c r="FWJ14" s="11"/>
      <c r="FWK14" s="11"/>
      <c r="FWL14" s="11"/>
      <c r="FWM14" s="11"/>
      <c r="FWN14" s="11"/>
      <c r="FWO14" s="11"/>
      <c r="FWP14" s="11"/>
      <c r="FWQ14" s="11"/>
      <c r="FWR14" s="11"/>
      <c r="FWS14" s="11"/>
      <c r="FWT14" s="11"/>
      <c r="FWU14" s="11"/>
      <c r="FWV14" s="11"/>
      <c r="FWW14" s="11"/>
      <c r="FWX14" s="11"/>
      <c r="FWY14" s="11"/>
      <c r="FWZ14" s="11"/>
      <c r="FXA14" s="11"/>
      <c r="FXB14" s="11"/>
      <c r="FXC14" s="11"/>
      <c r="FXD14" s="11"/>
      <c r="FXE14" s="11"/>
      <c r="FXF14" s="11"/>
      <c r="FXG14" s="11"/>
      <c r="FXH14" s="11"/>
      <c r="FXI14" s="11"/>
      <c r="FXJ14" s="11"/>
      <c r="FXK14" s="11"/>
      <c r="FXL14" s="11"/>
      <c r="FXM14" s="11"/>
      <c r="FXN14" s="11"/>
      <c r="FXO14" s="11"/>
      <c r="FXP14" s="11"/>
      <c r="FXQ14" s="11"/>
      <c r="FXR14" s="11"/>
      <c r="FXS14" s="11"/>
      <c r="FXT14" s="11"/>
      <c r="FXU14" s="11"/>
      <c r="FXV14" s="11"/>
      <c r="FXW14" s="11"/>
      <c r="FXX14" s="11"/>
      <c r="FXY14" s="11"/>
      <c r="FXZ14" s="11"/>
      <c r="FYA14" s="11"/>
      <c r="FYB14" s="11"/>
      <c r="FYC14" s="11"/>
      <c r="FYD14" s="11"/>
      <c r="FYE14" s="11"/>
      <c r="FYF14" s="11"/>
      <c r="FYG14" s="11"/>
      <c r="FYH14" s="11"/>
      <c r="FYI14" s="11"/>
      <c r="FYJ14" s="11"/>
      <c r="FYK14" s="11"/>
      <c r="FYL14" s="11"/>
      <c r="FYM14" s="11"/>
      <c r="FYN14" s="11"/>
      <c r="FYO14" s="11"/>
      <c r="FYP14" s="11"/>
      <c r="FYQ14" s="11"/>
      <c r="FYR14" s="11"/>
      <c r="FYS14" s="11"/>
      <c r="FYT14" s="11"/>
      <c r="FYU14" s="11"/>
      <c r="FYV14" s="11"/>
      <c r="FYW14" s="11"/>
      <c r="FYX14" s="11"/>
      <c r="FYY14" s="11"/>
      <c r="FYZ14" s="11"/>
      <c r="FZA14" s="11"/>
      <c r="FZB14" s="11"/>
      <c r="FZC14" s="11"/>
      <c r="FZD14" s="11"/>
      <c r="FZE14" s="11"/>
      <c r="FZF14" s="11"/>
      <c r="FZG14" s="11"/>
      <c r="FZH14" s="11"/>
      <c r="FZI14" s="11"/>
      <c r="FZJ14" s="11"/>
      <c r="FZK14" s="11"/>
      <c r="FZL14" s="11"/>
      <c r="FZM14" s="11"/>
      <c r="FZN14" s="11"/>
      <c r="FZO14" s="11"/>
      <c r="FZP14" s="11"/>
      <c r="FZQ14" s="11"/>
      <c r="FZR14" s="11"/>
      <c r="FZS14" s="11"/>
      <c r="FZT14" s="11"/>
      <c r="FZU14" s="11"/>
      <c r="FZV14" s="11"/>
      <c r="FZW14" s="11"/>
      <c r="FZX14" s="11"/>
      <c r="FZY14" s="11"/>
      <c r="FZZ14" s="11"/>
      <c r="GAA14" s="11"/>
      <c r="GAB14" s="11"/>
      <c r="GAC14" s="11"/>
      <c r="GAD14" s="11"/>
      <c r="GAE14" s="11"/>
      <c r="GAF14" s="11"/>
      <c r="GAG14" s="11"/>
      <c r="GAH14" s="11"/>
      <c r="GAI14" s="11"/>
      <c r="GAJ14" s="11"/>
      <c r="GAK14" s="11"/>
      <c r="GAL14" s="11"/>
      <c r="GAM14" s="11"/>
      <c r="GAN14" s="11"/>
      <c r="GAO14" s="11"/>
      <c r="GAP14" s="11"/>
      <c r="GAQ14" s="11"/>
      <c r="GAR14" s="11"/>
      <c r="GAS14" s="11"/>
      <c r="GAT14" s="11"/>
      <c r="GAU14" s="11"/>
      <c r="GAV14" s="11"/>
      <c r="GAW14" s="11"/>
      <c r="GAX14" s="11"/>
      <c r="GAY14" s="11"/>
      <c r="GAZ14" s="11"/>
      <c r="GBA14" s="11"/>
      <c r="GBB14" s="11"/>
      <c r="GBC14" s="11"/>
      <c r="GBD14" s="11"/>
      <c r="GBE14" s="11"/>
      <c r="GBF14" s="11"/>
      <c r="GBG14" s="11"/>
      <c r="GBH14" s="11"/>
      <c r="GBI14" s="11"/>
      <c r="GBJ14" s="11"/>
      <c r="GBK14" s="11"/>
      <c r="GBL14" s="11"/>
      <c r="GBM14" s="11"/>
      <c r="GBN14" s="11"/>
      <c r="GBO14" s="11"/>
      <c r="GBP14" s="11"/>
      <c r="GBQ14" s="11"/>
      <c r="GBR14" s="11"/>
      <c r="GBS14" s="11"/>
      <c r="GBT14" s="11"/>
      <c r="GBU14" s="11"/>
      <c r="GBV14" s="11"/>
      <c r="GBW14" s="11"/>
      <c r="GBX14" s="11"/>
      <c r="GBY14" s="11"/>
      <c r="GBZ14" s="11"/>
      <c r="GCA14" s="11"/>
      <c r="GCB14" s="11"/>
      <c r="GCC14" s="11"/>
      <c r="GCD14" s="11"/>
      <c r="GCE14" s="11"/>
      <c r="GCF14" s="11"/>
      <c r="GCG14" s="11"/>
      <c r="GCH14" s="11"/>
      <c r="GCI14" s="11"/>
      <c r="GCJ14" s="11"/>
      <c r="GCK14" s="11"/>
      <c r="GCL14" s="11"/>
      <c r="GCM14" s="11"/>
      <c r="GCN14" s="11"/>
      <c r="GCO14" s="11"/>
      <c r="GCP14" s="11"/>
      <c r="GCQ14" s="11"/>
      <c r="GCR14" s="11"/>
      <c r="GCS14" s="11"/>
      <c r="GCT14" s="11"/>
      <c r="GCU14" s="11"/>
      <c r="GCV14" s="11"/>
      <c r="GCW14" s="11"/>
      <c r="GCX14" s="11"/>
      <c r="GCY14" s="11"/>
      <c r="GCZ14" s="11"/>
      <c r="GDA14" s="11"/>
      <c r="GDB14" s="11"/>
      <c r="GDC14" s="11"/>
      <c r="GDD14" s="11"/>
      <c r="GDE14" s="11"/>
      <c r="GDF14" s="11"/>
      <c r="GDG14" s="11"/>
      <c r="GDH14" s="11"/>
      <c r="GDI14" s="11"/>
      <c r="GDJ14" s="11"/>
      <c r="GDK14" s="11"/>
      <c r="GDL14" s="11"/>
      <c r="GDM14" s="11"/>
      <c r="GDN14" s="11"/>
      <c r="GDO14" s="11"/>
      <c r="GDP14" s="11"/>
      <c r="GDQ14" s="11"/>
      <c r="GDR14" s="11"/>
      <c r="GDS14" s="11"/>
      <c r="GDT14" s="11"/>
      <c r="GDU14" s="11"/>
      <c r="GDV14" s="11"/>
      <c r="GDW14" s="11"/>
      <c r="GDX14" s="11"/>
      <c r="GDY14" s="11"/>
      <c r="GDZ14" s="11"/>
      <c r="GEA14" s="11"/>
      <c r="GEB14" s="11"/>
      <c r="GEC14" s="11"/>
      <c r="GED14" s="11"/>
      <c r="GEE14" s="11"/>
      <c r="GEF14" s="11"/>
      <c r="GEG14" s="11"/>
      <c r="GEH14" s="11"/>
      <c r="GEI14" s="11"/>
      <c r="GEJ14" s="11"/>
      <c r="GEK14" s="11"/>
      <c r="GEL14" s="11"/>
      <c r="GEM14" s="11"/>
      <c r="GEN14" s="11"/>
      <c r="GEO14" s="11"/>
      <c r="GEP14" s="11"/>
      <c r="GEQ14" s="11"/>
      <c r="GER14" s="11"/>
      <c r="GES14" s="11"/>
      <c r="GET14" s="11"/>
      <c r="GEU14" s="11"/>
      <c r="GEV14" s="11"/>
      <c r="GEW14" s="11"/>
      <c r="GEX14" s="11"/>
      <c r="GEY14" s="11"/>
      <c r="GEZ14" s="11"/>
      <c r="GFA14" s="11"/>
      <c r="GFB14" s="11"/>
      <c r="GFC14" s="11"/>
      <c r="GFD14" s="11"/>
      <c r="GFE14" s="11"/>
      <c r="GFF14" s="11"/>
      <c r="GFG14" s="11"/>
      <c r="GFH14" s="11"/>
      <c r="GFI14" s="11"/>
      <c r="GFJ14" s="11"/>
      <c r="GFK14" s="11"/>
      <c r="GFL14" s="11"/>
      <c r="GFM14" s="11"/>
      <c r="GFN14" s="11"/>
      <c r="GFO14" s="11"/>
      <c r="GFP14" s="11"/>
      <c r="GFQ14" s="11"/>
      <c r="GFR14" s="11"/>
      <c r="GFS14" s="11"/>
      <c r="GFT14" s="11"/>
      <c r="GFU14" s="11"/>
      <c r="GFV14" s="11"/>
      <c r="GFW14" s="11"/>
      <c r="GFX14" s="11"/>
      <c r="GFY14" s="11"/>
      <c r="GFZ14" s="11"/>
      <c r="GGA14" s="11"/>
      <c r="GGB14" s="11"/>
      <c r="GGC14" s="11"/>
      <c r="GGD14" s="11"/>
      <c r="GGE14" s="11"/>
      <c r="GGF14" s="11"/>
      <c r="GGG14" s="11"/>
      <c r="GGH14" s="11"/>
      <c r="GGI14" s="11"/>
      <c r="GGJ14" s="11"/>
      <c r="GGK14" s="11"/>
      <c r="GGL14" s="11"/>
      <c r="GGM14" s="11"/>
      <c r="GGN14" s="11"/>
      <c r="GGO14" s="11"/>
      <c r="GGP14" s="11"/>
      <c r="GGQ14" s="11"/>
      <c r="GGR14" s="11"/>
      <c r="GGS14" s="11"/>
      <c r="GGT14" s="11"/>
      <c r="GGU14" s="11"/>
      <c r="GGV14" s="11"/>
      <c r="GGW14" s="11"/>
      <c r="GGX14" s="11"/>
      <c r="GGY14" s="11"/>
      <c r="GGZ14" s="11"/>
      <c r="GHA14" s="11"/>
      <c r="GHB14" s="11"/>
      <c r="GHC14" s="11"/>
      <c r="GHD14" s="11"/>
      <c r="GHE14" s="11"/>
      <c r="GHF14" s="11"/>
      <c r="GHG14" s="11"/>
      <c r="GHH14" s="11"/>
      <c r="GHI14" s="11"/>
      <c r="GHJ14" s="11"/>
      <c r="GHK14" s="11"/>
      <c r="GHL14" s="11"/>
      <c r="GHM14" s="11"/>
      <c r="GHN14" s="11"/>
      <c r="GHO14" s="11"/>
      <c r="GHP14" s="11"/>
      <c r="GHQ14" s="11"/>
      <c r="GHR14" s="11"/>
      <c r="GHS14" s="11"/>
      <c r="GHT14" s="11"/>
      <c r="GHU14" s="11"/>
      <c r="GHV14" s="11"/>
      <c r="GHW14" s="11"/>
      <c r="GHX14" s="11"/>
      <c r="GHY14" s="11"/>
      <c r="GHZ14" s="11"/>
      <c r="GIA14" s="11"/>
      <c r="GIB14" s="11"/>
      <c r="GIC14" s="11"/>
      <c r="GID14" s="11"/>
      <c r="GIE14" s="11"/>
      <c r="GIF14" s="11"/>
      <c r="GIG14" s="11"/>
      <c r="GIH14" s="11"/>
      <c r="GII14" s="11"/>
      <c r="GIJ14" s="11"/>
      <c r="GIK14" s="11"/>
      <c r="GIL14" s="11"/>
      <c r="GIM14" s="11"/>
      <c r="GIN14" s="11"/>
      <c r="GIO14" s="11"/>
      <c r="GIP14" s="11"/>
      <c r="GIQ14" s="11"/>
      <c r="GIR14" s="11"/>
      <c r="GIS14" s="11"/>
      <c r="GIT14" s="11"/>
      <c r="GIU14" s="11"/>
      <c r="GIV14" s="11"/>
      <c r="GIW14" s="11"/>
      <c r="GIX14" s="11"/>
      <c r="GIY14" s="11"/>
      <c r="GIZ14" s="11"/>
      <c r="GJA14" s="11"/>
      <c r="GJB14" s="11"/>
      <c r="GJC14" s="11"/>
      <c r="GJD14" s="11"/>
      <c r="GJE14" s="11"/>
      <c r="GJF14" s="11"/>
      <c r="GJG14" s="11"/>
      <c r="GJH14" s="11"/>
      <c r="GJI14" s="11"/>
      <c r="GJJ14" s="11"/>
      <c r="GJK14" s="11"/>
      <c r="GJL14" s="11"/>
      <c r="GJM14" s="11"/>
      <c r="GJN14" s="11"/>
      <c r="GJO14" s="11"/>
      <c r="GJP14" s="11"/>
      <c r="GJQ14" s="11"/>
      <c r="GJR14" s="11"/>
      <c r="GJS14" s="11"/>
      <c r="GJT14" s="11"/>
      <c r="GJU14" s="11"/>
      <c r="GJV14" s="11"/>
      <c r="GJW14" s="11"/>
      <c r="GJX14" s="11"/>
      <c r="GJY14" s="11"/>
      <c r="GJZ14" s="11"/>
      <c r="GKA14" s="11"/>
      <c r="GKB14" s="11"/>
      <c r="GKC14" s="11"/>
      <c r="GKD14" s="11"/>
      <c r="GKE14" s="11"/>
      <c r="GKF14" s="11"/>
      <c r="GKG14" s="11"/>
      <c r="GKH14" s="11"/>
      <c r="GKI14" s="11"/>
      <c r="GKJ14" s="11"/>
      <c r="GKK14" s="11"/>
      <c r="GKL14" s="11"/>
      <c r="GKM14" s="11"/>
      <c r="GKN14" s="11"/>
      <c r="GKO14" s="11"/>
      <c r="GKP14" s="11"/>
      <c r="GKQ14" s="11"/>
      <c r="GKR14" s="11"/>
      <c r="GKS14" s="11"/>
      <c r="GKT14" s="11"/>
      <c r="GKU14" s="11"/>
      <c r="GKV14" s="11"/>
      <c r="GKW14" s="11"/>
      <c r="GKX14" s="11"/>
      <c r="GKY14" s="11"/>
      <c r="GKZ14" s="11"/>
      <c r="GLA14" s="11"/>
      <c r="GLB14" s="11"/>
      <c r="GLC14" s="11"/>
      <c r="GLD14" s="11"/>
      <c r="GLE14" s="11"/>
      <c r="GLF14" s="11"/>
      <c r="GLG14" s="11"/>
      <c r="GLH14" s="11"/>
      <c r="GLI14" s="11"/>
      <c r="GLJ14" s="11"/>
      <c r="GLK14" s="11"/>
      <c r="GLL14" s="11"/>
      <c r="GLM14" s="11"/>
      <c r="GLN14" s="11"/>
      <c r="GLO14" s="11"/>
      <c r="GLP14" s="11"/>
      <c r="GLQ14" s="11"/>
      <c r="GLR14" s="11"/>
      <c r="GLS14" s="11"/>
      <c r="GLT14" s="11"/>
      <c r="GLU14" s="11"/>
      <c r="GLV14" s="11"/>
      <c r="GLW14" s="11"/>
      <c r="GLX14" s="11"/>
      <c r="GLY14" s="11"/>
      <c r="GLZ14" s="11"/>
      <c r="GMA14" s="11"/>
      <c r="GMB14" s="11"/>
      <c r="GMC14" s="11"/>
      <c r="GMD14" s="11"/>
      <c r="GME14" s="11"/>
      <c r="GMF14" s="11"/>
      <c r="GMG14" s="11"/>
      <c r="GMH14" s="11"/>
      <c r="GMI14" s="11"/>
      <c r="GMJ14" s="11"/>
      <c r="GMK14" s="11"/>
      <c r="GML14" s="11"/>
      <c r="GMM14" s="11"/>
      <c r="GMN14" s="11"/>
      <c r="GMO14" s="11"/>
      <c r="GMP14" s="11"/>
      <c r="GMQ14" s="11"/>
      <c r="GMR14" s="11"/>
      <c r="GMS14" s="11"/>
      <c r="GMT14" s="11"/>
      <c r="GMU14" s="11"/>
      <c r="GMV14" s="11"/>
      <c r="GMW14" s="11"/>
      <c r="GMX14" s="11"/>
      <c r="GMY14" s="11"/>
      <c r="GMZ14" s="11"/>
      <c r="GNA14" s="11"/>
      <c r="GNB14" s="11"/>
      <c r="GNC14" s="11"/>
      <c r="GND14" s="11"/>
      <c r="GNE14" s="11"/>
      <c r="GNF14" s="11"/>
      <c r="GNG14" s="11"/>
      <c r="GNH14" s="11"/>
      <c r="GNI14" s="11"/>
      <c r="GNJ14" s="11"/>
      <c r="GNK14" s="11"/>
      <c r="GNL14" s="11"/>
      <c r="GNM14" s="11"/>
      <c r="GNN14" s="11"/>
      <c r="GNO14" s="11"/>
      <c r="GNP14" s="11"/>
      <c r="GNQ14" s="11"/>
      <c r="GNR14" s="11"/>
      <c r="GNS14" s="11"/>
      <c r="GNT14" s="11"/>
      <c r="GNU14" s="11"/>
      <c r="GNV14" s="11"/>
      <c r="GNW14" s="11"/>
      <c r="GNX14" s="11"/>
      <c r="GNY14" s="11"/>
      <c r="GNZ14" s="11"/>
      <c r="GOA14" s="11"/>
      <c r="GOB14" s="11"/>
      <c r="GOC14" s="11"/>
      <c r="GOD14" s="11"/>
      <c r="GOE14" s="11"/>
      <c r="GOF14" s="11"/>
      <c r="GOG14" s="11"/>
      <c r="GOH14" s="11"/>
      <c r="GOI14" s="11"/>
      <c r="GOJ14" s="11"/>
      <c r="GOK14" s="11"/>
      <c r="GOL14" s="11"/>
      <c r="GOM14" s="11"/>
      <c r="GON14" s="11"/>
      <c r="GOO14" s="11"/>
      <c r="GOP14" s="11"/>
      <c r="GOQ14" s="11"/>
      <c r="GOR14" s="11"/>
      <c r="GOS14" s="11"/>
      <c r="GOT14" s="11"/>
      <c r="GOU14" s="11"/>
      <c r="GOV14" s="11"/>
      <c r="GOW14" s="11"/>
      <c r="GOX14" s="11"/>
      <c r="GOY14" s="11"/>
      <c r="GOZ14" s="11"/>
      <c r="GPA14" s="11"/>
      <c r="GPB14" s="11"/>
      <c r="GPC14" s="11"/>
      <c r="GPD14" s="11"/>
      <c r="GPE14" s="11"/>
      <c r="GPF14" s="11"/>
      <c r="GPG14" s="11"/>
      <c r="GPH14" s="11"/>
      <c r="GPI14" s="11"/>
      <c r="GPJ14" s="11"/>
      <c r="GPK14" s="11"/>
      <c r="GPL14" s="11"/>
      <c r="GPM14" s="11"/>
      <c r="GPN14" s="11"/>
      <c r="GPO14" s="11"/>
      <c r="GPP14" s="11"/>
      <c r="GPQ14" s="11"/>
      <c r="GPR14" s="11"/>
      <c r="GPS14" s="11"/>
      <c r="GPT14" s="11"/>
      <c r="GPU14" s="11"/>
      <c r="GPV14" s="11"/>
      <c r="GPW14" s="11"/>
      <c r="GPX14" s="11"/>
      <c r="GPY14" s="11"/>
      <c r="GPZ14" s="11"/>
      <c r="GQA14" s="11"/>
      <c r="GQB14" s="11"/>
      <c r="GQC14" s="11"/>
      <c r="GQD14" s="11"/>
      <c r="GQE14" s="11"/>
      <c r="GQF14" s="11"/>
      <c r="GQG14" s="11"/>
      <c r="GQH14" s="11"/>
      <c r="GQI14" s="11"/>
      <c r="GQJ14" s="11"/>
      <c r="GQK14" s="11"/>
      <c r="GQL14" s="11"/>
      <c r="GQM14" s="11"/>
      <c r="GQN14" s="11"/>
      <c r="GQO14" s="11"/>
      <c r="GQP14" s="11"/>
      <c r="GQQ14" s="11"/>
      <c r="GQR14" s="11"/>
      <c r="GQS14" s="11"/>
      <c r="GQT14" s="11"/>
      <c r="GQU14" s="11"/>
      <c r="GQV14" s="11"/>
      <c r="GQW14" s="11"/>
      <c r="GQX14" s="11"/>
      <c r="GQY14" s="11"/>
      <c r="GQZ14" s="11"/>
      <c r="GRA14" s="11"/>
      <c r="GRB14" s="11"/>
      <c r="GRC14" s="11"/>
      <c r="GRD14" s="11"/>
      <c r="GRE14" s="11"/>
      <c r="GRF14" s="11"/>
      <c r="GRG14" s="11"/>
      <c r="GRH14" s="11"/>
      <c r="GRI14" s="11"/>
      <c r="GRJ14" s="11"/>
      <c r="GRK14" s="11"/>
      <c r="GRL14" s="11"/>
      <c r="GRM14" s="11"/>
      <c r="GRN14" s="11"/>
      <c r="GRO14" s="11"/>
      <c r="GRP14" s="11"/>
      <c r="GRQ14" s="11"/>
      <c r="GRR14" s="11"/>
      <c r="GRS14" s="11"/>
      <c r="GRT14" s="11"/>
      <c r="GRU14" s="11"/>
      <c r="GRV14" s="11"/>
      <c r="GRW14" s="11"/>
      <c r="GRX14" s="11"/>
      <c r="GRY14" s="11"/>
      <c r="GRZ14" s="11"/>
      <c r="GSA14" s="11"/>
      <c r="GSB14" s="11"/>
      <c r="GSC14" s="11"/>
      <c r="GSD14" s="11"/>
      <c r="GSE14" s="11"/>
      <c r="GSF14" s="11"/>
      <c r="GSG14" s="11"/>
      <c r="GSH14" s="11"/>
      <c r="GSI14" s="11"/>
      <c r="GSJ14" s="11"/>
      <c r="GSK14" s="11"/>
      <c r="GSL14" s="11"/>
      <c r="GSM14" s="11"/>
      <c r="GSN14" s="11"/>
      <c r="GSO14" s="11"/>
      <c r="GSP14" s="11"/>
      <c r="GSQ14" s="11"/>
      <c r="GSR14" s="11"/>
      <c r="GSS14" s="11"/>
      <c r="GST14" s="11"/>
      <c r="GSU14" s="11"/>
      <c r="GSV14" s="11"/>
      <c r="GSW14" s="11"/>
      <c r="GSX14" s="11"/>
      <c r="GSY14" s="11"/>
      <c r="GSZ14" s="11"/>
      <c r="GTA14" s="11"/>
      <c r="GTB14" s="11"/>
      <c r="GTC14" s="11"/>
      <c r="GTD14" s="11"/>
      <c r="GTE14" s="11"/>
      <c r="GTF14" s="11"/>
      <c r="GTG14" s="11"/>
      <c r="GTH14" s="11"/>
      <c r="GTI14" s="11"/>
      <c r="GTJ14" s="11"/>
      <c r="GTK14" s="11"/>
      <c r="GTL14" s="11"/>
      <c r="GTM14" s="11"/>
      <c r="GTN14" s="11"/>
      <c r="GTO14" s="11"/>
      <c r="GTP14" s="11"/>
      <c r="GTQ14" s="11"/>
      <c r="GTR14" s="11"/>
      <c r="GTS14" s="11"/>
      <c r="GTT14" s="11"/>
      <c r="GTU14" s="11"/>
      <c r="GTV14" s="11"/>
      <c r="GTW14" s="11"/>
      <c r="GTX14" s="11"/>
      <c r="GTY14" s="11"/>
      <c r="GTZ14" s="11"/>
      <c r="GUA14" s="11"/>
      <c r="GUB14" s="11"/>
      <c r="GUC14" s="11"/>
      <c r="GUD14" s="11"/>
      <c r="GUE14" s="11"/>
      <c r="GUF14" s="11"/>
      <c r="GUG14" s="11"/>
      <c r="GUH14" s="11"/>
      <c r="GUI14" s="11"/>
      <c r="GUJ14" s="11"/>
      <c r="GUK14" s="11"/>
      <c r="GUL14" s="11"/>
      <c r="GUM14" s="11"/>
      <c r="GUN14" s="11"/>
      <c r="GUO14" s="11"/>
      <c r="GUP14" s="11"/>
      <c r="GUQ14" s="11"/>
      <c r="GUR14" s="11"/>
      <c r="GUS14" s="11"/>
      <c r="GUT14" s="11"/>
      <c r="GUU14" s="11"/>
      <c r="GUV14" s="11"/>
      <c r="GUW14" s="11"/>
      <c r="GUX14" s="11"/>
      <c r="GUY14" s="11"/>
      <c r="GUZ14" s="11"/>
      <c r="GVA14" s="11"/>
      <c r="GVB14" s="11"/>
      <c r="GVC14" s="11"/>
      <c r="GVD14" s="11"/>
      <c r="GVE14" s="11"/>
      <c r="GVF14" s="11"/>
      <c r="GVG14" s="11"/>
      <c r="GVH14" s="11"/>
      <c r="GVI14" s="11"/>
      <c r="GVJ14" s="11"/>
      <c r="GVK14" s="11"/>
      <c r="GVL14" s="11"/>
      <c r="GVM14" s="11"/>
      <c r="GVN14" s="11"/>
      <c r="GVO14" s="11"/>
      <c r="GVP14" s="11"/>
      <c r="GVQ14" s="11"/>
      <c r="GVR14" s="11"/>
      <c r="GVS14" s="11"/>
      <c r="GVT14" s="11"/>
      <c r="GVU14" s="11"/>
      <c r="GVV14" s="11"/>
      <c r="GVW14" s="11"/>
      <c r="GVX14" s="11"/>
      <c r="GVY14" s="11"/>
      <c r="GVZ14" s="11"/>
      <c r="GWA14" s="11"/>
      <c r="GWB14" s="11"/>
      <c r="GWC14" s="11"/>
      <c r="GWD14" s="11"/>
      <c r="GWE14" s="11"/>
      <c r="GWF14" s="11"/>
      <c r="GWG14" s="11"/>
      <c r="GWH14" s="11"/>
      <c r="GWI14" s="11"/>
      <c r="GWJ14" s="11"/>
      <c r="GWK14" s="11"/>
      <c r="GWL14" s="11"/>
      <c r="GWM14" s="11"/>
      <c r="GWN14" s="11"/>
      <c r="GWO14" s="11"/>
      <c r="GWP14" s="11"/>
      <c r="GWQ14" s="11"/>
      <c r="GWR14" s="11"/>
      <c r="GWS14" s="11"/>
      <c r="GWT14" s="11"/>
      <c r="GWU14" s="11"/>
      <c r="GWV14" s="11"/>
      <c r="GWW14" s="11"/>
      <c r="GWX14" s="11"/>
      <c r="GWY14" s="11"/>
      <c r="GWZ14" s="11"/>
      <c r="GXA14" s="11"/>
      <c r="GXB14" s="11"/>
      <c r="GXC14" s="11"/>
      <c r="GXD14" s="11"/>
      <c r="GXE14" s="11"/>
      <c r="GXF14" s="11"/>
      <c r="GXG14" s="11"/>
      <c r="GXH14" s="11"/>
      <c r="GXI14" s="11"/>
      <c r="GXJ14" s="11"/>
      <c r="GXK14" s="11"/>
      <c r="GXL14" s="11"/>
      <c r="GXM14" s="11"/>
      <c r="GXN14" s="11"/>
      <c r="GXO14" s="11"/>
      <c r="GXP14" s="11"/>
      <c r="GXQ14" s="11"/>
      <c r="GXR14" s="11"/>
      <c r="GXS14" s="11"/>
      <c r="GXT14" s="11"/>
      <c r="GXU14" s="11"/>
      <c r="GXV14" s="11"/>
      <c r="GXW14" s="11"/>
      <c r="GXX14" s="11"/>
      <c r="GXY14" s="11"/>
      <c r="GXZ14" s="11"/>
      <c r="GYA14" s="11"/>
      <c r="GYB14" s="11"/>
      <c r="GYC14" s="11"/>
      <c r="GYD14" s="11"/>
      <c r="GYE14" s="11"/>
      <c r="GYF14" s="11"/>
      <c r="GYG14" s="11"/>
      <c r="GYH14" s="11"/>
      <c r="GYI14" s="11"/>
      <c r="GYJ14" s="11"/>
      <c r="GYK14" s="11"/>
      <c r="GYL14" s="11"/>
      <c r="GYM14" s="11"/>
      <c r="GYN14" s="11"/>
      <c r="GYO14" s="11"/>
      <c r="GYP14" s="11"/>
      <c r="GYQ14" s="11"/>
      <c r="GYR14" s="11"/>
      <c r="GYS14" s="11"/>
      <c r="GYT14" s="11"/>
      <c r="GYU14" s="11"/>
      <c r="GYV14" s="11"/>
      <c r="GYW14" s="11"/>
      <c r="GYX14" s="11"/>
      <c r="GYY14" s="11"/>
      <c r="GYZ14" s="11"/>
      <c r="GZA14" s="11"/>
      <c r="GZB14" s="11"/>
      <c r="GZC14" s="11"/>
      <c r="GZD14" s="11"/>
      <c r="GZE14" s="11"/>
      <c r="GZF14" s="11"/>
      <c r="GZG14" s="11"/>
      <c r="GZH14" s="11"/>
      <c r="GZI14" s="11"/>
      <c r="GZJ14" s="11"/>
      <c r="GZK14" s="11"/>
      <c r="GZL14" s="11"/>
      <c r="GZM14" s="11"/>
      <c r="GZN14" s="11"/>
      <c r="GZO14" s="11"/>
      <c r="GZP14" s="11"/>
      <c r="GZQ14" s="11"/>
      <c r="GZR14" s="11"/>
      <c r="GZS14" s="11"/>
      <c r="GZT14" s="11"/>
      <c r="GZU14" s="11"/>
      <c r="GZV14" s="11"/>
      <c r="GZW14" s="11"/>
      <c r="GZX14" s="11"/>
      <c r="GZY14" s="11"/>
      <c r="GZZ14" s="11"/>
      <c r="HAA14" s="11"/>
      <c r="HAB14" s="11"/>
      <c r="HAC14" s="11"/>
      <c r="HAD14" s="11"/>
      <c r="HAE14" s="11"/>
      <c r="HAF14" s="11"/>
      <c r="HAG14" s="11"/>
      <c r="HAH14" s="11"/>
      <c r="HAI14" s="11"/>
      <c r="HAJ14" s="11"/>
      <c r="HAK14" s="11"/>
      <c r="HAL14" s="11"/>
      <c r="HAM14" s="11"/>
      <c r="HAN14" s="11"/>
      <c r="HAO14" s="11"/>
      <c r="HAP14" s="11"/>
      <c r="HAQ14" s="11"/>
      <c r="HAR14" s="11"/>
      <c r="HAS14" s="11"/>
      <c r="HAT14" s="11"/>
      <c r="HAU14" s="11"/>
      <c r="HAV14" s="11"/>
      <c r="HAW14" s="11"/>
      <c r="HAX14" s="11"/>
      <c r="HAY14" s="11"/>
      <c r="HAZ14" s="11"/>
      <c r="HBA14" s="11"/>
      <c r="HBB14" s="11"/>
      <c r="HBC14" s="11"/>
      <c r="HBD14" s="11"/>
      <c r="HBE14" s="11"/>
      <c r="HBF14" s="11"/>
      <c r="HBG14" s="11"/>
      <c r="HBH14" s="11"/>
      <c r="HBI14" s="11"/>
      <c r="HBJ14" s="11"/>
      <c r="HBK14" s="11"/>
      <c r="HBL14" s="11"/>
      <c r="HBM14" s="11"/>
      <c r="HBN14" s="11"/>
      <c r="HBO14" s="11"/>
      <c r="HBP14" s="11"/>
      <c r="HBQ14" s="11"/>
      <c r="HBR14" s="11"/>
      <c r="HBS14" s="11"/>
      <c r="HBT14" s="11"/>
      <c r="HBU14" s="11"/>
      <c r="HBV14" s="11"/>
      <c r="HBW14" s="11"/>
      <c r="HBX14" s="11"/>
      <c r="HBY14" s="11"/>
      <c r="HBZ14" s="11"/>
      <c r="HCA14" s="11"/>
      <c r="HCB14" s="11"/>
      <c r="HCC14" s="11"/>
      <c r="HCD14" s="11"/>
      <c r="HCE14" s="11"/>
      <c r="HCF14" s="11"/>
      <c r="HCG14" s="11"/>
      <c r="HCH14" s="11"/>
      <c r="HCI14" s="11"/>
      <c r="HCJ14" s="11"/>
      <c r="HCK14" s="11"/>
      <c r="HCL14" s="11"/>
      <c r="HCM14" s="11"/>
      <c r="HCN14" s="11"/>
      <c r="HCO14" s="11"/>
      <c r="HCP14" s="11"/>
      <c r="HCQ14" s="11"/>
      <c r="HCR14" s="11"/>
      <c r="HCS14" s="11"/>
      <c r="HCT14" s="11"/>
      <c r="HCU14" s="11"/>
      <c r="HCV14" s="11"/>
      <c r="HCW14" s="11"/>
      <c r="HCX14" s="11"/>
      <c r="HCY14" s="11"/>
      <c r="HCZ14" s="11"/>
      <c r="HDA14" s="11"/>
      <c r="HDB14" s="11"/>
      <c r="HDC14" s="11"/>
      <c r="HDD14" s="11"/>
      <c r="HDE14" s="11"/>
      <c r="HDF14" s="11"/>
      <c r="HDG14" s="11"/>
      <c r="HDH14" s="11"/>
      <c r="HDI14" s="11"/>
      <c r="HDJ14" s="11"/>
      <c r="HDK14" s="11"/>
      <c r="HDL14" s="11"/>
      <c r="HDM14" s="11"/>
      <c r="HDN14" s="11"/>
      <c r="HDO14" s="11"/>
      <c r="HDP14" s="11"/>
      <c r="HDQ14" s="11"/>
      <c r="HDR14" s="11"/>
      <c r="HDS14" s="11"/>
      <c r="HDT14" s="11"/>
      <c r="HDU14" s="11"/>
      <c r="HDV14" s="11"/>
      <c r="HDW14" s="11"/>
      <c r="HDX14" s="11"/>
      <c r="HDY14" s="11"/>
      <c r="HDZ14" s="11"/>
      <c r="HEA14" s="11"/>
      <c r="HEB14" s="11"/>
      <c r="HEC14" s="11"/>
      <c r="HED14" s="11"/>
      <c r="HEE14" s="11"/>
      <c r="HEF14" s="11"/>
      <c r="HEG14" s="11"/>
      <c r="HEH14" s="11"/>
      <c r="HEI14" s="11"/>
      <c r="HEJ14" s="11"/>
      <c r="HEK14" s="11"/>
      <c r="HEL14" s="11"/>
      <c r="HEM14" s="11"/>
      <c r="HEN14" s="11"/>
      <c r="HEO14" s="11"/>
      <c r="HEP14" s="11"/>
      <c r="HEQ14" s="11"/>
      <c r="HER14" s="11"/>
      <c r="HES14" s="11"/>
      <c r="HET14" s="11"/>
      <c r="HEU14" s="11"/>
      <c r="HEV14" s="11"/>
      <c r="HEW14" s="11"/>
      <c r="HEX14" s="11"/>
      <c r="HEY14" s="11"/>
      <c r="HEZ14" s="11"/>
      <c r="HFA14" s="11"/>
      <c r="HFB14" s="11"/>
      <c r="HFC14" s="11"/>
      <c r="HFD14" s="11"/>
      <c r="HFE14" s="11"/>
      <c r="HFF14" s="11"/>
      <c r="HFG14" s="11"/>
      <c r="HFH14" s="11"/>
      <c r="HFI14" s="11"/>
      <c r="HFJ14" s="11"/>
      <c r="HFK14" s="11"/>
      <c r="HFL14" s="11"/>
      <c r="HFM14" s="11"/>
      <c r="HFN14" s="11"/>
      <c r="HFO14" s="11"/>
      <c r="HFP14" s="11"/>
      <c r="HFQ14" s="11"/>
      <c r="HFR14" s="11"/>
      <c r="HFS14" s="11"/>
      <c r="HFT14" s="11"/>
      <c r="HFU14" s="11"/>
      <c r="HFV14" s="11"/>
      <c r="HFW14" s="11"/>
      <c r="HFX14" s="11"/>
      <c r="HFY14" s="11"/>
      <c r="HFZ14" s="11"/>
      <c r="HGA14" s="11"/>
      <c r="HGB14" s="11"/>
      <c r="HGC14" s="11"/>
      <c r="HGD14" s="11"/>
      <c r="HGE14" s="11"/>
      <c r="HGF14" s="11"/>
      <c r="HGG14" s="11"/>
      <c r="HGH14" s="11"/>
      <c r="HGI14" s="11"/>
      <c r="HGJ14" s="11"/>
      <c r="HGK14" s="11"/>
      <c r="HGL14" s="11"/>
      <c r="HGM14" s="11"/>
      <c r="HGN14" s="11"/>
      <c r="HGO14" s="11"/>
      <c r="HGP14" s="11"/>
      <c r="HGQ14" s="11"/>
      <c r="HGR14" s="11"/>
      <c r="HGS14" s="11"/>
      <c r="HGT14" s="11"/>
      <c r="HGU14" s="11"/>
      <c r="HGV14" s="11"/>
      <c r="HGW14" s="11"/>
      <c r="HGX14" s="11"/>
      <c r="HGY14" s="11"/>
      <c r="HGZ14" s="11"/>
      <c r="HHA14" s="11"/>
      <c r="HHB14" s="11"/>
      <c r="HHC14" s="11"/>
      <c r="HHD14" s="11"/>
      <c r="HHE14" s="11"/>
      <c r="HHF14" s="11"/>
      <c r="HHG14" s="11"/>
      <c r="HHH14" s="11"/>
      <c r="HHI14" s="11"/>
      <c r="HHJ14" s="11"/>
      <c r="HHK14" s="11"/>
      <c r="HHL14" s="11"/>
      <c r="HHM14" s="11"/>
      <c r="HHN14" s="11"/>
      <c r="HHO14" s="11"/>
      <c r="HHP14" s="11"/>
      <c r="HHQ14" s="11"/>
      <c r="HHR14" s="11"/>
      <c r="HHS14" s="11"/>
      <c r="HHT14" s="11"/>
      <c r="HHU14" s="11"/>
      <c r="HHV14" s="11"/>
      <c r="HHW14" s="11"/>
      <c r="HHX14" s="11"/>
      <c r="HHY14" s="11"/>
      <c r="HHZ14" s="11"/>
      <c r="HIA14" s="11"/>
      <c r="HIB14" s="11"/>
      <c r="HIC14" s="11"/>
      <c r="HID14" s="11"/>
      <c r="HIE14" s="11"/>
      <c r="HIF14" s="11"/>
      <c r="HIG14" s="11"/>
      <c r="HIH14" s="11"/>
      <c r="HII14" s="11"/>
      <c r="HIJ14" s="11"/>
      <c r="HIK14" s="11"/>
      <c r="HIL14" s="11"/>
      <c r="HIM14" s="11"/>
      <c r="HIN14" s="11"/>
      <c r="HIO14" s="11"/>
      <c r="HIP14" s="11"/>
      <c r="HIQ14" s="11"/>
      <c r="HIR14" s="11"/>
      <c r="HIS14" s="11"/>
      <c r="HIT14" s="11"/>
      <c r="HIU14" s="11"/>
      <c r="HIV14" s="11"/>
      <c r="HIW14" s="11"/>
      <c r="HIX14" s="11"/>
      <c r="HIY14" s="11"/>
      <c r="HIZ14" s="11"/>
      <c r="HJA14" s="11"/>
      <c r="HJB14" s="11"/>
      <c r="HJC14" s="11"/>
      <c r="HJD14" s="11"/>
      <c r="HJE14" s="11"/>
      <c r="HJF14" s="11"/>
      <c r="HJG14" s="11"/>
      <c r="HJH14" s="11"/>
      <c r="HJI14" s="11"/>
      <c r="HJJ14" s="11"/>
      <c r="HJK14" s="11"/>
      <c r="HJL14" s="11"/>
      <c r="HJM14" s="11"/>
      <c r="HJN14" s="11"/>
      <c r="HJO14" s="11"/>
      <c r="HJP14" s="11"/>
      <c r="HJQ14" s="11"/>
      <c r="HJR14" s="11"/>
      <c r="HJS14" s="11"/>
      <c r="HJT14" s="11"/>
      <c r="HJU14" s="11"/>
      <c r="HJV14" s="11"/>
      <c r="HJW14" s="11"/>
      <c r="HJX14" s="11"/>
      <c r="HJY14" s="11"/>
      <c r="HJZ14" s="11"/>
      <c r="HKA14" s="11"/>
      <c r="HKB14" s="11"/>
      <c r="HKC14" s="11"/>
      <c r="HKD14" s="11"/>
      <c r="HKE14" s="11"/>
      <c r="HKF14" s="11"/>
      <c r="HKG14" s="11"/>
      <c r="HKH14" s="11"/>
      <c r="HKI14" s="11"/>
      <c r="HKJ14" s="11"/>
      <c r="HKK14" s="11"/>
      <c r="HKL14" s="11"/>
      <c r="HKM14" s="11"/>
      <c r="HKN14" s="11"/>
      <c r="HKO14" s="11"/>
      <c r="HKP14" s="11"/>
      <c r="HKQ14" s="11"/>
      <c r="HKR14" s="11"/>
      <c r="HKS14" s="11"/>
      <c r="HKT14" s="11"/>
      <c r="HKU14" s="11"/>
      <c r="HKV14" s="11"/>
      <c r="HKW14" s="11"/>
      <c r="HKX14" s="11"/>
      <c r="HKY14" s="11"/>
      <c r="HKZ14" s="11"/>
      <c r="HLA14" s="11"/>
      <c r="HLB14" s="11"/>
      <c r="HLC14" s="11"/>
      <c r="HLD14" s="11"/>
      <c r="HLE14" s="11"/>
      <c r="HLF14" s="11"/>
      <c r="HLG14" s="11"/>
      <c r="HLH14" s="11"/>
      <c r="HLI14" s="11"/>
      <c r="HLJ14" s="11"/>
      <c r="HLK14" s="11"/>
      <c r="HLL14" s="11"/>
      <c r="HLM14" s="11"/>
      <c r="HLN14" s="11"/>
      <c r="HLO14" s="11"/>
      <c r="HLP14" s="11"/>
      <c r="HLQ14" s="11"/>
      <c r="HLR14" s="11"/>
      <c r="HLS14" s="11"/>
      <c r="HLT14" s="11"/>
      <c r="HLU14" s="11"/>
      <c r="HLV14" s="11"/>
      <c r="HLW14" s="11"/>
      <c r="HLX14" s="11"/>
      <c r="HLY14" s="11"/>
      <c r="HLZ14" s="11"/>
      <c r="HMA14" s="11"/>
      <c r="HMB14" s="11"/>
      <c r="HMC14" s="11"/>
      <c r="HMD14" s="11"/>
      <c r="HME14" s="11"/>
      <c r="HMF14" s="11"/>
      <c r="HMG14" s="11"/>
      <c r="HMH14" s="11"/>
      <c r="HMI14" s="11"/>
      <c r="HMJ14" s="11"/>
      <c r="HMK14" s="11"/>
      <c r="HML14" s="11"/>
      <c r="HMM14" s="11"/>
      <c r="HMN14" s="11"/>
      <c r="HMO14" s="11"/>
      <c r="HMP14" s="11"/>
      <c r="HMQ14" s="11"/>
      <c r="HMR14" s="11"/>
      <c r="HMS14" s="11"/>
      <c r="HMT14" s="11"/>
      <c r="HMU14" s="11"/>
      <c r="HMV14" s="11"/>
      <c r="HMW14" s="11"/>
      <c r="HMX14" s="11"/>
      <c r="HMY14" s="11"/>
      <c r="HMZ14" s="11"/>
      <c r="HNA14" s="11"/>
      <c r="HNB14" s="11"/>
      <c r="HNC14" s="11"/>
      <c r="HND14" s="11"/>
      <c r="HNE14" s="11"/>
      <c r="HNF14" s="11"/>
      <c r="HNG14" s="11"/>
      <c r="HNH14" s="11"/>
      <c r="HNI14" s="11"/>
      <c r="HNJ14" s="11"/>
      <c r="HNK14" s="11"/>
      <c r="HNL14" s="11"/>
      <c r="HNM14" s="11"/>
      <c r="HNN14" s="11"/>
      <c r="HNO14" s="11"/>
      <c r="HNP14" s="11"/>
      <c r="HNQ14" s="11"/>
      <c r="HNR14" s="11"/>
      <c r="HNS14" s="11"/>
      <c r="HNT14" s="11"/>
      <c r="HNU14" s="11"/>
      <c r="HNV14" s="11"/>
      <c r="HNW14" s="11"/>
      <c r="HNX14" s="11"/>
      <c r="HNY14" s="11"/>
      <c r="HNZ14" s="11"/>
      <c r="HOA14" s="11"/>
      <c r="HOB14" s="11"/>
      <c r="HOC14" s="11"/>
      <c r="HOD14" s="11"/>
      <c r="HOE14" s="11"/>
      <c r="HOF14" s="11"/>
      <c r="HOG14" s="11"/>
      <c r="HOH14" s="11"/>
      <c r="HOI14" s="11"/>
      <c r="HOJ14" s="11"/>
      <c r="HOK14" s="11"/>
      <c r="HOL14" s="11"/>
      <c r="HOM14" s="11"/>
      <c r="HON14" s="11"/>
      <c r="HOO14" s="11"/>
      <c r="HOP14" s="11"/>
      <c r="HOQ14" s="11"/>
      <c r="HOR14" s="11"/>
      <c r="HOS14" s="11"/>
      <c r="HOT14" s="11"/>
      <c r="HOU14" s="11"/>
      <c r="HOV14" s="11"/>
      <c r="HOW14" s="11"/>
      <c r="HOX14" s="11"/>
      <c r="HOY14" s="11"/>
      <c r="HOZ14" s="11"/>
      <c r="HPA14" s="11"/>
      <c r="HPB14" s="11"/>
      <c r="HPC14" s="11"/>
      <c r="HPD14" s="11"/>
      <c r="HPE14" s="11"/>
      <c r="HPF14" s="11"/>
      <c r="HPG14" s="11"/>
      <c r="HPH14" s="11"/>
      <c r="HPI14" s="11"/>
      <c r="HPJ14" s="11"/>
      <c r="HPK14" s="11"/>
      <c r="HPL14" s="11"/>
      <c r="HPM14" s="11"/>
      <c r="HPN14" s="11"/>
      <c r="HPO14" s="11"/>
      <c r="HPP14" s="11"/>
      <c r="HPQ14" s="11"/>
      <c r="HPR14" s="11"/>
      <c r="HPS14" s="11"/>
      <c r="HPT14" s="11"/>
      <c r="HPU14" s="11"/>
      <c r="HPV14" s="11"/>
      <c r="HPW14" s="11"/>
      <c r="HPX14" s="11"/>
      <c r="HPY14" s="11"/>
      <c r="HPZ14" s="11"/>
      <c r="HQA14" s="11"/>
      <c r="HQB14" s="11"/>
      <c r="HQC14" s="11"/>
      <c r="HQD14" s="11"/>
      <c r="HQE14" s="11"/>
      <c r="HQF14" s="11"/>
      <c r="HQG14" s="11"/>
      <c r="HQH14" s="11"/>
      <c r="HQI14" s="11"/>
      <c r="HQJ14" s="11"/>
      <c r="HQK14" s="11"/>
      <c r="HQL14" s="11"/>
      <c r="HQM14" s="11"/>
      <c r="HQN14" s="11"/>
      <c r="HQO14" s="11"/>
      <c r="HQP14" s="11"/>
      <c r="HQQ14" s="11"/>
      <c r="HQR14" s="11"/>
      <c r="HQS14" s="11"/>
      <c r="HQT14" s="11"/>
      <c r="HQU14" s="11"/>
      <c r="HQV14" s="11"/>
      <c r="HQW14" s="11"/>
      <c r="HQX14" s="11"/>
      <c r="HQY14" s="11"/>
      <c r="HQZ14" s="11"/>
      <c r="HRA14" s="11"/>
      <c r="HRB14" s="11"/>
      <c r="HRC14" s="11"/>
      <c r="HRD14" s="11"/>
      <c r="HRE14" s="11"/>
      <c r="HRF14" s="11"/>
      <c r="HRG14" s="11"/>
      <c r="HRH14" s="11"/>
      <c r="HRI14" s="11"/>
      <c r="HRJ14" s="11"/>
      <c r="HRK14" s="11"/>
      <c r="HRL14" s="11"/>
      <c r="HRM14" s="11"/>
      <c r="HRN14" s="11"/>
      <c r="HRO14" s="11"/>
      <c r="HRP14" s="11"/>
      <c r="HRQ14" s="11"/>
      <c r="HRR14" s="11"/>
      <c r="HRS14" s="11"/>
      <c r="HRT14" s="11"/>
      <c r="HRU14" s="11"/>
      <c r="HRV14" s="11"/>
      <c r="HRW14" s="11"/>
      <c r="HRX14" s="11"/>
      <c r="HRY14" s="11"/>
      <c r="HRZ14" s="11"/>
      <c r="HSA14" s="11"/>
      <c r="HSB14" s="11"/>
      <c r="HSC14" s="11"/>
      <c r="HSD14" s="11"/>
      <c r="HSE14" s="11"/>
      <c r="HSF14" s="11"/>
    </row>
    <row r="15" spans="1:5908" s="8" customFormat="1" ht="19.95" customHeight="1" x14ac:dyDescent="0.4">
      <c r="A15" s="30"/>
      <c r="B15" s="324"/>
      <c r="C15" s="338" t="s">
        <v>61</v>
      </c>
      <c r="D15" s="341"/>
      <c r="E15" s="340" t="s">
        <v>203</v>
      </c>
      <c r="F15" s="27">
        <f>COUNTIFS(Table1351452010[Sales],"คุณชนัฐฎา สนคะมี",Table1351452010[(A)
TOTAL
ค่าคอมขาย
ตั้งเบิก ปีที่ 1],"&gt;0")</f>
        <v>1</v>
      </c>
      <c r="G15" s="343">
        <f>SUMIF(Table1351452010[Sales],"คุณชนัฐฎา สนคะมี",Table1351452010[(A)
TOTAL
ค่าคอมขาย
ตั้งเบิก ปีที่ 1])</f>
        <v>2532.864</v>
      </c>
      <c r="H15" s="35">
        <f t="shared" si="1"/>
        <v>101.31456</v>
      </c>
      <c r="I15" s="333">
        <f>G15-H15</f>
        <v>2431.5494400000002</v>
      </c>
      <c r="J15" s="33"/>
      <c r="K15" s="33"/>
      <c r="L15" s="29"/>
      <c r="M15" s="29"/>
      <c r="N15" s="449"/>
      <c r="O15" s="180"/>
      <c r="P15" s="450">
        <f>SUM(P12:P14)</f>
        <v>105702.41279999999</v>
      </c>
      <c r="Q15" s="180"/>
      <c r="R15" s="164">
        <f>SUM(R12:R14)</f>
        <v>101474.31628799999</v>
      </c>
      <c r="S15" s="230"/>
      <c r="T15" s="230"/>
      <c r="U15" s="230">
        <f>SUM(U12:U14)</f>
        <v>101474.31628799999</v>
      </c>
      <c r="V15" s="11"/>
      <c r="W15" s="436"/>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c r="SK15" s="11"/>
      <c r="SL15" s="11"/>
      <c r="SM15" s="11"/>
      <c r="SN15" s="11"/>
      <c r="SO15" s="11"/>
      <c r="SP15" s="11"/>
      <c r="SQ15" s="11"/>
      <c r="SR15" s="11"/>
      <c r="SS15" s="11"/>
      <c r="ST15" s="11"/>
      <c r="SU15" s="11"/>
      <c r="SV15" s="11"/>
      <c r="SW15" s="11"/>
      <c r="SX15" s="11"/>
      <c r="SY15" s="11"/>
      <c r="SZ15" s="11"/>
      <c r="TA15" s="11"/>
      <c r="TB15" s="11"/>
      <c r="TC15" s="11"/>
      <c r="TD15" s="11"/>
      <c r="TE15" s="11"/>
      <c r="TF15" s="11"/>
      <c r="TG15" s="11"/>
      <c r="TH15" s="11"/>
      <c r="TI15" s="11"/>
      <c r="TJ15" s="11"/>
      <c r="TK15" s="11"/>
      <c r="TL15" s="11"/>
      <c r="TM15" s="11"/>
      <c r="TN15" s="11"/>
      <c r="TO15" s="11"/>
      <c r="TP15" s="11"/>
      <c r="TQ15" s="11"/>
      <c r="TR15" s="11"/>
      <c r="TS15" s="11"/>
      <c r="TT15" s="11"/>
      <c r="TU15" s="11"/>
      <c r="TV15" s="11"/>
      <c r="TW15" s="11"/>
      <c r="TX15" s="11"/>
      <c r="TY15" s="11"/>
      <c r="TZ15" s="11"/>
      <c r="UA15" s="11"/>
      <c r="UB15" s="11"/>
      <c r="UC15" s="11"/>
      <c r="UD15" s="11"/>
      <c r="UE15" s="11"/>
      <c r="UF15" s="11"/>
      <c r="UG15" s="11"/>
      <c r="UH15" s="11"/>
      <c r="UI15" s="11"/>
      <c r="UJ15" s="11"/>
      <c r="UK15" s="11"/>
      <c r="UL15" s="11"/>
      <c r="UM15" s="11"/>
      <c r="UN15" s="11"/>
      <c r="UO15" s="11"/>
      <c r="UP15" s="11"/>
      <c r="UQ15" s="11"/>
      <c r="UR15" s="11"/>
      <c r="US15" s="11"/>
      <c r="UT15" s="11"/>
      <c r="UU15" s="11"/>
      <c r="UV15" s="11"/>
      <c r="UW15" s="11"/>
      <c r="UX15" s="11"/>
      <c r="UY15" s="11"/>
      <c r="UZ15" s="11"/>
      <c r="VA15" s="11"/>
      <c r="VB15" s="11"/>
      <c r="VC15" s="11"/>
      <c r="VD15" s="11"/>
      <c r="VE15" s="11"/>
      <c r="VF15" s="11"/>
      <c r="VG15" s="11"/>
      <c r="VH15" s="11"/>
      <c r="VI15" s="11"/>
      <c r="VJ15" s="11"/>
      <c r="VK15" s="11"/>
      <c r="VL15" s="11"/>
      <c r="VM15" s="11"/>
      <c r="VN15" s="11"/>
      <c r="VO15" s="11"/>
      <c r="VP15" s="11"/>
      <c r="VQ15" s="11"/>
      <c r="VR15" s="11"/>
      <c r="VS15" s="11"/>
      <c r="VT15" s="11"/>
      <c r="VU15" s="11"/>
      <c r="VV15" s="11"/>
      <c r="VW15" s="11"/>
      <c r="VX15" s="11"/>
      <c r="VY15" s="11"/>
      <c r="VZ15" s="11"/>
      <c r="WA15" s="11"/>
      <c r="WB15" s="11"/>
      <c r="WC15" s="11"/>
      <c r="WD15" s="11"/>
      <c r="WE15" s="11"/>
      <c r="WF15" s="11"/>
      <c r="WG15" s="11"/>
      <c r="WH15" s="11"/>
      <c r="WI15" s="11"/>
      <c r="WJ15" s="11"/>
      <c r="WK15" s="11"/>
      <c r="WL15" s="11"/>
      <c r="WM15" s="11"/>
      <c r="WN15" s="11"/>
      <c r="WO15" s="11"/>
      <c r="WP15" s="11"/>
      <c r="WQ15" s="11"/>
      <c r="WR15" s="11"/>
      <c r="WS15" s="11"/>
      <c r="WT15" s="11"/>
      <c r="WU15" s="11"/>
      <c r="WV15" s="11"/>
      <c r="WW15" s="11"/>
      <c r="WX15" s="11"/>
      <c r="WY15" s="11"/>
      <c r="WZ15" s="11"/>
      <c r="XA15" s="11"/>
      <c r="XB15" s="11"/>
      <c r="XC15" s="11"/>
      <c r="XD15" s="11"/>
      <c r="XE15" s="11"/>
      <c r="XF15" s="11"/>
      <c r="XG15" s="11"/>
      <c r="XH15" s="11"/>
      <c r="XI15" s="11"/>
      <c r="XJ15" s="11"/>
      <c r="XK15" s="11"/>
      <c r="XL15" s="11"/>
      <c r="XM15" s="11"/>
      <c r="XN15" s="11"/>
      <c r="XO15" s="11"/>
      <c r="XP15" s="11"/>
      <c r="XQ15" s="11"/>
      <c r="XR15" s="11"/>
      <c r="XS15" s="11"/>
      <c r="XT15" s="11"/>
      <c r="XU15" s="11"/>
      <c r="XV15" s="11"/>
      <c r="XW15" s="11"/>
      <c r="XX15" s="11"/>
      <c r="XY15" s="11"/>
      <c r="XZ15" s="11"/>
      <c r="YA15" s="11"/>
      <c r="YB15" s="11"/>
      <c r="YC15" s="11"/>
      <c r="YD15" s="11"/>
      <c r="YE15" s="11"/>
      <c r="YF15" s="11"/>
      <c r="YG15" s="11"/>
      <c r="YH15" s="11"/>
      <c r="YI15" s="11"/>
      <c r="YJ15" s="11"/>
      <c r="YK15" s="11"/>
      <c r="YL15" s="11"/>
      <c r="YM15" s="11"/>
      <c r="YN15" s="11"/>
      <c r="YO15" s="11"/>
      <c r="YP15" s="11"/>
      <c r="YQ15" s="11"/>
      <c r="YR15" s="11"/>
      <c r="YS15" s="11"/>
      <c r="YT15" s="11"/>
      <c r="YU15" s="11"/>
      <c r="YV15" s="11"/>
      <c r="YW15" s="11"/>
      <c r="YX15" s="11"/>
      <c r="YY15" s="11"/>
      <c r="YZ15" s="11"/>
      <c r="ZA15" s="11"/>
      <c r="ZB15" s="11"/>
      <c r="ZC15" s="11"/>
      <c r="ZD15" s="11"/>
      <c r="ZE15" s="11"/>
      <c r="ZF15" s="11"/>
      <c r="ZG15" s="11"/>
      <c r="ZH15" s="11"/>
      <c r="ZI15" s="11"/>
      <c r="ZJ15" s="11"/>
      <c r="ZK15" s="11"/>
      <c r="ZL15" s="11"/>
      <c r="ZM15" s="11"/>
      <c r="ZN15" s="11"/>
      <c r="ZO15" s="11"/>
      <c r="ZP15" s="11"/>
      <c r="ZQ15" s="11"/>
      <c r="ZR15" s="11"/>
      <c r="ZS15" s="11"/>
      <c r="ZT15" s="11"/>
      <c r="ZU15" s="11"/>
      <c r="ZV15" s="11"/>
      <c r="ZW15" s="11"/>
      <c r="ZX15" s="11"/>
      <c r="ZY15" s="11"/>
      <c r="ZZ15" s="11"/>
      <c r="AAA15" s="11"/>
      <c r="AAB15" s="11"/>
      <c r="AAC15" s="11"/>
      <c r="AAD15" s="11"/>
      <c r="AAE15" s="11"/>
      <c r="AAF15" s="11"/>
      <c r="AAG15" s="11"/>
      <c r="AAH15" s="11"/>
      <c r="AAI15" s="11"/>
      <c r="AAJ15" s="11"/>
      <c r="AAK15" s="11"/>
      <c r="AAL15" s="11"/>
      <c r="AAM15" s="11"/>
      <c r="AAN15" s="11"/>
      <c r="AAO15" s="11"/>
      <c r="AAP15" s="11"/>
      <c r="AAQ15" s="11"/>
      <c r="AAR15" s="11"/>
      <c r="AAS15" s="11"/>
      <c r="AAT15" s="11"/>
      <c r="AAU15" s="11"/>
      <c r="AAV15" s="11"/>
      <c r="AAW15" s="11"/>
      <c r="AAX15" s="11"/>
      <c r="AAY15" s="11"/>
      <c r="AAZ15" s="11"/>
      <c r="ABA15" s="11"/>
      <c r="ABB15" s="11"/>
      <c r="ABC15" s="11"/>
      <c r="ABD15" s="11"/>
      <c r="ABE15" s="11"/>
      <c r="ABF15" s="11"/>
      <c r="ABG15" s="11"/>
      <c r="ABH15" s="11"/>
      <c r="ABI15" s="11"/>
      <c r="ABJ15" s="11"/>
      <c r="ABK15" s="11"/>
      <c r="ABL15" s="11"/>
      <c r="ABM15" s="11"/>
      <c r="ABN15" s="11"/>
      <c r="ABO15" s="11"/>
      <c r="ABP15" s="11"/>
      <c r="ABQ15" s="11"/>
      <c r="ABR15" s="11"/>
      <c r="ABS15" s="11"/>
      <c r="ABT15" s="11"/>
      <c r="ABU15" s="11"/>
      <c r="ABV15" s="11"/>
      <c r="ABW15" s="11"/>
      <c r="ABX15" s="11"/>
      <c r="ABY15" s="11"/>
      <c r="ABZ15" s="11"/>
      <c r="ACA15" s="11"/>
      <c r="ACB15" s="11"/>
      <c r="ACC15" s="11"/>
      <c r="ACD15" s="11"/>
      <c r="ACE15" s="11"/>
      <c r="ACF15" s="11"/>
      <c r="ACG15" s="11"/>
      <c r="ACH15" s="11"/>
      <c r="ACI15" s="11"/>
      <c r="ACJ15" s="11"/>
      <c r="ACK15" s="11"/>
      <c r="ACL15" s="11"/>
      <c r="ACM15" s="11"/>
      <c r="ACN15" s="11"/>
      <c r="ACO15" s="11"/>
      <c r="ACP15" s="11"/>
      <c r="ACQ15" s="11"/>
      <c r="ACR15" s="11"/>
      <c r="ACS15" s="11"/>
      <c r="ACT15" s="11"/>
      <c r="ACU15" s="11"/>
      <c r="ACV15" s="11"/>
      <c r="ACW15" s="11"/>
      <c r="ACX15" s="11"/>
      <c r="ACY15" s="11"/>
      <c r="ACZ15" s="11"/>
      <c r="ADA15" s="11"/>
      <c r="ADB15" s="11"/>
      <c r="ADC15" s="11"/>
      <c r="ADD15" s="11"/>
      <c r="ADE15" s="11"/>
      <c r="ADF15" s="11"/>
      <c r="ADG15" s="11"/>
      <c r="ADH15" s="11"/>
      <c r="ADI15" s="11"/>
      <c r="ADJ15" s="11"/>
      <c r="ADK15" s="11"/>
      <c r="ADL15" s="11"/>
      <c r="ADM15" s="11"/>
      <c r="ADN15" s="11"/>
      <c r="ADO15" s="11"/>
      <c r="ADP15" s="11"/>
      <c r="ADQ15" s="11"/>
      <c r="ADR15" s="11"/>
      <c r="ADS15" s="11"/>
      <c r="ADT15" s="11"/>
      <c r="ADU15" s="11"/>
      <c r="ADV15" s="11"/>
      <c r="ADW15" s="11"/>
      <c r="ADX15" s="11"/>
      <c r="ADY15" s="11"/>
      <c r="ADZ15" s="11"/>
      <c r="AEA15" s="11"/>
      <c r="AEB15" s="11"/>
      <c r="AEC15" s="11"/>
      <c r="AED15" s="11"/>
      <c r="AEE15" s="11"/>
      <c r="AEF15" s="11"/>
      <c r="AEG15" s="11"/>
      <c r="AEH15" s="11"/>
      <c r="AEI15" s="11"/>
      <c r="AEJ15" s="11"/>
      <c r="AEK15" s="11"/>
      <c r="AEL15" s="11"/>
      <c r="AEM15" s="11"/>
      <c r="AEN15" s="11"/>
      <c r="AEO15" s="11"/>
      <c r="AEP15" s="11"/>
      <c r="AEQ15" s="11"/>
      <c r="AER15" s="11"/>
      <c r="AES15" s="11"/>
      <c r="AET15" s="11"/>
      <c r="AEU15" s="11"/>
      <c r="AEV15" s="11"/>
      <c r="AEW15" s="11"/>
      <c r="AEX15" s="11"/>
      <c r="AEY15" s="11"/>
      <c r="AEZ15" s="11"/>
      <c r="AFA15" s="11"/>
      <c r="AFB15" s="11"/>
      <c r="AFC15" s="11"/>
      <c r="AFD15" s="11"/>
      <c r="AFE15" s="11"/>
      <c r="AFF15" s="11"/>
      <c r="AFG15" s="11"/>
      <c r="AFH15" s="11"/>
      <c r="AFI15" s="11"/>
      <c r="AFJ15" s="11"/>
      <c r="AFK15" s="11"/>
      <c r="AFL15" s="11"/>
      <c r="AFM15" s="11"/>
      <c r="AFN15" s="11"/>
      <c r="AFO15" s="11"/>
      <c r="AFP15" s="11"/>
      <c r="AFQ15" s="11"/>
      <c r="AFR15" s="11"/>
      <c r="AFS15" s="11"/>
      <c r="AFT15" s="11"/>
      <c r="AFU15" s="11"/>
      <c r="AFV15" s="11"/>
      <c r="AFW15" s="11"/>
      <c r="AFX15" s="11"/>
      <c r="AFY15" s="11"/>
      <c r="AFZ15" s="11"/>
      <c r="AGA15" s="11"/>
      <c r="AGB15" s="11"/>
      <c r="AGC15" s="11"/>
      <c r="AGD15" s="11"/>
      <c r="AGE15" s="11"/>
      <c r="AGF15" s="11"/>
      <c r="AGG15" s="11"/>
      <c r="AGH15" s="11"/>
      <c r="AGI15" s="11"/>
      <c r="AGJ15" s="11"/>
      <c r="AGK15" s="11"/>
      <c r="AGL15" s="11"/>
      <c r="AGM15" s="11"/>
      <c r="AGN15" s="11"/>
      <c r="AGO15" s="11"/>
      <c r="AGP15" s="11"/>
      <c r="AGQ15" s="11"/>
      <c r="AGR15" s="11"/>
      <c r="AGS15" s="11"/>
      <c r="AGT15" s="11"/>
      <c r="AGU15" s="11"/>
      <c r="AGV15" s="11"/>
      <c r="AGW15" s="11"/>
      <c r="AGX15" s="11"/>
      <c r="AGY15" s="11"/>
      <c r="AGZ15" s="11"/>
      <c r="AHA15" s="11"/>
      <c r="AHB15" s="11"/>
      <c r="AHC15" s="11"/>
      <c r="AHD15" s="11"/>
      <c r="AHE15" s="11"/>
      <c r="AHF15" s="11"/>
      <c r="AHG15" s="11"/>
      <c r="AHH15" s="11"/>
      <c r="AHI15" s="11"/>
      <c r="AHJ15" s="11"/>
      <c r="AHK15" s="11"/>
      <c r="AHL15" s="11"/>
      <c r="AHM15" s="11"/>
      <c r="AHN15" s="11"/>
      <c r="AHO15" s="11"/>
      <c r="AHP15" s="11"/>
      <c r="AHQ15" s="11"/>
      <c r="AHR15" s="11"/>
      <c r="AHS15" s="11"/>
      <c r="AHT15" s="11"/>
      <c r="AHU15" s="11"/>
      <c r="AHV15" s="11"/>
      <c r="AHW15" s="11"/>
      <c r="AHX15" s="11"/>
      <c r="AHY15" s="11"/>
      <c r="AHZ15" s="11"/>
      <c r="AIA15" s="11"/>
      <c r="AIB15" s="11"/>
      <c r="AIC15" s="11"/>
      <c r="AID15" s="11"/>
      <c r="AIE15" s="11"/>
      <c r="AIF15" s="11"/>
      <c r="AIG15" s="11"/>
      <c r="AIH15" s="11"/>
      <c r="AII15" s="11"/>
      <c r="AIJ15" s="11"/>
      <c r="AIK15" s="11"/>
      <c r="AIL15" s="11"/>
      <c r="AIM15" s="11"/>
      <c r="AIN15" s="11"/>
      <c r="AIO15" s="11"/>
      <c r="AIP15" s="11"/>
      <c r="AIQ15" s="11"/>
      <c r="AIR15" s="11"/>
      <c r="AIS15" s="11"/>
      <c r="AIT15" s="11"/>
      <c r="AIU15" s="11"/>
      <c r="AIV15" s="11"/>
      <c r="AIW15" s="11"/>
      <c r="AIX15" s="11"/>
      <c r="AIY15" s="11"/>
      <c r="AIZ15" s="11"/>
      <c r="AJA15" s="11"/>
      <c r="AJB15" s="11"/>
      <c r="AJC15" s="11"/>
      <c r="AJD15" s="11"/>
      <c r="AJE15" s="11"/>
      <c r="AJF15" s="11"/>
      <c r="AJG15" s="11"/>
      <c r="AJH15" s="11"/>
      <c r="AJI15" s="11"/>
      <c r="AJJ15" s="11"/>
      <c r="AJK15" s="11"/>
      <c r="AJL15" s="11"/>
      <c r="AJM15" s="11"/>
      <c r="AJN15" s="11"/>
      <c r="AJO15" s="11"/>
      <c r="AJP15" s="11"/>
      <c r="AJQ15" s="11"/>
      <c r="AJR15" s="11"/>
      <c r="AJS15" s="11"/>
      <c r="AJT15" s="11"/>
      <c r="AJU15" s="11"/>
      <c r="AJV15" s="11"/>
      <c r="AJW15" s="11"/>
      <c r="AJX15" s="11"/>
      <c r="AJY15" s="11"/>
      <c r="AJZ15" s="11"/>
      <c r="AKA15" s="11"/>
      <c r="AKB15" s="11"/>
      <c r="AKC15" s="11"/>
      <c r="AKD15" s="11"/>
      <c r="AKE15" s="11"/>
      <c r="AKF15" s="11"/>
      <c r="AKG15" s="11"/>
      <c r="AKH15" s="11"/>
      <c r="AKI15" s="11"/>
      <c r="AKJ15" s="11"/>
      <c r="AKK15" s="11"/>
      <c r="AKL15" s="11"/>
      <c r="AKM15" s="11"/>
      <c r="AKN15" s="11"/>
      <c r="AKO15" s="11"/>
      <c r="AKP15" s="11"/>
      <c r="AKQ15" s="11"/>
      <c r="AKR15" s="11"/>
      <c r="AKS15" s="11"/>
      <c r="AKT15" s="11"/>
      <c r="AKU15" s="11"/>
      <c r="AKV15" s="11"/>
      <c r="AKW15" s="11"/>
      <c r="AKX15" s="11"/>
      <c r="AKY15" s="11"/>
      <c r="AKZ15" s="11"/>
      <c r="ALA15" s="11"/>
      <c r="ALB15" s="11"/>
      <c r="ALC15" s="11"/>
      <c r="ALD15" s="11"/>
      <c r="ALE15" s="11"/>
      <c r="ALF15" s="11"/>
      <c r="ALG15" s="11"/>
      <c r="ALH15" s="11"/>
      <c r="ALI15" s="11"/>
      <c r="ALJ15" s="11"/>
      <c r="ALK15" s="11"/>
      <c r="ALL15" s="11"/>
      <c r="ALM15" s="11"/>
      <c r="ALN15" s="11"/>
      <c r="ALO15" s="11"/>
      <c r="ALP15" s="11"/>
      <c r="ALQ15" s="11"/>
      <c r="ALR15" s="11"/>
      <c r="ALS15" s="11"/>
      <c r="ALT15" s="11"/>
      <c r="ALU15" s="11"/>
      <c r="ALV15" s="11"/>
      <c r="ALW15" s="11"/>
      <c r="ALX15" s="11"/>
      <c r="ALY15" s="11"/>
      <c r="ALZ15" s="11"/>
      <c r="AMA15" s="11"/>
      <c r="AMB15" s="11"/>
      <c r="AMC15" s="11"/>
      <c r="AMD15" s="11"/>
      <c r="AME15" s="11"/>
      <c r="AMF15" s="11"/>
      <c r="AMG15" s="11"/>
      <c r="AMH15" s="11"/>
      <c r="AMI15" s="11"/>
      <c r="AMJ15" s="11"/>
      <c r="AMK15" s="11"/>
      <c r="AML15" s="11"/>
      <c r="AMM15" s="11"/>
      <c r="AMN15" s="11"/>
      <c r="AMO15" s="11"/>
      <c r="AMP15" s="11"/>
      <c r="AMQ15" s="11"/>
      <c r="AMR15" s="11"/>
      <c r="AMS15" s="11"/>
      <c r="AMT15" s="11"/>
      <c r="AMU15" s="11"/>
      <c r="AMV15" s="11"/>
      <c r="AMW15" s="11"/>
      <c r="AMX15" s="11"/>
      <c r="AMY15" s="11"/>
      <c r="AMZ15" s="11"/>
      <c r="ANA15" s="11"/>
      <c r="ANB15" s="11"/>
      <c r="ANC15" s="11"/>
      <c r="AND15" s="11"/>
      <c r="ANE15" s="11"/>
      <c r="ANF15" s="11"/>
      <c r="ANG15" s="11"/>
      <c r="ANH15" s="11"/>
      <c r="ANI15" s="11"/>
      <c r="ANJ15" s="11"/>
      <c r="ANK15" s="11"/>
      <c r="ANL15" s="11"/>
      <c r="ANM15" s="11"/>
      <c r="ANN15" s="11"/>
      <c r="ANO15" s="11"/>
      <c r="ANP15" s="11"/>
      <c r="ANQ15" s="11"/>
      <c r="ANR15" s="11"/>
      <c r="ANS15" s="11"/>
      <c r="ANT15" s="11"/>
      <c r="ANU15" s="11"/>
      <c r="ANV15" s="11"/>
      <c r="ANW15" s="11"/>
      <c r="ANX15" s="11"/>
      <c r="ANY15" s="11"/>
      <c r="ANZ15" s="11"/>
      <c r="AOA15" s="11"/>
      <c r="AOB15" s="11"/>
      <c r="AOC15" s="11"/>
      <c r="AOD15" s="11"/>
      <c r="AOE15" s="11"/>
      <c r="AOF15" s="11"/>
      <c r="AOG15" s="11"/>
      <c r="AOH15" s="11"/>
      <c r="AOI15" s="11"/>
      <c r="AOJ15" s="11"/>
      <c r="AOK15" s="11"/>
      <c r="AOL15" s="11"/>
      <c r="AOM15" s="11"/>
      <c r="AON15" s="11"/>
      <c r="AOO15" s="11"/>
      <c r="AOP15" s="11"/>
      <c r="AOQ15" s="11"/>
      <c r="AOR15" s="11"/>
      <c r="AOS15" s="11"/>
      <c r="AOT15" s="11"/>
      <c r="AOU15" s="11"/>
      <c r="AOV15" s="11"/>
      <c r="AOW15" s="11"/>
      <c r="AOX15" s="11"/>
      <c r="AOY15" s="11"/>
      <c r="AOZ15" s="11"/>
      <c r="APA15" s="11"/>
      <c r="APB15" s="11"/>
      <c r="APC15" s="11"/>
      <c r="APD15" s="11"/>
      <c r="APE15" s="11"/>
      <c r="APF15" s="11"/>
      <c r="APG15" s="11"/>
      <c r="APH15" s="11"/>
      <c r="API15" s="11"/>
      <c r="APJ15" s="11"/>
      <c r="APK15" s="11"/>
      <c r="APL15" s="11"/>
      <c r="APM15" s="11"/>
      <c r="APN15" s="11"/>
      <c r="APO15" s="11"/>
      <c r="APP15" s="11"/>
      <c r="APQ15" s="11"/>
      <c r="APR15" s="11"/>
      <c r="APS15" s="11"/>
      <c r="APT15" s="11"/>
      <c r="APU15" s="11"/>
      <c r="APV15" s="11"/>
      <c r="APW15" s="11"/>
      <c r="APX15" s="11"/>
      <c r="APY15" s="11"/>
      <c r="APZ15" s="11"/>
      <c r="AQA15" s="11"/>
      <c r="AQB15" s="11"/>
      <c r="AQC15" s="11"/>
      <c r="AQD15" s="11"/>
      <c r="AQE15" s="11"/>
      <c r="AQF15" s="11"/>
      <c r="AQG15" s="11"/>
      <c r="AQH15" s="11"/>
      <c r="AQI15" s="11"/>
      <c r="AQJ15" s="11"/>
      <c r="AQK15" s="11"/>
      <c r="AQL15" s="11"/>
      <c r="AQM15" s="11"/>
      <c r="AQN15" s="11"/>
      <c r="AQO15" s="11"/>
      <c r="AQP15" s="11"/>
      <c r="AQQ15" s="11"/>
      <c r="AQR15" s="11"/>
      <c r="AQS15" s="11"/>
      <c r="AQT15" s="11"/>
      <c r="AQU15" s="11"/>
      <c r="AQV15" s="11"/>
      <c r="AQW15" s="11"/>
      <c r="AQX15" s="11"/>
      <c r="AQY15" s="11"/>
      <c r="AQZ15" s="11"/>
      <c r="ARA15" s="11"/>
      <c r="ARB15" s="11"/>
      <c r="ARC15" s="11"/>
      <c r="ARD15" s="11"/>
      <c r="ARE15" s="11"/>
      <c r="ARF15" s="11"/>
      <c r="ARG15" s="11"/>
      <c r="ARH15" s="11"/>
      <c r="ARI15" s="11"/>
      <c r="ARJ15" s="11"/>
      <c r="ARK15" s="11"/>
      <c r="ARL15" s="11"/>
      <c r="ARM15" s="11"/>
      <c r="ARN15" s="11"/>
      <c r="ARO15" s="11"/>
      <c r="ARP15" s="11"/>
      <c r="ARQ15" s="11"/>
      <c r="ARR15" s="11"/>
      <c r="ARS15" s="11"/>
      <c r="ART15" s="11"/>
      <c r="ARU15" s="11"/>
      <c r="ARV15" s="11"/>
      <c r="ARW15" s="11"/>
      <c r="ARX15" s="11"/>
      <c r="ARY15" s="11"/>
      <c r="ARZ15" s="11"/>
      <c r="ASA15" s="11"/>
      <c r="ASB15" s="11"/>
      <c r="ASC15" s="11"/>
      <c r="ASD15" s="11"/>
      <c r="ASE15" s="11"/>
      <c r="ASF15" s="11"/>
      <c r="ASG15" s="11"/>
      <c r="ASH15" s="11"/>
      <c r="ASI15" s="11"/>
      <c r="ASJ15" s="11"/>
      <c r="ASK15" s="11"/>
      <c r="ASL15" s="11"/>
      <c r="ASM15" s="11"/>
      <c r="ASN15" s="11"/>
      <c r="ASO15" s="11"/>
      <c r="ASP15" s="11"/>
      <c r="ASQ15" s="11"/>
      <c r="ASR15" s="11"/>
      <c r="ASS15" s="11"/>
      <c r="AST15" s="11"/>
      <c r="ASU15" s="11"/>
      <c r="ASV15" s="11"/>
      <c r="ASW15" s="11"/>
      <c r="ASX15" s="11"/>
      <c r="ASY15" s="11"/>
      <c r="ASZ15" s="11"/>
      <c r="ATA15" s="11"/>
      <c r="ATB15" s="11"/>
      <c r="ATC15" s="11"/>
      <c r="ATD15" s="11"/>
      <c r="ATE15" s="11"/>
      <c r="ATF15" s="11"/>
      <c r="ATG15" s="11"/>
      <c r="ATH15" s="11"/>
      <c r="ATI15" s="11"/>
      <c r="ATJ15" s="11"/>
      <c r="ATK15" s="11"/>
      <c r="ATL15" s="11"/>
      <c r="ATM15" s="11"/>
      <c r="ATN15" s="11"/>
      <c r="ATO15" s="11"/>
      <c r="ATP15" s="11"/>
      <c r="ATQ15" s="11"/>
      <c r="ATR15" s="11"/>
      <c r="ATS15" s="11"/>
      <c r="ATT15" s="11"/>
      <c r="ATU15" s="11"/>
      <c r="ATV15" s="11"/>
      <c r="ATW15" s="11"/>
      <c r="ATX15" s="11"/>
      <c r="ATY15" s="11"/>
      <c r="ATZ15" s="11"/>
      <c r="AUA15" s="11"/>
      <c r="AUB15" s="11"/>
      <c r="AUC15" s="11"/>
      <c r="AUD15" s="11"/>
      <c r="AUE15" s="11"/>
      <c r="AUF15" s="11"/>
      <c r="AUG15" s="11"/>
      <c r="AUH15" s="11"/>
      <c r="AUI15" s="11"/>
      <c r="AUJ15" s="11"/>
      <c r="AUK15" s="11"/>
      <c r="AUL15" s="11"/>
      <c r="AUM15" s="11"/>
      <c r="AUN15" s="11"/>
      <c r="AUO15" s="11"/>
      <c r="AUP15" s="11"/>
      <c r="AUQ15" s="11"/>
      <c r="AUR15" s="11"/>
      <c r="AUS15" s="11"/>
      <c r="AUT15" s="11"/>
      <c r="AUU15" s="11"/>
      <c r="AUV15" s="11"/>
      <c r="AUW15" s="11"/>
      <c r="AUX15" s="11"/>
      <c r="AUY15" s="11"/>
      <c r="AUZ15" s="11"/>
      <c r="AVA15" s="11"/>
      <c r="AVB15" s="11"/>
      <c r="AVC15" s="11"/>
      <c r="AVD15" s="11"/>
      <c r="AVE15" s="11"/>
      <c r="AVF15" s="11"/>
      <c r="AVG15" s="11"/>
      <c r="AVH15" s="11"/>
      <c r="AVI15" s="11"/>
      <c r="AVJ15" s="11"/>
      <c r="AVK15" s="11"/>
      <c r="AVL15" s="11"/>
      <c r="AVM15" s="11"/>
      <c r="AVN15" s="11"/>
      <c r="AVO15" s="11"/>
      <c r="AVP15" s="11"/>
      <c r="AVQ15" s="11"/>
      <c r="AVR15" s="11"/>
      <c r="AVS15" s="11"/>
      <c r="AVT15" s="11"/>
      <c r="AVU15" s="11"/>
      <c r="AVV15" s="11"/>
      <c r="AVW15" s="11"/>
      <c r="AVX15" s="11"/>
      <c r="AVY15" s="11"/>
      <c r="AVZ15" s="11"/>
      <c r="AWA15" s="11"/>
      <c r="AWB15" s="11"/>
      <c r="AWC15" s="11"/>
      <c r="AWD15" s="11"/>
      <c r="AWE15" s="11"/>
      <c r="AWF15" s="11"/>
      <c r="AWG15" s="11"/>
      <c r="AWH15" s="11"/>
      <c r="AWI15" s="11"/>
      <c r="AWJ15" s="11"/>
      <c r="AWK15" s="11"/>
      <c r="AWL15" s="11"/>
      <c r="AWM15" s="11"/>
      <c r="AWN15" s="11"/>
      <c r="AWO15" s="11"/>
      <c r="AWP15" s="11"/>
      <c r="AWQ15" s="11"/>
      <c r="AWR15" s="11"/>
      <c r="AWS15" s="11"/>
      <c r="AWT15" s="11"/>
      <c r="AWU15" s="11"/>
      <c r="AWV15" s="11"/>
      <c r="AWW15" s="11"/>
      <c r="AWX15" s="11"/>
      <c r="AWY15" s="11"/>
      <c r="AWZ15" s="11"/>
      <c r="AXA15" s="11"/>
      <c r="AXB15" s="11"/>
      <c r="AXC15" s="11"/>
      <c r="AXD15" s="11"/>
      <c r="AXE15" s="11"/>
      <c r="AXF15" s="11"/>
      <c r="AXG15" s="11"/>
      <c r="AXH15" s="11"/>
      <c r="AXI15" s="11"/>
      <c r="AXJ15" s="11"/>
      <c r="AXK15" s="11"/>
      <c r="AXL15" s="11"/>
      <c r="AXM15" s="11"/>
      <c r="AXN15" s="11"/>
      <c r="AXO15" s="11"/>
      <c r="AXP15" s="11"/>
      <c r="AXQ15" s="11"/>
      <c r="AXR15" s="11"/>
      <c r="AXS15" s="11"/>
      <c r="AXT15" s="11"/>
      <c r="AXU15" s="11"/>
      <c r="AXV15" s="11"/>
      <c r="AXW15" s="11"/>
      <c r="AXX15" s="11"/>
      <c r="AXY15" s="11"/>
      <c r="AXZ15" s="11"/>
      <c r="AYA15" s="11"/>
      <c r="AYB15" s="11"/>
      <c r="AYC15" s="11"/>
      <c r="AYD15" s="11"/>
      <c r="AYE15" s="11"/>
      <c r="AYF15" s="11"/>
      <c r="AYG15" s="11"/>
      <c r="AYH15" s="11"/>
      <c r="AYI15" s="11"/>
      <c r="AYJ15" s="11"/>
      <c r="AYK15" s="11"/>
      <c r="AYL15" s="11"/>
      <c r="AYM15" s="11"/>
      <c r="AYN15" s="11"/>
      <c r="AYO15" s="11"/>
      <c r="AYP15" s="11"/>
      <c r="AYQ15" s="11"/>
      <c r="AYR15" s="11"/>
      <c r="AYS15" s="11"/>
      <c r="AYT15" s="11"/>
      <c r="AYU15" s="11"/>
      <c r="AYV15" s="11"/>
      <c r="AYW15" s="11"/>
      <c r="AYX15" s="11"/>
      <c r="AYY15" s="11"/>
      <c r="AYZ15" s="11"/>
      <c r="AZA15" s="11"/>
      <c r="AZB15" s="11"/>
      <c r="AZC15" s="11"/>
      <c r="AZD15" s="11"/>
      <c r="AZE15" s="11"/>
      <c r="AZF15" s="11"/>
      <c r="AZG15" s="11"/>
      <c r="AZH15" s="11"/>
      <c r="AZI15" s="11"/>
      <c r="AZJ15" s="11"/>
      <c r="AZK15" s="11"/>
      <c r="AZL15" s="11"/>
      <c r="AZM15" s="11"/>
      <c r="AZN15" s="11"/>
      <c r="AZO15" s="11"/>
      <c r="AZP15" s="11"/>
      <c r="AZQ15" s="11"/>
      <c r="AZR15" s="11"/>
      <c r="AZS15" s="11"/>
      <c r="AZT15" s="11"/>
      <c r="AZU15" s="11"/>
      <c r="AZV15" s="11"/>
      <c r="AZW15" s="11"/>
      <c r="AZX15" s="11"/>
      <c r="AZY15" s="11"/>
      <c r="AZZ15" s="11"/>
      <c r="BAA15" s="11"/>
      <c r="BAB15" s="11"/>
      <c r="BAC15" s="11"/>
      <c r="BAD15" s="11"/>
      <c r="BAE15" s="11"/>
      <c r="BAF15" s="11"/>
      <c r="BAG15" s="11"/>
      <c r="BAH15" s="11"/>
      <c r="BAI15" s="11"/>
      <c r="BAJ15" s="11"/>
      <c r="BAK15" s="11"/>
      <c r="BAL15" s="11"/>
      <c r="BAM15" s="11"/>
      <c r="BAN15" s="11"/>
      <c r="BAO15" s="11"/>
      <c r="BAP15" s="11"/>
      <c r="BAQ15" s="11"/>
      <c r="BAR15" s="11"/>
      <c r="BAS15" s="11"/>
      <c r="BAT15" s="11"/>
      <c r="BAU15" s="11"/>
      <c r="BAV15" s="11"/>
      <c r="BAW15" s="11"/>
      <c r="BAX15" s="11"/>
      <c r="BAY15" s="11"/>
      <c r="BAZ15" s="11"/>
      <c r="BBA15" s="11"/>
      <c r="BBB15" s="11"/>
      <c r="BBC15" s="11"/>
      <c r="BBD15" s="11"/>
      <c r="BBE15" s="11"/>
      <c r="BBF15" s="11"/>
      <c r="BBG15" s="11"/>
      <c r="BBH15" s="11"/>
      <c r="BBI15" s="11"/>
      <c r="BBJ15" s="11"/>
      <c r="BBK15" s="11"/>
      <c r="BBL15" s="11"/>
      <c r="BBM15" s="11"/>
      <c r="BBN15" s="11"/>
      <c r="BBO15" s="11"/>
      <c r="BBP15" s="11"/>
      <c r="BBQ15" s="11"/>
      <c r="BBR15" s="11"/>
      <c r="BBS15" s="11"/>
      <c r="BBT15" s="11"/>
      <c r="BBU15" s="11"/>
      <c r="BBV15" s="11"/>
      <c r="BBW15" s="11"/>
      <c r="BBX15" s="11"/>
      <c r="BBY15" s="11"/>
      <c r="BBZ15" s="11"/>
      <c r="BCA15" s="11"/>
      <c r="BCB15" s="11"/>
      <c r="BCC15" s="11"/>
      <c r="BCD15" s="11"/>
      <c r="BCE15" s="11"/>
      <c r="BCF15" s="11"/>
      <c r="BCG15" s="11"/>
      <c r="BCH15" s="11"/>
      <c r="BCI15" s="11"/>
      <c r="BCJ15" s="11"/>
      <c r="BCK15" s="11"/>
      <c r="BCL15" s="11"/>
      <c r="BCM15" s="11"/>
      <c r="BCN15" s="11"/>
      <c r="BCO15" s="11"/>
      <c r="BCP15" s="11"/>
      <c r="BCQ15" s="11"/>
      <c r="BCR15" s="11"/>
      <c r="BCS15" s="11"/>
      <c r="BCT15" s="11"/>
      <c r="BCU15" s="11"/>
      <c r="BCV15" s="11"/>
      <c r="BCW15" s="11"/>
      <c r="BCX15" s="11"/>
      <c r="BCY15" s="11"/>
      <c r="BCZ15" s="11"/>
      <c r="BDA15" s="11"/>
      <c r="BDB15" s="11"/>
      <c r="BDC15" s="11"/>
      <c r="BDD15" s="11"/>
      <c r="BDE15" s="11"/>
      <c r="BDF15" s="11"/>
      <c r="BDG15" s="11"/>
      <c r="BDH15" s="11"/>
      <c r="BDI15" s="11"/>
      <c r="BDJ15" s="11"/>
      <c r="BDK15" s="11"/>
      <c r="BDL15" s="11"/>
      <c r="BDM15" s="11"/>
      <c r="BDN15" s="11"/>
      <c r="BDO15" s="11"/>
      <c r="BDP15" s="11"/>
      <c r="BDQ15" s="11"/>
      <c r="BDR15" s="11"/>
      <c r="BDS15" s="11"/>
      <c r="BDT15" s="11"/>
      <c r="BDU15" s="11"/>
      <c r="BDV15" s="11"/>
      <c r="BDW15" s="11"/>
      <c r="BDX15" s="11"/>
      <c r="BDY15" s="11"/>
      <c r="BDZ15" s="11"/>
      <c r="BEA15" s="11"/>
      <c r="BEB15" s="11"/>
      <c r="BEC15" s="11"/>
      <c r="BED15" s="11"/>
      <c r="BEE15" s="11"/>
      <c r="BEF15" s="11"/>
      <c r="BEG15" s="11"/>
      <c r="BEH15" s="11"/>
      <c r="BEI15" s="11"/>
      <c r="BEJ15" s="11"/>
      <c r="BEK15" s="11"/>
      <c r="BEL15" s="11"/>
      <c r="BEM15" s="11"/>
      <c r="BEN15" s="11"/>
      <c r="BEO15" s="11"/>
      <c r="BEP15" s="11"/>
      <c r="BEQ15" s="11"/>
      <c r="BER15" s="11"/>
      <c r="BES15" s="11"/>
      <c r="BET15" s="11"/>
      <c r="BEU15" s="11"/>
      <c r="BEV15" s="11"/>
      <c r="BEW15" s="11"/>
      <c r="BEX15" s="11"/>
      <c r="BEY15" s="11"/>
      <c r="BEZ15" s="11"/>
      <c r="BFA15" s="11"/>
      <c r="BFB15" s="11"/>
      <c r="BFC15" s="11"/>
      <c r="BFD15" s="11"/>
      <c r="BFE15" s="11"/>
      <c r="BFF15" s="11"/>
      <c r="BFG15" s="11"/>
      <c r="BFH15" s="11"/>
      <c r="BFI15" s="11"/>
      <c r="BFJ15" s="11"/>
      <c r="BFK15" s="11"/>
      <c r="BFL15" s="11"/>
      <c r="BFM15" s="11"/>
      <c r="BFN15" s="11"/>
      <c r="BFO15" s="11"/>
      <c r="BFP15" s="11"/>
      <c r="BFQ15" s="11"/>
      <c r="BFR15" s="11"/>
      <c r="BFS15" s="11"/>
      <c r="BFT15" s="11"/>
      <c r="BFU15" s="11"/>
      <c r="BFV15" s="11"/>
      <c r="BFW15" s="11"/>
      <c r="BFX15" s="11"/>
      <c r="BFY15" s="11"/>
      <c r="BFZ15" s="11"/>
      <c r="BGA15" s="11"/>
      <c r="BGB15" s="11"/>
      <c r="BGC15" s="11"/>
      <c r="BGD15" s="11"/>
      <c r="BGE15" s="11"/>
      <c r="BGF15" s="11"/>
      <c r="BGG15" s="11"/>
      <c r="BGH15" s="11"/>
      <c r="BGI15" s="11"/>
      <c r="BGJ15" s="11"/>
      <c r="BGK15" s="11"/>
      <c r="BGL15" s="11"/>
      <c r="BGM15" s="11"/>
      <c r="BGN15" s="11"/>
      <c r="BGO15" s="11"/>
      <c r="BGP15" s="11"/>
      <c r="BGQ15" s="11"/>
      <c r="BGR15" s="11"/>
      <c r="BGS15" s="11"/>
      <c r="BGT15" s="11"/>
      <c r="BGU15" s="11"/>
      <c r="BGV15" s="11"/>
      <c r="BGW15" s="11"/>
      <c r="BGX15" s="11"/>
      <c r="BGY15" s="11"/>
      <c r="BGZ15" s="11"/>
      <c r="BHA15" s="11"/>
      <c r="BHB15" s="11"/>
      <c r="BHC15" s="11"/>
      <c r="BHD15" s="11"/>
      <c r="BHE15" s="11"/>
      <c r="BHF15" s="11"/>
      <c r="BHG15" s="11"/>
      <c r="BHH15" s="11"/>
      <c r="BHI15" s="11"/>
      <c r="BHJ15" s="11"/>
      <c r="BHK15" s="11"/>
      <c r="BHL15" s="11"/>
      <c r="BHM15" s="11"/>
      <c r="BHN15" s="11"/>
      <c r="BHO15" s="11"/>
      <c r="BHP15" s="11"/>
      <c r="BHQ15" s="11"/>
      <c r="BHR15" s="11"/>
      <c r="BHS15" s="11"/>
      <c r="BHT15" s="11"/>
      <c r="BHU15" s="11"/>
      <c r="BHV15" s="11"/>
      <c r="BHW15" s="11"/>
      <c r="BHX15" s="11"/>
      <c r="BHY15" s="11"/>
      <c r="BHZ15" s="11"/>
      <c r="BIA15" s="11"/>
      <c r="BIB15" s="11"/>
      <c r="BIC15" s="11"/>
      <c r="BID15" s="11"/>
      <c r="BIE15" s="11"/>
      <c r="BIF15" s="11"/>
      <c r="BIG15" s="11"/>
      <c r="BIH15" s="11"/>
      <c r="BII15" s="11"/>
      <c r="BIJ15" s="11"/>
      <c r="BIK15" s="11"/>
      <c r="BIL15" s="11"/>
      <c r="BIM15" s="11"/>
      <c r="BIN15" s="11"/>
      <c r="BIO15" s="11"/>
      <c r="BIP15" s="11"/>
      <c r="BIQ15" s="11"/>
      <c r="BIR15" s="11"/>
      <c r="BIS15" s="11"/>
      <c r="BIT15" s="11"/>
      <c r="BIU15" s="11"/>
      <c r="BIV15" s="11"/>
      <c r="BIW15" s="11"/>
      <c r="BIX15" s="11"/>
      <c r="BIY15" s="11"/>
      <c r="BIZ15" s="11"/>
      <c r="BJA15" s="11"/>
      <c r="BJB15" s="11"/>
      <c r="BJC15" s="11"/>
      <c r="BJD15" s="11"/>
      <c r="BJE15" s="11"/>
      <c r="BJF15" s="11"/>
      <c r="BJG15" s="11"/>
      <c r="BJH15" s="11"/>
      <c r="BJI15" s="11"/>
      <c r="BJJ15" s="11"/>
      <c r="BJK15" s="11"/>
      <c r="BJL15" s="11"/>
      <c r="BJM15" s="11"/>
      <c r="BJN15" s="11"/>
      <c r="BJO15" s="11"/>
      <c r="BJP15" s="11"/>
      <c r="BJQ15" s="11"/>
      <c r="BJR15" s="11"/>
      <c r="BJS15" s="11"/>
      <c r="BJT15" s="11"/>
      <c r="BJU15" s="11"/>
      <c r="BJV15" s="11"/>
      <c r="BJW15" s="11"/>
      <c r="BJX15" s="11"/>
      <c r="BJY15" s="11"/>
      <c r="BJZ15" s="11"/>
      <c r="BKA15" s="11"/>
      <c r="BKB15" s="11"/>
      <c r="BKC15" s="11"/>
      <c r="BKD15" s="11"/>
      <c r="BKE15" s="11"/>
      <c r="BKF15" s="11"/>
      <c r="BKG15" s="11"/>
      <c r="BKH15" s="11"/>
      <c r="BKI15" s="11"/>
      <c r="BKJ15" s="11"/>
      <c r="BKK15" s="11"/>
      <c r="BKL15" s="11"/>
      <c r="BKM15" s="11"/>
      <c r="BKN15" s="11"/>
      <c r="BKO15" s="11"/>
      <c r="BKP15" s="11"/>
      <c r="BKQ15" s="11"/>
      <c r="BKR15" s="11"/>
      <c r="BKS15" s="11"/>
      <c r="BKT15" s="11"/>
      <c r="BKU15" s="11"/>
      <c r="BKV15" s="11"/>
      <c r="BKW15" s="11"/>
      <c r="BKX15" s="11"/>
      <c r="BKY15" s="11"/>
      <c r="BKZ15" s="11"/>
      <c r="BLA15" s="11"/>
      <c r="BLB15" s="11"/>
      <c r="BLC15" s="11"/>
      <c r="BLD15" s="11"/>
      <c r="BLE15" s="11"/>
      <c r="BLF15" s="11"/>
      <c r="BLG15" s="11"/>
      <c r="BLH15" s="11"/>
      <c r="BLI15" s="11"/>
      <c r="BLJ15" s="11"/>
      <c r="BLK15" s="11"/>
      <c r="BLL15" s="11"/>
      <c r="BLM15" s="11"/>
      <c r="BLN15" s="11"/>
      <c r="BLO15" s="11"/>
      <c r="BLP15" s="11"/>
      <c r="BLQ15" s="11"/>
      <c r="BLR15" s="11"/>
      <c r="BLS15" s="11"/>
      <c r="BLT15" s="11"/>
      <c r="BLU15" s="11"/>
      <c r="BLV15" s="11"/>
      <c r="BLW15" s="11"/>
      <c r="BLX15" s="11"/>
      <c r="BLY15" s="11"/>
      <c r="BLZ15" s="11"/>
      <c r="BMA15" s="11"/>
      <c r="BMB15" s="11"/>
      <c r="BMC15" s="11"/>
      <c r="BMD15" s="11"/>
      <c r="BME15" s="11"/>
      <c r="BMF15" s="11"/>
      <c r="BMG15" s="11"/>
      <c r="BMH15" s="11"/>
      <c r="BMI15" s="11"/>
      <c r="BMJ15" s="11"/>
      <c r="BMK15" s="11"/>
      <c r="BML15" s="11"/>
      <c r="BMM15" s="11"/>
      <c r="BMN15" s="11"/>
      <c r="BMO15" s="11"/>
      <c r="BMP15" s="11"/>
      <c r="BMQ15" s="11"/>
      <c r="BMR15" s="11"/>
      <c r="BMS15" s="11"/>
      <c r="BMT15" s="11"/>
      <c r="BMU15" s="11"/>
      <c r="BMV15" s="11"/>
      <c r="BMW15" s="11"/>
      <c r="BMX15" s="11"/>
      <c r="BMY15" s="11"/>
      <c r="BMZ15" s="11"/>
      <c r="BNA15" s="11"/>
      <c r="BNB15" s="11"/>
      <c r="BNC15" s="11"/>
      <c r="BND15" s="11"/>
      <c r="BNE15" s="11"/>
      <c r="BNF15" s="11"/>
      <c r="BNG15" s="11"/>
      <c r="BNH15" s="11"/>
      <c r="BNI15" s="11"/>
      <c r="BNJ15" s="11"/>
      <c r="BNK15" s="11"/>
      <c r="BNL15" s="11"/>
      <c r="BNM15" s="11"/>
      <c r="BNN15" s="11"/>
      <c r="BNO15" s="11"/>
      <c r="BNP15" s="11"/>
      <c r="BNQ15" s="11"/>
      <c r="BNR15" s="11"/>
      <c r="BNS15" s="11"/>
      <c r="BNT15" s="11"/>
      <c r="BNU15" s="11"/>
      <c r="BNV15" s="11"/>
      <c r="BNW15" s="11"/>
      <c r="BNX15" s="11"/>
      <c r="BNY15" s="11"/>
      <c r="BNZ15" s="11"/>
      <c r="BOA15" s="11"/>
      <c r="BOB15" s="11"/>
      <c r="BOC15" s="11"/>
      <c r="BOD15" s="11"/>
      <c r="BOE15" s="11"/>
      <c r="BOF15" s="11"/>
      <c r="BOG15" s="11"/>
      <c r="BOH15" s="11"/>
      <c r="BOI15" s="11"/>
      <c r="BOJ15" s="11"/>
      <c r="BOK15" s="11"/>
      <c r="BOL15" s="11"/>
      <c r="BOM15" s="11"/>
      <c r="BON15" s="11"/>
      <c r="BOO15" s="11"/>
      <c r="BOP15" s="11"/>
      <c r="BOQ15" s="11"/>
      <c r="BOR15" s="11"/>
      <c r="BOS15" s="11"/>
      <c r="BOT15" s="11"/>
      <c r="BOU15" s="11"/>
      <c r="BOV15" s="11"/>
      <c r="BOW15" s="11"/>
      <c r="BOX15" s="11"/>
      <c r="BOY15" s="11"/>
      <c r="BOZ15" s="11"/>
      <c r="BPA15" s="11"/>
      <c r="BPB15" s="11"/>
      <c r="BPC15" s="11"/>
      <c r="BPD15" s="11"/>
      <c r="BPE15" s="11"/>
      <c r="BPF15" s="11"/>
      <c r="BPG15" s="11"/>
      <c r="BPH15" s="11"/>
      <c r="BPI15" s="11"/>
      <c r="BPJ15" s="11"/>
      <c r="BPK15" s="11"/>
      <c r="BPL15" s="11"/>
      <c r="BPM15" s="11"/>
      <c r="BPN15" s="11"/>
      <c r="BPO15" s="11"/>
      <c r="BPP15" s="11"/>
      <c r="BPQ15" s="11"/>
      <c r="BPR15" s="11"/>
      <c r="BPS15" s="11"/>
      <c r="BPT15" s="11"/>
      <c r="BPU15" s="11"/>
      <c r="BPV15" s="11"/>
      <c r="BPW15" s="11"/>
      <c r="BPX15" s="11"/>
      <c r="BPY15" s="11"/>
      <c r="BPZ15" s="11"/>
      <c r="BQA15" s="11"/>
      <c r="BQB15" s="11"/>
      <c r="BQC15" s="11"/>
      <c r="BQD15" s="11"/>
      <c r="BQE15" s="11"/>
      <c r="BQF15" s="11"/>
      <c r="BQG15" s="11"/>
      <c r="BQH15" s="11"/>
      <c r="BQI15" s="11"/>
      <c r="BQJ15" s="11"/>
      <c r="BQK15" s="11"/>
      <c r="BQL15" s="11"/>
      <c r="BQM15" s="11"/>
      <c r="BQN15" s="11"/>
      <c r="BQO15" s="11"/>
      <c r="BQP15" s="11"/>
      <c r="BQQ15" s="11"/>
      <c r="BQR15" s="11"/>
      <c r="BQS15" s="11"/>
      <c r="BQT15" s="11"/>
      <c r="BQU15" s="11"/>
      <c r="BQV15" s="11"/>
      <c r="BQW15" s="11"/>
      <c r="BQX15" s="11"/>
      <c r="BQY15" s="11"/>
      <c r="BQZ15" s="11"/>
      <c r="BRA15" s="11"/>
      <c r="BRB15" s="11"/>
      <c r="BRC15" s="11"/>
      <c r="BRD15" s="11"/>
      <c r="BRE15" s="11"/>
      <c r="BRF15" s="11"/>
      <c r="BRG15" s="11"/>
      <c r="BRH15" s="11"/>
      <c r="BRI15" s="11"/>
      <c r="BRJ15" s="11"/>
      <c r="BRK15" s="11"/>
      <c r="BRL15" s="11"/>
      <c r="BRM15" s="11"/>
      <c r="BRN15" s="11"/>
      <c r="BRO15" s="11"/>
      <c r="BRP15" s="11"/>
      <c r="BRQ15" s="11"/>
      <c r="BRR15" s="11"/>
      <c r="BRS15" s="11"/>
      <c r="BRT15" s="11"/>
      <c r="BRU15" s="11"/>
      <c r="BRV15" s="11"/>
      <c r="BRW15" s="11"/>
      <c r="BRX15" s="11"/>
      <c r="BRY15" s="11"/>
      <c r="BRZ15" s="11"/>
      <c r="BSA15" s="11"/>
      <c r="BSB15" s="11"/>
      <c r="BSC15" s="11"/>
      <c r="BSD15" s="11"/>
      <c r="BSE15" s="11"/>
      <c r="BSF15" s="11"/>
      <c r="BSG15" s="11"/>
      <c r="BSH15" s="11"/>
      <c r="BSI15" s="11"/>
      <c r="BSJ15" s="11"/>
      <c r="BSK15" s="11"/>
      <c r="BSL15" s="11"/>
      <c r="BSM15" s="11"/>
      <c r="BSN15" s="11"/>
      <c r="BSO15" s="11"/>
      <c r="BSP15" s="11"/>
      <c r="BSQ15" s="11"/>
      <c r="BSR15" s="11"/>
      <c r="BSS15" s="11"/>
      <c r="BST15" s="11"/>
      <c r="BSU15" s="11"/>
      <c r="BSV15" s="11"/>
      <c r="BSW15" s="11"/>
      <c r="BSX15" s="11"/>
      <c r="BSY15" s="11"/>
      <c r="BSZ15" s="11"/>
      <c r="BTA15" s="11"/>
      <c r="BTB15" s="11"/>
      <c r="BTC15" s="11"/>
      <c r="BTD15" s="11"/>
      <c r="BTE15" s="11"/>
      <c r="BTF15" s="11"/>
      <c r="BTG15" s="11"/>
      <c r="BTH15" s="11"/>
      <c r="BTI15" s="11"/>
      <c r="BTJ15" s="11"/>
      <c r="BTK15" s="11"/>
      <c r="BTL15" s="11"/>
      <c r="BTM15" s="11"/>
      <c r="BTN15" s="11"/>
      <c r="BTO15" s="11"/>
      <c r="BTP15" s="11"/>
      <c r="BTQ15" s="11"/>
      <c r="BTR15" s="11"/>
      <c r="BTS15" s="11"/>
      <c r="BTT15" s="11"/>
      <c r="BTU15" s="11"/>
      <c r="BTV15" s="11"/>
      <c r="BTW15" s="11"/>
      <c r="BTX15" s="11"/>
      <c r="BTY15" s="11"/>
      <c r="BTZ15" s="11"/>
      <c r="BUA15" s="11"/>
      <c r="BUB15" s="11"/>
      <c r="BUC15" s="11"/>
      <c r="BUD15" s="11"/>
      <c r="BUE15" s="11"/>
      <c r="BUF15" s="11"/>
      <c r="BUG15" s="11"/>
      <c r="BUH15" s="11"/>
      <c r="BUI15" s="11"/>
      <c r="BUJ15" s="11"/>
      <c r="BUK15" s="11"/>
      <c r="BUL15" s="11"/>
      <c r="BUM15" s="11"/>
      <c r="BUN15" s="11"/>
      <c r="BUO15" s="11"/>
      <c r="BUP15" s="11"/>
      <c r="BUQ15" s="11"/>
      <c r="BUR15" s="11"/>
      <c r="BUS15" s="11"/>
      <c r="BUT15" s="11"/>
      <c r="BUU15" s="11"/>
      <c r="BUV15" s="11"/>
      <c r="BUW15" s="11"/>
      <c r="BUX15" s="11"/>
      <c r="BUY15" s="11"/>
      <c r="BUZ15" s="11"/>
      <c r="BVA15" s="11"/>
      <c r="BVB15" s="11"/>
      <c r="BVC15" s="11"/>
      <c r="BVD15" s="11"/>
      <c r="BVE15" s="11"/>
      <c r="BVF15" s="11"/>
      <c r="BVG15" s="11"/>
      <c r="BVH15" s="11"/>
      <c r="BVI15" s="11"/>
      <c r="BVJ15" s="11"/>
      <c r="BVK15" s="11"/>
      <c r="BVL15" s="11"/>
      <c r="BVM15" s="11"/>
      <c r="BVN15" s="11"/>
      <c r="BVO15" s="11"/>
      <c r="BVP15" s="11"/>
      <c r="BVQ15" s="11"/>
      <c r="BVR15" s="11"/>
      <c r="BVS15" s="11"/>
      <c r="BVT15" s="11"/>
      <c r="BVU15" s="11"/>
      <c r="BVV15" s="11"/>
      <c r="BVW15" s="11"/>
      <c r="BVX15" s="11"/>
      <c r="BVY15" s="11"/>
      <c r="BVZ15" s="11"/>
      <c r="BWA15" s="11"/>
      <c r="BWB15" s="11"/>
      <c r="BWC15" s="11"/>
      <c r="BWD15" s="11"/>
      <c r="BWE15" s="11"/>
      <c r="BWF15" s="11"/>
      <c r="BWG15" s="11"/>
      <c r="BWH15" s="11"/>
      <c r="BWI15" s="11"/>
      <c r="BWJ15" s="11"/>
      <c r="BWK15" s="11"/>
      <c r="BWL15" s="11"/>
      <c r="BWM15" s="11"/>
      <c r="BWN15" s="11"/>
      <c r="BWO15" s="11"/>
      <c r="BWP15" s="11"/>
      <c r="BWQ15" s="11"/>
      <c r="BWR15" s="11"/>
      <c r="BWS15" s="11"/>
      <c r="BWT15" s="11"/>
      <c r="BWU15" s="11"/>
      <c r="BWV15" s="11"/>
      <c r="BWW15" s="11"/>
      <c r="BWX15" s="11"/>
      <c r="BWY15" s="11"/>
      <c r="BWZ15" s="11"/>
      <c r="BXA15" s="11"/>
      <c r="BXB15" s="11"/>
      <c r="BXC15" s="11"/>
      <c r="BXD15" s="11"/>
      <c r="BXE15" s="11"/>
      <c r="BXF15" s="11"/>
      <c r="BXG15" s="11"/>
      <c r="BXH15" s="11"/>
      <c r="BXI15" s="11"/>
      <c r="BXJ15" s="11"/>
      <c r="BXK15" s="11"/>
      <c r="BXL15" s="11"/>
      <c r="BXM15" s="11"/>
      <c r="BXN15" s="11"/>
      <c r="BXO15" s="11"/>
      <c r="BXP15" s="11"/>
      <c r="BXQ15" s="11"/>
      <c r="BXR15" s="11"/>
      <c r="BXS15" s="11"/>
      <c r="BXT15" s="11"/>
      <c r="BXU15" s="11"/>
      <c r="BXV15" s="11"/>
      <c r="BXW15" s="11"/>
      <c r="BXX15" s="11"/>
      <c r="BXY15" s="11"/>
      <c r="BXZ15" s="11"/>
      <c r="BYA15" s="11"/>
      <c r="BYB15" s="11"/>
      <c r="BYC15" s="11"/>
      <c r="BYD15" s="11"/>
      <c r="BYE15" s="11"/>
      <c r="BYF15" s="11"/>
      <c r="BYG15" s="11"/>
      <c r="BYH15" s="11"/>
      <c r="BYI15" s="11"/>
      <c r="BYJ15" s="11"/>
      <c r="BYK15" s="11"/>
      <c r="BYL15" s="11"/>
      <c r="BYM15" s="11"/>
      <c r="BYN15" s="11"/>
      <c r="BYO15" s="11"/>
      <c r="BYP15" s="11"/>
      <c r="BYQ15" s="11"/>
      <c r="BYR15" s="11"/>
      <c r="BYS15" s="11"/>
      <c r="BYT15" s="11"/>
      <c r="BYU15" s="11"/>
      <c r="BYV15" s="11"/>
      <c r="BYW15" s="11"/>
      <c r="BYX15" s="11"/>
      <c r="BYY15" s="11"/>
      <c r="BYZ15" s="11"/>
      <c r="BZA15" s="11"/>
      <c r="BZB15" s="11"/>
      <c r="BZC15" s="11"/>
      <c r="BZD15" s="11"/>
      <c r="BZE15" s="11"/>
      <c r="BZF15" s="11"/>
      <c r="BZG15" s="11"/>
      <c r="BZH15" s="11"/>
      <c r="BZI15" s="11"/>
      <c r="BZJ15" s="11"/>
      <c r="BZK15" s="11"/>
      <c r="BZL15" s="11"/>
      <c r="BZM15" s="11"/>
      <c r="BZN15" s="11"/>
      <c r="BZO15" s="11"/>
      <c r="BZP15" s="11"/>
      <c r="BZQ15" s="11"/>
      <c r="BZR15" s="11"/>
      <c r="BZS15" s="11"/>
      <c r="BZT15" s="11"/>
      <c r="BZU15" s="11"/>
      <c r="BZV15" s="11"/>
      <c r="BZW15" s="11"/>
      <c r="BZX15" s="11"/>
      <c r="BZY15" s="11"/>
      <c r="BZZ15" s="11"/>
      <c r="CAA15" s="11"/>
      <c r="CAB15" s="11"/>
      <c r="CAC15" s="11"/>
      <c r="CAD15" s="11"/>
      <c r="CAE15" s="11"/>
      <c r="CAF15" s="11"/>
      <c r="CAG15" s="11"/>
      <c r="CAH15" s="11"/>
      <c r="CAI15" s="11"/>
      <c r="CAJ15" s="11"/>
      <c r="CAK15" s="11"/>
      <c r="CAL15" s="11"/>
      <c r="CAM15" s="11"/>
      <c r="CAN15" s="11"/>
      <c r="CAO15" s="11"/>
      <c r="CAP15" s="11"/>
      <c r="CAQ15" s="11"/>
      <c r="CAR15" s="11"/>
      <c r="CAS15" s="11"/>
      <c r="CAT15" s="11"/>
      <c r="CAU15" s="11"/>
      <c r="CAV15" s="11"/>
      <c r="CAW15" s="11"/>
      <c r="CAX15" s="11"/>
      <c r="CAY15" s="11"/>
      <c r="CAZ15" s="11"/>
      <c r="CBA15" s="11"/>
      <c r="CBB15" s="11"/>
      <c r="CBC15" s="11"/>
      <c r="CBD15" s="11"/>
      <c r="CBE15" s="11"/>
      <c r="CBF15" s="11"/>
      <c r="CBG15" s="11"/>
      <c r="CBH15" s="11"/>
      <c r="CBI15" s="11"/>
      <c r="CBJ15" s="11"/>
      <c r="CBK15" s="11"/>
      <c r="CBL15" s="11"/>
      <c r="CBM15" s="11"/>
      <c r="CBN15" s="11"/>
      <c r="CBO15" s="11"/>
      <c r="CBP15" s="11"/>
      <c r="CBQ15" s="11"/>
      <c r="CBR15" s="11"/>
      <c r="CBS15" s="11"/>
      <c r="CBT15" s="11"/>
      <c r="CBU15" s="11"/>
      <c r="CBV15" s="11"/>
      <c r="CBW15" s="11"/>
      <c r="CBX15" s="11"/>
      <c r="CBY15" s="11"/>
      <c r="CBZ15" s="11"/>
      <c r="CCA15" s="11"/>
      <c r="CCB15" s="11"/>
      <c r="CCC15" s="11"/>
      <c r="CCD15" s="11"/>
      <c r="CCE15" s="11"/>
      <c r="CCF15" s="11"/>
      <c r="CCG15" s="11"/>
      <c r="CCH15" s="11"/>
      <c r="CCI15" s="11"/>
      <c r="CCJ15" s="11"/>
      <c r="CCK15" s="11"/>
      <c r="CCL15" s="11"/>
      <c r="CCM15" s="11"/>
      <c r="CCN15" s="11"/>
      <c r="CCO15" s="11"/>
      <c r="CCP15" s="11"/>
      <c r="CCQ15" s="11"/>
      <c r="CCR15" s="11"/>
      <c r="CCS15" s="11"/>
      <c r="CCT15" s="11"/>
      <c r="CCU15" s="11"/>
      <c r="CCV15" s="11"/>
      <c r="CCW15" s="11"/>
      <c r="CCX15" s="11"/>
      <c r="CCY15" s="11"/>
      <c r="CCZ15" s="11"/>
      <c r="CDA15" s="11"/>
      <c r="CDB15" s="11"/>
      <c r="CDC15" s="11"/>
      <c r="CDD15" s="11"/>
      <c r="CDE15" s="11"/>
      <c r="CDF15" s="11"/>
      <c r="CDG15" s="11"/>
      <c r="CDH15" s="11"/>
      <c r="CDI15" s="11"/>
      <c r="CDJ15" s="11"/>
      <c r="CDK15" s="11"/>
      <c r="CDL15" s="11"/>
      <c r="CDM15" s="11"/>
      <c r="CDN15" s="11"/>
      <c r="CDO15" s="11"/>
      <c r="CDP15" s="11"/>
      <c r="CDQ15" s="11"/>
      <c r="CDR15" s="11"/>
      <c r="CDS15" s="11"/>
      <c r="CDT15" s="11"/>
      <c r="CDU15" s="11"/>
      <c r="CDV15" s="11"/>
      <c r="CDW15" s="11"/>
      <c r="CDX15" s="11"/>
      <c r="CDY15" s="11"/>
      <c r="CDZ15" s="11"/>
      <c r="CEA15" s="11"/>
      <c r="CEB15" s="11"/>
      <c r="CEC15" s="11"/>
      <c r="CED15" s="11"/>
      <c r="CEE15" s="11"/>
      <c r="CEF15" s="11"/>
      <c r="CEG15" s="11"/>
      <c r="CEH15" s="11"/>
      <c r="CEI15" s="11"/>
      <c r="CEJ15" s="11"/>
      <c r="CEK15" s="11"/>
      <c r="CEL15" s="11"/>
      <c r="CEM15" s="11"/>
      <c r="CEN15" s="11"/>
      <c r="CEO15" s="11"/>
      <c r="CEP15" s="11"/>
      <c r="CEQ15" s="11"/>
      <c r="CER15" s="11"/>
      <c r="CES15" s="11"/>
      <c r="CET15" s="11"/>
      <c r="CEU15" s="11"/>
      <c r="CEV15" s="11"/>
      <c r="CEW15" s="11"/>
      <c r="CEX15" s="11"/>
      <c r="CEY15" s="11"/>
      <c r="CEZ15" s="11"/>
      <c r="CFA15" s="11"/>
      <c r="CFB15" s="11"/>
      <c r="CFC15" s="11"/>
      <c r="CFD15" s="11"/>
      <c r="CFE15" s="11"/>
      <c r="CFF15" s="11"/>
      <c r="CFG15" s="11"/>
      <c r="CFH15" s="11"/>
      <c r="CFI15" s="11"/>
      <c r="CFJ15" s="11"/>
      <c r="CFK15" s="11"/>
      <c r="CFL15" s="11"/>
      <c r="CFM15" s="11"/>
      <c r="CFN15" s="11"/>
      <c r="CFO15" s="11"/>
      <c r="CFP15" s="11"/>
      <c r="CFQ15" s="11"/>
      <c r="CFR15" s="11"/>
      <c r="CFS15" s="11"/>
      <c r="CFT15" s="11"/>
      <c r="CFU15" s="11"/>
      <c r="CFV15" s="11"/>
      <c r="CFW15" s="11"/>
      <c r="CFX15" s="11"/>
      <c r="CFY15" s="11"/>
      <c r="CFZ15" s="11"/>
      <c r="CGA15" s="11"/>
      <c r="CGB15" s="11"/>
      <c r="CGC15" s="11"/>
      <c r="CGD15" s="11"/>
      <c r="CGE15" s="11"/>
      <c r="CGF15" s="11"/>
      <c r="CGG15" s="11"/>
      <c r="CGH15" s="11"/>
      <c r="CGI15" s="11"/>
      <c r="CGJ15" s="11"/>
      <c r="CGK15" s="11"/>
      <c r="CGL15" s="11"/>
      <c r="CGM15" s="11"/>
      <c r="CGN15" s="11"/>
      <c r="CGO15" s="11"/>
      <c r="CGP15" s="11"/>
      <c r="CGQ15" s="11"/>
      <c r="CGR15" s="11"/>
      <c r="CGS15" s="11"/>
      <c r="CGT15" s="11"/>
      <c r="CGU15" s="11"/>
      <c r="CGV15" s="11"/>
      <c r="CGW15" s="11"/>
      <c r="CGX15" s="11"/>
      <c r="CGY15" s="11"/>
      <c r="CGZ15" s="11"/>
      <c r="CHA15" s="11"/>
      <c r="CHB15" s="11"/>
      <c r="CHC15" s="11"/>
      <c r="CHD15" s="11"/>
      <c r="CHE15" s="11"/>
      <c r="CHF15" s="11"/>
      <c r="CHG15" s="11"/>
      <c r="CHH15" s="11"/>
      <c r="CHI15" s="11"/>
      <c r="CHJ15" s="11"/>
      <c r="CHK15" s="11"/>
      <c r="CHL15" s="11"/>
      <c r="CHM15" s="11"/>
      <c r="CHN15" s="11"/>
      <c r="CHO15" s="11"/>
      <c r="CHP15" s="11"/>
      <c r="CHQ15" s="11"/>
      <c r="CHR15" s="11"/>
      <c r="CHS15" s="11"/>
      <c r="CHT15" s="11"/>
      <c r="CHU15" s="11"/>
      <c r="CHV15" s="11"/>
      <c r="CHW15" s="11"/>
      <c r="CHX15" s="11"/>
      <c r="CHY15" s="11"/>
      <c r="CHZ15" s="11"/>
      <c r="CIA15" s="11"/>
      <c r="CIB15" s="11"/>
      <c r="CIC15" s="11"/>
      <c r="CID15" s="11"/>
      <c r="CIE15" s="11"/>
      <c r="CIF15" s="11"/>
      <c r="CIG15" s="11"/>
      <c r="CIH15" s="11"/>
      <c r="CII15" s="11"/>
      <c r="CIJ15" s="11"/>
      <c r="CIK15" s="11"/>
      <c r="CIL15" s="11"/>
      <c r="CIM15" s="11"/>
      <c r="CIN15" s="11"/>
      <c r="CIO15" s="11"/>
      <c r="CIP15" s="11"/>
      <c r="CIQ15" s="11"/>
      <c r="CIR15" s="11"/>
      <c r="CIS15" s="11"/>
      <c r="CIT15" s="11"/>
      <c r="CIU15" s="11"/>
      <c r="CIV15" s="11"/>
      <c r="CIW15" s="11"/>
      <c r="CIX15" s="11"/>
      <c r="CIY15" s="11"/>
      <c r="CIZ15" s="11"/>
      <c r="CJA15" s="11"/>
      <c r="CJB15" s="11"/>
      <c r="CJC15" s="11"/>
      <c r="CJD15" s="11"/>
      <c r="CJE15" s="11"/>
      <c r="CJF15" s="11"/>
      <c r="CJG15" s="11"/>
      <c r="CJH15" s="11"/>
      <c r="CJI15" s="11"/>
      <c r="CJJ15" s="11"/>
      <c r="CJK15" s="11"/>
      <c r="CJL15" s="11"/>
      <c r="CJM15" s="11"/>
      <c r="CJN15" s="11"/>
      <c r="CJO15" s="11"/>
      <c r="CJP15" s="11"/>
      <c r="CJQ15" s="11"/>
      <c r="CJR15" s="11"/>
      <c r="CJS15" s="11"/>
      <c r="CJT15" s="11"/>
      <c r="CJU15" s="11"/>
      <c r="CJV15" s="11"/>
      <c r="CJW15" s="11"/>
      <c r="CJX15" s="11"/>
      <c r="CJY15" s="11"/>
      <c r="CJZ15" s="11"/>
      <c r="CKA15" s="11"/>
      <c r="CKB15" s="11"/>
      <c r="CKC15" s="11"/>
      <c r="CKD15" s="11"/>
      <c r="CKE15" s="11"/>
      <c r="CKF15" s="11"/>
      <c r="CKG15" s="11"/>
      <c r="CKH15" s="11"/>
      <c r="CKI15" s="11"/>
      <c r="CKJ15" s="11"/>
      <c r="CKK15" s="11"/>
      <c r="CKL15" s="11"/>
      <c r="CKM15" s="11"/>
      <c r="CKN15" s="11"/>
      <c r="CKO15" s="11"/>
      <c r="CKP15" s="11"/>
      <c r="CKQ15" s="11"/>
      <c r="CKR15" s="11"/>
      <c r="CKS15" s="11"/>
      <c r="CKT15" s="11"/>
      <c r="CKU15" s="11"/>
      <c r="CKV15" s="11"/>
      <c r="CKW15" s="11"/>
      <c r="CKX15" s="11"/>
      <c r="CKY15" s="11"/>
      <c r="CKZ15" s="11"/>
      <c r="CLA15" s="11"/>
      <c r="CLB15" s="11"/>
      <c r="CLC15" s="11"/>
      <c r="CLD15" s="11"/>
      <c r="CLE15" s="11"/>
      <c r="CLF15" s="11"/>
      <c r="CLG15" s="11"/>
      <c r="CLH15" s="11"/>
      <c r="CLI15" s="11"/>
      <c r="CLJ15" s="11"/>
      <c r="CLK15" s="11"/>
      <c r="CLL15" s="11"/>
      <c r="CLM15" s="11"/>
      <c r="CLN15" s="11"/>
      <c r="CLO15" s="11"/>
      <c r="CLP15" s="11"/>
      <c r="CLQ15" s="11"/>
      <c r="CLR15" s="11"/>
      <c r="CLS15" s="11"/>
      <c r="CLT15" s="11"/>
      <c r="CLU15" s="11"/>
      <c r="CLV15" s="11"/>
      <c r="CLW15" s="11"/>
      <c r="CLX15" s="11"/>
      <c r="CLY15" s="11"/>
      <c r="CLZ15" s="11"/>
      <c r="CMA15" s="11"/>
      <c r="CMB15" s="11"/>
      <c r="CMC15" s="11"/>
      <c r="CMD15" s="11"/>
      <c r="CME15" s="11"/>
      <c r="CMF15" s="11"/>
      <c r="CMG15" s="11"/>
      <c r="CMH15" s="11"/>
      <c r="CMI15" s="11"/>
      <c r="CMJ15" s="11"/>
      <c r="CMK15" s="11"/>
      <c r="CML15" s="11"/>
      <c r="CMM15" s="11"/>
      <c r="CMN15" s="11"/>
      <c r="CMO15" s="11"/>
      <c r="CMP15" s="11"/>
      <c r="CMQ15" s="11"/>
      <c r="CMR15" s="11"/>
      <c r="CMS15" s="11"/>
      <c r="CMT15" s="11"/>
      <c r="CMU15" s="11"/>
      <c r="CMV15" s="11"/>
      <c r="CMW15" s="11"/>
      <c r="CMX15" s="11"/>
      <c r="CMY15" s="11"/>
      <c r="CMZ15" s="11"/>
      <c r="CNA15" s="11"/>
      <c r="CNB15" s="11"/>
      <c r="CNC15" s="11"/>
      <c r="CND15" s="11"/>
      <c r="CNE15" s="11"/>
      <c r="CNF15" s="11"/>
      <c r="CNG15" s="11"/>
      <c r="CNH15" s="11"/>
      <c r="CNI15" s="11"/>
      <c r="CNJ15" s="11"/>
      <c r="CNK15" s="11"/>
      <c r="CNL15" s="11"/>
      <c r="CNM15" s="11"/>
      <c r="CNN15" s="11"/>
      <c r="CNO15" s="11"/>
      <c r="CNP15" s="11"/>
      <c r="CNQ15" s="11"/>
      <c r="CNR15" s="11"/>
      <c r="CNS15" s="11"/>
      <c r="CNT15" s="11"/>
      <c r="CNU15" s="11"/>
      <c r="CNV15" s="11"/>
      <c r="CNW15" s="11"/>
      <c r="CNX15" s="11"/>
      <c r="CNY15" s="11"/>
      <c r="CNZ15" s="11"/>
      <c r="COA15" s="11"/>
      <c r="COB15" s="11"/>
      <c r="COC15" s="11"/>
      <c r="COD15" s="11"/>
      <c r="COE15" s="11"/>
      <c r="COF15" s="11"/>
      <c r="COG15" s="11"/>
      <c r="COH15" s="11"/>
      <c r="COI15" s="11"/>
      <c r="COJ15" s="11"/>
      <c r="COK15" s="11"/>
      <c r="COL15" s="11"/>
      <c r="COM15" s="11"/>
      <c r="CON15" s="11"/>
      <c r="COO15" s="11"/>
      <c r="COP15" s="11"/>
      <c r="COQ15" s="11"/>
      <c r="COR15" s="11"/>
      <c r="COS15" s="11"/>
      <c r="COT15" s="11"/>
      <c r="COU15" s="11"/>
      <c r="COV15" s="11"/>
      <c r="COW15" s="11"/>
      <c r="COX15" s="11"/>
      <c r="COY15" s="11"/>
      <c r="COZ15" s="11"/>
      <c r="CPA15" s="11"/>
      <c r="CPB15" s="11"/>
      <c r="CPC15" s="11"/>
      <c r="CPD15" s="11"/>
      <c r="CPE15" s="11"/>
      <c r="CPF15" s="11"/>
      <c r="CPG15" s="11"/>
      <c r="CPH15" s="11"/>
      <c r="CPI15" s="11"/>
      <c r="CPJ15" s="11"/>
      <c r="CPK15" s="11"/>
      <c r="CPL15" s="11"/>
      <c r="CPM15" s="11"/>
      <c r="CPN15" s="11"/>
      <c r="CPO15" s="11"/>
      <c r="CPP15" s="11"/>
      <c r="CPQ15" s="11"/>
      <c r="CPR15" s="11"/>
      <c r="CPS15" s="11"/>
      <c r="CPT15" s="11"/>
      <c r="CPU15" s="11"/>
      <c r="CPV15" s="11"/>
      <c r="CPW15" s="11"/>
      <c r="CPX15" s="11"/>
      <c r="CPY15" s="11"/>
      <c r="CPZ15" s="11"/>
      <c r="CQA15" s="11"/>
      <c r="CQB15" s="11"/>
      <c r="CQC15" s="11"/>
      <c r="CQD15" s="11"/>
      <c r="CQE15" s="11"/>
      <c r="CQF15" s="11"/>
      <c r="CQG15" s="11"/>
      <c r="CQH15" s="11"/>
      <c r="CQI15" s="11"/>
      <c r="CQJ15" s="11"/>
      <c r="CQK15" s="11"/>
      <c r="CQL15" s="11"/>
      <c r="CQM15" s="11"/>
      <c r="CQN15" s="11"/>
      <c r="CQO15" s="11"/>
      <c r="CQP15" s="11"/>
      <c r="CQQ15" s="11"/>
      <c r="CQR15" s="11"/>
      <c r="CQS15" s="11"/>
      <c r="CQT15" s="11"/>
      <c r="CQU15" s="11"/>
      <c r="CQV15" s="11"/>
      <c r="CQW15" s="11"/>
      <c r="CQX15" s="11"/>
      <c r="CQY15" s="11"/>
      <c r="CQZ15" s="11"/>
      <c r="CRA15" s="11"/>
      <c r="CRB15" s="11"/>
      <c r="CRC15" s="11"/>
      <c r="CRD15" s="11"/>
      <c r="CRE15" s="11"/>
      <c r="CRF15" s="11"/>
      <c r="CRG15" s="11"/>
      <c r="CRH15" s="11"/>
      <c r="CRI15" s="11"/>
      <c r="CRJ15" s="11"/>
      <c r="CRK15" s="11"/>
      <c r="CRL15" s="11"/>
      <c r="CRM15" s="11"/>
      <c r="CRN15" s="11"/>
      <c r="CRO15" s="11"/>
      <c r="CRP15" s="11"/>
      <c r="CRQ15" s="11"/>
      <c r="CRR15" s="11"/>
      <c r="CRS15" s="11"/>
      <c r="CRT15" s="11"/>
      <c r="CRU15" s="11"/>
      <c r="CRV15" s="11"/>
      <c r="CRW15" s="11"/>
      <c r="CRX15" s="11"/>
      <c r="CRY15" s="11"/>
      <c r="CRZ15" s="11"/>
      <c r="CSA15" s="11"/>
      <c r="CSB15" s="11"/>
      <c r="CSC15" s="11"/>
      <c r="CSD15" s="11"/>
      <c r="CSE15" s="11"/>
      <c r="CSF15" s="11"/>
      <c r="CSG15" s="11"/>
      <c r="CSH15" s="11"/>
      <c r="CSI15" s="11"/>
      <c r="CSJ15" s="11"/>
      <c r="CSK15" s="11"/>
      <c r="CSL15" s="11"/>
      <c r="CSM15" s="11"/>
      <c r="CSN15" s="11"/>
      <c r="CSO15" s="11"/>
      <c r="CSP15" s="11"/>
      <c r="CSQ15" s="11"/>
      <c r="CSR15" s="11"/>
      <c r="CSS15" s="11"/>
      <c r="CST15" s="11"/>
      <c r="CSU15" s="11"/>
      <c r="CSV15" s="11"/>
      <c r="CSW15" s="11"/>
      <c r="CSX15" s="11"/>
      <c r="CSY15" s="11"/>
      <c r="CSZ15" s="11"/>
      <c r="CTA15" s="11"/>
      <c r="CTB15" s="11"/>
      <c r="CTC15" s="11"/>
      <c r="CTD15" s="11"/>
      <c r="CTE15" s="11"/>
      <c r="CTF15" s="11"/>
      <c r="CTG15" s="11"/>
      <c r="CTH15" s="11"/>
      <c r="CTI15" s="11"/>
      <c r="CTJ15" s="11"/>
      <c r="CTK15" s="11"/>
      <c r="CTL15" s="11"/>
      <c r="CTM15" s="11"/>
      <c r="CTN15" s="11"/>
      <c r="CTO15" s="11"/>
      <c r="CTP15" s="11"/>
      <c r="CTQ15" s="11"/>
      <c r="CTR15" s="11"/>
      <c r="CTS15" s="11"/>
      <c r="CTT15" s="11"/>
      <c r="CTU15" s="11"/>
      <c r="CTV15" s="11"/>
      <c r="CTW15" s="11"/>
      <c r="CTX15" s="11"/>
      <c r="CTY15" s="11"/>
      <c r="CTZ15" s="11"/>
      <c r="CUA15" s="11"/>
      <c r="CUB15" s="11"/>
      <c r="CUC15" s="11"/>
      <c r="CUD15" s="11"/>
      <c r="CUE15" s="11"/>
      <c r="CUF15" s="11"/>
      <c r="CUG15" s="11"/>
      <c r="CUH15" s="11"/>
      <c r="CUI15" s="11"/>
      <c r="CUJ15" s="11"/>
      <c r="CUK15" s="11"/>
      <c r="CUL15" s="11"/>
      <c r="CUM15" s="11"/>
      <c r="CUN15" s="11"/>
      <c r="CUO15" s="11"/>
      <c r="CUP15" s="11"/>
      <c r="CUQ15" s="11"/>
      <c r="CUR15" s="11"/>
      <c r="CUS15" s="11"/>
      <c r="CUT15" s="11"/>
      <c r="CUU15" s="11"/>
      <c r="CUV15" s="11"/>
      <c r="CUW15" s="11"/>
      <c r="CUX15" s="11"/>
      <c r="CUY15" s="11"/>
      <c r="CUZ15" s="11"/>
      <c r="CVA15" s="11"/>
      <c r="CVB15" s="11"/>
      <c r="CVC15" s="11"/>
      <c r="CVD15" s="11"/>
      <c r="CVE15" s="11"/>
      <c r="CVF15" s="11"/>
      <c r="CVG15" s="11"/>
      <c r="CVH15" s="11"/>
      <c r="CVI15" s="11"/>
      <c r="CVJ15" s="11"/>
      <c r="CVK15" s="11"/>
      <c r="CVL15" s="11"/>
      <c r="CVM15" s="11"/>
      <c r="CVN15" s="11"/>
      <c r="CVO15" s="11"/>
      <c r="CVP15" s="11"/>
      <c r="CVQ15" s="11"/>
      <c r="CVR15" s="11"/>
      <c r="CVS15" s="11"/>
      <c r="CVT15" s="11"/>
      <c r="CVU15" s="11"/>
      <c r="CVV15" s="11"/>
      <c r="CVW15" s="11"/>
      <c r="CVX15" s="11"/>
      <c r="CVY15" s="11"/>
      <c r="CVZ15" s="11"/>
      <c r="CWA15" s="11"/>
      <c r="CWB15" s="11"/>
      <c r="CWC15" s="11"/>
      <c r="CWD15" s="11"/>
      <c r="CWE15" s="11"/>
      <c r="CWF15" s="11"/>
      <c r="CWG15" s="11"/>
      <c r="CWH15" s="11"/>
      <c r="CWI15" s="11"/>
      <c r="CWJ15" s="11"/>
      <c r="CWK15" s="11"/>
      <c r="CWL15" s="11"/>
      <c r="CWM15" s="11"/>
      <c r="CWN15" s="11"/>
      <c r="CWO15" s="11"/>
      <c r="CWP15" s="11"/>
      <c r="CWQ15" s="11"/>
      <c r="CWR15" s="11"/>
      <c r="CWS15" s="11"/>
      <c r="CWT15" s="11"/>
      <c r="CWU15" s="11"/>
      <c r="CWV15" s="11"/>
      <c r="CWW15" s="11"/>
      <c r="CWX15" s="11"/>
      <c r="CWY15" s="11"/>
      <c r="CWZ15" s="11"/>
      <c r="CXA15" s="11"/>
      <c r="CXB15" s="11"/>
      <c r="CXC15" s="11"/>
      <c r="CXD15" s="11"/>
      <c r="CXE15" s="11"/>
      <c r="CXF15" s="11"/>
      <c r="CXG15" s="11"/>
      <c r="CXH15" s="11"/>
      <c r="CXI15" s="11"/>
      <c r="CXJ15" s="11"/>
      <c r="CXK15" s="11"/>
      <c r="CXL15" s="11"/>
      <c r="CXM15" s="11"/>
      <c r="CXN15" s="11"/>
      <c r="CXO15" s="11"/>
      <c r="CXP15" s="11"/>
      <c r="CXQ15" s="11"/>
      <c r="CXR15" s="11"/>
      <c r="CXS15" s="11"/>
      <c r="CXT15" s="11"/>
      <c r="CXU15" s="11"/>
      <c r="CXV15" s="11"/>
      <c r="CXW15" s="11"/>
      <c r="CXX15" s="11"/>
      <c r="CXY15" s="11"/>
      <c r="CXZ15" s="11"/>
      <c r="CYA15" s="11"/>
      <c r="CYB15" s="11"/>
      <c r="CYC15" s="11"/>
      <c r="CYD15" s="11"/>
      <c r="CYE15" s="11"/>
      <c r="CYF15" s="11"/>
      <c r="CYG15" s="11"/>
      <c r="CYH15" s="11"/>
      <c r="CYI15" s="11"/>
      <c r="CYJ15" s="11"/>
      <c r="CYK15" s="11"/>
      <c r="CYL15" s="11"/>
      <c r="CYM15" s="11"/>
      <c r="CYN15" s="11"/>
      <c r="CYO15" s="11"/>
      <c r="CYP15" s="11"/>
      <c r="CYQ15" s="11"/>
      <c r="CYR15" s="11"/>
      <c r="CYS15" s="11"/>
      <c r="CYT15" s="11"/>
      <c r="CYU15" s="11"/>
      <c r="CYV15" s="11"/>
      <c r="CYW15" s="11"/>
      <c r="CYX15" s="11"/>
      <c r="CYY15" s="11"/>
      <c r="CYZ15" s="11"/>
      <c r="CZA15" s="11"/>
      <c r="CZB15" s="11"/>
      <c r="CZC15" s="11"/>
      <c r="CZD15" s="11"/>
      <c r="CZE15" s="11"/>
      <c r="CZF15" s="11"/>
      <c r="CZG15" s="11"/>
      <c r="CZH15" s="11"/>
      <c r="CZI15" s="11"/>
      <c r="CZJ15" s="11"/>
      <c r="CZK15" s="11"/>
      <c r="CZL15" s="11"/>
      <c r="CZM15" s="11"/>
      <c r="CZN15" s="11"/>
      <c r="CZO15" s="11"/>
      <c r="CZP15" s="11"/>
      <c r="CZQ15" s="11"/>
      <c r="CZR15" s="11"/>
      <c r="CZS15" s="11"/>
      <c r="CZT15" s="11"/>
      <c r="CZU15" s="11"/>
      <c r="CZV15" s="11"/>
      <c r="CZW15" s="11"/>
      <c r="CZX15" s="11"/>
      <c r="CZY15" s="11"/>
      <c r="CZZ15" s="11"/>
      <c r="DAA15" s="11"/>
      <c r="DAB15" s="11"/>
      <c r="DAC15" s="11"/>
      <c r="DAD15" s="11"/>
      <c r="DAE15" s="11"/>
      <c r="DAF15" s="11"/>
      <c r="DAG15" s="11"/>
      <c r="DAH15" s="11"/>
      <c r="DAI15" s="11"/>
      <c r="DAJ15" s="11"/>
      <c r="DAK15" s="11"/>
      <c r="DAL15" s="11"/>
      <c r="DAM15" s="11"/>
      <c r="DAN15" s="11"/>
      <c r="DAO15" s="11"/>
      <c r="DAP15" s="11"/>
      <c r="DAQ15" s="11"/>
      <c r="DAR15" s="11"/>
      <c r="DAS15" s="11"/>
      <c r="DAT15" s="11"/>
      <c r="DAU15" s="11"/>
      <c r="DAV15" s="11"/>
      <c r="DAW15" s="11"/>
      <c r="DAX15" s="11"/>
      <c r="DAY15" s="11"/>
      <c r="DAZ15" s="11"/>
      <c r="DBA15" s="11"/>
      <c r="DBB15" s="11"/>
      <c r="DBC15" s="11"/>
      <c r="DBD15" s="11"/>
      <c r="DBE15" s="11"/>
      <c r="DBF15" s="11"/>
      <c r="DBG15" s="11"/>
      <c r="DBH15" s="11"/>
      <c r="DBI15" s="11"/>
      <c r="DBJ15" s="11"/>
      <c r="DBK15" s="11"/>
      <c r="DBL15" s="11"/>
      <c r="DBM15" s="11"/>
      <c r="DBN15" s="11"/>
      <c r="DBO15" s="11"/>
      <c r="DBP15" s="11"/>
      <c r="DBQ15" s="11"/>
      <c r="DBR15" s="11"/>
      <c r="DBS15" s="11"/>
      <c r="DBT15" s="11"/>
      <c r="DBU15" s="11"/>
      <c r="DBV15" s="11"/>
      <c r="DBW15" s="11"/>
      <c r="DBX15" s="11"/>
      <c r="DBY15" s="11"/>
      <c r="DBZ15" s="11"/>
      <c r="DCA15" s="11"/>
      <c r="DCB15" s="11"/>
      <c r="DCC15" s="11"/>
      <c r="DCD15" s="11"/>
      <c r="DCE15" s="11"/>
      <c r="DCF15" s="11"/>
      <c r="DCG15" s="11"/>
      <c r="DCH15" s="11"/>
      <c r="DCI15" s="11"/>
      <c r="DCJ15" s="11"/>
      <c r="DCK15" s="11"/>
      <c r="DCL15" s="11"/>
      <c r="DCM15" s="11"/>
      <c r="DCN15" s="11"/>
      <c r="DCO15" s="11"/>
      <c r="DCP15" s="11"/>
      <c r="DCQ15" s="11"/>
      <c r="DCR15" s="11"/>
      <c r="DCS15" s="11"/>
      <c r="DCT15" s="11"/>
      <c r="DCU15" s="11"/>
      <c r="DCV15" s="11"/>
      <c r="DCW15" s="11"/>
      <c r="DCX15" s="11"/>
      <c r="DCY15" s="11"/>
      <c r="DCZ15" s="11"/>
      <c r="DDA15" s="11"/>
      <c r="DDB15" s="11"/>
      <c r="DDC15" s="11"/>
      <c r="DDD15" s="11"/>
      <c r="DDE15" s="11"/>
      <c r="DDF15" s="11"/>
      <c r="DDG15" s="11"/>
      <c r="DDH15" s="11"/>
      <c r="DDI15" s="11"/>
      <c r="DDJ15" s="11"/>
      <c r="DDK15" s="11"/>
      <c r="DDL15" s="11"/>
      <c r="DDM15" s="11"/>
      <c r="DDN15" s="11"/>
      <c r="DDO15" s="11"/>
      <c r="DDP15" s="11"/>
      <c r="DDQ15" s="11"/>
      <c r="DDR15" s="11"/>
      <c r="DDS15" s="11"/>
      <c r="DDT15" s="11"/>
      <c r="DDU15" s="11"/>
      <c r="DDV15" s="11"/>
      <c r="DDW15" s="11"/>
      <c r="DDX15" s="11"/>
      <c r="DDY15" s="11"/>
      <c r="DDZ15" s="11"/>
      <c r="DEA15" s="11"/>
      <c r="DEB15" s="11"/>
      <c r="DEC15" s="11"/>
      <c r="DED15" s="11"/>
      <c r="DEE15" s="11"/>
      <c r="DEF15" s="11"/>
      <c r="DEG15" s="11"/>
      <c r="DEH15" s="11"/>
      <c r="DEI15" s="11"/>
      <c r="DEJ15" s="11"/>
      <c r="DEK15" s="11"/>
      <c r="DEL15" s="11"/>
      <c r="DEM15" s="11"/>
      <c r="DEN15" s="11"/>
      <c r="DEO15" s="11"/>
      <c r="DEP15" s="11"/>
      <c r="DEQ15" s="11"/>
      <c r="DER15" s="11"/>
      <c r="DES15" s="11"/>
      <c r="DET15" s="11"/>
      <c r="DEU15" s="11"/>
      <c r="DEV15" s="11"/>
      <c r="DEW15" s="11"/>
      <c r="DEX15" s="11"/>
      <c r="DEY15" s="11"/>
      <c r="DEZ15" s="11"/>
      <c r="DFA15" s="11"/>
      <c r="DFB15" s="11"/>
      <c r="DFC15" s="11"/>
      <c r="DFD15" s="11"/>
      <c r="DFE15" s="11"/>
      <c r="DFF15" s="11"/>
      <c r="DFG15" s="11"/>
      <c r="DFH15" s="11"/>
      <c r="DFI15" s="11"/>
      <c r="DFJ15" s="11"/>
      <c r="DFK15" s="11"/>
      <c r="DFL15" s="11"/>
      <c r="DFM15" s="11"/>
      <c r="DFN15" s="11"/>
      <c r="DFO15" s="11"/>
      <c r="DFP15" s="11"/>
      <c r="DFQ15" s="11"/>
      <c r="DFR15" s="11"/>
      <c r="DFS15" s="11"/>
      <c r="DFT15" s="11"/>
      <c r="DFU15" s="11"/>
      <c r="DFV15" s="11"/>
      <c r="DFW15" s="11"/>
      <c r="DFX15" s="11"/>
      <c r="DFY15" s="11"/>
      <c r="DFZ15" s="11"/>
      <c r="DGA15" s="11"/>
      <c r="DGB15" s="11"/>
      <c r="DGC15" s="11"/>
      <c r="DGD15" s="11"/>
      <c r="DGE15" s="11"/>
      <c r="DGF15" s="11"/>
      <c r="DGG15" s="11"/>
      <c r="DGH15" s="11"/>
      <c r="DGI15" s="11"/>
      <c r="DGJ15" s="11"/>
      <c r="DGK15" s="11"/>
      <c r="DGL15" s="11"/>
      <c r="DGM15" s="11"/>
      <c r="DGN15" s="11"/>
      <c r="DGO15" s="11"/>
      <c r="DGP15" s="11"/>
      <c r="DGQ15" s="11"/>
      <c r="DGR15" s="11"/>
      <c r="DGS15" s="11"/>
      <c r="DGT15" s="11"/>
      <c r="DGU15" s="11"/>
      <c r="DGV15" s="11"/>
      <c r="DGW15" s="11"/>
      <c r="DGX15" s="11"/>
      <c r="DGY15" s="11"/>
      <c r="DGZ15" s="11"/>
      <c r="DHA15" s="11"/>
      <c r="DHB15" s="11"/>
      <c r="DHC15" s="11"/>
      <c r="DHD15" s="11"/>
      <c r="DHE15" s="11"/>
      <c r="DHF15" s="11"/>
      <c r="DHG15" s="11"/>
      <c r="DHH15" s="11"/>
      <c r="DHI15" s="11"/>
      <c r="DHJ15" s="11"/>
      <c r="DHK15" s="11"/>
      <c r="DHL15" s="11"/>
      <c r="DHM15" s="11"/>
      <c r="DHN15" s="11"/>
      <c r="DHO15" s="11"/>
      <c r="DHP15" s="11"/>
      <c r="DHQ15" s="11"/>
      <c r="DHR15" s="11"/>
      <c r="DHS15" s="11"/>
      <c r="DHT15" s="11"/>
      <c r="DHU15" s="11"/>
      <c r="DHV15" s="11"/>
      <c r="DHW15" s="11"/>
      <c r="DHX15" s="11"/>
      <c r="DHY15" s="11"/>
      <c r="DHZ15" s="11"/>
      <c r="DIA15" s="11"/>
      <c r="DIB15" s="11"/>
      <c r="DIC15" s="11"/>
      <c r="DID15" s="11"/>
      <c r="DIE15" s="11"/>
      <c r="DIF15" s="11"/>
      <c r="DIG15" s="11"/>
      <c r="DIH15" s="11"/>
      <c r="DII15" s="11"/>
      <c r="DIJ15" s="11"/>
      <c r="DIK15" s="11"/>
      <c r="DIL15" s="11"/>
      <c r="DIM15" s="11"/>
      <c r="DIN15" s="11"/>
      <c r="DIO15" s="11"/>
      <c r="DIP15" s="11"/>
      <c r="DIQ15" s="11"/>
      <c r="DIR15" s="11"/>
      <c r="DIS15" s="11"/>
      <c r="DIT15" s="11"/>
      <c r="DIU15" s="11"/>
      <c r="DIV15" s="11"/>
      <c r="DIW15" s="11"/>
      <c r="DIX15" s="11"/>
      <c r="DIY15" s="11"/>
      <c r="DIZ15" s="11"/>
      <c r="DJA15" s="11"/>
      <c r="DJB15" s="11"/>
      <c r="DJC15" s="11"/>
      <c r="DJD15" s="11"/>
      <c r="DJE15" s="11"/>
      <c r="DJF15" s="11"/>
      <c r="DJG15" s="11"/>
      <c r="DJH15" s="11"/>
      <c r="DJI15" s="11"/>
      <c r="DJJ15" s="11"/>
      <c r="DJK15" s="11"/>
      <c r="DJL15" s="11"/>
      <c r="DJM15" s="11"/>
      <c r="DJN15" s="11"/>
      <c r="DJO15" s="11"/>
      <c r="DJP15" s="11"/>
      <c r="DJQ15" s="11"/>
      <c r="DJR15" s="11"/>
      <c r="DJS15" s="11"/>
      <c r="DJT15" s="11"/>
      <c r="DJU15" s="11"/>
      <c r="DJV15" s="11"/>
      <c r="DJW15" s="11"/>
      <c r="DJX15" s="11"/>
      <c r="DJY15" s="11"/>
      <c r="DJZ15" s="11"/>
      <c r="DKA15" s="11"/>
      <c r="DKB15" s="11"/>
      <c r="DKC15" s="11"/>
      <c r="DKD15" s="11"/>
      <c r="DKE15" s="11"/>
      <c r="DKF15" s="11"/>
      <c r="DKG15" s="11"/>
      <c r="DKH15" s="11"/>
      <c r="DKI15" s="11"/>
      <c r="DKJ15" s="11"/>
      <c r="DKK15" s="11"/>
      <c r="DKL15" s="11"/>
      <c r="DKM15" s="11"/>
      <c r="DKN15" s="11"/>
      <c r="DKO15" s="11"/>
      <c r="DKP15" s="11"/>
      <c r="DKQ15" s="11"/>
      <c r="DKR15" s="11"/>
      <c r="DKS15" s="11"/>
      <c r="DKT15" s="11"/>
      <c r="DKU15" s="11"/>
      <c r="DKV15" s="11"/>
      <c r="DKW15" s="11"/>
      <c r="DKX15" s="11"/>
      <c r="DKY15" s="11"/>
      <c r="DKZ15" s="11"/>
      <c r="DLA15" s="11"/>
      <c r="DLB15" s="11"/>
      <c r="DLC15" s="11"/>
      <c r="DLD15" s="11"/>
      <c r="DLE15" s="11"/>
      <c r="DLF15" s="11"/>
      <c r="DLG15" s="11"/>
      <c r="DLH15" s="11"/>
      <c r="DLI15" s="11"/>
      <c r="DLJ15" s="11"/>
      <c r="DLK15" s="11"/>
      <c r="DLL15" s="11"/>
      <c r="DLM15" s="11"/>
      <c r="DLN15" s="11"/>
      <c r="DLO15" s="11"/>
      <c r="DLP15" s="11"/>
      <c r="DLQ15" s="11"/>
      <c r="DLR15" s="11"/>
      <c r="DLS15" s="11"/>
      <c r="DLT15" s="11"/>
      <c r="DLU15" s="11"/>
      <c r="DLV15" s="11"/>
      <c r="DLW15" s="11"/>
      <c r="DLX15" s="11"/>
      <c r="DLY15" s="11"/>
      <c r="DLZ15" s="11"/>
      <c r="DMA15" s="11"/>
      <c r="DMB15" s="11"/>
      <c r="DMC15" s="11"/>
      <c r="DMD15" s="11"/>
      <c r="DME15" s="11"/>
      <c r="DMF15" s="11"/>
      <c r="DMG15" s="11"/>
      <c r="DMH15" s="11"/>
      <c r="DMI15" s="11"/>
      <c r="DMJ15" s="11"/>
      <c r="DMK15" s="11"/>
      <c r="DML15" s="11"/>
      <c r="DMM15" s="11"/>
      <c r="DMN15" s="11"/>
      <c r="DMO15" s="11"/>
      <c r="DMP15" s="11"/>
      <c r="DMQ15" s="11"/>
      <c r="DMR15" s="11"/>
      <c r="DMS15" s="11"/>
      <c r="DMT15" s="11"/>
      <c r="DMU15" s="11"/>
      <c r="DMV15" s="11"/>
      <c r="DMW15" s="11"/>
      <c r="DMX15" s="11"/>
      <c r="DMY15" s="11"/>
      <c r="DMZ15" s="11"/>
      <c r="DNA15" s="11"/>
      <c r="DNB15" s="11"/>
      <c r="DNC15" s="11"/>
      <c r="DND15" s="11"/>
      <c r="DNE15" s="11"/>
      <c r="DNF15" s="11"/>
      <c r="DNG15" s="11"/>
      <c r="DNH15" s="11"/>
      <c r="DNI15" s="11"/>
      <c r="DNJ15" s="11"/>
      <c r="DNK15" s="11"/>
      <c r="DNL15" s="11"/>
      <c r="DNM15" s="11"/>
      <c r="DNN15" s="11"/>
      <c r="DNO15" s="11"/>
      <c r="DNP15" s="11"/>
      <c r="DNQ15" s="11"/>
      <c r="DNR15" s="11"/>
      <c r="DNS15" s="11"/>
      <c r="DNT15" s="11"/>
      <c r="DNU15" s="11"/>
      <c r="DNV15" s="11"/>
      <c r="DNW15" s="11"/>
      <c r="DNX15" s="11"/>
      <c r="DNY15" s="11"/>
      <c r="DNZ15" s="11"/>
      <c r="DOA15" s="11"/>
      <c r="DOB15" s="11"/>
      <c r="DOC15" s="11"/>
      <c r="DOD15" s="11"/>
      <c r="DOE15" s="11"/>
      <c r="DOF15" s="11"/>
      <c r="DOG15" s="11"/>
      <c r="DOH15" s="11"/>
      <c r="DOI15" s="11"/>
      <c r="DOJ15" s="11"/>
      <c r="DOK15" s="11"/>
      <c r="DOL15" s="11"/>
      <c r="DOM15" s="11"/>
      <c r="DON15" s="11"/>
      <c r="DOO15" s="11"/>
      <c r="DOP15" s="11"/>
      <c r="DOQ15" s="11"/>
      <c r="DOR15" s="11"/>
      <c r="DOS15" s="11"/>
      <c r="DOT15" s="11"/>
      <c r="DOU15" s="11"/>
      <c r="DOV15" s="11"/>
      <c r="DOW15" s="11"/>
      <c r="DOX15" s="11"/>
      <c r="DOY15" s="11"/>
      <c r="DOZ15" s="11"/>
      <c r="DPA15" s="11"/>
      <c r="DPB15" s="11"/>
      <c r="DPC15" s="11"/>
      <c r="DPD15" s="11"/>
      <c r="DPE15" s="11"/>
      <c r="DPF15" s="11"/>
      <c r="DPG15" s="11"/>
      <c r="DPH15" s="11"/>
      <c r="DPI15" s="11"/>
      <c r="DPJ15" s="11"/>
      <c r="DPK15" s="11"/>
      <c r="DPL15" s="11"/>
      <c r="DPM15" s="11"/>
      <c r="DPN15" s="11"/>
      <c r="DPO15" s="11"/>
      <c r="DPP15" s="11"/>
      <c r="DPQ15" s="11"/>
      <c r="DPR15" s="11"/>
      <c r="DPS15" s="11"/>
      <c r="DPT15" s="11"/>
      <c r="DPU15" s="11"/>
      <c r="DPV15" s="11"/>
      <c r="DPW15" s="11"/>
      <c r="DPX15" s="11"/>
      <c r="DPY15" s="11"/>
      <c r="DPZ15" s="11"/>
      <c r="DQA15" s="11"/>
      <c r="DQB15" s="11"/>
      <c r="DQC15" s="11"/>
      <c r="DQD15" s="11"/>
      <c r="DQE15" s="11"/>
      <c r="DQF15" s="11"/>
      <c r="DQG15" s="11"/>
      <c r="DQH15" s="11"/>
      <c r="DQI15" s="11"/>
      <c r="DQJ15" s="11"/>
      <c r="DQK15" s="11"/>
      <c r="DQL15" s="11"/>
      <c r="DQM15" s="11"/>
      <c r="DQN15" s="11"/>
      <c r="DQO15" s="11"/>
      <c r="DQP15" s="11"/>
      <c r="DQQ15" s="11"/>
      <c r="DQR15" s="11"/>
      <c r="DQS15" s="11"/>
      <c r="DQT15" s="11"/>
      <c r="DQU15" s="11"/>
      <c r="DQV15" s="11"/>
      <c r="DQW15" s="11"/>
      <c r="DQX15" s="11"/>
      <c r="DQY15" s="11"/>
      <c r="DQZ15" s="11"/>
      <c r="DRA15" s="11"/>
      <c r="DRB15" s="11"/>
      <c r="DRC15" s="11"/>
      <c r="DRD15" s="11"/>
      <c r="DRE15" s="11"/>
      <c r="DRF15" s="11"/>
      <c r="DRG15" s="11"/>
      <c r="DRH15" s="11"/>
      <c r="DRI15" s="11"/>
      <c r="DRJ15" s="11"/>
      <c r="DRK15" s="11"/>
      <c r="DRL15" s="11"/>
      <c r="DRM15" s="11"/>
      <c r="DRN15" s="11"/>
      <c r="DRO15" s="11"/>
      <c r="DRP15" s="11"/>
      <c r="DRQ15" s="11"/>
      <c r="DRR15" s="11"/>
      <c r="DRS15" s="11"/>
      <c r="DRT15" s="11"/>
      <c r="DRU15" s="11"/>
      <c r="DRV15" s="11"/>
      <c r="DRW15" s="11"/>
      <c r="DRX15" s="11"/>
      <c r="DRY15" s="11"/>
      <c r="DRZ15" s="11"/>
      <c r="DSA15" s="11"/>
      <c r="DSB15" s="11"/>
      <c r="DSC15" s="11"/>
      <c r="DSD15" s="11"/>
      <c r="DSE15" s="11"/>
      <c r="DSF15" s="11"/>
      <c r="DSG15" s="11"/>
      <c r="DSH15" s="11"/>
      <c r="DSI15" s="11"/>
      <c r="DSJ15" s="11"/>
      <c r="DSK15" s="11"/>
      <c r="DSL15" s="11"/>
      <c r="DSM15" s="11"/>
      <c r="DSN15" s="11"/>
      <c r="DSO15" s="11"/>
      <c r="DSP15" s="11"/>
      <c r="DSQ15" s="11"/>
      <c r="DSR15" s="11"/>
      <c r="DSS15" s="11"/>
      <c r="DST15" s="11"/>
      <c r="DSU15" s="11"/>
      <c r="DSV15" s="11"/>
      <c r="DSW15" s="11"/>
      <c r="DSX15" s="11"/>
      <c r="DSY15" s="11"/>
      <c r="DSZ15" s="11"/>
      <c r="DTA15" s="11"/>
      <c r="DTB15" s="11"/>
      <c r="DTC15" s="11"/>
      <c r="DTD15" s="11"/>
      <c r="DTE15" s="11"/>
      <c r="DTF15" s="11"/>
      <c r="DTG15" s="11"/>
      <c r="DTH15" s="11"/>
      <c r="DTI15" s="11"/>
      <c r="DTJ15" s="11"/>
      <c r="DTK15" s="11"/>
      <c r="DTL15" s="11"/>
      <c r="DTM15" s="11"/>
      <c r="DTN15" s="11"/>
      <c r="DTO15" s="11"/>
      <c r="DTP15" s="11"/>
      <c r="DTQ15" s="11"/>
      <c r="DTR15" s="11"/>
      <c r="DTS15" s="11"/>
      <c r="DTT15" s="11"/>
      <c r="DTU15" s="11"/>
      <c r="DTV15" s="11"/>
      <c r="DTW15" s="11"/>
      <c r="DTX15" s="11"/>
      <c r="DTY15" s="11"/>
      <c r="DTZ15" s="11"/>
      <c r="DUA15" s="11"/>
      <c r="DUB15" s="11"/>
      <c r="DUC15" s="11"/>
      <c r="DUD15" s="11"/>
      <c r="DUE15" s="11"/>
      <c r="DUF15" s="11"/>
      <c r="DUG15" s="11"/>
      <c r="DUH15" s="11"/>
      <c r="DUI15" s="11"/>
      <c r="DUJ15" s="11"/>
      <c r="DUK15" s="11"/>
      <c r="DUL15" s="11"/>
      <c r="DUM15" s="11"/>
      <c r="DUN15" s="11"/>
      <c r="DUO15" s="11"/>
      <c r="DUP15" s="11"/>
      <c r="DUQ15" s="11"/>
      <c r="DUR15" s="11"/>
      <c r="DUS15" s="11"/>
      <c r="DUT15" s="11"/>
      <c r="DUU15" s="11"/>
      <c r="DUV15" s="11"/>
      <c r="DUW15" s="11"/>
      <c r="DUX15" s="11"/>
      <c r="DUY15" s="11"/>
      <c r="DUZ15" s="11"/>
      <c r="DVA15" s="11"/>
      <c r="DVB15" s="11"/>
      <c r="DVC15" s="11"/>
      <c r="DVD15" s="11"/>
      <c r="DVE15" s="11"/>
      <c r="DVF15" s="11"/>
      <c r="DVG15" s="11"/>
      <c r="DVH15" s="11"/>
      <c r="DVI15" s="11"/>
      <c r="DVJ15" s="11"/>
      <c r="DVK15" s="11"/>
      <c r="DVL15" s="11"/>
      <c r="DVM15" s="11"/>
      <c r="DVN15" s="11"/>
      <c r="DVO15" s="11"/>
      <c r="DVP15" s="11"/>
      <c r="DVQ15" s="11"/>
      <c r="DVR15" s="11"/>
      <c r="DVS15" s="11"/>
      <c r="DVT15" s="11"/>
      <c r="DVU15" s="11"/>
      <c r="DVV15" s="11"/>
      <c r="DVW15" s="11"/>
      <c r="DVX15" s="11"/>
      <c r="DVY15" s="11"/>
      <c r="DVZ15" s="11"/>
      <c r="DWA15" s="11"/>
      <c r="DWB15" s="11"/>
      <c r="DWC15" s="11"/>
      <c r="DWD15" s="11"/>
      <c r="DWE15" s="11"/>
      <c r="DWF15" s="11"/>
      <c r="DWG15" s="11"/>
      <c r="DWH15" s="11"/>
      <c r="DWI15" s="11"/>
      <c r="DWJ15" s="11"/>
      <c r="DWK15" s="11"/>
      <c r="DWL15" s="11"/>
      <c r="DWM15" s="11"/>
      <c r="DWN15" s="11"/>
      <c r="DWO15" s="11"/>
      <c r="DWP15" s="11"/>
      <c r="DWQ15" s="11"/>
      <c r="DWR15" s="11"/>
      <c r="DWS15" s="11"/>
      <c r="DWT15" s="11"/>
      <c r="DWU15" s="11"/>
      <c r="DWV15" s="11"/>
      <c r="DWW15" s="11"/>
      <c r="DWX15" s="11"/>
      <c r="DWY15" s="11"/>
      <c r="DWZ15" s="11"/>
      <c r="DXA15" s="11"/>
      <c r="DXB15" s="11"/>
      <c r="DXC15" s="11"/>
      <c r="DXD15" s="11"/>
      <c r="DXE15" s="11"/>
      <c r="DXF15" s="11"/>
      <c r="DXG15" s="11"/>
      <c r="DXH15" s="11"/>
      <c r="DXI15" s="11"/>
      <c r="DXJ15" s="11"/>
      <c r="DXK15" s="11"/>
      <c r="DXL15" s="11"/>
      <c r="DXM15" s="11"/>
      <c r="DXN15" s="11"/>
      <c r="DXO15" s="11"/>
      <c r="DXP15" s="11"/>
      <c r="DXQ15" s="11"/>
      <c r="DXR15" s="11"/>
      <c r="DXS15" s="11"/>
      <c r="DXT15" s="11"/>
      <c r="DXU15" s="11"/>
      <c r="DXV15" s="11"/>
      <c r="DXW15" s="11"/>
      <c r="DXX15" s="11"/>
      <c r="DXY15" s="11"/>
      <c r="DXZ15" s="11"/>
      <c r="DYA15" s="11"/>
      <c r="DYB15" s="11"/>
      <c r="DYC15" s="11"/>
      <c r="DYD15" s="11"/>
      <c r="DYE15" s="11"/>
      <c r="DYF15" s="11"/>
      <c r="DYG15" s="11"/>
      <c r="DYH15" s="11"/>
      <c r="DYI15" s="11"/>
      <c r="DYJ15" s="11"/>
      <c r="DYK15" s="11"/>
      <c r="DYL15" s="11"/>
      <c r="DYM15" s="11"/>
      <c r="DYN15" s="11"/>
      <c r="DYO15" s="11"/>
      <c r="DYP15" s="11"/>
      <c r="DYQ15" s="11"/>
      <c r="DYR15" s="11"/>
      <c r="DYS15" s="11"/>
      <c r="DYT15" s="11"/>
      <c r="DYU15" s="11"/>
      <c r="DYV15" s="11"/>
      <c r="DYW15" s="11"/>
      <c r="DYX15" s="11"/>
      <c r="DYY15" s="11"/>
      <c r="DYZ15" s="11"/>
      <c r="DZA15" s="11"/>
      <c r="DZB15" s="11"/>
      <c r="DZC15" s="11"/>
      <c r="DZD15" s="11"/>
      <c r="DZE15" s="11"/>
      <c r="DZF15" s="11"/>
      <c r="DZG15" s="11"/>
      <c r="DZH15" s="11"/>
      <c r="DZI15" s="11"/>
      <c r="DZJ15" s="11"/>
      <c r="DZK15" s="11"/>
      <c r="DZL15" s="11"/>
      <c r="DZM15" s="11"/>
      <c r="DZN15" s="11"/>
      <c r="DZO15" s="11"/>
      <c r="DZP15" s="11"/>
      <c r="DZQ15" s="11"/>
      <c r="DZR15" s="11"/>
      <c r="DZS15" s="11"/>
      <c r="DZT15" s="11"/>
      <c r="DZU15" s="11"/>
      <c r="DZV15" s="11"/>
      <c r="DZW15" s="11"/>
      <c r="DZX15" s="11"/>
      <c r="DZY15" s="11"/>
      <c r="DZZ15" s="11"/>
      <c r="EAA15" s="11"/>
      <c r="EAB15" s="11"/>
      <c r="EAC15" s="11"/>
      <c r="EAD15" s="11"/>
      <c r="EAE15" s="11"/>
      <c r="EAF15" s="11"/>
      <c r="EAG15" s="11"/>
      <c r="EAH15" s="11"/>
      <c r="EAI15" s="11"/>
      <c r="EAJ15" s="11"/>
      <c r="EAK15" s="11"/>
      <c r="EAL15" s="11"/>
      <c r="EAM15" s="11"/>
      <c r="EAN15" s="11"/>
      <c r="EAO15" s="11"/>
      <c r="EAP15" s="11"/>
      <c r="EAQ15" s="11"/>
      <c r="EAR15" s="11"/>
      <c r="EAS15" s="11"/>
      <c r="EAT15" s="11"/>
      <c r="EAU15" s="11"/>
      <c r="EAV15" s="11"/>
      <c r="EAW15" s="11"/>
      <c r="EAX15" s="11"/>
      <c r="EAY15" s="11"/>
      <c r="EAZ15" s="11"/>
      <c r="EBA15" s="11"/>
      <c r="EBB15" s="11"/>
      <c r="EBC15" s="11"/>
      <c r="EBD15" s="11"/>
      <c r="EBE15" s="11"/>
      <c r="EBF15" s="11"/>
      <c r="EBG15" s="11"/>
      <c r="EBH15" s="11"/>
      <c r="EBI15" s="11"/>
      <c r="EBJ15" s="11"/>
      <c r="EBK15" s="11"/>
      <c r="EBL15" s="11"/>
      <c r="EBM15" s="11"/>
      <c r="EBN15" s="11"/>
      <c r="EBO15" s="11"/>
      <c r="EBP15" s="11"/>
      <c r="EBQ15" s="11"/>
      <c r="EBR15" s="11"/>
      <c r="EBS15" s="11"/>
      <c r="EBT15" s="11"/>
      <c r="EBU15" s="11"/>
      <c r="EBV15" s="11"/>
      <c r="EBW15" s="11"/>
      <c r="EBX15" s="11"/>
      <c r="EBY15" s="11"/>
      <c r="EBZ15" s="11"/>
      <c r="ECA15" s="11"/>
      <c r="ECB15" s="11"/>
      <c r="ECC15" s="11"/>
      <c r="ECD15" s="11"/>
      <c r="ECE15" s="11"/>
      <c r="ECF15" s="11"/>
      <c r="ECG15" s="11"/>
      <c r="ECH15" s="11"/>
      <c r="ECI15" s="11"/>
      <c r="ECJ15" s="11"/>
      <c r="ECK15" s="11"/>
      <c r="ECL15" s="11"/>
      <c r="ECM15" s="11"/>
      <c r="ECN15" s="11"/>
      <c r="ECO15" s="11"/>
      <c r="ECP15" s="11"/>
      <c r="ECQ15" s="11"/>
      <c r="ECR15" s="11"/>
      <c r="ECS15" s="11"/>
      <c r="ECT15" s="11"/>
      <c r="ECU15" s="11"/>
      <c r="ECV15" s="11"/>
      <c r="ECW15" s="11"/>
      <c r="ECX15" s="11"/>
      <c r="ECY15" s="11"/>
      <c r="ECZ15" s="11"/>
      <c r="EDA15" s="11"/>
      <c r="EDB15" s="11"/>
      <c r="EDC15" s="11"/>
      <c r="EDD15" s="11"/>
      <c r="EDE15" s="11"/>
      <c r="EDF15" s="11"/>
      <c r="EDG15" s="11"/>
      <c r="EDH15" s="11"/>
      <c r="EDI15" s="11"/>
      <c r="EDJ15" s="11"/>
      <c r="EDK15" s="11"/>
      <c r="EDL15" s="11"/>
      <c r="EDM15" s="11"/>
      <c r="EDN15" s="11"/>
      <c r="EDO15" s="11"/>
      <c r="EDP15" s="11"/>
      <c r="EDQ15" s="11"/>
      <c r="EDR15" s="11"/>
      <c r="EDS15" s="11"/>
      <c r="EDT15" s="11"/>
      <c r="EDU15" s="11"/>
      <c r="EDV15" s="11"/>
      <c r="EDW15" s="11"/>
      <c r="EDX15" s="11"/>
      <c r="EDY15" s="11"/>
      <c r="EDZ15" s="11"/>
      <c r="EEA15" s="11"/>
      <c r="EEB15" s="11"/>
      <c r="EEC15" s="11"/>
      <c r="EED15" s="11"/>
      <c r="EEE15" s="11"/>
      <c r="EEF15" s="11"/>
      <c r="EEG15" s="11"/>
      <c r="EEH15" s="11"/>
      <c r="EEI15" s="11"/>
      <c r="EEJ15" s="11"/>
      <c r="EEK15" s="11"/>
      <c r="EEL15" s="11"/>
      <c r="EEM15" s="11"/>
      <c r="EEN15" s="11"/>
      <c r="EEO15" s="11"/>
      <c r="EEP15" s="11"/>
      <c r="EEQ15" s="11"/>
      <c r="EER15" s="11"/>
      <c r="EES15" s="11"/>
      <c r="EET15" s="11"/>
      <c r="EEU15" s="11"/>
      <c r="EEV15" s="11"/>
      <c r="EEW15" s="11"/>
      <c r="EEX15" s="11"/>
      <c r="EEY15" s="11"/>
      <c r="EEZ15" s="11"/>
      <c r="EFA15" s="11"/>
      <c r="EFB15" s="11"/>
      <c r="EFC15" s="11"/>
      <c r="EFD15" s="11"/>
      <c r="EFE15" s="11"/>
      <c r="EFF15" s="11"/>
      <c r="EFG15" s="11"/>
      <c r="EFH15" s="11"/>
      <c r="EFI15" s="11"/>
      <c r="EFJ15" s="11"/>
      <c r="EFK15" s="11"/>
      <c r="EFL15" s="11"/>
      <c r="EFM15" s="11"/>
      <c r="EFN15" s="11"/>
      <c r="EFO15" s="11"/>
      <c r="EFP15" s="11"/>
      <c r="EFQ15" s="11"/>
      <c r="EFR15" s="11"/>
      <c r="EFS15" s="11"/>
      <c r="EFT15" s="11"/>
      <c r="EFU15" s="11"/>
      <c r="EFV15" s="11"/>
      <c r="EFW15" s="11"/>
      <c r="EFX15" s="11"/>
      <c r="EFY15" s="11"/>
      <c r="EFZ15" s="11"/>
      <c r="EGA15" s="11"/>
      <c r="EGB15" s="11"/>
      <c r="EGC15" s="11"/>
      <c r="EGD15" s="11"/>
      <c r="EGE15" s="11"/>
      <c r="EGF15" s="11"/>
      <c r="EGG15" s="11"/>
      <c r="EGH15" s="11"/>
      <c r="EGI15" s="11"/>
      <c r="EGJ15" s="11"/>
      <c r="EGK15" s="11"/>
      <c r="EGL15" s="11"/>
      <c r="EGM15" s="11"/>
      <c r="EGN15" s="11"/>
      <c r="EGO15" s="11"/>
      <c r="EGP15" s="11"/>
      <c r="EGQ15" s="11"/>
      <c r="EGR15" s="11"/>
      <c r="EGS15" s="11"/>
      <c r="EGT15" s="11"/>
      <c r="EGU15" s="11"/>
      <c r="EGV15" s="11"/>
      <c r="EGW15" s="11"/>
      <c r="EGX15" s="11"/>
      <c r="EGY15" s="11"/>
      <c r="EGZ15" s="11"/>
      <c r="EHA15" s="11"/>
      <c r="EHB15" s="11"/>
      <c r="EHC15" s="11"/>
      <c r="EHD15" s="11"/>
      <c r="EHE15" s="11"/>
      <c r="EHF15" s="11"/>
      <c r="EHG15" s="11"/>
      <c r="EHH15" s="11"/>
      <c r="EHI15" s="11"/>
      <c r="EHJ15" s="11"/>
      <c r="EHK15" s="11"/>
      <c r="EHL15" s="11"/>
      <c r="EHM15" s="11"/>
      <c r="EHN15" s="11"/>
      <c r="EHO15" s="11"/>
      <c r="EHP15" s="11"/>
      <c r="EHQ15" s="11"/>
      <c r="EHR15" s="11"/>
      <c r="EHS15" s="11"/>
      <c r="EHT15" s="11"/>
      <c r="EHU15" s="11"/>
      <c r="EHV15" s="11"/>
      <c r="EHW15" s="11"/>
      <c r="EHX15" s="11"/>
      <c r="EHY15" s="11"/>
      <c r="EHZ15" s="11"/>
      <c r="EIA15" s="11"/>
      <c r="EIB15" s="11"/>
      <c r="EIC15" s="11"/>
      <c r="EID15" s="11"/>
      <c r="EIE15" s="11"/>
      <c r="EIF15" s="11"/>
      <c r="EIG15" s="11"/>
      <c r="EIH15" s="11"/>
      <c r="EII15" s="11"/>
      <c r="EIJ15" s="11"/>
      <c r="EIK15" s="11"/>
      <c r="EIL15" s="11"/>
      <c r="EIM15" s="11"/>
      <c r="EIN15" s="11"/>
      <c r="EIO15" s="11"/>
      <c r="EIP15" s="11"/>
      <c r="EIQ15" s="11"/>
      <c r="EIR15" s="11"/>
      <c r="EIS15" s="11"/>
      <c r="EIT15" s="11"/>
      <c r="EIU15" s="11"/>
      <c r="EIV15" s="11"/>
      <c r="EIW15" s="11"/>
      <c r="EIX15" s="11"/>
      <c r="EIY15" s="11"/>
      <c r="EIZ15" s="11"/>
      <c r="EJA15" s="11"/>
      <c r="EJB15" s="11"/>
      <c r="EJC15" s="11"/>
      <c r="EJD15" s="11"/>
      <c r="EJE15" s="11"/>
      <c r="EJF15" s="11"/>
      <c r="EJG15" s="11"/>
      <c r="EJH15" s="11"/>
      <c r="EJI15" s="11"/>
      <c r="EJJ15" s="11"/>
      <c r="EJK15" s="11"/>
      <c r="EJL15" s="11"/>
      <c r="EJM15" s="11"/>
      <c r="EJN15" s="11"/>
      <c r="EJO15" s="11"/>
      <c r="EJP15" s="11"/>
      <c r="EJQ15" s="11"/>
      <c r="EJR15" s="11"/>
      <c r="EJS15" s="11"/>
      <c r="EJT15" s="11"/>
      <c r="EJU15" s="11"/>
      <c r="EJV15" s="11"/>
      <c r="EJW15" s="11"/>
      <c r="EJX15" s="11"/>
      <c r="EJY15" s="11"/>
      <c r="EJZ15" s="11"/>
      <c r="EKA15" s="11"/>
      <c r="EKB15" s="11"/>
      <c r="EKC15" s="11"/>
      <c r="EKD15" s="11"/>
      <c r="EKE15" s="11"/>
      <c r="EKF15" s="11"/>
      <c r="EKG15" s="11"/>
      <c r="EKH15" s="11"/>
      <c r="EKI15" s="11"/>
      <c r="EKJ15" s="11"/>
      <c r="EKK15" s="11"/>
      <c r="EKL15" s="11"/>
      <c r="EKM15" s="11"/>
      <c r="EKN15" s="11"/>
      <c r="EKO15" s="11"/>
      <c r="EKP15" s="11"/>
      <c r="EKQ15" s="11"/>
      <c r="EKR15" s="11"/>
      <c r="EKS15" s="11"/>
      <c r="EKT15" s="11"/>
      <c r="EKU15" s="11"/>
      <c r="EKV15" s="11"/>
      <c r="EKW15" s="11"/>
      <c r="EKX15" s="11"/>
      <c r="EKY15" s="11"/>
      <c r="EKZ15" s="11"/>
      <c r="ELA15" s="11"/>
      <c r="ELB15" s="11"/>
      <c r="ELC15" s="11"/>
      <c r="ELD15" s="11"/>
      <c r="ELE15" s="11"/>
      <c r="ELF15" s="11"/>
      <c r="ELG15" s="11"/>
      <c r="ELH15" s="11"/>
      <c r="ELI15" s="11"/>
      <c r="ELJ15" s="11"/>
      <c r="ELK15" s="11"/>
      <c r="ELL15" s="11"/>
      <c r="ELM15" s="11"/>
      <c r="ELN15" s="11"/>
      <c r="ELO15" s="11"/>
      <c r="ELP15" s="11"/>
      <c r="ELQ15" s="11"/>
      <c r="ELR15" s="11"/>
      <c r="ELS15" s="11"/>
      <c r="ELT15" s="11"/>
      <c r="ELU15" s="11"/>
      <c r="ELV15" s="11"/>
      <c r="ELW15" s="11"/>
      <c r="ELX15" s="11"/>
      <c r="ELY15" s="11"/>
      <c r="ELZ15" s="11"/>
      <c r="EMA15" s="11"/>
      <c r="EMB15" s="11"/>
      <c r="EMC15" s="11"/>
      <c r="EMD15" s="11"/>
      <c r="EME15" s="11"/>
      <c r="EMF15" s="11"/>
      <c r="EMG15" s="11"/>
      <c r="EMH15" s="11"/>
      <c r="EMI15" s="11"/>
      <c r="EMJ15" s="11"/>
      <c r="EMK15" s="11"/>
      <c r="EML15" s="11"/>
      <c r="EMM15" s="11"/>
      <c r="EMN15" s="11"/>
      <c r="EMO15" s="11"/>
      <c r="EMP15" s="11"/>
      <c r="EMQ15" s="11"/>
      <c r="EMR15" s="11"/>
      <c r="EMS15" s="11"/>
      <c r="EMT15" s="11"/>
      <c r="EMU15" s="11"/>
      <c r="EMV15" s="11"/>
      <c r="EMW15" s="11"/>
      <c r="EMX15" s="11"/>
      <c r="EMY15" s="11"/>
      <c r="EMZ15" s="11"/>
      <c r="ENA15" s="11"/>
      <c r="ENB15" s="11"/>
      <c r="ENC15" s="11"/>
      <c r="END15" s="11"/>
      <c r="ENE15" s="11"/>
      <c r="ENF15" s="11"/>
      <c r="ENG15" s="11"/>
      <c r="ENH15" s="11"/>
      <c r="ENI15" s="11"/>
      <c r="ENJ15" s="11"/>
      <c r="ENK15" s="11"/>
      <c r="ENL15" s="11"/>
      <c r="ENM15" s="11"/>
      <c r="ENN15" s="11"/>
      <c r="ENO15" s="11"/>
      <c r="ENP15" s="11"/>
      <c r="ENQ15" s="11"/>
      <c r="ENR15" s="11"/>
      <c r="ENS15" s="11"/>
      <c r="ENT15" s="11"/>
      <c r="ENU15" s="11"/>
      <c r="ENV15" s="11"/>
      <c r="ENW15" s="11"/>
      <c r="ENX15" s="11"/>
      <c r="ENY15" s="11"/>
      <c r="ENZ15" s="11"/>
      <c r="EOA15" s="11"/>
      <c r="EOB15" s="11"/>
      <c r="EOC15" s="11"/>
      <c r="EOD15" s="11"/>
      <c r="EOE15" s="11"/>
      <c r="EOF15" s="11"/>
      <c r="EOG15" s="11"/>
      <c r="EOH15" s="11"/>
      <c r="EOI15" s="11"/>
      <c r="EOJ15" s="11"/>
      <c r="EOK15" s="11"/>
      <c r="EOL15" s="11"/>
      <c r="EOM15" s="11"/>
      <c r="EON15" s="11"/>
      <c r="EOO15" s="11"/>
      <c r="EOP15" s="11"/>
      <c r="EOQ15" s="11"/>
      <c r="EOR15" s="11"/>
      <c r="EOS15" s="11"/>
      <c r="EOT15" s="11"/>
      <c r="EOU15" s="11"/>
      <c r="EOV15" s="11"/>
      <c r="EOW15" s="11"/>
      <c r="EOX15" s="11"/>
      <c r="EOY15" s="11"/>
      <c r="EOZ15" s="11"/>
      <c r="EPA15" s="11"/>
      <c r="EPB15" s="11"/>
      <c r="EPC15" s="11"/>
      <c r="EPD15" s="11"/>
      <c r="EPE15" s="11"/>
      <c r="EPF15" s="11"/>
      <c r="EPG15" s="11"/>
      <c r="EPH15" s="11"/>
      <c r="EPI15" s="11"/>
      <c r="EPJ15" s="11"/>
      <c r="EPK15" s="11"/>
      <c r="EPL15" s="11"/>
      <c r="EPM15" s="11"/>
      <c r="EPN15" s="11"/>
      <c r="EPO15" s="11"/>
      <c r="EPP15" s="11"/>
      <c r="EPQ15" s="11"/>
      <c r="EPR15" s="11"/>
      <c r="EPS15" s="11"/>
      <c r="EPT15" s="11"/>
      <c r="EPU15" s="11"/>
      <c r="EPV15" s="11"/>
      <c r="EPW15" s="11"/>
      <c r="EPX15" s="11"/>
      <c r="EPY15" s="11"/>
      <c r="EPZ15" s="11"/>
      <c r="EQA15" s="11"/>
      <c r="EQB15" s="11"/>
      <c r="EQC15" s="11"/>
      <c r="EQD15" s="11"/>
      <c r="EQE15" s="11"/>
      <c r="EQF15" s="11"/>
      <c r="EQG15" s="11"/>
      <c r="EQH15" s="11"/>
      <c r="EQI15" s="11"/>
      <c r="EQJ15" s="11"/>
      <c r="EQK15" s="11"/>
      <c r="EQL15" s="11"/>
      <c r="EQM15" s="11"/>
      <c r="EQN15" s="11"/>
      <c r="EQO15" s="11"/>
      <c r="EQP15" s="11"/>
      <c r="EQQ15" s="11"/>
      <c r="EQR15" s="11"/>
      <c r="EQS15" s="11"/>
      <c r="EQT15" s="11"/>
      <c r="EQU15" s="11"/>
      <c r="EQV15" s="11"/>
      <c r="EQW15" s="11"/>
      <c r="EQX15" s="11"/>
      <c r="EQY15" s="11"/>
      <c r="EQZ15" s="11"/>
      <c r="ERA15" s="11"/>
      <c r="ERB15" s="11"/>
      <c r="ERC15" s="11"/>
      <c r="ERD15" s="11"/>
      <c r="ERE15" s="11"/>
      <c r="ERF15" s="11"/>
      <c r="ERG15" s="11"/>
      <c r="ERH15" s="11"/>
      <c r="ERI15" s="11"/>
      <c r="ERJ15" s="11"/>
      <c r="ERK15" s="11"/>
      <c r="ERL15" s="11"/>
      <c r="ERM15" s="11"/>
      <c r="ERN15" s="11"/>
      <c r="ERO15" s="11"/>
      <c r="ERP15" s="11"/>
      <c r="ERQ15" s="11"/>
      <c r="ERR15" s="11"/>
      <c r="ERS15" s="11"/>
      <c r="ERT15" s="11"/>
      <c r="ERU15" s="11"/>
      <c r="ERV15" s="11"/>
      <c r="ERW15" s="11"/>
      <c r="ERX15" s="11"/>
      <c r="ERY15" s="11"/>
      <c r="ERZ15" s="11"/>
      <c r="ESA15" s="11"/>
      <c r="ESB15" s="11"/>
      <c r="ESC15" s="11"/>
      <c r="ESD15" s="11"/>
      <c r="ESE15" s="11"/>
      <c r="ESF15" s="11"/>
      <c r="ESG15" s="11"/>
      <c r="ESH15" s="11"/>
      <c r="ESI15" s="11"/>
      <c r="ESJ15" s="11"/>
      <c r="ESK15" s="11"/>
      <c r="ESL15" s="11"/>
      <c r="ESM15" s="11"/>
      <c r="ESN15" s="11"/>
      <c r="ESO15" s="11"/>
      <c r="ESP15" s="11"/>
      <c r="ESQ15" s="11"/>
      <c r="ESR15" s="11"/>
      <c r="ESS15" s="11"/>
      <c r="EST15" s="11"/>
      <c r="ESU15" s="11"/>
      <c r="ESV15" s="11"/>
      <c r="ESW15" s="11"/>
      <c r="ESX15" s="11"/>
      <c r="ESY15" s="11"/>
      <c r="ESZ15" s="11"/>
      <c r="ETA15" s="11"/>
      <c r="ETB15" s="11"/>
      <c r="ETC15" s="11"/>
      <c r="ETD15" s="11"/>
      <c r="ETE15" s="11"/>
      <c r="ETF15" s="11"/>
      <c r="ETG15" s="11"/>
      <c r="ETH15" s="11"/>
      <c r="ETI15" s="11"/>
      <c r="ETJ15" s="11"/>
      <c r="ETK15" s="11"/>
      <c r="ETL15" s="11"/>
      <c r="ETM15" s="11"/>
      <c r="ETN15" s="11"/>
      <c r="ETO15" s="11"/>
      <c r="ETP15" s="11"/>
      <c r="ETQ15" s="11"/>
      <c r="ETR15" s="11"/>
      <c r="ETS15" s="11"/>
      <c r="ETT15" s="11"/>
      <c r="ETU15" s="11"/>
      <c r="ETV15" s="11"/>
      <c r="ETW15" s="11"/>
      <c r="ETX15" s="11"/>
      <c r="ETY15" s="11"/>
      <c r="ETZ15" s="11"/>
      <c r="EUA15" s="11"/>
      <c r="EUB15" s="11"/>
      <c r="EUC15" s="11"/>
      <c r="EUD15" s="11"/>
      <c r="EUE15" s="11"/>
      <c r="EUF15" s="11"/>
      <c r="EUG15" s="11"/>
      <c r="EUH15" s="11"/>
      <c r="EUI15" s="11"/>
      <c r="EUJ15" s="11"/>
      <c r="EUK15" s="11"/>
      <c r="EUL15" s="11"/>
      <c r="EUM15" s="11"/>
      <c r="EUN15" s="11"/>
      <c r="EUO15" s="11"/>
      <c r="EUP15" s="11"/>
      <c r="EUQ15" s="11"/>
      <c r="EUR15" s="11"/>
      <c r="EUS15" s="11"/>
      <c r="EUT15" s="11"/>
      <c r="EUU15" s="11"/>
      <c r="EUV15" s="11"/>
      <c r="EUW15" s="11"/>
      <c r="EUX15" s="11"/>
      <c r="EUY15" s="11"/>
      <c r="EUZ15" s="11"/>
      <c r="EVA15" s="11"/>
      <c r="EVB15" s="11"/>
      <c r="EVC15" s="11"/>
      <c r="EVD15" s="11"/>
      <c r="EVE15" s="11"/>
      <c r="EVF15" s="11"/>
      <c r="EVG15" s="11"/>
      <c r="EVH15" s="11"/>
      <c r="EVI15" s="11"/>
      <c r="EVJ15" s="11"/>
      <c r="EVK15" s="11"/>
      <c r="EVL15" s="11"/>
      <c r="EVM15" s="11"/>
      <c r="EVN15" s="11"/>
      <c r="EVO15" s="11"/>
      <c r="EVP15" s="11"/>
      <c r="EVQ15" s="11"/>
      <c r="EVR15" s="11"/>
      <c r="EVS15" s="11"/>
      <c r="EVT15" s="11"/>
      <c r="EVU15" s="11"/>
      <c r="EVV15" s="11"/>
      <c r="EVW15" s="11"/>
      <c r="EVX15" s="11"/>
      <c r="EVY15" s="11"/>
      <c r="EVZ15" s="11"/>
      <c r="EWA15" s="11"/>
      <c r="EWB15" s="11"/>
      <c r="EWC15" s="11"/>
      <c r="EWD15" s="11"/>
      <c r="EWE15" s="11"/>
      <c r="EWF15" s="11"/>
      <c r="EWG15" s="11"/>
      <c r="EWH15" s="11"/>
      <c r="EWI15" s="11"/>
      <c r="EWJ15" s="11"/>
      <c r="EWK15" s="11"/>
      <c r="EWL15" s="11"/>
      <c r="EWM15" s="11"/>
      <c r="EWN15" s="11"/>
      <c r="EWO15" s="11"/>
      <c r="EWP15" s="11"/>
      <c r="EWQ15" s="11"/>
      <c r="EWR15" s="11"/>
      <c r="EWS15" s="11"/>
      <c r="EWT15" s="11"/>
      <c r="EWU15" s="11"/>
      <c r="EWV15" s="11"/>
      <c r="EWW15" s="11"/>
      <c r="EWX15" s="11"/>
      <c r="EWY15" s="11"/>
      <c r="EWZ15" s="11"/>
      <c r="EXA15" s="11"/>
      <c r="EXB15" s="11"/>
      <c r="EXC15" s="11"/>
      <c r="EXD15" s="11"/>
      <c r="EXE15" s="11"/>
      <c r="EXF15" s="11"/>
      <c r="EXG15" s="11"/>
      <c r="EXH15" s="11"/>
      <c r="EXI15" s="11"/>
      <c r="EXJ15" s="11"/>
      <c r="EXK15" s="11"/>
      <c r="EXL15" s="11"/>
      <c r="EXM15" s="11"/>
      <c r="EXN15" s="11"/>
      <c r="EXO15" s="11"/>
      <c r="EXP15" s="11"/>
      <c r="EXQ15" s="11"/>
      <c r="EXR15" s="11"/>
      <c r="EXS15" s="11"/>
      <c r="EXT15" s="11"/>
      <c r="EXU15" s="11"/>
      <c r="EXV15" s="11"/>
      <c r="EXW15" s="11"/>
      <c r="EXX15" s="11"/>
      <c r="EXY15" s="11"/>
      <c r="EXZ15" s="11"/>
      <c r="EYA15" s="11"/>
      <c r="EYB15" s="11"/>
      <c r="EYC15" s="11"/>
      <c r="EYD15" s="11"/>
      <c r="EYE15" s="11"/>
      <c r="EYF15" s="11"/>
      <c r="EYG15" s="11"/>
      <c r="EYH15" s="11"/>
      <c r="EYI15" s="11"/>
      <c r="EYJ15" s="11"/>
      <c r="EYK15" s="11"/>
      <c r="EYL15" s="11"/>
      <c r="EYM15" s="11"/>
      <c r="EYN15" s="11"/>
      <c r="EYO15" s="11"/>
      <c r="EYP15" s="11"/>
      <c r="EYQ15" s="11"/>
      <c r="EYR15" s="11"/>
      <c r="EYS15" s="11"/>
      <c r="EYT15" s="11"/>
      <c r="EYU15" s="11"/>
      <c r="EYV15" s="11"/>
      <c r="EYW15" s="11"/>
      <c r="EYX15" s="11"/>
      <c r="EYY15" s="11"/>
      <c r="EYZ15" s="11"/>
      <c r="EZA15" s="11"/>
      <c r="EZB15" s="11"/>
      <c r="EZC15" s="11"/>
      <c r="EZD15" s="11"/>
      <c r="EZE15" s="11"/>
      <c r="EZF15" s="11"/>
      <c r="EZG15" s="11"/>
      <c r="EZH15" s="11"/>
      <c r="EZI15" s="11"/>
      <c r="EZJ15" s="11"/>
      <c r="EZK15" s="11"/>
      <c r="EZL15" s="11"/>
      <c r="EZM15" s="11"/>
      <c r="EZN15" s="11"/>
      <c r="EZO15" s="11"/>
      <c r="EZP15" s="11"/>
      <c r="EZQ15" s="11"/>
      <c r="EZR15" s="11"/>
      <c r="EZS15" s="11"/>
      <c r="EZT15" s="11"/>
      <c r="EZU15" s="11"/>
      <c r="EZV15" s="11"/>
      <c r="EZW15" s="11"/>
      <c r="EZX15" s="11"/>
      <c r="EZY15" s="11"/>
      <c r="EZZ15" s="11"/>
      <c r="FAA15" s="11"/>
      <c r="FAB15" s="11"/>
      <c r="FAC15" s="11"/>
      <c r="FAD15" s="11"/>
      <c r="FAE15" s="11"/>
      <c r="FAF15" s="11"/>
      <c r="FAG15" s="11"/>
      <c r="FAH15" s="11"/>
      <c r="FAI15" s="11"/>
      <c r="FAJ15" s="11"/>
      <c r="FAK15" s="11"/>
      <c r="FAL15" s="11"/>
      <c r="FAM15" s="11"/>
      <c r="FAN15" s="11"/>
      <c r="FAO15" s="11"/>
      <c r="FAP15" s="11"/>
      <c r="FAQ15" s="11"/>
      <c r="FAR15" s="11"/>
      <c r="FAS15" s="11"/>
      <c r="FAT15" s="11"/>
      <c r="FAU15" s="11"/>
      <c r="FAV15" s="11"/>
      <c r="FAW15" s="11"/>
      <c r="FAX15" s="11"/>
      <c r="FAY15" s="11"/>
      <c r="FAZ15" s="11"/>
      <c r="FBA15" s="11"/>
      <c r="FBB15" s="11"/>
      <c r="FBC15" s="11"/>
      <c r="FBD15" s="11"/>
      <c r="FBE15" s="11"/>
      <c r="FBF15" s="11"/>
      <c r="FBG15" s="11"/>
      <c r="FBH15" s="11"/>
      <c r="FBI15" s="11"/>
      <c r="FBJ15" s="11"/>
      <c r="FBK15" s="11"/>
      <c r="FBL15" s="11"/>
      <c r="FBM15" s="11"/>
      <c r="FBN15" s="11"/>
      <c r="FBO15" s="11"/>
      <c r="FBP15" s="11"/>
      <c r="FBQ15" s="11"/>
      <c r="FBR15" s="11"/>
      <c r="FBS15" s="11"/>
      <c r="FBT15" s="11"/>
      <c r="FBU15" s="11"/>
      <c r="FBV15" s="11"/>
      <c r="FBW15" s="11"/>
      <c r="FBX15" s="11"/>
      <c r="FBY15" s="11"/>
      <c r="FBZ15" s="11"/>
      <c r="FCA15" s="11"/>
      <c r="FCB15" s="11"/>
      <c r="FCC15" s="11"/>
      <c r="FCD15" s="11"/>
      <c r="FCE15" s="11"/>
      <c r="FCF15" s="11"/>
      <c r="FCG15" s="11"/>
      <c r="FCH15" s="11"/>
      <c r="FCI15" s="11"/>
      <c r="FCJ15" s="11"/>
      <c r="FCK15" s="11"/>
      <c r="FCL15" s="11"/>
      <c r="FCM15" s="11"/>
      <c r="FCN15" s="11"/>
      <c r="FCO15" s="11"/>
      <c r="FCP15" s="11"/>
      <c r="FCQ15" s="11"/>
      <c r="FCR15" s="11"/>
      <c r="FCS15" s="11"/>
      <c r="FCT15" s="11"/>
      <c r="FCU15" s="11"/>
      <c r="FCV15" s="11"/>
      <c r="FCW15" s="11"/>
      <c r="FCX15" s="11"/>
      <c r="FCY15" s="11"/>
      <c r="FCZ15" s="11"/>
      <c r="FDA15" s="11"/>
      <c r="FDB15" s="11"/>
      <c r="FDC15" s="11"/>
      <c r="FDD15" s="11"/>
      <c r="FDE15" s="11"/>
      <c r="FDF15" s="11"/>
      <c r="FDG15" s="11"/>
      <c r="FDH15" s="11"/>
      <c r="FDI15" s="11"/>
      <c r="FDJ15" s="11"/>
      <c r="FDK15" s="11"/>
      <c r="FDL15" s="11"/>
      <c r="FDM15" s="11"/>
      <c r="FDN15" s="11"/>
      <c r="FDO15" s="11"/>
      <c r="FDP15" s="11"/>
      <c r="FDQ15" s="11"/>
      <c r="FDR15" s="11"/>
      <c r="FDS15" s="11"/>
      <c r="FDT15" s="11"/>
      <c r="FDU15" s="11"/>
      <c r="FDV15" s="11"/>
      <c r="FDW15" s="11"/>
      <c r="FDX15" s="11"/>
      <c r="FDY15" s="11"/>
      <c r="FDZ15" s="11"/>
      <c r="FEA15" s="11"/>
      <c r="FEB15" s="11"/>
      <c r="FEC15" s="11"/>
      <c r="FED15" s="11"/>
      <c r="FEE15" s="11"/>
      <c r="FEF15" s="11"/>
      <c r="FEG15" s="11"/>
      <c r="FEH15" s="11"/>
      <c r="FEI15" s="11"/>
      <c r="FEJ15" s="11"/>
      <c r="FEK15" s="11"/>
      <c r="FEL15" s="11"/>
      <c r="FEM15" s="11"/>
      <c r="FEN15" s="11"/>
      <c r="FEO15" s="11"/>
      <c r="FEP15" s="11"/>
      <c r="FEQ15" s="11"/>
      <c r="FER15" s="11"/>
      <c r="FES15" s="11"/>
      <c r="FET15" s="11"/>
      <c r="FEU15" s="11"/>
      <c r="FEV15" s="11"/>
      <c r="FEW15" s="11"/>
      <c r="FEX15" s="11"/>
      <c r="FEY15" s="11"/>
      <c r="FEZ15" s="11"/>
      <c r="FFA15" s="11"/>
      <c r="FFB15" s="11"/>
      <c r="FFC15" s="11"/>
      <c r="FFD15" s="11"/>
      <c r="FFE15" s="11"/>
      <c r="FFF15" s="11"/>
      <c r="FFG15" s="11"/>
      <c r="FFH15" s="11"/>
      <c r="FFI15" s="11"/>
      <c r="FFJ15" s="11"/>
      <c r="FFK15" s="11"/>
      <c r="FFL15" s="11"/>
      <c r="FFM15" s="11"/>
      <c r="FFN15" s="11"/>
      <c r="FFO15" s="11"/>
      <c r="FFP15" s="11"/>
      <c r="FFQ15" s="11"/>
      <c r="FFR15" s="11"/>
      <c r="FFS15" s="11"/>
      <c r="FFT15" s="11"/>
      <c r="FFU15" s="11"/>
      <c r="FFV15" s="11"/>
      <c r="FFW15" s="11"/>
      <c r="FFX15" s="11"/>
      <c r="FFY15" s="11"/>
      <c r="FFZ15" s="11"/>
      <c r="FGA15" s="11"/>
      <c r="FGB15" s="11"/>
      <c r="FGC15" s="11"/>
      <c r="FGD15" s="11"/>
      <c r="FGE15" s="11"/>
      <c r="FGF15" s="11"/>
      <c r="FGG15" s="11"/>
      <c r="FGH15" s="11"/>
      <c r="FGI15" s="11"/>
      <c r="FGJ15" s="11"/>
      <c r="FGK15" s="11"/>
      <c r="FGL15" s="11"/>
      <c r="FGM15" s="11"/>
      <c r="FGN15" s="11"/>
      <c r="FGO15" s="11"/>
      <c r="FGP15" s="11"/>
      <c r="FGQ15" s="11"/>
      <c r="FGR15" s="11"/>
      <c r="FGS15" s="11"/>
      <c r="FGT15" s="11"/>
      <c r="FGU15" s="11"/>
      <c r="FGV15" s="11"/>
      <c r="FGW15" s="11"/>
      <c r="FGX15" s="11"/>
      <c r="FGY15" s="11"/>
      <c r="FGZ15" s="11"/>
      <c r="FHA15" s="11"/>
      <c r="FHB15" s="11"/>
      <c r="FHC15" s="11"/>
      <c r="FHD15" s="11"/>
      <c r="FHE15" s="11"/>
      <c r="FHF15" s="11"/>
      <c r="FHG15" s="11"/>
      <c r="FHH15" s="11"/>
      <c r="FHI15" s="11"/>
      <c r="FHJ15" s="11"/>
      <c r="FHK15" s="11"/>
      <c r="FHL15" s="11"/>
      <c r="FHM15" s="11"/>
      <c r="FHN15" s="11"/>
      <c r="FHO15" s="11"/>
      <c r="FHP15" s="11"/>
      <c r="FHQ15" s="11"/>
      <c r="FHR15" s="11"/>
      <c r="FHS15" s="11"/>
      <c r="FHT15" s="11"/>
      <c r="FHU15" s="11"/>
      <c r="FHV15" s="11"/>
      <c r="FHW15" s="11"/>
      <c r="FHX15" s="11"/>
      <c r="FHY15" s="11"/>
      <c r="FHZ15" s="11"/>
      <c r="FIA15" s="11"/>
      <c r="FIB15" s="11"/>
      <c r="FIC15" s="11"/>
      <c r="FID15" s="11"/>
      <c r="FIE15" s="11"/>
      <c r="FIF15" s="11"/>
      <c r="FIG15" s="11"/>
      <c r="FIH15" s="11"/>
      <c r="FII15" s="11"/>
      <c r="FIJ15" s="11"/>
      <c r="FIK15" s="11"/>
      <c r="FIL15" s="11"/>
      <c r="FIM15" s="11"/>
      <c r="FIN15" s="11"/>
      <c r="FIO15" s="11"/>
      <c r="FIP15" s="11"/>
      <c r="FIQ15" s="11"/>
      <c r="FIR15" s="11"/>
      <c r="FIS15" s="11"/>
      <c r="FIT15" s="11"/>
      <c r="FIU15" s="11"/>
      <c r="FIV15" s="11"/>
      <c r="FIW15" s="11"/>
      <c r="FIX15" s="11"/>
      <c r="FIY15" s="11"/>
      <c r="FIZ15" s="11"/>
      <c r="FJA15" s="11"/>
      <c r="FJB15" s="11"/>
      <c r="FJC15" s="11"/>
      <c r="FJD15" s="11"/>
      <c r="FJE15" s="11"/>
      <c r="FJF15" s="11"/>
      <c r="FJG15" s="11"/>
      <c r="FJH15" s="11"/>
      <c r="FJI15" s="11"/>
      <c r="FJJ15" s="11"/>
      <c r="FJK15" s="11"/>
      <c r="FJL15" s="11"/>
      <c r="FJM15" s="11"/>
      <c r="FJN15" s="11"/>
      <c r="FJO15" s="11"/>
      <c r="FJP15" s="11"/>
      <c r="FJQ15" s="11"/>
      <c r="FJR15" s="11"/>
      <c r="FJS15" s="11"/>
      <c r="FJT15" s="11"/>
      <c r="FJU15" s="11"/>
      <c r="FJV15" s="11"/>
      <c r="FJW15" s="11"/>
      <c r="FJX15" s="11"/>
      <c r="FJY15" s="11"/>
      <c r="FJZ15" s="11"/>
      <c r="FKA15" s="11"/>
      <c r="FKB15" s="11"/>
      <c r="FKC15" s="11"/>
      <c r="FKD15" s="11"/>
      <c r="FKE15" s="11"/>
      <c r="FKF15" s="11"/>
      <c r="FKG15" s="11"/>
      <c r="FKH15" s="11"/>
      <c r="FKI15" s="11"/>
      <c r="FKJ15" s="11"/>
      <c r="FKK15" s="11"/>
      <c r="FKL15" s="11"/>
      <c r="FKM15" s="11"/>
      <c r="FKN15" s="11"/>
      <c r="FKO15" s="11"/>
      <c r="FKP15" s="11"/>
      <c r="FKQ15" s="11"/>
      <c r="FKR15" s="11"/>
      <c r="FKS15" s="11"/>
      <c r="FKT15" s="11"/>
      <c r="FKU15" s="11"/>
      <c r="FKV15" s="11"/>
      <c r="FKW15" s="11"/>
      <c r="FKX15" s="11"/>
      <c r="FKY15" s="11"/>
      <c r="FKZ15" s="11"/>
      <c r="FLA15" s="11"/>
      <c r="FLB15" s="11"/>
      <c r="FLC15" s="11"/>
      <c r="FLD15" s="11"/>
      <c r="FLE15" s="11"/>
      <c r="FLF15" s="11"/>
      <c r="FLG15" s="11"/>
      <c r="FLH15" s="11"/>
      <c r="FLI15" s="11"/>
      <c r="FLJ15" s="11"/>
      <c r="FLK15" s="11"/>
      <c r="FLL15" s="11"/>
      <c r="FLM15" s="11"/>
      <c r="FLN15" s="11"/>
      <c r="FLO15" s="11"/>
      <c r="FLP15" s="11"/>
      <c r="FLQ15" s="11"/>
      <c r="FLR15" s="11"/>
      <c r="FLS15" s="11"/>
      <c r="FLT15" s="11"/>
      <c r="FLU15" s="11"/>
      <c r="FLV15" s="11"/>
      <c r="FLW15" s="11"/>
      <c r="FLX15" s="11"/>
      <c r="FLY15" s="11"/>
      <c r="FLZ15" s="11"/>
      <c r="FMA15" s="11"/>
      <c r="FMB15" s="11"/>
      <c r="FMC15" s="11"/>
      <c r="FMD15" s="11"/>
      <c r="FME15" s="11"/>
      <c r="FMF15" s="11"/>
      <c r="FMG15" s="11"/>
      <c r="FMH15" s="11"/>
      <c r="FMI15" s="11"/>
      <c r="FMJ15" s="11"/>
      <c r="FMK15" s="11"/>
      <c r="FML15" s="11"/>
      <c r="FMM15" s="11"/>
      <c r="FMN15" s="11"/>
      <c r="FMO15" s="11"/>
      <c r="FMP15" s="11"/>
      <c r="FMQ15" s="11"/>
      <c r="FMR15" s="11"/>
      <c r="FMS15" s="11"/>
      <c r="FMT15" s="11"/>
      <c r="FMU15" s="11"/>
      <c r="FMV15" s="11"/>
      <c r="FMW15" s="11"/>
      <c r="FMX15" s="11"/>
      <c r="FMY15" s="11"/>
      <c r="FMZ15" s="11"/>
      <c r="FNA15" s="11"/>
      <c r="FNB15" s="11"/>
      <c r="FNC15" s="11"/>
      <c r="FND15" s="11"/>
      <c r="FNE15" s="11"/>
      <c r="FNF15" s="11"/>
      <c r="FNG15" s="11"/>
      <c r="FNH15" s="11"/>
      <c r="FNI15" s="11"/>
      <c r="FNJ15" s="11"/>
      <c r="FNK15" s="11"/>
      <c r="FNL15" s="11"/>
      <c r="FNM15" s="11"/>
      <c r="FNN15" s="11"/>
      <c r="FNO15" s="11"/>
      <c r="FNP15" s="11"/>
      <c r="FNQ15" s="11"/>
      <c r="FNR15" s="11"/>
      <c r="FNS15" s="11"/>
      <c r="FNT15" s="11"/>
      <c r="FNU15" s="11"/>
      <c r="FNV15" s="11"/>
      <c r="FNW15" s="11"/>
      <c r="FNX15" s="11"/>
      <c r="FNY15" s="11"/>
      <c r="FNZ15" s="11"/>
      <c r="FOA15" s="11"/>
      <c r="FOB15" s="11"/>
      <c r="FOC15" s="11"/>
      <c r="FOD15" s="11"/>
      <c r="FOE15" s="11"/>
      <c r="FOF15" s="11"/>
      <c r="FOG15" s="11"/>
      <c r="FOH15" s="11"/>
      <c r="FOI15" s="11"/>
      <c r="FOJ15" s="11"/>
      <c r="FOK15" s="11"/>
      <c r="FOL15" s="11"/>
      <c r="FOM15" s="11"/>
      <c r="FON15" s="11"/>
      <c r="FOO15" s="11"/>
      <c r="FOP15" s="11"/>
      <c r="FOQ15" s="11"/>
      <c r="FOR15" s="11"/>
      <c r="FOS15" s="11"/>
      <c r="FOT15" s="11"/>
      <c r="FOU15" s="11"/>
      <c r="FOV15" s="11"/>
      <c r="FOW15" s="11"/>
      <c r="FOX15" s="11"/>
      <c r="FOY15" s="11"/>
      <c r="FOZ15" s="11"/>
      <c r="FPA15" s="11"/>
      <c r="FPB15" s="11"/>
      <c r="FPC15" s="11"/>
      <c r="FPD15" s="11"/>
      <c r="FPE15" s="11"/>
      <c r="FPF15" s="11"/>
      <c r="FPG15" s="11"/>
      <c r="FPH15" s="11"/>
      <c r="FPI15" s="11"/>
      <c r="FPJ15" s="11"/>
      <c r="FPK15" s="11"/>
      <c r="FPL15" s="11"/>
      <c r="FPM15" s="11"/>
      <c r="FPN15" s="11"/>
      <c r="FPO15" s="11"/>
      <c r="FPP15" s="11"/>
      <c r="FPQ15" s="11"/>
      <c r="FPR15" s="11"/>
      <c r="FPS15" s="11"/>
      <c r="FPT15" s="11"/>
      <c r="FPU15" s="11"/>
      <c r="FPV15" s="11"/>
      <c r="FPW15" s="11"/>
      <c r="FPX15" s="11"/>
      <c r="FPY15" s="11"/>
      <c r="FPZ15" s="11"/>
      <c r="FQA15" s="11"/>
      <c r="FQB15" s="11"/>
      <c r="FQC15" s="11"/>
      <c r="FQD15" s="11"/>
      <c r="FQE15" s="11"/>
      <c r="FQF15" s="11"/>
      <c r="FQG15" s="11"/>
      <c r="FQH15" s="11"/>
      <c r="FQI15" s="11"/>
      <c r="FQJ15" s="11"/>
      <c r="FQK15" s="11"/>
      <c r="FQL15" s="11"/>
      <c r="FQM15" s="11"/>
      <c r="FQN15" s="11"/>
      <c r="FQO15" s="11"/>
      <c r="FQP15" s="11"/>
      <c r="FQQ15" s="11"/>
      <c r="FQR15" s="11"/>
      <c r="FQS15" s="11"/>
      <c r="FQT15" s="11"/>
      <c r="FQU15" s="11"/>
      <c r="FQV15" s="11"/>
      <c r="FQW15" s="11"/>
      <c r="FQX15" s="11"/>
      <c r="FQY15" s="11"/>
      <c r="FQZ15" s="11"/>
      <c r="FRA15" s="11"/>
      <c r="FRB15" s="11"/>
      <c r="FRC15" s="11"/>
      <c r="FRD15" s="11"/>
      <c r="FRE15" s="11"/>
      <c r="FRF15" s="11"/>
      <c r="FRG15" s="11"/>
      <c r="FRH15" s="11"/>
      <c r="FRI15" s="11"/>
      <c r="FRJ15" s="11"/>
      <c r="FRK15" s="11"/>
      <c r="FRL15" s="11"/>
      <c r="FRM15" s="11"/>
      <c r="FRN15" s="11"/>
      <c r="FRO15" s="11"/>
      <c r="FRP15" s="11"/>
      <c r="FRQ15" s="11"/>
      <c r="FRR15" s="11"/>
      <c r="FRS15" s="11"/>
      <c r="FRT15" s="11"/>
      <c r="FRU15" s="11"/>
      <c r="FRV15" s="11"/>
      <c r="FRW15" s="11"/>
      <c r="FRX15" s="11"/>
      <c r="FRY15" s="11"/>
      <c r="FRZ15" s="11"/>
      <c r="FSA15" s="11"/>
      <c r="FSB15" s="11"/>
      <c r="FSC15" s="11"/>
      <c r="FSD15" s="11"/>
      <c r="FSE15" s="11"/>
      <c r="FSF15" s="11"/>
      <c r="FSG15" s="11"/>
      <c r="FSH15" s="11"/>
      <c r="FSI15" s="11"/>
      <c r="FSJ15" s="11"/>
      <c r="FSK15" s="11"/>
      <c r="FSL15" s="11"/>
      <c r="FSM15" s="11"/>
      <c r="FSN15" s="11"/>
      <c r="FSO15" s="11"/>
      <c r="FSP15" s="11"/>
      <c r="FSQ15" s="11"/>
      <c r="FSR15" s="11"/>
      <c r="FSS15" s="11"/>
      <c r="FST15" s="11"/>
      <c r="FSU15" s="11"/>
      <c r="FSV15" s="11"/>
      <c r="FSW15" s="11"/>
      <c r="FSX15" s="11"/>
      <c r="FSY15" s="11"/>
      <c r="FSZ15" s="11"/>
      <c r="FTA15" s="11"/>
      <c r="FTB15" s="11"/>
      <c r="FTC15" s="11"/>
      <c r="FTD15" s="11"/>
      <c r="FTE15" s="11"/>
      <c r="FTF15" s="11"/>
      <c r="FTG15" s="11"/>
      <c r="FTH15" s="11"/>
      <c r="FTI15" s="11"/>
      <c r="FTJ15" s="11"/>
      <c r="FTK15" s="11"/>
      <c r="FTL15" s="11"/>
      <c r="FTM15" s="11"/>
      <c r="FTN15" s="11"/>
      <c r="FTO15" s="11"/>
      <c r="FTP15" s="11"/>
      <c r="FTQ15" s="11"/>
      <c r="FTR15" s="11"/>
      <c r="FTS15" s="11"/>
      <c r="FTT15" s="11"/>
      <c r="FTU15" s="11"/>
      <c r="FTV15" s="11"/>
      <c r="FTW15" s="11"/>
      <c r="FTX15" s="11"/>
      <c r="FTY15" s="11"/>
      <c r="FTZ15" s="11"/>
      <c r="FUA15" s="11"/>
      <c r="FUB15" s="11"/>
      <c r="FUC15" s="11"/>
      <c r="FUD15" s="11"/>
      <c r="FUE15" s="11"/>
      <c r="FUF15" s="11"/>
      <c r="FUG15" s="11"/>
      <c r="FUH15" s="11"/>
      <c r="FUI15" s="11"/>
      <c r="FUJ15" s="11"/>
      <c r="FUK15" s="11"/>
      <c r="FUL15" s="11"/>
      <c r="FUM15" s="11"/>
      <c r="FUN15" s="11"/>
      <c r="FUO15" s="11"/>
      <c r="FUP15" s="11"/>
      <c r="FUQ15" s="11"/>
      <c r="FUR15" s="11"/>
      <c r="FUS15" s="11"/>
      <c r="FUT15" s="11"/>
      <c r="FUU15" s="11"/>
      <c r="FUV15" s="11"/>
      <c r="FUW15" s="11"/>
      <c r="FUX15" s="11"/>
      <c r="FUY15" s="11"/>
      <c r="FUZ15" s="11"/>
      <c r="FVA15" s="11"/>
      <c r="FVB15" s="11"/>
      <c r="FVC15" s="11"/>
      <c r="FVD15" s="11"/>
      <c r="FVE15" s="11"/>
      <c r="FVF15" s="11"/>
      <c r="FVG15" s="11"/>
      <c r="FVH15" s="11"/>
      <c r="FVI15" s="11"/>
      <c r="FVJ15" s="11"/>
      <c r="FVK15" s="11"/>
      <c r="FVL15" s="11"/>
      <c r="FVM15" s="11"/>
      <c r="FVN15" s="11"/>
      <c r="FVO15" s="11"/>
      <c r="FVP15" s="11"/>
      <c r="FVQ15" s="11"/>
      <c r="FVR15" s="11"/>
      <c r="FVS15" s="11"/>
      <c r="FVT15" s="11"/>
      <c r="FVU15" s="11"/>
      <c r="FVV15" s="11"/>
      <c r="FVW15" s="11"/>
      <c r="FVX15" s="11"/>
      <c r="FVY15" s="11"/>
      <c r="FVZ15" s="11"/>
      <c r="FWA15" s="11"/>
      <c r="FWB15" s="11"/>
      <c r="FWC15" s="11"/>
      <c r="FWD15" s="11"/>
      <c r="FWE15" s="11"/>
      <c r="FWF15" s="11"/>
      <c r="FWG15" s="11"/>
      <c r="FWH15" s="11"/>
      <c r="FWI15" s="11"/>
      <c r="FWJ15" s="11"/>
      <c r="FWK15" s="11"/>
      <c r="FWL15" s="11"/>
      <c r="FWM15" s="11"/>
      <c r="FWN15" s="11"/>
      <c r="FWO15" s="11"/>
      <c r="FWP15" s="11"/>
      <c r="FWQ15" s="11"/>
      <c r="FWR15" s="11"/>
      <c r="FWS15" s="11"/>
      <c r="FWT15" s="11"/>
      <c r="FWU15" s="11"/>
      <c r="FWV15" s="11"/>
      <c r="FWW15" s="11"/>
      <c r="FWX15" s="11"/>
      <c r="FWY15" s="11"/>
      <c r="FWZ15" s="11"/>
      <c r="FXA15" s="11"/>
      <c r="FXB15" s="11"/>
      <c r="FXC15" s="11"/>
      <c r="FXD15" s="11"/>
      <c r="FXE15" s="11"/>
      <c r="FXF15" s="11"/>
      <c r="FXG15" s="11"/>
      <c r="FXH15" s="11"/>
      <c r="FXI15" s="11"/>
      <c r="FXJ15" s="11"/>
      <c r="FXK15" s="11"/>
      <c r="FXL15" s="11"/>
      <c r="FXM15" s="11"/>
      <c r="FXN15" s="11"/>
      <c r="FXO15" s="11"/>
      <c r="FXP15" s="11"/>
      <c r="FXQ15" s="11"/>
      <c r="FXR15" s="11"/>
      <c r="FXS15" s="11"/>
      <c r="FXT15" s="11"/>
      <c r="FXU15" s="11"/>
      <c r="FXV15" s="11"/>
      <c r="FXW15" s="11"/>
      <c r="FXX15" s="11"/>
      <c r="FXY15" s="11"/>
      <c r="FXZ15" s="11"/>
      <c r="FYA15" s="11"/>
      <c r="FYB15" s="11"/>
      <c r="FYC15" s="11"/>
      <c r="FYD15" s="11"/>
      <c r="FYE15" s="11"/>
      <c r="FYF15" s="11"/>
      <c r="FYG15" s="11"/>
      <c r="FYH15" s="11"/>
      <c r="FYI15" s="11"/>
      <c r="FYJ15" s="11"/>
      <c r="FYK15" s="11"/>
      <c r="FYL15" s="11"/>
      <c r="FYM15" s="11"/>
      <c r="FYN15" s="11"/>
      <c r="FYO15" s="11"/>
      <c r="FYP15" s="11"/>
      <c r="FYQ15" s="11"/>
      <c r="FYR15" s="11"/>
      <c r="FYS15" s="11"/>
      <c r="FYT15" s="11"/>
      <c r="FYU15" s="11"/>
      <c r="FYV15" s="11"/>
      <c r="FYW15" s="11"/>
      <c r="FYX15" s="11"/>
      <c r="FYY15" s="11"/>
      <c r="FYZ15" s="11"/>
      <c r="FZA15" s="11"/>
      <c r="FZB15" s="11"/>
      <c r="FZC15" s="11"/>
      <c r="FZD15" s="11"/>
      <c r="FZE15" s="11"/>
      <c r="FZF15" s="11"/>
      <c r="FZG15" s="11"/>
      <c r="FZH15" s="11"/>
      <c r="FZI15" s="11"/>
      <c r="FZJ15" s="11"/>
      <c r="FZK15" s="11"/>
      <c r="FZL15" s="11"/>
      <c r="FZM15" s="11"/>
      <c r="FZN15" s="11"/>
      <c r="FZO15" s="11"/>
      <c r="FZP15" s="11"/>
      <c r="FZQ15" s="11"/>
      <c r="FZR15" s="11"/>
      <c r="FZS15" s="11"/>
      <c r="FZT15" s="11"/>
      <c r="FZU15" s="11"/>
      <c r="FZV15" s="11"/>
      <c r="FZW15" s="11"/>
      <c r="FZX15" s="11"/>
      <c r="FZY15" s="11"/>
      <c r="FZZ15" s="11"/>
      <c r="GAA15" s="11"/>
      <c r="GAB15" s="11"/>
      <c r="GAC15" s="11"/>
      <c r="GAD15" s="11"/>
      <c r="GAE15" s="11"/>
      <c r="GAF15" s="11"/>
      <c r="GAG15" s="11"/>
      <c r="GAH15" s="11"/>
      <c r="GAI15" s="11"/>
      <c r="GAJ15" s="11"/>
      <c r="GAK15" s="11"/>
      <c r="GAL15" s="11"/>
      <c r="GAM15" s="11"/>
      <c r="GAN15" s="11"/>
      <c r="GAO15" s="11"/>
      <c r="GAP15" s="11"/>
      <c r="GAQ15" s="11"/>
      <c r="GAR15" s="11"/>
      <c r="GAS15" s="11"/>
      <c r="GAT15" s="11"/>
      <c r="GAU15" s="11"/>
      <c r="GAV15" s="11"/>
      <c r="GAW15" s="11"/>
      <c r="GAX15" s="11"/>
      <c r="GAY15" s="11"/>
      <c r="GAZ15" s="11"/>
      <c r="GBA15" s="11"/>
      <c r="GBB15" s="11"/>
      <c r="GBC15" s="11"/>
      <c r="GBD15" s="11"/>
      <c r="GBE15" s="11"/>
      <c r="GBF15" s="11"/>
      <c r="GBG15" s="11"/>
      <c r="GBH15" s="11"/>
      <c r="GBI15" s="11"/>
      <c r="GBJ15" s="11"/>
      <c r="GBK15" s="11"/>
      <c r="GBL15" s="11"/>
      <c r="GBM15" s="11"/>
      <c r="GBN15" s="11"/>
      <c r="GBO15" s="11"/>
      <c r="GBP15" s="11"/>
      <c r="GBQ15" s="11"/>
      <c r="GBR15" s="11"/>
      <c r="GBS15" s="11"/>
      <c r="GBT15" s="11"/>
      <c r="GBU15" s="11"/>
      <c r="GBV15" s="11"/>
      <c r="GBW15" s="11"/>
      <c r="GBX15" s="11"/>
      <c r="GBY15" s="11"/>
      <c r="GBZ15" s="11"/>
      <c r="GCA15" s="11"/>
      <c r="GCB15" s="11"/>
      <c r="GCC15" s="11"/>
      <c r="GCD15" s="11"/>
      <c r="GCE15" s="11"/>
      <c r="GCF15" s="11"/>
      <c r="GCG15" s="11"/>
      <c r="GCH15" s="11"/>
      <c r="GCI15" s="11"/>
      <c r="GCJ15" s="11"/>
      <c r="GCK15" s="11"/>
      <c r="GCL15" s="11"/>
      <c r="GCM15" s="11"/>
      <c r="GCN15" s="11"/>
      <c r="GCO15" s="11"/>
      <c r="GCP15" s="11"/>
      <c r="GCQ15" s="11"/>
      <c r="GCR15" s="11"/>
      <c r="GCS15" s="11"/>
      <c r="GCT15" s="11"/>
      <c r="GCU15" s="11"/>
      <c r="GCV15" s="11"/>
      <c r="GCW15" s="11"/>
      <c r="GCX15" s="11"/>
      <c r="GCY15" s="11"/>
      <c r="GCZ15" s="11"/>
      <c r="GDA15" s="11"/>
      <c r="GDB15" s="11"/>
      <c r="GDC15" s="11"/>
      <c r="GDD15" s="11"/>
      <c r="GDE15" s="11"/>
      <c r="GDF15" s="11"/>
      <c r="GDG15" s="11"/>
      <c r="GDH15" s="11"/>
      <c r="GDI15" s="11"/>
      <c r="GDJ15" s="11"/>
      <c r="GDK15" s="11"/>
      <c r="GDL15" s="11"/>
      <c r="GDM15" s="11"/>
      <c r="GDN15" s="11"/>
      <c r="GDO15" s="11"/>
      <c r="GDP15" s="11"/>
      <c r="GDQ15" s="11"/>
      <c r="GDR15" s="11"/>
      <c r="GDS15" s="11"/>
      <c r="GDT15" s="11"/>
      <c r="GDU15" s="11"/>
      <c r="GDV15" s="11"/>
      <c r="GDW15" s="11"/>
      <c r="GDX15" s="11"/>
      <c r="GDY15" s="11"/>
      <c r="GDZ15" s="11"/>
      <c r="GEA15" s="11"/>
      <c r="GEB15" s="11"/>
      <c r="GEC15" s="11"/>
      <c r="GED15" s="11"/>
      <c r="GEE15" s="11"/>
      <c r="GEF15" s="11"/>
      <c r="GEG15" s="11"/>
      <c r="GEH15" s="11"/>
      <c r="GEI15" s="11"/>
      <c r="GEJ15" s="11"/>
      <c r="GEK15" s="11"/>
      <c r="GEL15" s="11"/>
      <c r="GEM15" s="11"/>
      <c r="GEN15" s="11"/>
      <c r="GEO15" s="11"/>
      <c r="GEP15" s="11"/>
      <c r="GEQ15" s="11"/>
      <c r="GER15" s="11"/>
      <c r="GES15" s="11"/>
      <c r="GET15" s="11"/>
      <c r="GEU15" s="11"/>
      <c r="GEV15" s="11"/>
      <c r="GEW15" s="11"/>
      <c r="GEX15" s="11"/>
      <c r="GEY15" s="11"/>
      <c r="GEZ15" s="11"/>
      <c r="GFA15" s="11"/>
      <c r="GFB15" s="11"/>
      <c r="GFC15" s="11"/>
      <c r="GFD15" s="11"/>
      <c r="GFE15" s="11"/>
      <c r="GFF15" s="11"/>
      <c r="GFG15" s="11"/>
      <c r="GFH15" s="11"/>
      <c r="GFI15" s="11"/>
      <c r="GFJ15" s="11"/>
      <c r="GFK15" s="11"/>
      <c r="GFL15" s="11"/>
      <c r="GFM15" s="11"/>
      <c r="GFN15" s="11"/>
      <c r="GFO15" s="11"/>
      <c r="GFP15" s="11"/>
      <c r="GFQ15" s="11"/>
      <c r="GFR15" s="11"/>
      <c r="GFS15" s="11"/>
      <c r="GFT15" s="11"/>
      <c r="GFU15" s="11"/>
      <c r="GFV15" s="11"/>
      <c r="GFW15" s="11"/>
      <c r="GFX15" s="11"/>
      <c r="GFY15" s="11"/>
      <c r="GFZ15" s="11"/>
      <c r="GGA15" s="11"/>
      <c r="GGB15" s="11"/>
      <c r="GGC15" s="11"/>
      <c r="GGD15" s="11"/>
      <c r="GGE15" s="11"/>
      <c r="GGF15" s="11"/>
      <c r="GGG15" s="11"/>
      <c r="GGH15" s="11"/>
      <c r="GGI15" s="11"/>
      <c r="GGJ15" s="11"/>
      <c r="GGK15" s="11"/>
      <c r="GGL15" s="11"/>
      <c r="GGM15" s="11"/>
      <c r="GGN15" s="11"/>
      <c r="GGO15" s="11"/>
      <c r="GGP15" s="11"/>
      <c r="GGQ15" s="11"/>
      <c r="GGR15" s="11"/>
      <c r="GGS15" s="11"/>
      <c r="GGT15" s="11"/>
      <c r="GGU15" s="11"/>
      <c r="GGV15" s="11"/>
      <c r="GGW15" s="11"/>
      <c r="GGX15" s="11"/>
      <c r="GGY15" s="11"/>
      <c r="GGZ15" s="11"/>
      <c r="GHA15" s="11"/>
      <c r="GHB15" s="11"/>
      <c r="GHC15" s="11"/>
      <c r="GHD15" s="11"/>
      <c r="GHE15" s="11"/>
      <c r="GHF15" s="11"/>
      <c r="GHG15" s="11"/>
      <c r="GHH15" s="11"/>
      <c r="GHI15" s="11"/>
      <c r="GHJ15" s="11"/>
      <c r="GHK15" s="11"/>
      <c r="GHL15" s="11"/>
      <c r="GHM15" s="11"/>
      <c r="GHN15" s="11"/>
      <c r="GHO15" s="11"/>
      <c r="GHP15" s="11"/>
      <c r="GHQ15" s="11"/>
      <c r="GHR15" s="11"/>
      <c r="GHS15" s="11"/>
      <c r="GHT15" s="11"/>
      <c r="GHU15" s="11"/>
      <c r="GHV15" s="11"/>
      <c r="GHW15" s="11"/>
      <c r="GHX15" s="11"/>
      <c r="GHY15" s="11"/>
      <c r="GHZ15" s="11"/>
      <c r="GIA15" s="11"/>
      <c r="GIB15" s="11"/>
      <c r="GIC15" s="11"/>
      <c r="GID15" s="11"/>
      <c r="GIE15" s="11"/>
      <c r="GIF15" s="11"/>
      <c r="GIG15" s="11"/>
      <c r="GIH15" s="11"/>
      <c r="GII15" s="11"/>
      <c r="GIJ15" s="11"/>
      <c r="GIK15" s="11"/>
      <c r="GIL15" s="11"/>
      <c r="GIM15" s="11"/>
      <c r="GIN15" s="11"/>
      <c r="GIO15" s="11"/>
      <c r="GIP15" s="11"/>
      <c r="GIQ15" s="11"/>
      <c r="GIR15" s="11"/>
      <c r="GIS15" s="11"/>
      <c r="GIT15" s="11"/>
      <c r="GIU15" s="11"/>
      <c r="GIV15" s="11"/>
      <c r="GIW15" s="11"/>
      <c r="GIX15" s="11"/>
      <c r="GIY15" s="11"/>
      <c r="GIZ15" s="11"/>
      <c r="GJA15" s="11"/>
      <c r="GJB15" s="11"/>
      <c r="GJC15" s="11"/>
      <c r="GJD15" s="11"/>
      <c r="GJE15" s="11"/>
      <c r="GJF15" s="11"/>
      <c r="GJG15" s="11"/>
      <c r="GJH15" s="11"/>
      <c r="GJI15" s="11"/>
      <c r="GJJ15" s="11"/>
      <c r="GJK15" s="11"/>
      <c r="GJL15" s="11"/>
      <c r="GJM15" s="11"/>
      <c r="GJN15" s="11"/>
      <c r="GJO15" s="11"/>
      <c r="GJP15" s="11"/>
      <c r="GJQ15" s="11"/>
      <c r="GJR15" s="11"/>
      <c r="GJS15" s="11"/>
      <c r="GJT15" s="11"/>
      <c r="GJU15" s="11"/>
      <c r="GJV15" s="11"/>
      <c r="GJW15" s="11"/>
      <c r="GJX15" s="11"/>
      <c r="GJY15" s="11"/>
      <c r="GJZ15" s="11"/>
      <c r="GKA15" s="11"/>
      <c r="GKB15" s="11"/>
      <c r="GKC15" s="11"/>
      <c r="GKD15" s="11"/>
      <c r="GKE15" s="11"/>
      <c r="GKF15" s="11"/>
      <c r="GKG15" s="11"/>
      <c r="GKH15" s="11"/>
      <c r="GKI15" s="11"/>
      <c r="GKJ15" s="11"/>
      <c r="GKK15" s="11"/>
      <c r="GKL15" s="11"/>
      <c r="GKM15" s="11"/>
      <c r="GKN15" s="11"/>
      <c r="GKO15" s="11"/>
      <c r="GKP15" s="11"/>
      <c r="GKQ15" s="11"/>
      <c r="GKR15" s="11"/>
      <c r="GKS15" s="11"/>
      <c r="GKT15" s="11"/>
      <c r="GKU15" s="11"/>
      <c r="GKV15" s="11"/>
      <c r="GKW15" s="11"/>
      <c r="GKX15" s="11"/>
      <c r="GKY15" s="11"/>
      <c r="GKZ15" s="11"/>
      <c r="GLA15" s="11"/>
      <c r="GLB15" s="11"/>
      <c r="GLC15" s="11"/>
      <c r="GLD15" s="11"/>
      <c r="GLE15" s="11"/>
      <c r="GLF15" s="11"/>
      <c r="GLG15" s="11"/>
      <c r="GLH15" s="11"/>
      <c r="GLI15" s="11"/>
      <c r="GLJ15" s="11"/>
      <c r="GLK15" s="11"/>
      <c r="GLL15" s="11"/>
      <c r="GLM15" s="11"/>
      <c r="GLN15" s="11"/>
      <c r="GLO15" s="11"/>
      <c r="GLP15" s="11"/>
      <c r="GLQ15" s="11"/>
      <c r="GLR15" s="11"/>
      <c r="GLS15" s="11"/>
      <c r="GLT15" s="11"/>
      <c r="GLU15" s="11"/>
      <c r="GLV15" s="11"/>
      <c r="GLW15" s="11"/>
      <c r="GLX15" s="11"/>
      <c r="GLY15" s="11"/>
      <c r="GLZ15" s="11"/>
      <c r="GMA15" s="11"/>
      <c r="GMB15" s="11"/>
      <c r="GMC15" s="11"/>
      <c r="GMD15" s="11"/>
      <c r="GME15" s="11"/>
      <c r="GMF15" s="11"/>
      <c r="GMG15" s="11"/>
      <c r="GMH15" s="11"/>
      <c r="GMI15" s="11"/>
      <c r="GMJ15" s="11"/>
      <c r="GMK15" s="11"/>
      <c r="GML15" s="11"/>
      <c r="GMM15" s="11"/>
      <c r="GMN15" s="11"/>
      <c r="GMO15" s="11"/>
      <c r="GMP15" s="11"/>
      <c r="GMQ15" s="11"/>
      <c r="GMR15" s="11"/>
      <c r="GMS15" s="11"/>
      <c r="GMT15" s="11"/>
      <c r="GMU15" s="11"/>
      <c r="GMV15" s="11"/>
      <c r="GMW15" s="11"/>
      <c r="GMX15" s="11"/>
      <c r="GMY15" s="11"/>
      <c r="GMZ15" s="11"/>
      <c r="GNA15" s="11"/>
      <c r="GNB15" s="11"/>
      <c r="GNC15" s="11"/>
      <c r="GND15" s="11"/>
      <c r="GNE15" s="11"/>
      <c r="GNF15" s="11"/>
      <c r="GNG15" s="11"/>
      <c r="GNH15" s="11"/>
      <c r="GNI15" s="11"/>
      <c r="GNJ15" s="11"/>
      <c r="GNK15" s="11"/>
      <c r="GNL15" s="11"/>
      <c r="GNM15" s="11"/>
      <c r="GNN15" s="11"/>
      <c r="GNO15" s="11"/>
      <c r="GNP15" s="11"/>
      <c r="GNQ15" s="11"/>
      <c r="GNR15" s="11"/>
      <c r="GNS15" s="11"/>
      <c r="GNT15" s="11"/>
      <c r="GNU15" s="11"/>
      <c r="GNV15" s="11"/>
      <c r="GNW15" s="11"/>
      <c r="GNX15" s="11"/>
      <c r="GNY15" s="11"/>
      <c r="GNZ15" s="11"/>
      <c r="GOA15" s="11"/>
      <c r="GOB15" s="11"/>
      <c r="GOC15" s="11"/>
      <c r="GOD15" s="11"/>
      <c r="GOE15" s="11"/>
      <c r="GOF15" s="11"/>
      <c r="GOG15" s="11"/>
      <c r="GOH15" s="11"/>
      <c r="GOI15" s="11"/>
      <c r="GOJ15" s="11"/>
      <c r="GOK15" s="11"/>
      <c r="GOL15" s="11"/>
      <c r="GOM15" s="11"/>
      <c r="GON15" s="11"/>
      <c r="GOO15" s="11"/>
      <c r="GOP15" s="11"/>
      <c r="GOQ15" s="11"/>
      <c r="GOR15" s="11"/>
      <c r="GOS15" s="11"/>
      <c r="GOT15" s="11"/>
      <c r="GOU15" s="11"/>
      <c r="GOV15" s="11"/>
      <c r="GOW15" s="11"/>
      <c r="GOX15" s="11"/>
      <c r="GOY15" s="11"/>
      <c r="GOZ15" s="11"/>
      <c r="GPA15" s="11"/>
      <c r="GPB15" s="11"/>
      <c r="GPC15" s="11"/>
      <c r="GPD15" s="11"/>
      <c r="GPE15" s="11"/>
      <c r="GPF15" s="11"/>
      <c r="GPG15" s="11"/>
      <c r="GPH15" s="11"/>
      <c r="GPI15" s="11"/>
      <c r="GPJ15" s="11"/>
      <c r="GPK15" s="11"/>
      <c r="GPL15" s="11"/>
      <c r="GPM15" s="11"/>
      <c r="GPN15" s="11"/>
      <c r="GPO15" s="11"/>
      <c r="GPP15" s="11"/>
      <c r="GPQ15" s="11"/>
      <c r="GPR15" s="11"/>
      <c r="GPS15" s="11"/>
      <c r="GPT15" s="11"/>
      <c r="GPU15" s="11"/>
      <c r="GPV15" s="11"/>
      <c r="GPW15" s="11"/>
      <c r="GPX15" s="11"/>
      <c r="GPY15" s="11"/>
      <c r="GPZ15" s="11"/>
      <c r="GQA15" s="11"/>
      <c r="GQB15" s="11"/>
      <c r="GQC15" s="11"/>
      <c r="GQD15" s="11"/>
      <c r="GQE15" s="11"/>
      <c r="GQF15" s="11"/>
      <c r="GQG15" s="11"/>
      <c r="GQH15" s="11"/>
      <c r="GQI15" s="11"/>
      <c r="GQJ15" s="11"/>
      <c r="GQK15" s="11"/>
      <c r="GQL15" s="11"/>
      <c r="GQM15" s="11"/>
      <c r="GQN15" s="11"/>
      <c r="GQO15" s="11"/>
      <c r="GQP15" s="11"/>
      <c r="GQQ15" s="11"/>
      <c r="GQR15" s="11"/>
      <c r="GQS15" s="11"/>
      <c r="GQT15" s="11"/>
      <c r="GQU15" s="11"/>
      <c r="GQV15" s="11"/>
      <c r="GQW15" s="11"/>
      <c r="GQX15" s="11"/>
      <c r="GQY15" s="11"/>
      <c r="GQZ15" s="11"/>
      <c r="GRA15" s="11"/>
      <c r="GRB15" s="11"/>
      <c r="GRC15" s="11"/>
      <c r="GRD15" s="11"/>
      <c r="GRE15" s="11"/>
      <c r="GRF15" s="11"/>
      <c r="GRG15" s="11"/>
      <c r="GRH15" s="11"/>
      <c r="GRI15" s="11"/>
      <c r="GRJ15" s="11"/>
      <c r="GRK15" s="11"/>
      <c r="GRL15" s="11"/>
      <c r="GRM15" s="11"/>
      <c r="GRN15" s="11"/>
      <c r="GRO15" s="11"/>
      <c r="GRP15" s="11"/>
      <c r="GRQ15" s="11"/>
      <c r="GRR15" s="11"/>
      <c r="GRS15" s="11"/>
      <c r="GRT15" s="11"/>
      <c r="GRU15" s="11"/>
      <c r="GRV15" s="11"/>
      <c r="GRW15" s="11"/>
      <c r="GRX15" s="11"/>
      <c r="GRY15" s="11"/>
      <c r="GRZ15" s="11"/>
      <c r="GSA15" s="11"/>
      <c r="GSB15" s="11"/>
      <c r="GSC15" s="11"/>
      <c r="GSD15" s="11"/>
      <c r="GSE15" s="11"/>
      <c r="GSF15" s="11"/>
      <c r="GSG15" s="11"/>
      <c r="GSH15" s="11"/>
      <c r="GSI15" s="11"/>
      <c r="GSJ15" s="11"/>
      <c r="GSK15" s="11"/>
      <c r="GSL15" s="11"/>
      <c r="GSM15" s="11"/>
      <c r="GSN15" s="11"/>
      <c r="GSO15" s="11"/>
      <c r="GSP15" s="11"/>
      <c r="GSQ15" s="11"/>
      <c r="GSR15" s="11"/>
      <c r="GSS15" s="11"/>
      <c r="GST15" s="11"/>
      <c r="GSU15" s="11"/>
      <c r="GSV15" s="11"/>
      <c r="GSW15" s="11"/>
      <c r="GSX15" s="11"/>
      <c r="GSY15" s="11"/>
      <c r="GSZ15" s="11"/>
      <c r="GTA15" s="11"/>
      <c r="GTB15" s="11"/>
      <c r="GTC15" s="11"/>
      <c r="GTD15" s="11"/>
      <c r="GTE15" s="11"/>
      <c r="GTF15" s="11"/>
      <c r="GTG15" s="11"/>
      <c r="GTH15" s="11"/>
      <c r="GTI15" s="11"/>
      <c r="GTJ15" s="11"/>
      <c r="GTK15" s="11"/>
      <c r="GTL15" s="11"/>
      <c r="GTM15" s="11"/>
      <c r="GTN15" s="11"/>
      <c r="GTO15" s="11"/>
      <c r="GTP15" s="11"/>
      <c r="GTQ15" s="11"/>
      <c r="GTR15" s="11"/>
      <c r="GTS15" s="11"/>
      <c r="GTT15" s="11"/>
      <c r="GTU15" s="11"/>
      <c r="GTV15" s="11"/>
      <c r="GTW15" s="11"/>
      <c r="GTX15" s="11"/>
      <c r="GTY15" s="11"/>
      <c r="GTZ15" s="11"/>
      <c r="GUA15" s="11"/>
      <c r="GUB15" s="11"/>
      <c r="GUC15" s="11"/>
      <c r="GUD15" s="11"/>
      <c r="GUE15" s="11"/>
      <c r="GUF15" s="11"/>
      <c r="GUG15" s="11"/>
      <c r="GUH15" s="11"/>
      <c r="GUI15" s="11"/>
      <c r="GUJ15" s="11"/>
      <c r="GUK15" s="11"/>
      <c r="GUL15" s="11"/>
      <c r="GUM15" s="11"/>
      <c r="GUN15" s="11"/>
      <c r="GUO15" s="11"/>
      <c r="GUP15" s="11"/>
      <c r="GUQ15" s="11"/>
      <c r="GUR15" s="11"/>
      <c r="GUS15" s="11"/>
      <c r="GUT15" s="11"/>
      <c r="GUU15" s="11"/>
      <c r="GUV15" s="11"/>
      <c r="GUW15" s="11"/>
      <c r="GUX15" s="11"/>
      <c r="GUY15" s="11"/>
      <c r="GUZ15" s="11"/>
      <c r="GVA15" s="11"/>
      <c r="GVB15" s="11"/>
      <c r="GVC15" s="11"/>
      <c r="GVD15" s="11"/>
      <c r="GVE15" s="11"/>
      <c r="GVF15" s="11"/>
      <c r="GVG15" s="11"/>
      <c r="GVH15" s="11"/>
      <c r="GVI15" s="11"/>
      <c r="GVJ15" s="11"/>
      <c r="GVK15" s="11"/>
      <c r="GVL15" s="11"/>
      <c r="GVM15" s="11"/>
      <c r="GVN15" s="11"/>
      <c r="GVO15" s="11"/>
      <c r="GVP15" s="11"/>
      <c r="GVQ15" s="11"/>
      <c r="GVR15" s="11"/>
      <c r="GVS15" s="11"/>
      <c r="GVT15" s="11"/>
      <c r="GVU15" s="11"/>
      <c r="GVV15" s="11"/>
      <c r="GVW15" s="11"/>
      <c r="GVX15" s="11"/>
      <c r="GVY15" s="11"/>
      <c r="GVZ15" s="11"/>
      <c r="GWA15" s="11"/>
      <c r="GWB15" s="11"/>
      <c r="GWC15" s="11"/>
      <c r="GWD15" s="11"/>
      <c r="GWE15" s="11"/>
      <c r="GWF15" s="11"/>
      <c r="GWG15" s="11"/>
      <c r="GWH15" s="11"/>
      <c r="GWI15" s="11"/>
      <c r="GWJ15" s="11"/>
      <c r="GWK15" s="11"/>
      <c r="GWL15" s="11"/>
      <c r="GWM15" s="11"/>
      <c r="GWN15" s="11"/>
      <c r="GWO15" s="11"/>
      <c r="GWP15" s="11"/>
      <c r="GWQ15" s="11"/>
      <c r="GWR15" s="11"/>
      <c r="GWS15" s="11"/>
      <c r="GWT15" s="11"/>
      <c r="GWU15" s="11"/>
      <c r="GWV15" s="11"/>
      <c r="GWW15" s="11"/>
      <c r="GWX15" s="11"/>
      <c r="GWY15" s="11"/>
      <c r="GWZ15" s="11"/>
      <c r="GXA15" s="11"/>
      <c r="GXB15" s="11"/>
      <c r="GXC15" s="11"/>
      <c r="GXD15" s="11"/>
      <c r="GXE15" s="11"/>
      <c r="GXF15" s="11"/>
      <c r="GXG15" s="11"/>
      <c r="GXH15" s="11"/>
      <c r="GXI15" s="11"/>
      <c r="GXJ15" s="11"/>
      <c r="GXK15" s="11"/>
      <c r="GXL15" s="11"/>
      <c r="GXM15" s="11"/>
      <c r="GXN15" s="11"/>
      <c r="GXO15" s="11"/>
      <c r="GXP15" s="11"/>
      <c r="GXQ15" s="11"/>
      <c r="GXR15" s="11"/>
      <c r="GXS15" s="11"/>
      <c r="GXT15" s="11"/>
      <c r="GXU15" s="11"/>
      <c r="GXV15" s="11"/>
      <c r="GXW15" s="11"/>
      <c r="GXX15" s="11"/>
      <c r="GXY15" s="11"/>
      <c r="GXZ15" s="11"/>
      <c r="GYA15" s="11"/>
      <c r="GYB15" s="11"/>
      <c r="GYC15" s="11"/>
      <c r="GYD15" s="11"/>
      <c r="GYE15" s="11"/>
      <c r="GYF15" s="11"/>
      <c r="GYG15" s="11"/>
      <c r="GYH15" s="11"/>
      <c r="GYI15" s="11"/>
      <c r="GYJ15" s="11"/>
      <c r="GYK15" s="11"/>
      <c r="GYL15" s="11"/>
      <c r="GYM15" s="11"/>
      <c r="GYN15" s="11"/>
      <c r="GYO15" s="11"/>
      <c r="GYP15" s="11"/>
      <c r="GYQ15" s="11"/>
      <c r="GYR15" s="11"/>
      <c r="GYS15" s="11"/>
      <c r="GYT15" s="11"/>
      <c r="GYU15" s="11"/>
      <c r="GYV15" s="11"/>
      <c r="GYW15" s="11"/>
      <c r="GYX15" s="11"/>
      <c r="GYY15" s="11"/>
      <c r="GYZ15" s="11"/>
      <c r="GZA15" s="11"/>
      <c r="GZB15" s="11"/>
      <c r="GZC15" s="11"/>
      <c r="GZD15" s="11"/>
      <c r="GZE15" s="11"/>
      <c r="GZF15" s="11"/>
      <c r="GZG15" s="11"/>
      <c r="GZH15" s="11"/>
      <c r="GZI15" s="11"/>
      <c r="GZJ15" s="11"/>
      <c r="GZK15" s="11"/>
      <c r="GZL15" s="11"/>
      <c r="GZM15" s="11"/>
      <c r="GZN15" s="11"/>
      <c r="GZO15" s="11"/>
      <c r="GZP15" s="11"/>
      <c r="GZQ15" s="11"/>
      <c r="GZR15" s="11"/>
      <c r="GZS15" s="11"/>
      <c r="GZT15" s="11"/>
      <c r="GZU15" s="11"/>
      <c r="GZV15" s="11"/>
      <c r="GZW15" s="11"/>
      <c r="GZX15" s="11"/>
      <c r="GZY15" s="11"/>
      <c r="GZZ15" s="11"/>
      <c r="HAA15" s="11"/>
      <c r="HAB15" s="11"/>
      <c r="HAC15" s="11"/>
      <c r="HAD15" s="11"/>
      <c r="HAE15" s="11"/>
      <c r="HAF15" s="11"/>
      <c r="HAG15" s="11"/>
      <c r="HAH15" s="11"/>
      <c r="HAI15" s="11"/>
      <c r="HAJ15" s="11"/>
      <c r="HAK15" s="11"/>
      <c r="HAL15" s="11"/>
      <c r="HAM15" s="11"/>
      <c r="HAN15" s="11"/>
      <c r="HAO15" s="11"/>
      <c r="HAP15" s="11"/>
      <c r="HAQ15" s="11"/>
      <c r="HAR15" s="11"/>
      <c r="HAS15" s="11"/>
      <c r="HAT15" s="11"/>
      <c r="HAU15" s="11"/>
      <c r="HAV15" s="11"/>
      <c r="HAW15" s="11"/>
      <c r="HAX15" s="11"/>
      <c r="HAY15" s="11"/>
      <c r="HAZ15" s="11"/>
      <c r="HBA15" s="11"/>
      <c r="HBB15" s="11"/>
      <c r="HBC15" s="11"/>
      <c r="HBD15" s="11"/>
      <c r="HBE15" s="11"/>
      <c r="HBF15" s="11"/>
      <c r="HBG15" s="11"/>
      <c r="HBH15" s="11"/>
      <c r="HBI15" s="11"/>
      <c r="HBJ15" s="11"/>
      <c r="HBK15" s="11"/>
      <c r="HBL15" s="11"/>
      <c r="HBM15" s="11"/>
      <c r="HBN15" s="11"/>
      <c r="HBO15" s="11"/>
      <c r="HBP15" s="11"/>
      <c r="HBQ15" s="11"/>
      <c r="HBR15" s="11"/>
      <c r="HBS15" s="11"/>
      <c r="HBT15" s="11"/>
      <c r="HBU15" s="11"/>
      <c r="HBV15" s="11"/>
      <c r="HBW15" s="11"/>
      <c r="HBX15" s="11"/>
      <c r="HBY15" s="11"/>
      <c r="HBZ15" s="11"/>
      <c r="HCA15" s="11"/>
      <c r="HCB15" s="11"/>
      <c r="HCC15" s="11"/>
      <c r="HCD15" s="11"/>
      <c r="HCE15" s="11"/>
      <c r="HCF15" s="11"/>
      <c r="HCG15" s="11"/>
      <c r="HCH15" s="11"/>
      <c r="HCI15" s="11"/>
      <c r="HCJ15" s="11"/>
      <c r="HCK15" s="11"/>
      <c r="HCL15" s="11"/>
      <c r="HCM15" s="11"/>
      <c r="HCN15" s="11"/>
      <c r="HCO15" s="11"/>
      <c r="HCP15" s="11"/>
      <c r="HCQ15" s="11"/>
      <c r="HCR15" s="11"/>
      <c r="HCS15" s="11"/>
      <c r="HCT15" s="11"/>
      <c r="HCU15" s="11"/>
      <c r="HCV15" s="11"/>
      <c r="HCW15" s="11"/>
      <c r="HCX15" s="11"/>
      <c r="HCY15" s="11"/>
      <c r="HCZ15" s="11"/>
      <c r="HDA15" s="11"/>
      <c r="HDB15" s="11"/>
      <c r="HDC15" s="11"/>
      <c r="HDD15" s="11"/>
      <c r="HDE15" s="11"/>
      <c r="HDF15" s="11"/>
      <c r="HDG15" s="11"/>
      <c r="HDH15" s="11"/>
      <c r="HDI15" s="11"/>
      <c r="HDJ15" s="11"/>
      <c r="HDK15" s="11"/>
      <c r="HDL15" s="11"/>
      <c r="HDM15" s="11"/>
      <c r="HDN15" s="11"/>
      <c r="HDO15" s="11"/>
      <c r="HDP15" s="11"/>
      <c r="HDQ15" s="11"/>
      <c r="HDR15" s="11"/>
      <c r="HDS15" s="11"/>
      <c r="HDT15" s="11"/>
      <c r="HDU15" s="11"/>
      <c r="HDV15" s="11"/>
      <c r="HDW15" s="11"/>
      <c r="HDX15" s="11"/>
      <c r="HDY15" s="11"/>
      <c r="HDZ15" s="11"/>
      <c r="HEA15" s="11"/>
      <c r="HEB15" s="11"/>
      <c r="HEC15" s="11"/>
      <c r="HED15" s="11"/>
      <c r="HEE15" s="11"/>
      <c r="HEF15" s="11"/>
      <c r="HEG15" s="11"/>
      <c r="HEH15" s="11"/>
      <c r="HEI15" s="11"/>
      <c r="HEJ15" s="11"/>
      <c r="HEK15" s="11"/>
      <c r="HEL15" s="11"/>
      <c r="HEM15" s="11"/>
      <c r="HEN15" s="11"/>
      <c r="HEO15" s="11"/>
      <c r="HEP15" s="11"/>
      <c r="HEQ15" s="11"/>
      <c r="HER15" s="11"/>
      <c r="HES15" s="11"/>
      <c r="HET15" s="11"/>
      <c r="HEU15" s="11"/>
      <c r="HEV15" s="11"/>
      <c r="HEW15" s="11"/>
      <c r="HEX15" s="11"/>
      <c r="HEY15" s="11"/>
      <c r="HEZ15" s="11"/>
      <c r="HFA15" s="11"/>
      <c r="HFB15" s="11"/>
      <c r="HFC15" s="11"/>
      <c r="HFD15" s="11"/>
      <c r="HFE15" s="11"/>
      <c r="HFF15" s="11"/>
      <c r="HFG15" s="11"/>
      <c r="HFH15" s="11"/>
      <c r="HFI15" s="11"/>
      <c r="HFJ15" s="11"/>
      <c r="HFK15" s="11"/>
      <c r="HFL15" s="11"/>
      <c r="HFM15" s="11"/>
      <c r="HFN15" s="11"/>
      <c r="HFO15" s="11"/>
      <c r="HFP15" s="11"/>
      <c r="HFQ15" s="11"/>
      <c r="HFR15" s="11"/>
      <c r="HFS15" s="11"/>
      <c r="HFT15" s="11"/>
      <c r="HFU15" s="11"/>
      <c r="HFV15" s="11"/>
      <c r="HFW15" s="11"/>
      <c r="HFX15" s="11"/>
      <c r="HFY15" s="11"/>
      <c r="HFZ15" s="11"/>
      <c r="HGA15" s="11"/>
      <c r="HGB15" s="11"/>
      <c r="HGC15" s="11"/>
      <c r="HGD15" s="11"/>
      <c r="HGE15" s="11"/>
      <c r="HGF15" s="11"/>
      <c r="HGG15" s="11"/>
      <c r="HGH15" s="11"/>
      <c r="HGI15" s="11"/>
      <c r="HGJ15" s="11"/>
      <c r="HGK15" s="11"/>
      <c r="HGL15" s="11"/>
      <c r="HGM15" s="11"/>
      <c r="HGN15" s="11"/>
      <c r="HGO15" s="11"/>
      <c r="HGP15" s="11"/>
      <c r="HGQ15" s="11"/>
      <c r="HGR15" s="11"/>
      <c r="HGS15" s="11"/>
      <c r="HGT15" s="11"/>
      <c r="HGU15" s="11"/>
      <c r="HGV15" s="11"/>
      <c r="HGW15" s="11"/>
      <c r="HGX15" s="11"/>
      <c r="HGY15" s="11"/>
      <c r="HGZ15" s="11"/>
      <c r="HHA15" s="11"/>
      <c r="HHB15" s="11"/>
      <c r="HHC15" s="11"/>
      <c r="HHD15" s="11"/>
      <c r="HHE15" s="11"/>
      <c r="HHF15" s="11"/>
      <c r="HHG15" s="11"/>
      <c r="HHH15" s="11"/>
      <c r="HHI15" s="11"/>
      <c r="HHJ15" s="11"/>
      <c r="HHK15" s="11"/>
      <c r="HHL15" s="11"/>
      <c r="HHM15" s="11"/>
      <c r="HHN15" s="11"/>
      <c r="HHO15" s="11"/>
      <c r="HHP15" s="11"/>
      <c r="HHQ15" s="11"/>
      <c r="HHR15" s="11"/>
      <c r="HHS15" s="11"/>
      <c r="HHT15" s="11"/>
      <c r="HHU15" s="11"/>
      <c r="HHV15" s="11"/>
      <c r="HHW15" s="11"/>
      <c r="HHX15" s="11"/>
      <c r="HHY15" s="11"/>
      <c r="HHZ15" s="11"/>
      <c r="HIA15" s="11"/>
      <c r="HIB15" s="11"/>
      <c r="HIC15" s="11"/>
      <c r="HID15" s="11"/>
      <c r="HIE15" s="11"/>
      <c r="HIF15" s="11"/>
      <c r="HIG15" s="11"/>
      <c r="HIH15" s="11"/>
      <c r="HII15" s="11"/>
      <c r="HIJ15" s="11"/>
      <c r="HIK15" s="11"/>
      <c r="HIL15" s="11"/>
      <c r="HIM15" s="11"/>
      <c r="HIN15" s="11"/>
      <c r="HIO15" s="11"/>
      <c r="HIP15" s="11"/>
      <c r="HIQ15" s="11"/>
      <c r="HIR15" s="11"/>
      <c r="HIS15" s="11"/>
      <c r="HIT15" s="11"/>
      <c r="HIU15" s="11"/>
      <c r="HIV15" s="11"/>
      <c r="HIW15" s="11"/>
      <c r="HIX15" s="11"/>
      <c r="HIY15" s="11"/>
      <c r="HIZ15" s="11"/>
      <c r="HJA15" s="11"/>
      <c r="HJB15" s="11"/>
      <c r="HJC15" s="11"/>
      <c r="HJD15" s="11"/>
      <c r="HJE15" s="11"/>
      <c r="HJF15" s="11"/>
      <c r="HJG15" s="11"/>
      <c r="HJH15" s="11"/>
      <c r="HJI15" s="11"/>
      <c r="HJJ15" s="11"/>
      <c r="HJK15" s="11"/>
      <c r="HJL15" s="11"/>
      <c r="HJM15" s="11"/>
      <c r="HJN15" s="11"/>
      <c r="HJO15" s="11"/>
      <c r="HJP15" s="11"/>
      <c r="HJQ15" s="11"/>
      <c r="HJR15" s="11"/>
      <c r="HJS15" s="11"/>
      <c r="HJT15" s="11"/>
      <c r="HJU15" s="11"/>
      <c r="HJV15" s="11"/>
      <c r="HJW15" s="11"/>
      <c r="HJX15" s="11"/>
      <c r="HJY15" s="11"/>
      <c r="HJZ15" s="11"/>
      <c r="HKA15" s="11"/>
      <c r="HKB15" s="11"/>
      <c r="HKC15" s="11"/>
      <c r="HKD15" s="11"/>
      <c r="HKE15" s="11"/>
      <c r="HKF15" s="11"/>
      <c r="HKG15" s="11"/>
      <c r="HKH15" s="11"/>
      <c r="HKI15" s="11"/>
      <c r="HKJ15" s="11"/>
      <c r="HKK15" s="11"/>
      <c r="HKL15" s="11"/>
      <c r="HKM15" s="11"/>
      <c r="HKN15" s="11"/>
      <c r="HKO15" s="11"/>
      <c r="HKP15" s="11"/>
      <c r="HKQ15" s="11"/>
      <c r="HKR15" s="11"/>
      <c r="HKS15" s="11"/>
      <c r="HKT15" s="11"/>
      <c r="HKU15" s="11"/>
      <c r="HKV15" s="11"/>
      <c r="HKW15" s="11"/>
      <c r="HKX15" s="11"/>
      <c r="HKY15" s="11"/>
      <c r="HKZ15" s="11"/>
      <c r="HLA15" s="11"/>
      <c r="HLB15" s="11"/>
      <c r="HLC15" s="11"/>
      <c r="HLD15" s="11"/>
      <c r="HLE15" s="11"/>
      <c r="HLF15" s="11"/>
      <c r="HLG15" s="11"/>
      <c r="HLH15" s="11"/>
      <c r="HLI15" s="11"/>
      <c r="HLJ15" s="11"/>
      <c r="HLK15" s="11"/>
      <c r="HLL15" s="11"/>
      <c r="HLM15" s="11"/>
      <c r="HLN15" s="11"/>
      <c r="HLO15" s="11"/>
      <c r="HLP15" s="11"/>
      <c r="HLQ15" s="11"/>
      <c r="HLR15" s="11"/>
      <c r="HLS15" s="11"/>
      <c r="HLT15" s="11"/>
      <c r="HLU15" s="11"/>
      <c r="HLV15" s="11"/>
      <c r="HLW15" s="11"/>
      <c r="HLX15" s="11"/>
      <c r="HLY15" s="11"/>
      <c r="HLZ15" s="11"/>
      <c r="HMA15" s="11"/>
      <c r="HMB15" s="11"/>
      <c r="HMC15" s="11"/>
      <c r="HMD15" s="11"/>
      <c r="HME15" s="11"/>
      <c r="HMF15" s="11"/>
      <c r="HMG15" s="11"/>
      <c r="HMH15" s="11"/>
      <c r="HMI15" s="11"/>
      <c r="HMJ15" s="11"/>
      <c r="HMK15" s="11"/>
      <c r="HML15" s="11"/>
      <c r="HMM15" s="11"/>
      <c r="HMN15" s="11"/>
      <c r="HMO15" s="11"/>
      <c r="HMP15" s="11"/>
      <c r="HMQ15" s="11"/>
      <c r="HMR15" s="11"/>
      <c r="HMS15" s="11"/>
      <c r="HMT15" s="11"/>
      <c r="HMU15" s="11"/>
      <c r="HMV15" s="11"/>
      <c r="HMW15" s="11"/>
      <c r="HMX15" s="11"/>
      <c r="HMY15" s="11"/>
      <c r="HMZ15" s="11"/>
      <c r="HNA15" s="11"/>
      <c r="HNB15" s="11"/>
      <c r="HNC15" s="11"/>
      <c r="HND15" s="11"/>
      <c r="HNE15" s="11"/>
      <c r="HNF15" s="11"/>
      <c r="HNG15" s="11"/>
      <c r="HNH15" s="11"/>
      <c r="HNI15" s="11"/>
      <c r="HNJ15" s="11"/>
      <c r="HNK15" s="11"/>
      <c r="HNL15" s="11"/>
      <c r="HNM15" s="11"/>
      <c r="HNN15" s="11"/>
      <c r="HNO15" s="11"/>
      <c r="HNP15" s="11"/>
      <c r="HNQ15" s="11"/>
      <c r="HNR15" s="11"/>
      <c r="HNS15" s="11"/>
      <c r="HNT15" s="11"/>
      <c r="HNU15" s="11"/>
      <c r="HNV15" s="11"/>
      <c r="HNW15" s="11"/>
      <c r="HNX15" s="11"/>
      <c r="HNY15" s="11"/>
      <c r="HNZ15" s="11"/>
      <c r="HOA15" s="11"/>
      <c r="HOB15" s="11"/>
      <c r="HOC15" s="11"/>
      <c r="HOD15" s="11"/>
      <c r="HOE15" s="11"/>
      <c r="HOF15" s="11"/>
      <c r="HOG15" s="11"/>
      <c r="HOH15" s="11"/>
      <c r="HOI15" s="11"/>
      <c r="HOJ15" s="11"/>
      <c r="HOK15" s="11"/>
      <c r="HOL15" s="11"/>
      <c r="HOM15" s="11"/>
      <c r="HON15" s="11"/>
      <c r="HOO15" s="11"/>
      <c r="HOP15" s="11"/>
      <c r="HOQ15" s="11"/>
      <c r="HOR15" s="11"/>
      <c r="HOS15" s="11"/>
      <c r="HOT15" s="11"/>
      <c r="HOU15" s="11"/>
      <c r="HOV15" s="11"/>
      <c r="HOW15" s="11"/>
      <c r="HOX15" s="11"/>
      <c r="HOY15" s="11"/>
      <c r="HOZ15" s="11"/>
      <c r="HPA15" s="11"/>
      <c r="HPB15" s="11"/>
      <c r="HPC15" s="11"/>
      <c r="HPD15" s="11"/>
      <c r="HPE15" s="11"/>
      <c r="HPF15" s="11"/>
      <c r="HPG15" s="11"/>
      <c r="HPH15" s="11"/>
      <c r="HPI15" s="11"/>
      <c r="HPJ15" s="11"/>
      <c r="HPK15" s="11"/>
      <c r="HPL15" s="11"/>
      <c r="HPM15" s="11"/>
      <c r="HPN15" s="11"/>
      <c r="HPO15" s="11"/>
      <c r="HPP15" s="11"/>
      <c r="HPQ15" s="11"/>
      <c r="HPR15" s="11"/>
      <c r="HPS15" s="11"/>
      <c r="HPT15" s="11"/>
      <c r="HPU15" s="11"/>
      <c r="HPV15" s="11"/>
      <c r="HPW15" s="11"/>
      <c r="HPX15" s="11"/>
      <c r="HPY15" s="11"/>
      <c r="HPZ15" s="11"/>
      <c r="HQA15" s="11"/>
      <c r="HQB15" s="11"/>
      <c r="HQC15" s="11"/>
      <c r="HQD15" s="11"/>
      <c r="HQE15" s="11"/>
      <c r="HQF15" s="11"/>
      <c r="HQG15" s="11"/>
      <c r="HQH15" s="11"/>
      <c r="HQI15" s="11"/>
      <c r="HQJ15" s="11"/>
      <c r="HQK15" s="11"/>
      <c r="HQL15" s="11"/>
      <c r="HQM15" s="11"/>
      <c r="HQN15" s="11"/>
      <c r="HQO15" s="11"/>
      <c r="HQP15" s="11"/>
      <c r="HQQ15" s="11"/>
      <c r="HQR15" s="11"/>
      <c r="HQS15" s="11"/>
      <c r="HQT15" s="11"/>
      <c r="HQU15" s="11"/>
      <c r="HQV15" s="11"/>
      <c r="HQW15" s="11"/>
      <c r="HQX15" s="11"/>
      <c r="HQY15" s="11"/>
      <c r="HQZ15" s="11"/>
      <c r="HRA15" s="11"/>
      <c r="HRB15" s="11"/>
      <c r="HRC15" s="11"/>
      <c r="HRD15" s="11"/>
      <c r="HRE15" s="11"/>
      <c r="HRF15" s="11"/>
      <c r="HRG15" s="11"/>
      <c r="HRH15" s="11"/>
      <c r="HRI15" s="11"/>
      <c r="HRJ15" s="11"/>
      <c r="HRK15" s="11"/>
      <c r="HRL15" s="11"/>
      <c r="HRM15" s="11"/>
      <c r="HRN15" s="11"/>
      <c r="HRO15" s="11"/>
      <c r="HRP15" s="11"/>
      <c r="HRQ15" s="11"/>
      <c r="HRR15" s="11"/>
      <c r="HRS15" s="11"/>
      <c r="HRT15" s="11"/>
      <c r="HRU15" s="11"/>
      <c r="HRV15" s="11"/>
      <c r="HRW15" s="11"/>
      <c r="HRX15" s="11"/>
      <c r="HRY15" s="11"/>
      <c r="HRZ15" s="11"/>
      <c r="HSA15" s="11"/>
      <c r="HSB15" s="11"/>
      <c r="HSC15" s="11"/>
      <c r="HSD15" s="11"/>
      <c r="HSE15" s="11"/>
      <c r="HSF15" s="11"/>
    </row>
    <row r="16" spans="1:5908" s="10" customFormat="1" ht="19.95" customHeight="1" thickBot="1" x14ac:dyDescent="0.45">
      <c r="A16" s="30"/>
      <c r="B16" s="324"/>
      <c r="C16" s="570" t="s">
        <v>211</v>
      </c>
      <c r="D16" s="341"/>
      <c r="E16" s="339" t="s">
        <v>120</v>
      </c>
      <c r="F16" s="331">
        <f>COUNTIFS(Table1351452010[Sales],"คุณชนัฐฎา สนคะมี2",Table1351452010[(A)
TOTAL
ค่าคอมขาย
ตั้งเบิก ปีที่ 1],"&gt;0")</f>
        <v>0</v>
      </c>
      <c r="G16" s="345">
        <f>SUMIF(Table1351452010[Sales],"คุณชนัฐฎา สนคะมี2",Table1351452010[(A)
TOTAL
ค่าคอมขาย
ตั้งเบิก ปีที่ 1])</f>
        <v>0</v>
      </c>
      <c r="H16" s="56">
        <f t="shared" si="1"/>
        <v>0</v>
      </c>
      <c r="I16" s="57">
        <f t="shared" si="2"/>
        <v>0</v>
      </c>
      <c r="J16" s="33"/>
      <c r="K16" s="33"/>
      <c r="L16" s="29"/>
      <c r="M16" s="29"/>
      <c r="N16" s="449"/>
      <c r="O16" s="11"/>
      <c r="P16" s="12"/>
      <c r="Q16" s="12"/>
      <c r="R16" s="12"/>
      <c r="S16" s="230"/>
      <c r="T16" s="230"/>
      <c r="U16" s="230"/>
      <c r="V16" s="11"/>
      <c r="W16" s="436"/>
      <c r="X16" s="68"/>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c r="SK16" s="11"/>
      <c r="SL16" s="11"/>
      <c r="SM16" s="11"/>
      <c r="SN16" s="11"/>
      <c r="SO16" s="11"/>
      <c r="SP16" s="11"/>
      <c r="SQ16" s="11"/>
      <c r="SR16" s="11"/>
      <c r="SS16" s="11"/>
      <c r="ST16" s="11"/>
      <c r="SU16" s="11"/>
      <c r="SV16" s="11"/>
      <c r="SW16" s="11"/>
      <c r="SX16" s="11"/>
      <c r="SY16" s="11"/>
      <c r="SZ16" s="11"/>
      <c r="TA16" s="11"/>
      <c r="TB16" s="11"/>
      <c r="TC16" s="11"/>
      <c r="TD16" s="11"/>
      <c r="TE16" s="11"/>
      <c r="TF16" s="11"/>
      <c r="TG16" s="11"/>
      <c r="TH16" s="11"/>
      <c r="TI16" s="11"/>
      <c r="TJ16" s="11"/>
      <c r="TK16" s="11"/>
      <c r="TL16" s="11"/>
      <c r="TM16" s="11"/>
      <c r="TN16" s="11"/>
      <c r="TO16" s="11"/>
      <c r="TP16" s="11"/>
      <c r="TQ16" s="11"/>
      <c r="TR16" s="11"/>
      <c r="TS16" s="11"/>
      <c r="TT16" s="11"/>
      <c r="TU16" s="11"/>
      <c r="TV16" s="11"/>
      <c r="TW16" s="11"/>
      <c r="TX16" s="11"/>
      <c r="TY16" s="11"/>
      <c r="TZ16" s="11"/>
      <c r="UA16" s="11"/>
      <c r="UB16" s="11"/>
      <c r="UC16" s="11"/>
      <c r="UD16" s="11"/>
      <c r="UE16" s="11"/>
      <c r="UF16" s="11"/>
      <c r="UG16" s="11"/>
      <c r="UH16" s="11"/>
      <c r="UI16" s="11"/>
      <c r="UJ16" s="11"/>
      <c r="UK16" s="11"/>
      <c r="UL16" s="11"/>
      <c r="UM16" s="11"/>
      <c r="UN16" s="11"/>
      <c r="UO16" s="11"/>
      <c r="UP16" s="11"/>
      <c r="UQ16" s="11"/>
      <c r="UR16" s="11"/>
      <c r="US16" s="11"/>
      <c r="UT16" s="11"/>
      <c r="UU16" s="11"/>
      <c r="UV16" s="11"/>
      <c r="UW16" s="11"/>
      <c r="UX16" s="11"/>
      <c r="UY16" s="11"/>
      <c r="UZ16" s="11"/>
      <c r="VA16" s="11"/>
      <c r="VB16" s="11"/>
      <c r="VC16" s="11"/>
      <c r="VD16" s="11"/>
      <c r="VE16" s="11"/>
      <c r="VF16" s="11"/>
      <c r="VG16" s="11"/>
      <c r="VH16" s="11"/>
      <c r="VI16" s="11"/>
      <c r="VJ16" s="11"/>
      <c r="VK16" s="11"/>
      <c r="VL16" s="11"/>
      <c r="VM16" s="11"/>
      <c r="VN16" s="11"/>
      <c r="VO16" s="11"/>
      <c r="VP16" s="11"/>
      <c r="VQ16" s="11"/>
      <c r="VR16" s="11"/>
      <c r="VS16" s="11"/>
      <c r="VT16" s="11"/>
      <c r="VU16" s="11"/>
      <c r="VV16" s="11"/>
      <c r="VW16" s="11"/>
      <c r="VX16" s="11"/>
      <c r="VY16" s="11"/>
      <c r="VZ16" s="11"/>
      <c r="WA16" s="11"/>
      <c r="WB16" s="11"/>
      <c r="WC16" s="11"/>
      <c r="WD16" s="11"/>
      <c r="WE16" s="11"/>
      <c r="WF16" s="11"/>
      <c r="WG16" s="11"/>
      <c r="WH16" s="11"/>
      <c r="WI16" s="11"/>
      <c r="WJ16" s="11"/>
      <c r="WK16" s="11"/>
      <c r="WL16" s="11"/>
      <c r="WM16" s="11"/>
      <c r="WN16" s="11"/>
      <c r="WO16" s="11"/>
      <c r="WP16" s="11"/>
      <c r="WQ16" s="11"/>
      <c r="WR16" s="11"/>
      <c r="WS16" s="11"/>
      <c r="WT16" s="11"/>
      <c r="WU16" s="11"/>
      <c r="WV16" s="11"/>
      <c r="WW16" s="11"/>
      <c r="WX16" s="11"/>
      <c r="WY16" s="11"/>
      <c r="WZ16" s="11"/>
      <c r="XA16" s="11"/>
      <c r="XB16" s="11"/>
      <c r="XC16" s="11"/>
      <c r="XD16" s="11"/>
      <c r="XE16" s="11"/>
      <c r="XF16" s="11"/>
      <c r="XG16" s="11"/>
      <c r="XH16" s="11"/>
      <c r="XI16" s="11"/>
      <c r="XJ16" s="11"/>
      <c r="XK16" s="11"/>
      <c r="XL16" s="11"/>
      <c r="XM16" s="11"/>
      <c r="XN16" s="11"/>
      <c r="XO16" s="11"/>
      <c r="XP16" s="11"/>
      <c r="XQ16" s="11"/>
      <c r="XR16" s="11"/>
      <c r="XS16" s="11"/>
      <c r="XT16" s="11"/>
      <c r="XU16" s="11"/>
      <c r="XV16" s="11"/>
      <c r="XW16" s="11"/>
      <c r="XX16" s="11"/>
      <c r="XY16" s="11"/>
      <c r="XZ16" s="11"/>
      <c r="YA16" s="11"/>
      <c r="YB16" s="11"/>
      <c r="YC16" s="11"/>
      <c r="YD16" s="11"/>
      <c r="YE16" s="11"/>
      <c r="YF16" s="11"/>
      <c r="YG16" s="11"/>
      <c r="YH16" s="11"/>
      <c r="YI16" s="11"/>
      <c r="YJ16" s="11"/>
      <c r="YK16" s="11"/>
      <c r="YL16" s="11"/>
      <c r="YM16" s="11"/>
      <c r="YN16" s="11"/>
      <c r="YO16" s="11"/>
      <c r="YP16" s="11"/>
      <c r="YQ16" s="11"/>
      <c r="YR16" s="11"/>
      <c r="YS16" s="11"/>
      <c r="YT16" s="11"/>
      <c r="YU16" s="11"/>
      <c r="YV16" s="11"/>
      <c r="YW16" s="11"/>
      <c r="YX16" s="11"/>
      <c r="YY16" s="11"/>
      <c r="YZ16" s="11"/>
      <c r="ZA16" s="11"/>
      <c r="ZB16" s="11"/>
      <c r="ZC16" s="11"/>
      <c r="ZD16" s="11"/>
      <c r="ZE16" s="11"/>
      <c r="ZF16" s="11"/>
      <c r="ZG16" s="11"/>
      <c r="ZH16" s="11"/>
      <c r="ZI16" s="11"/>
      <c r="ZJ16" s="11"/>
      <c r="ZK16" s="11"/>
      <c r="ZL16" s="11"/>
      <c r="ZM16" s="11"/>
      <c r="ZN16" s="11"/>
      <c r="ZO16" s="11"/>
      <c r="ZP16" s="11"/>
      <c r="ZQ16" s="11"/>
      <c r="ZR16" s="11"/>
      <c r="ZS16" s="11"/>
      <c r="ZT16" s="11"/>
      <c r="ZU16" s="11"/>
      <c r="ZV16" s="11"/>
      <c r="ZW16" s="11"/>
      <c r="ZX16" s="11"/>
      <c r="ZY16" s="11"/>
      <c r="ZZ16" s="11"/>
      <c r="AAA16" s="11"/>
      <c r="AAB16" s="11"/>
      <c r="AAC16" s="11"/>
      <c r="AAD16" s="11"/>
      <c r="AAE16" s="11"/>
      <c r="AAF16" s="11"/>
      <c r="AAG16" s="11"/>
      <c r="AAH16" s="11"/>
      <c r="AAI16" s="11"/>
      <c r="AAJ16" s="11"/>
      <c r="AAK16" s="11"/>
      <c r="AAL16" s="11"/>
      <c r="AAM16" s="11"/>
      <c r="AAN16" s="11"/>
      <c r="AAO16" s="11"/>
      <c r="AAP16" s="11"/>
      <c r="AAQ16" s="11"/>
      <c r="AAR16" s="11"/>
      <c r="AAS16" s="11"/>
      <c r="AAT16" s="11"/>
      <c r="AAU16" s="11"/>
      <c r="AAV16" s="11"/>
      <c r="AAW16" s="11"/>
      <c r="AAX16" s="11"/>
      <c r="AAY16" s="11"/>
      <c r="AAZ16" s="11"/>
      <c r="ABA16" s="11"/>
      <c r="ABB16" s="11"/>
      <c r="ABC16" s="11"/>
      <c r="ABD16" s="11"/>
      <c r="ABE16" s="11"/>
      <c r="ABF16" s="11"/>
      <c r="ABG16" s="11"/>
      <c r="ABH16" s="11"/>
      <c r="ABI16" s="11"/>
      <c r="ABJ16" s="11"/>
      <c r="ABK16" s="11"/>
      <c r="ABL16" s="11"/>
      <c r="ABM16" s="11"/>
      <c r="ABN16" s="11"/>
      <c r="ABO16" s="11"/>
      <c r="ABP16" s="11"/>
      <c r="ABQ16" s="11"/>
      <c r="ABR16" s="11"/>
      <c r="ABS16" s="11"/>
      <c r="ABT16" s="11"/>
      <c r="ABU16" s="11"/>
      <c r="ABV16" s="11"/>
      <c r="ABW16" s="11"/>
      <c r="ABX16" s="11"/>
      <c r="ABY16" s="11"/>
      <c r="ABZ16" s="11"/>
      <c r="ACA16" s="11"/>
      <c r="ACB16" s="11"/>
      <c r="ACC16" s="11"/>
      <c r="ACD16" s="11"/>
      <c r="ACE16" s="11"/>
      <c r="ACF16" s="11"/>
      <c r="ACG16" s="11"/>
      <c r="ACH16" s="11"/>
      <c r="ACI16" s="11"/>
      <c r="ACJ16" s="11"/>
      <c r="ACK16" s="11"/>
      <c r="ACL16" s="11"/>
      <c r="ACM16" s="11"/>
      <c r="ACN16" s="11"/>
      <c r="ACO16" s="11"/>
      <c r="ACP16" s="11"/>
      <c r="ACQ16" s="11"/>
      <c r="ACR16" s="11"/>
      <c r="ACS16" s="11"/>
      <c r="ACT16" s="11"/>
      <c r="ACU16" s="11"/>
      <c r="ACV16" s="11"/>
      <c r="ACW16" s="11"/>
      <c r="ACX16" s="11"/>
      <c r="ACY16" s="11"/>
      <c r="ACZ16" s="11"/>
      <c r="ADA16" s="11"/>
      <c r="ADB16" s="11"/>
      <c r="ADC16" s="11"/>
      <c r="ADD16" s="11"/>
      <c r="ADE16" s="11"/>
      <c r="ADF16" s="11"/>
      <c r="ADG16" s="11"/>
      <c r="ADH16" s="11"/>
      <c r="ADI16" s="11"/>
      <c r="ADJ16" s="11"/>
      <c r="ADK16" s="11"/>
      <c r="ADL16" s="11"/>
      <c r="ADM16" s="11"/>
      <c r="ADN16" s="11"/>
      <c r="ADO16" s="11"/>
      <c r="ADP16" s="11"/>
      <c r="ADQ16" s="11"/>
      <c r="ADR16" s="11"/>
      <c r="ADS16" s="11"/>
      <c r="ADT16" s="11"/>
      <c r="ADU16" s="11"/>
      <c r="ADV16" s="11"/>
      <c r="ADW16" s="11"/>
      <c r="ADX16" s="11"/>
      <c r="ADY16" s="11"/>
      <c r="ADZ16" s="11"/>
      <c r="AEA16" s="11"/>
      <c r="AEB16" s="11"/>
      <c r="AEC16" s="11"/>
      <c r="AED16" s="11"/>
      <c r="AEE16" s="11"/>
      <c r="AEF16" s="11"/>
      <c r="AEG16" s="11"/>
      <c r="AEH16" s="11"/>
      <c r="AEI16" s="11"/>
      <c r="AEJ16" s="11"/>
      <c r="AEK16" s="11"/>
      <c r="AEL16" s="11"/>
      <c r="AEM16" s="11"/>
      <c r="AEN16" s="11"/>
      <c r="AEO16" s="11"/>
      <c r="AEP16" s="11"/>
      <c r="AEQ16" s="11"/>
      <c r="AER16" s="11"/>
      <c r="AES16" s="11"/>
      <c r="AET16" s="11"/>
      <c r="AEU16" s="11"/>
      <c r="AEV16" s="11"/>
      <c r="AEW16" s="11"/>
      <c r="AEX16" s="11"/>
      <c r="AEY16" s="11"/>
      <c r="AEZ16" s="11"/>
      <c r="AFA16" s="11"/>
      <c r="AFB16" s="11"/>
      <c r="AFC16" s="11"/>
      <c r="AFD16" s="11"/>
      <c r="AFE16" s="11"/>
      <c r="AFF16" s="11"/>
      <c r="AFG16" s="11"/>
      <c r="AFH16" s="11"/>
      <c r="AFI16" s="11"/>
      <c r="AFJ16" s="11"/>
      <c r="AFK16" s="11"/>
      <c r="AFL16" s="11"/>
      <c r="AFM16" s="11"/>
      <c r="AFN16" s="11"/>
      <c r="AFO16" s="11"/>
      <c r="AFP16" s="11"/>
      <c r="AFQ16" s="11"/>
      <c r="AFR16" s="11"/>
      <c r="AFS16" s="11"/>
      <c r="AFT16" s="11"/>
      <c r="AFU16" s="11"/>
      <c r="AFV16" s="11"/>
      <c r="AFW16" s="11"/>
      <c r="AFX16" s="11"/>
      <c r="AFY16" s="11"/>
      <c r="AFZ16" s="11"/>
      <c r="AGA16" s="11"/>
      <c r="AGB16" s="11"/>
      <c r="AGC16" s="11"/>
      <c r="AGD16" s="11"/>
      <c r="AGE16" s="11"/>
      <c r="AGF16" s="11"/>
      <c r="AGG16" s="11"/>
      <c r="AGH16" s="11"/>
      <c r="AGI16" s="11"/>
      <c r="AGJ16" s="11"/>
      <c r="AGK16" s="11"/>
      <c r="AGL16" s="11"/>
      <c r="AGM16" s="11"/>
      <c r="AGN16" s="11"/>
      <c r="AGO16" s="11"/>
      <c r="AGP16" s="11"/>
      <c r="AGQ16" s="11"/>
      <c r="AGR16" s="11"/>
      <c r="AGS16" s="11"/>
      <c r="AGT16" s="11"/>
      <c r="AGU16" s="11"/>
      <c r="AGV16" s="11"/>
      <c r="AGW16" s="11"/>
      <c r="AGX16" s="11"/>
      <c r="AGY16" s="11"/>
      <c r="AGZ16" s="11"/>
      <c r="AHA16" s="11"/>
      <c r="AHB16" s="11"/>
      <c r="AHC16" s="11"/>
      <c r="AHD16" s="11"/>
      <c r="AHE16" s="11"/>
      <c r="AHF16" s="11"/>
      <c r="AHG16" s="11"/>
      <c r="AHH16" s="11"/>
      <c r="AHI16" s="11"/>
      <c r="AHJ16" s="11"/>
      <c r="AHK16" s="11"/>
      <c r="AHL16" s="11"/>
      <c r="AHM16" s="11"/>
      <c r="AHN16" s="11"/>
      <c r="AHO16" s="11"/>
      <c r="AHP16" s="11"/>
      <c r="AHQ16" s="11"/>
      <c r="AHR16" s="11"/>
      <c r="AHS16" s="11"/>
      <c r="AHT16" s="11"/>
      <c r="AHU16" s="11"/>
      <c r="AHV16" s="11"/>
      <c r="AHW16" s="11"/>
      <c r="AHX16" s="11"/>
      <c r="AHY16" s="11"/>
      <c r="AHZ16" s="11"/>
      <c r="AIA16" s="11"/>
      <c r="AIB16" s="11"/>
      <c r="AIC16" s="11"/>
      <c r="AID16" s="11"/>
      <c r="AIE16" s="11"/>
      <c r="AIF16" s="11"/>
      <c r="AIG16" s="11"/>
      <c r="AIH16" s="11"/>
      <c r="AII16" s="11"/>
      <c r="AIJ16" s="11"/>
      <c r="AIK16" s="11"/>
      <c r="AIL16" s="11"/>
      <c r="AIM16" s="11"/>
      <c r="AIN16" s="11"/>
      <c r="AIO16" s="11"/>
      <c r="AIP16" s="11"/>
      <c r="AIQ16" s="11"/>
      <c r="AIR16" s="11"/>
      <c r="AIS16" s="11"/>
      <c r="AIT16" s="11"/>
      <c r="AIU16" s="11"/>
      <c r="AIV16" s="11"/>
      <c r="AIW16" s="11"/>
      <c r="AIX16" s="11"/>
      <c r="AIY16" s="11"/>
      <c r="AIZ16" s="11"/>
      <c r="AJA16" s="11"/>
      <c r="AJB16" s="11"/>
      <c r="AJC16" s="11"/>
      <c r="AJD16" s="11"/>
      <c r="AJE16" s="11"/>
      <c r="AJF16" s="11"/>
      <c r="AJG16" s="11"/>
      <c r="AJH16" s="11"/>
      <c r="AJI16" s="11"/>
      <c r="AJJ16" s="11"/>
      <c r="AJK16" s="11"/>
      <c r="AJL16" s="11"/>
      <c r="AJM16" s="11"/>
      <c r="AJN16" s="11"/>
      <c r="AJO16" s="11"/>
      <c r="AJP16" s="11"/>
      <c r="AJQ16" s="11"/>
      <c r="AJR16" s="11"/>
      <c r="AJS16" s="11"/>
      <c r="AJT16" s="11"/>
      <c r="AJU16" s="11"/>
      <c r="AJV16" s="11"/>
      <c r="AJW16" s="11"/>
      <c r="AJX16" s="11"/>
      <c r="AJY16" s="11"/>
      <c r="AJZ16" s="11"/>
      <c r="AKA16" s="11"/>
      <c r="AKB16" s="11"/>
      <c r="AKC16" s="11"/>
      <c r="AKD16" s="11"/>
      <c r="AKE16" s="11"/>
      <c r="AKF16" s="11"/>
      <c r="AKG16" s="11"/>
      <c r="AKH16" s="11"/>
      <c r="AKI16" s="11"/>
      <c r="AKJ16" s="11"/>
      <c r="AKK16" s="11"/>
      <c r="AKL16" s="11"/>
      <c r="AKM16" s="11"/>
      <c r="AKN16" s="11"/>
      <c r="AKO16" s="11"/>
      <c r="AKP16" s="11"/>
      <c r="AKQ16" s="11"/>
      <c r="AKR16" s="11"/>
      <c r="AKS16" s="11"/>
      <c r="AKT16" s="11"/>
      <c r="AKU16" s="11"/>
      <c r="AKV16" s="11"/>
      <c r="AKW16" s="11"/>
      <c r="AKX16" s="11"/>
      <c r="AKY16" s="11"/>
      <c r="AKZ16" s="11"/>
      <c r="ALA16" s="11"/>
      <c r="ALB16" s="11"/>
      <c r="ALC16" s="11"/>
      <c r="ALD16" s="11"/>
      <c r="ALE16" s="11"/>
      <c r="ALF16" s="11"/>
      <c r="ALG16" s="11"/>
      <c r="ALH16" s="11"/>
      <c r="ALI16" s="11"/>
      <c r="ALJ16" s="11"/>
      <c r="ALK16" s="11"/>
      <c r="ALL16" s="11"/>
      <c r="ALM16" s="11"/>
      <c r="ALN16" s="11"/>
      <c r="ALO16" s="11"/>
      <c r="ALP16" s="11"/>
      <c r="ALQ16" s="11"/>
      <c r="ALR16" s="11"/>
      <c r="ALS16" s="11"/>
      <c r="ALT16" s="11"/>
      <c r="ALU16" s="11"/>
      <c r="ALV16" s="11"/>
      <c r="ALW16" s="11"/>
      <c r="ALX16" s="11"/>
      <c r="ALY16" s="11"/>
      <c r="ALZ16" s="11"/>
      <c r="AMA16" s="11"/>
      <c r="AMB16" s="11"/>
      <c r="AMC16" s="11"/>
      <c r="AMD16" s="11"/>
      <c r="AME16" s="11"/>
      <c r="AMF16" s="11"/>
      <c r="AMG16" s="11"/>
      <c r="AMH16" s="11"/>
      <c r="AMI16" s="11"/>
      <c r="AMJ16" s="11"/>
      <c r="AMK16" s="11"/>
      <c r="AML16" s="11"/>
      <c r="AMM16" s="11"/>
      <c r="AMN16" s="11"/>
      <c r="AMO16" s="11"/>
      <c r="AMP16" s="11"/>
      <c r="AMQ16" s="11"/>
      <c r="AMR16" s="11"/>
      <c r="AMS16" s="11"/>
      <c r="AMT16" s="11"/>
      <c r="AMU16" s="11"/>
      <c r="AMV16" s="11"/>
      <c r="AMW16" s="11"/>
      <c r="AMX16" s="11"/>
      <c r="AMY16" s="11"/>
      <c r="AMZ16" s="11"/>
      <c r="ANA16" s="11"/>
      <c r="ANB16" s="11"/>
      <c r="ANC16" s="11"/>
      <c r="AND16" s="11"/>
      <c r="ANE16" s="11"/>
      <c r="ANF16" s="11"/>
      <c r="ANG16" s="11"/>
      <c r="ANH16" s="11"/>
      <c r="ANI16" s="11"/>
      <c r="ANJ16" s="11"/>
      <c r="ANK16" s="11"/>
      <c r="ANL16" s="11"/>
      <c r="ANM16" s="11"/>
      <c r="ANN16" s="11"/>
      <c r="ANO16" s="11"/>
      <c r="ANP16" s="11"/>
      <c r="ANQ16" s="11"/>
      <c r="ANR16" s="11"/>
      <c r="ANS16" s="11"/>
      <c r="ANT16" s="11"/>
      <c r="ANU16" s="11"/>
      <c r="ANV16" s="11"/>
      <c r="ANW16" s="11"/>
      <c r="ANX16" s="11"/>
      <c r="ANY16" s="11"/>
      <c r="ANZ16" s="11"/>
      <c r="AOA16" s="11"/>
      <c r="AOB16" s="11"/>
      <c r="AOC16" s="11"/>
      <c r="AOD16" s="11"/>
      <c r="AOE16" s="11"/>
      <c r="AOF16" s="11"/>
      <c r="AOG16" s="11"/>
      <c r="AOH16" s="11"/>
      <c r="AOI16" s="11"/>
      <c r="AOJ16" s="11"/>
      <c r="AOK16" s="11"/>
      <c r="AOL16" s="11"/>
      <c r="AOM16" s="11"/>
      <c r="AON16" s="11"/>
      <c r="AOO16" s="11"/>
      <c r="AOP16" s="11"/>
      <c r="AOQ16" s="11"/>
      <c r="AOR16" s="11"/>
      <c r="AOS16" s="11"/>
      <c r="AOT16" s="11"/>
      <c r="AOU16" s="11"/>
      <c r="AOV16" s="11"/>
      <c r="AOW16" s="11"/>
      <c r="AOX16" s="11"/>
      <c r="AOY16" s="11"/>
      <c r="AOZ16" s="11"/>
      <c r="APA16" s="11"/>
      <c r="APB16" s="11"/>
      <c r="APC16" s="11"/>
      <c r="APD16" s="11"/>
      <c r="APE16" s="11"/>
      <c r="APF16" s="11"/>
      <c r="APG16" s="11"/>
      <c r="APH16" s="11"/>
      <c r="API16" s="11"/>
      <c r="APJ16" s="11"/>
      <c r="APK16" s="11"/>
      <c r="APL16" s="11"/>
      <c r="APM16" s="11"/>
      <c r="APN16" s="11"/>
      <c r="APO16" s="11"/>
      <c r="APP16" s="11"/>
      <c r="APQ16" s="11"/>
      <c r="APR16" s="11"/>
      <c r="APS16" s="11"/>
      <c r="APT16" s="11"/>
      <c r="APU16" s="11"/>
      <c r="APV16" s="11"/>
      <c r="APW16" s="11"/>
      <c r="APX16" s="11"/>
      <c r="APY16" s="11"/>
      <c r="APZ16" s="11"/>
      <c r="AQA16" s="11"/>
      <c r="AQB16" s="11"/>
      <c r="AQC16" s="11"/>
      <c r="AQD16" s="11"/>
      <c r="AQE16" s="11"/>
      <c r="AQF16" s="11"/>
      <c r="AQG16" s="11"/>
      <c r="AQH16" s="11"/>
      <c r="AQI16" s="11"/>
      <c r="AQJ16" s="11"/>
      <c r="AQK16" s="11"/>
      <c r="AQL16" s="11"/>
      <c r="AQM16" s="11"/>
      <c r="AQN16" s="11"/>
      <c r="AQO16" s="11"/>
      <c r="AQP16" s="11"/>
      <c r="AQQ16" s="11"/>
      <c r="AQR16" s="11"/>
      <c r="AQS16" s="11"/>
      <c r="AQT16" s="11"/>
      <c r="AQU16" s="11"/>
      <c r="AQV16" s="11"/>
      <c r="AQW16" s="11"/>
      <c r="AQX16" s="11"/>
      <c r="AQY16" s="11"/>
      <c r="AQZ16" s="11"/>
      <c r="ARA16" s="11"/>
      <c r="ARB16" s="11"/>
      <c r="ARC16" s="11"/>
      <c r="ARD16" s="11"/>
      <c r="ARE16" s="11"/>
      <c r="ARF16" s="11"/>
      <c r="ARG16" s="11"/>
      <c r="ARH16" s="11"/>
      <c r="ARI16" s="11"/>
      <c r="ARJ16" s="11"/>
      <c r="ARK16" s="11"/>
      <c r="ARL16" s="11"/>
      <c r="ARM16" s="11"/>
      <c r="ARN16" s="11"/>
      <c r="ARO16" s="11"/>
      <c r="ARP16" s="11"/>
      <c r="ARQ16" s="11"/>
      <c r="ARR16" s="11"/>
      <c r="ARS16" s="11"/>
      <c r="ART16" s="11"/>
      <c r="ARU16" s="11"/>
      <c r="ARV16" s="11"/>
      <c r="ARW16" s="11"/>
      <c r="ARX16" s="11"/>
      <c r="ARY16" s="11"/>
      <c r="ARZ16" s="11"/>
      <c r="ASA16" s="11"/>
      <c r="ASB16" s="11"/>
      <c r="ASC16" s="11"/>
      <c r="ASD16" s="11"/>
      <c r="ASE16" s="11"/>
      <c r="ASF16" s="11"/>
      <c r="ASG16" s="11"/>
      <c r="ASH16" s="11"/>
      <c r="ASI16" s="11"/>
      <c r="ASJ16" s="11"/>
      <c r="ASK16" s="11"/>
      <c r="ASL16" s="11"/>
      <c r="ASM16" s="11"/>
      <c r="ASN16" s="11"/>
      <c r="ASO16" s="11"/>
      <c r="ASP16" s="11"/>
      <c r="ASQ16" s="11"/>
      <c r="ASR16" s="11"/>
      <c r="ASS16" s="11"/>
      <c r="AST16" s="11"/>
      <c r="ASU16" s="11"/>
      <c r="ASV16" s="11"/>
      <c r="ASW16" s="11"/>
      <c r="ASX16" s="11"/>
      <c r="ASY16" s="11"/>
      <c r="ASZ16" s="11"/>
      <c r="ATA16" s="11"/>
      <c r="ATB16" s="11"/>
      <c r="ATC16" s="11"/>
      <c r="ATD16" s="11"/>
      <c r="ATE16" s="11"/>
      <c r="ATF16" s="11"/>
      <c r="ATG16" s="11"/>
      <c r="ATH16" s="11"/>
      <c r="ATI16" s="11"/>
      <c r="ATJ16" s="11"/>
      <c r="ATK16" s="11"/>
      <c r="ATL16" s="11"/>
      <c r="ATM16" s="11"/>
      <c r="ATN16" s="11"/>
      <c r="ATO16" s="11"/>
      <c r="ATP16" s="11"/>
      <c r="ATQ16" s="11"/>
      <c r="ATR16" s="11"/>
      <c r="ATS16" s="11"/>
      <c r="ATT16" s="11"/>
      <c r="ATU16" s="11"/>
      <c r="ATV16" s="11"/>
      <c r="ATW16" s="11"/>
      <c r="ATX16" s="11"/>
      <c r="ATY16" s="11"/>
      <c r="ATZ16" s="11"/>
      <c r="AUA16" s="11"/>
      <c r="AUB16" s="11"/>
      <c r="AUC16" s="11"/>
      <c r="AUD16" s="11"/>
      <c r="AUE16" s="11"/>
      <c r="AUF16" s="11"/>
      <c r="AUG16" s="11"/>
      <c r="AUH16" s="11"/>
      <c r="AUI16" s="11"/>
      <c r="AUJ16" s="11"/>
      <c r="AUK16" s="11"/>
      <c r="AUL16" s="11"/>
      <c r="AUM16" s="11"/>
      <c r="AUN16" s="11"/>
      <c r="AUO16" s="11"/>
      <c r="AUP16" s="11"/>
      <c r="AUQ16" s="11"/>
      <c r="AUR16" s="11"/>
      <c r="AUS16" s="11"/>
      <c r="AUT16" s="11"/>
      <c r="AUU16" s="11"/>
      <c r="AUV16" s="11"/>
      <c r="AUW16" s="11"/>
      <c r="AUX16" s="11"/>
      <c r="AUY16" s="11"/>
      <c r="AUZ16" s="11"/>
      <c r="AVA16" s="11"/>
      <c r="AVB16" s="11"/>
      <c r="AVC16" s="11"/>
      <c r="AVD16" s="11"/>
      <c r="AVE16" s="11"/>
      <c r="AVF16" s="11"/>
      <c r="AVG16" s="11"/>
      <c r="AVH16" s="11"/>
      <c r="AVI16" s="11"/>
      <c r="AVJ16" s="11"/>
      <c r="AVK16" s="11"/>
      <c r="AVL16" s="11"/>
      <c r="AVM16" s="11"/>
      <c r="AVN16" s="11"/>
      <c r="AVO16" s="11"/>
      <c r="AVP16" s="11"/>
      <c r="AVQ16" s="11"/>
      <c r="AVR16" s="11"/>
      <c r="AVS16" s="11"/>
      <c r="AVT16" s="11"/>
      <c r="AVU16" s="11"/>
      <c r="AVV16" s="11"/>
      <c r="AVW16" s="11"/>
      <c r="AVX16" s="11"/>
      <c r="AVY16" s="11"/>
      <c r="AVZ16" s="11"/>
      <c r="AWA16" s="11"/>
      <c r="AWB16" s="11"/>
      <c r="AWC16" s="11"/>
      <c r="AWD16" s="11"/>
      <c r="AWE16" s="11"/>
      <c r="AWF16" s="11"/>
      <c r="AWG16" s="11"/>
      <c r="AWH16" s="11"/>
      <c r="AWI16" s="11"/>
      <c r="AWJ16" s="11"/>
      <c r="AWK16" s="11"/>
      <c r="AWL16" s="11"/>
      <c r="AWM16" s="11"/>
      <c r="AWN16" s="11"/>
      <c r="AWO16" s="11"/>
      <c r="AWP16" s="11"/>
      <c r="AWQ16" s="11"/>
      <c r="AWR16" s="11"/>
      <c r="AWS16" s="11"/>
      <c r="AWT16" s="11"/>
      <c r="AWU16" s="11"/>
      <c r="AWV16" s="11"/>
      <c r="AWW16" s="11"/>
      <c r="AWX16" s="11"/>
      <c r="AWY16" s="11"/>
      <c r="AWZ16" s="11"/>
      <c r="AXA16" s="11"/>
      <c r="AXB16" s="11"/>
      <c r="AXC16" s="11"/>
      <c r="AXD16" s="11"/>
      <c r="AXE16" s="11"/>
      <c r="AXF16" s="11"/>
      <c r="AXG16" s="11"/>
      <c r="AXH16" s="11"/>
      <c r="AXI16" s="11"/>
      <c r="AXJ16" s="11"/>
      <c r="AXK16" s="11"/>
      <c r="AXL16" s="11"/>
      <c r="AXM16" s="11"/>
      <c r="AXN16" s="11"/>
      <c r="AXO16" s="11"/>
      <c r="AXP16" s="11"/>
      <c r="AXQ16" s="11"/>
      <c r="AXR16" s="11"/>
      <c r="AXS16" s="11"/>
      <c r="AXT16" s="11"/>
      <c r="AXU16" s="11"/>
      <c r="AXV16" s="11"/>
      <c r="AXW16" s="11"/>
      <c r="AXX16" s="11"/>
      <c r="AXY16" s="11"/>
      <c r="AXZ16" s="11"/>
      <c r="AYA16" s="11"/>
      <c r="AYB16" s="11"/>
      <c r="AYC16" s="11"/>
      <c r="AYD16" s="11"/>
      <c r="AYE16" s="11"/>
      <c r="AYF16" s="11"/>
      <c r="AYG16" s="11"/>
      <c r="AYH16" s="11"/>
      <c r="AYI16" s="11"/>
      <c r="AYJ16" s="11"/>
      <c r="AYK16" s="11"/>
      <c r="AYL16" s="11"/>
      <c r="AYM16" s="11"/>
      <c r="AYN16" s="11"/>
      <c r="AYO16" s="11"/>
      <c r="AYP16" s="11"/>
      <c r="AYQ16" s="11"/>
      <c r="AYR16" s="11"/>
      <c r="AYS16" s="11"/>
      <c r="AYT16" s="11"/>
      <c r="AYU16" s="11"/>
      <c r="AYV16" s="11"/>
      <c r="AYW16" s="11"/>
      <c r="AYX16" s="11"/>
      <c r="AYY16" s="11"/>
      <c r="AYZ16" s="11"/>
      <c r="AZA16" s="11"/>
      <c r="AZB16" s="11"/>
      <c r="AZC16" s="11"/>
      <c r="AZD16" s="11"/>
      <c r="AZE16" s="11"/>
      <c r="AZF16" s="11"/>
      <c r="AZG16" s="11"/>
      <c r="AZH16" s="11"/>
      <c r="AZI16" s="11"/>
      <c r="AZJ16" s="11"/>
      <c r="AZK16" s="11"/>
      <c r="AZL16" s="11"/>
      <c r="AZM16" s="11"/>
      <c r="AZN16" s="11"/>
      <c r="AZO16" s="11"/>
      <c r="AZP16" s="11"/>
      <c r="AZQ16" s="11"/>
      <c r="AZR16" s="11"/>
      <c r="AZS16" s="11"/>
      <c r="AZT16" s="11"/>
      <c r="AZU16" s="11"/>
      <c r="AZV16" s="11"/>
      <c r="AZW16" s="11"/>
      <c r="AZX16" s="11"/>
      <c r="AZY16" s="11"/>
      <c r="AZZ16" s="11"/>
      <c r="BAA16" s="11"/>
      <c r="BAB16" s="11"/>
      <c r="BAC16" s="11"/>
      <c r="BAD16" s="11"/>
      <c r="BAE16" s="11"/>
      <c r="BAF16" s="11"/>
      <c r="BAG16" s="11"/>
      <c r="BAH16" s="11"/>
      <c r="BAI16" s="11"/>
      <c r="BAJ16" s="11"/>
      <c r="BAK16" s="11"/>
      <c r="BAL16" s="11"/>
      <c r="BAM16" s="11"/>
      <c r="BAN16" s="11"/>
      <c r="BAO16" s="11"/>
      <c r="BAP16" s="11"/>
      <c r="BAQ16" s="11"/>
      <c r="BAR16" s="11"/>
      <c r="BAS16" s="11"/>
      <c r="BAT16" s="11"/>
      <c r="BAU16" s="11"/>
      <c r="BAV16" s="11"/>
      <c r="BAW16" s="11"/>
      <c r="BAX16" s="11"/>
      <c r="BAY16" s="11"/>
      <c r="BAZ16" s="11"/>
      <c r="BBA16" s="11"/>
      <c r="BBB16" s="11"/>
      <c r="BBC16" s="11"/>
      <c r="BBD16" s="11"/>
      <c r="BBE16" s="11"/>
      <c r="BBF16" s="11"/>
      <c r="BBG16" s="11"/>
      <c r="BBH16" s="11"/>
      <c r="BBI16" s="11"/>
      <c r="BBJ16" s="11"/>
      <c r="BBK16" s="11"/>
      <c r="BBL16" s="11"/>
      <c r="BBM16" s="11"/>
      <c r="BBN16" s="11"/>
      <c r="BBO16" s="11"/>
      <c r="BBP16" s="11"/>
      <c r="BBQ16" s="11"/>
      <c r="BBR16" s="11"/>
      <c r="BBS16" s="11"/>
      <c r="BBT16" s="11"/>
      <c r="BBU16" s="11"/>
      <c r="BBV16" s="11"/>
      <c r="BBW16" s="11"/>
      <c r="BBX16" s="11"/>
      <c r="BBY16" s="11"/>
      <c r="BBZ16" s="11"/>
      <c r="BCA16" s="11"/>
      <c r="BCB16" s="11"/>
      <c r="BCC16" s="11"/>
      <c r="BCD16" s="11"/>
      <c r="BCE16" s="11"/>
      <c r="BCF16" s="11"/>
      <c r="BCG16" s="11"/>
      <c r="BCH16" s="11"/>
      <c r="BCI16" s="11"/>
      <c r="BCJ16" s="11"/>
      <c r="BCK16" s="11"/>
      <c r="BCL16" s="11"/>
      <c r="BCM16" s="11"/>
      <c r="BCN16" s="11"/>
      <c r="BCO16" s="11"/>
      <c r="BCP16" s="11"/>
      <c r="BCQ16" s="11"/>
      <c r="BCR16" s="11"/>
      <c r="BCS16" s="11"/>
      <c r="BCT16" s="11"/>
      <c r="BCU16" s="11"/>
      <c r="BCV16" s="11"/>
      <c r="BCW16" s="11"/>
      <c r="BCX16" s="11"/>
      <c r="BCY16" s="11"/>
      <c r="BCZ16" s="11"/>
      <c r="BDA16" s="11"/>
      <c r="BDB16" s="11"/>
      <c r="BDC16" s="11"/>
      <c r="BDD16" s="11"/>
      <c r="BDE16" s="11"/>
      <c r="BDF16" s="11"/>
      <c r="BDG16" s="11"/>
      <c r="BDH16" s="11"/>
      <c r="BDI16" s="11"/>
      <c r="BDJ16" s="11"/>
      <c r="BDK16" s="11"/>
      <c r="BDL16" s="11"/>
      <c r="BDM16" s="11"/>
      <c r="BDN16" s="11"/>
      <c r="BDO16" s="11"/>
      <c r="BDP16" s="11"/>
      <c r="BDQ16" s="11"/>
      <c r="BDR16" s="11"/>
      <c r="BDS16" s="11"/>
      <c r="BDT16" s="11"/>
      <c r="BDU16" s="11"/>
      <c r="BDV16" s="11"/>
      <c r="BDW16" s="11"/>
      <c r="BDX16" s="11"/>
      <c r="BDY16" s="11"/>
      <c r="BDZ16" s="11"/>
      <c r="BEA16" s="11"/>
      <c r="BEB16" s="11"/>
      <c r="BEC16" s="11"/>
      <c r="BED16" s="11"/>
      <c r="BEE16" s="11"/>
      <c r="BEF16" s="11"/>
      <c r="BEG16" s="11"/>
      <c r="BEH16" s="11"/>
      <c r="BEI16" s="11"/>
      <c r="BEJ16" s="11"/>
      <c r="BEK16" s="11"/>
      <c r="BEL16" s="11"/>
      <c r="BEM16" s="11"/>
      <c r="BEN16" s="11"/>
      <c r="BEO16" s="11"/>
      <c r="BEP16" s="11"/>
      <c r="BEQ16" s="11"/>
      <c r="BER16" s="11"/>
      <c r="BES16" s="11"/>
      <c r="BET16" s="11"/>
      <c r="BEU16" s="11"/>
      <c r="BEV16" s="11"/>
      <c r="BEW16" s="11"/>
      <c r="BEX16" s="11"/>
      <c r="BEY16" s="11"/>
      <c r="BEZ16" s="11"/>
      <c r="BFA16" s="11"/>
      <c r="BFB16" s="11"/>
      <c r="BFC16" s="11"/>
      <c r="BFD16" s="11"/>
      <c r="BFE16" s="11"/>
      <c r="BFF16" s="11"/>
      <c r="BFG16" s="11"/>
      <c r="BFH16" s="11"/>
      <c r="BFI16" s="11"/>
      <c r="BFJ16" s="11"/>
      <c r="BFK16" s="11"/>
      <c r="BFL16" s="11"/>
      <c r="BFM16" s="11"/>
      <c r="BFN16" s="11"/>
      <c r="BFO16" s="11"/>
      <c r="BFP16" s="11"/>
      <c r="BFQ16" s="11"/>
      <c r="BFR16" s="11"/>
      <c r="BFS16" s="11"/>
      <c r="BFT16" s="11"/>
      <c r="BFU16" s="11"/>
      <c r="BFV16" s="11"/>
      <c r="BFW16" s="11"/>
      <c r="BFX16" s="11"/>
      <c r="BFY16" s="11"/>
      <c r="BFZ16" s="11"/>
      <c r="BGA16" s="11"/>
      <c r="BGB16" s="11"/>
      <c r="BGC16" s="11"/>
      <c r="BGD16" s="11"/>
      <c r="BGE16" s="11"/>
      <c r="BGF16" s="11"/>
      <c r="BGG16" s="11"/>
      <c r="BGH16" s="11"/>
      <c r="BGI16" s="11"/>
      <c r="BGJ16" s="11"/>
      <c r="BGK16" s="11"/>
      <c r="BGL16" s="11"/>
      <c r="BGM16" s="11"/>
      <c r="BGN16" s="11"/>
      <c r="BGO16" s="11"/>
      <c r="BGP16" s="11"/>
      <c r="BGQ16" s="11"/>
      <c r="BGR16" s="11"/>
      <c r="BGS16" s="11"/>
      <c r="BGT16" s="11"/>
      <c r="BGU16" s="11"/>
      <c r="BGV16" s="11"/>
      <c r="BGW16" s="11"/>
      <c r="BGX16" s="11"/>
      <c r="BGY16" s="11"/>
      <c r="BGZ16" s="11"/>
      <c r="BHA16" s="11"/>
      <c r="BHB16" s="11"/>
      <c r="BHC16" s="11"/>
      <c r="BHD16" s="11"/>
      <c r="BHE16" s="11"/>
      <c r="BHF16" s="11"/>
      <c r="BHG16" s="11"/>
      <c r="BHH16" s="11"/>
      <c r="BHI16" s="11"/>
      <c r="BHJ16" s="11"/>
      <c r="BHK16" s="11"/>
      <c r="BHL16" s="11"/>
      <c r="BHM16" s="11"/>
      <c r="BHN16" s="11"/>
      <c r="BHO16" s="11"/>
      <c r="BHP16" s="11"/>
      <c r="BHQ16" s="11"/>
      <c r="BHR16" s="11"/>
      <c r="BHS16" s="11"/>
      <c r="BHT16" s="11"/>
      <c r="BHU16" s="11"/>
      <c r="BHV16" s="11"/>
      <c r="BHW16" s="11"/>
      <c r="BHX16" s="11"/>
      <c r="BHY16" s="11"/>
      <c r="BHZ16" s="11"/>
      <c r="BIA16" s="11"/>
      <c r="BIB16" s="11"/>
      <c r="BIC16" s="11"/>
      <c r="BID16" s="11"/>
      <c r="BIE16" s="11"/>
      <c r="BIF16" s="11"/>
      <c r="BIG16" s="11"/>
      <c r="BIH16" s="11"/>
      <c r="BII16" s="11"/>
      <c r="BIJ16" s="11"/>
      <c r="BIK16" s="11"/>
      <c r="BIL16" s="11"/>
      <c r="BIM16" s="11"/>
      <c r="BIN16" s="11"/>
      <c r="BIO16" s="11"/>
      <c r="BIP16" s="11"/>
      <c r="BIQ16" s="11"/>
      <c r="BIR16" s="11"/>
      <c r="BIS16" s="11"/>
      <c r="BIT16" s="11"/>
      <c r="BIU16" s="11"/>
      <c r="BIV16" s="11"/>
      <c r="BIW16" s="11"/>
      <c r="BIX16" s="11"/>
      <c r="BIY16" s="11"/>
      <c r="BIZ16" s="11"/>
      <c r="BJA16" s="11"/>
      <c r="BJB16" s="11"/>
      <c r="BJC16" s="11"/>
      <c r="BJD16" s="11"/>
      <c r="BJE16" s="11"/>
      <c r="BJF16" s="11"/>
      <c r="BJG16" s="11"/>
      <c r="BJH16" s="11"/>
      <c r="BJI16" s="11"/>
      <c r="BJJ16" s="11"/>
      <c r="BJK16" s="11"/>
      <c r="BJL16" s="11"/>
      <c r="BJM16" s="11"/>
      <c r="BJN16" s="11"/>
      <c r="BJO16" s="11"/>
      <c r="BJP16" s="11"/>
      <c r="BJQ16" s="11"/>
      <c r="BJR16" s="11"/>
      <c r="BJS16" s="11"/>
      <c r="BJT16" s="11"/>
      <c r="BJU16" s="11"/>
      <c r="BJV16" s="11"/>
      <c r="BJW16" s="11"/>
      <c r="BJX16" s="11"/>
      <c r="BJY16" s="11"/>
      <c r="BJZ16" s="11"/>
      <c r="BKA16" s="11"/>
      <c r="BKB16" s="11"/>
      <c r="BKC16" s="11"/>
      <c r="BKD16" s="11"/>
      <c r="BKE16" s="11"/>
      <c r="BKF16" s="11"/>
      <c r="BKG16" s="11"/>
      <c r="BKH16" s="11"/>
      <c r="BKI16" s="11"/>
      <c r="BKJ16" s="11"/>
      <c r="BKK16" s="11"/>
      <c r="BKL16" s="11"/>
      <c r="BKM16" s="11"/>
      <c r="BKN16" s="11"/>
      <c r="BKO16" s="11"/>
      <c r="BKP16" s="11"/>
      <c r="BKQ16" s="11"/>
      <c r="BKR16" s="11"/>
      <c r="BKS16" s="11"/>
      <c r="BKT16" s="11"/>
      <c r="BKU16" s="11"/>
      <c r="BKV16" s="11"/>
      <c r="BKW16" s="11"/>
      <c r="BKX16" s="11"/>
      <c r="BKY16" s="11"/>
      <c r="BKZ16" s="11"/>
      <c r="BLA16" s="11"/>
      <c r="BLB16" s="11"/>
      <c r="BLC16" s="11"/>
      <c r="BLD16" s="11"/>
      <c r="BLE16" s="11"/>
      <c r="BLF16" s="11"/>
      <c r="BLG16" s="11"/>
      <c r="BLH16" s="11"/>
      <c r="BLI16" s="11"/>
      <c r="BLJ16" s="11"/>
      <c r="BLK16" s="11"/>
      <c r="BLL16" s="11"/>
      <c r="BLM16" s="11"/>
      <c r="BLN16" s="11"/>
      <c r="BLO16" s="11"/>
      <c r="BLP16" s="11"/>
      <c r="BLQ16" s="11"/>
      <c r="BLR16" s="11"/>
      <c r="BLS16" s="11"/>
      <c r="BLT16" s="11"/>
      <c r="BLU16" s="11"/>
      <c r="BLV16" s="11"/>
      <c r="BLW16" s="11"/>
      <c r="BLX16" s="11"/>
      <c r="BLY16" s="11"/>
      <c r="BLZ16" s="11"/>
      <c r="BMA16" s="11"/>
      <c r="BMB16" s="11"/>
      <c r="BMC16" s="11"/>
      <c r="BMD16" s="11"/>
      <c r="BME16" s="11"/>
      <c r="BMF16" s="11"/>
      <c r="BMG16" s="11"/>
      <c r="BMH16" s="11"/>
      <c r="BMI16" s="11"/>
      <c r="BMJ16" s="11"/>
      <c r="BMK16" s="11"/>
      <c r="BML16" s="11"/>
      <c r="BMM16" s="11"/>
      <c r="BMN16" s="11"/>
      <c r="BMO16" s="11"/>
      <c r="BMP16" s="11"/>
      <c r="BMQ16" s="11"/>
      <c r="BMR16" s="11"/>
      <c r="BMS16" s="11"/>
      <c r="BMT16" s="11"/>
      <c r="BMU16" s="11"/>
      <c r="BMV16" s="11"/>
      <c r="BMW16" s="11"/>
      <c r="BMX16" s="11"/>
      <c r="BMY16" s="11"/>
      <c r="BMZ16" s="11"/>
      <c r="BNA16" s="11"/>
      <c r="BNB16" s="11"/>
      <c r="BNC16" s="11"/>
      <c r="BND16" s="11"/>
      <c r="BNE16" s="11"/>
      <c r="BNF16" s="11"/>
      <c r="BNG16" s="11"/>
      <c r="BNH16" s="11"/>
      <c r="BNI16" s="11"/>
      <c r="BNJ16" s="11"/>
      <c r="BNK16" s="11"/>
      <c r="BNL16" s="11"/>
      <c r="BNM16" s="11"/>
      <c r="BNN16" s="11"/>
      <c r="BNO16" s="11"/>
      <c r="BNP16" s="11"/>
      <c r="BNQ16" s="11"/>
      <c r="BNR16" s="11"/>
      <c r="BNS16" s="11"/>
      <c r="BNT16" s="11"/>
      <c r="BNU16" s="11"/>
      <c r="BNV16" s="11"/>
      <c r="BNW16" s="11"/>
      <c r="BNX16" s="11"/>
      <c r="BNY16" s="11"/>
      <c r="BNZ16" s="11"/>
      <c r="BOA16" s="11"/>
      <c r="BOB16" s="11"/>
      <c r="BOC16" s="11"/>
      <c r="BOD16" s="11"/>
      <c r="BOE16" s="11"/>
      <c r="BOF16" s="11"/>
      <c r="BOG16" s="11"/>
      <c r="BOH16" s="11"/>
      <c r="BOI16" s="11"/>
      <c r="BOJ16" s="11"/>
      <c r="BOK16" s="11"/>
      <c r="BOL16" s="11"/>
      <c r="BOM16" s="11"/>
      <c r="BON16" s="11"/>
      <c r="BOO16" s="11"/>
      <c r="BOP16" s="11"/>
      <c r="BOQ16" s="11"/>
      <c r="BOR16" s="11"/>
      <c r="BOS16" s="11"/>
      <c r="BOT16" s="11"/>
      <c r="BOU16" s="11"/>
      <c r="BOV16" s="11"/>
      <c r="BOW16" s="11"/>
      <c r="BOX16" s="11"/>
      <c r="BOY16" s="11"/>
      <c r="BOZ16" s="11"/>
      <c r="BPA16" s="11"/>
      <c r="BPB16" s="11"/>
      <c r="BPC16" s="11"/>
      <c r="BPD16" s="11"/>
      <c r="BPE16" s="11"/>
      <c r="BPF16" s="11"/>
      <c r="BPG16" s="11"/>
      <c r="BPH16" s="11"/>
      <c r="BPI16" s="11"/>
      <c r="BPJ16" s="11"/>
      <c r="BPK16" s="11"/>
      <c r="BPL16" s="11"/>
      <c r="BPM16" s="11"/>
      <c r="BPN16" s="11"/>
      <c r="BPO16" s="11"/>
      <c r="BPP16" s="11"/>
      <c r="BPQ16" s="11"/>
      <c r="BPR16" s="11"/>
      <c r="BPS16" s="11"/>
      <c r="BPT16" s="11"/>
      <c r="BPU16" s="11"/>
      <c r="BPV16" s="11"/>
      <c r="BPW16" s="11"/>
      <c r="BPX16" s="11"/>
      <c r="BPY16" s="11"/>
      <c r="BPZ16" s="11"/>
      <c r="BQA16" s="11"/>
      <c r="BQB16" s="11"/>
      <c r="BQC16" s="11"/>
      <c r="BQD16" s="11"/>
      <c r="BQE16" s="11"/>
      <c r="BQF16" s="11"/>
      <c r="BQG16" s="11"/>
      <c r="BQH16" s="11"/>
      <c r="BQI16" s="11"/>
      <c r="BQJ16" s="11"/>
      <c r="BQK16" s="11"/>
      <c r="BQL16" s="11"/>
      <c r="BQM16" s="11"/>
      <c r="BQN16" s="11"/>
      <c r="BQO16" s="11"/>
      <c r="BQP16" s="11"/>
      <c r="BQQ16" s="11"/>
      <c r="BQR16" s="11"/>
      <c r="BQS16" s="11"/>
      <c r="BQT16" s="11"/>
      <c r="BQU16" s="11"/>
      <c r="BQV16" s="11"/>
      <c r="BQW16" s="11"/>
      <c r="BQX16" s="11"/>
      <c r="BQY16" s="11"/>
      <c r="BQZ16" s="11"/>
      <c r="BRA16" s="11"/>
      <c r="BRB16" s="11"/>
      <c r="BRC16" s="11"/>
      <c r="BRD16" s="11"/>
      <c r="BRE16" s="11"/>
      <c r="BRF16" s="11"/>
      <c r="BRG16" s="11"/>
      <c r="BRH16" s="11"/>
      <c r="BRI16" s="11"/>
      <c r="BRJ16" s="11"/>
      <c r="BRK16" s="11"/>
      <c r="BRL16" s="11"/>
      <c r="BRM16" s="11"/>
      <c r="BRN16" s="11"/>
      <c r="BRO16" s="11"/>
      <c r="BRP16" s="11"/>
      <c r="BRQ16" s="11"/>
      <c r="BRR16" s="11"/>
      <c r="BRS16" s="11"/>
      <c r="BRT16" s="11"/>
      <c r="BRU16" s="11"/>
      <c r="BRV16" s="11"/>
      <c r="BRW16" s="11"/>
      <c r="BRX16" s="11"/>
      <c r="BRY16" s="11"/>
      <c r="BRZ16" s="11"/>
      <c r="BSA16" s="11"/>
      <c r="BSB16" s="11"/>
      <c r="BSC16" s="11"/>
      <c r="BSD16" s="11"/>
      <c r="BSE16" s="11"/>
      <c r="BSF16" s="11"/>
      <c r="BSG16" s="11"/>
      <c r="BSH16" s="11"/>
      <c r="BSI16" s="11"/>
      <c r="BSJ16" s="11"/>
      <c r="BSK16" s="11"/>
      <c r="BSL16" s="11"/>
      <c r="BSM16" s="11"/>
      <c r="BSN16" s="11"/>
      <c r="BSO16" s="11"/>
      <c r="BSP16" s="11"/>
      <c r="BSQ16" s="11"/>
      <c r="BSR16" s="11"/>
      <c r="BSS16" s="11"/>
      <c r="BST16" s="11"/>
      <c r="BSU16" s="11"/>
      <c r="BSV16" s="11"/>
      <c r="BSW16" s="11"/>
      <c r="BSX16" s="11"/>
      <c r="BSY16" s="11"/>
      <c r="BSZ16" s="11"/>
      <c r="BTA16" s="11"/>
      <c r="BTB16" s="11"/>
      <c r="BTC16" s="11"/>
      <c r="BTD16" s="11"/>
      <c r="BTE16" s="11"/>
      <c r="BTF16" s="11"/>
      <c r="BTG16" s="11"/>
      <c r="BTH16" s="11"/>
      <c r="BTI16" s="11"/>
      <c r="BTJ16" s="11"/>
      <c r="BTK16" s="11"/>
      <c r="BTL16" s="11"/>
      <c r="BTM16" s="11"/>
      <c r="BTN16" s="11"/>
      <c r="BTO16" s="11"/>
      <c r="BTP16" s="11"/>
      <c r="BTQ16" s="11"/>
      <c r="BTR16" s="11"/>
      <c r="BTS16" s="11"/>
      <c r="BTT16" s="11"/>
      <c r="BTU16" s="11"/>
      <c r="BTV16" s="11"/>
      <c r="BTW16" s="11"/>
      <c r="BTX16" s="11"/>
      <c r="BTY16" s="11"/>
      <c r="BTZ16" s="11"/>
      <c r="BUA16" s="11"/>
      <c r="BUB16" s="11"/>
      <c r="BUC16" s="11"/>
      <c r="BUD16" s="11"/>
      <c r="BUE16" s="11"/>
      <c r="BUF16" s="11"/>
      <c r="BUG16" s="11"/>
      <c r="BUH16" s="11"/>
      <c r="BUI16" s="11"/>
      <c r="BUJ16" s="11"/>
      <c r="BUK16" s="11"/>
      <c r="BUL16" s="11"/>
      <c r="BUM16" s="11"/>
      <c r="BUN16" s="11"/>
      <c r="BUO16" s="11"/>
      <c r="BUP16" s="11"/>
      <c r="BUQ16" s="11"/>
      <c r="BUR16" s="11"/>
      <c r="BUS16" s="11"/>
      <c r="BUT16" s="11"/>
      <c r="BUU16" s="11"/>
      <c r="BUV16" s="11"/>
      <c r="BUW16" s="11"/>
      <c r="BUX16" s="11"/>
      <c r="BUY16" s="11"/>
      <c r="BUZ16" s="11"/>
      <c r="BVA16" s="11"/>
      <c r="BVB16" s="11"/>
      <c r="BVC16" s="11"/>
      <c r="BVD16" s="11"/>
      <c r="BVE16" s="11"/>
      <c r="BVF16" s="11"/>
      <c r="BVG16" s="11"/>
      <c r="BVH16" s="11"/>
      <c r="BVI16" s="11"/>
      <c r="BVJ16" s="11"/>
      <c r="BVK16" s="11"/>
      <c r="BVL16" s="11"/>
      <c r="BVM16" s="11"/>
      <c r="BVN16" s="11"/>
      <c r="BVO16" s="11"/>
      <c r="BVP16" s="11"/>
      <c r="BVQ16" s="11"/>
      <c r="BVR16" s="11"/>
      <c r="BVS16" s="11"/>
      <c r="BVT16" s="11"/>
      <c r="BVU16" s="11"/>
      <c r="BVV16" s="11"/>
      <c r="BVW16" s="11"/>
      <c r="BVX16" s="11"/>
      <c r="BVY16" s="11"/>
      <c r="BVZ16" s="11"/>
      <c r="BWA16" s="11"/>
      <c r="BWB16" s="11"/>
      <c r="BWC16" s="11"/>
      <c r="BWD16" s="11"/>
      <c r="BWE16" s="11"/>
      <c r="BWF16" s="11"/>
      <c r="BWG16" s="11"/>
      <c r="BWH16" s="11"/>
      <c r="BWI16" s="11"/>
      <c r="BWJ16" s="11"/>
      <c r="BWK16" s="11"/>
      <c r="BWL16" s="11"/>
      <c r="BWM16" s="11"/>
      <c r="BWN16" s="11"/>
      <c r="BWO16" s="11"/>
      <c r="BWP16" s="11"/>
      <c r="BWQ16" s="11"/>
      <c r="BWR16" s="11"/>
      <c r="BWS16" s="11"/>
      <c r="BWT16" s="11"/>
      <c r="BWU16" s="11"/>
      <c r="BWV16" s="11"/>
      <c r="BWW16" s="11"/>
      <c r="BWX16" s="11"/>
      <c r="BWY16" s="11"/>
      <c r="BWZ16" s="11"/>
      <c r="BXA16" s="11"/>
      <c r="BXB16" s="11"/>
      <c r="BXC16" s="11"/>
      <c r="BXD16" s="11"/>
      <c r="BXE16" s="11"/>
      <c r="BXF16" s="11"/>
      <c r="BXG16" s="11"/>
      <c r="BXH16" s="11"/>
      <c r="BXI16" s="11"/>
      <c r="BXJ16" s="11"/>
      <c r="BXK16" s="11"/>
      <c r="BXL16" s="11"/>
      <c r="BXM16" s="11"/>
      <c r="BXN16" s="11"/>
      <c r="BXO16" s="11"/>
      <c r="BXP16" s="11"/>
      <c r="BXQ16" s="11"/>
      <c r="BXR16" s="11"/>
      <c r="BXS16" s="11"/>
      <c r="BXT16" s="11"/>
      <c r="BXU16" s="11"/>
      <c r="BXV16" s="11"/>
      <c r="BXW16" s="11"/>
      <c r="BXX16" s="11"/>
      <c r="BXY16" s="11"/>
      <c r="BXZ16" s="11"/>
      <c r="BYA16" s="11"/>
      <c r="BYB16" s="11"/>
      <c r="BYC16" s="11"/>
      <c r="BYD16" s="11"/>
      <c r="BYE16" s="11"/>
      <c r="BYF16" s="11"/>
      <c r="BYG16" s="11"/>
      <c r="BYH16" s="11"/>
      <c r="BYI16" s="11"/>
      <c r="BYJ16" s="11"/>
      <c r="BYK16" s="11"/>
      <c r="BYL16" s="11"/>
      <c r="BYM16" s="11"/>
      <c r="BYN16" s="11"/>
      <c r="BYO16" s="11"/>
      <c r="BYP16" s="11"/>
      <c r="BYQ16" s="11"/>
      <c r="BYR16" s="11"/>
      <c r="BYS16" s="11"/>
      <c r="BYT16" s="11"/>
      <c r="BYU16" s="11"/>
      <c r="BYV16" s="11"/>
      <c r="BYW16" s="11"/>
      <c r="BYX16" s="11"/>
      <c r="BYY16" s="11"/>
      <c r="BYZ16" s="11"/>
      <c r="BZA16" s="11"/>
      <c r="BZB16" s="11"/>
      <c r="BZC16" s="11"/>
      <c r="BZD16" s="11"/>
      <c r="BZE16" s="11"/>
      <c r="BZF16" s="11"/>
      <c r="BZG16" s="11"/>
      <c r="BZH16" s="11"/>
      <c r="BZI16" s="11"/>
      <c r="BZJ16" s="11"/>
      <c r="BZK16" s="11"/>
      <c r="BZL16" s="11"/>
      <c r="BZM16" s="11"/>
      <c r="BZN16" s="11"/>
      <c r="BZO16" s="11"/>
      <c r="BZP16" s="11"/>
      <c r="BZQ16" s="11"/>
      <c r="BZR16" s="11"/>
      <c r="BZS16" s="11"/>
      <c r="BZT16" s="11"/>
      <c r="BZU16" s="11"/>
      <c r="BZV16" s="11"/>
      <c r="BZW16" s="11"/>
      <c r="BZX16" s="11"/>
      <c r="BZY16" s="11"/>
      <c r="BZZ16" s="11"/>
      <c r="CAA16" s="11"/>
      <c r="CAB16" s="11"/>
      <c r="CAC16" s="11"/>
      <c r="CAD16" s="11"/>
      <c r="CAE16" s="11"/>
      <c r="CAF16" s="11"/>
      <c r="CAG16" s="11"/>
      <c r="CAH16" s="11"/>
      <c r="CAI16" s="11"/>
      <c r="CAJ16" s="11"/>
      <c r="CAK16" s="11"/>
      <c r="CAL16" s="11"/>
      <c r="CAM16" s="11"/>
      <c r="CAN16" s="11"/>
      <c r="CAO16" s="11"/>
      <c r="CAP16" s="11"/>
      <c r="CAQ16" s="11"/>
      <c r="CAR16" s="11"/>
      <c r="CAS16" s="11"/>
      <c r="CAT16" s="11"/>
      <c r="CAU16" s="11"/>
      <c r="CAV16" s="11"/>
      <c r="CAW16" s="11"/>
      <c r="CAX16" s="11"/>
      <c r="CAY16" s="11"/>
      <c r="CAZ16" s="11"/>
      <c r="CBA16" s="11"/>
      <c r="CBB16" s="11"/>
      <c r="CBC16" s="11"/>
      <c r="CBD16" s="11"/>
      <c r="CBE16" s="11"/>
      <c r="CBF16" s="11"/>
      <c r="CBG16" s="11"/>
      <c r="CBH16" s="11"/>
      <c r="CBI16" s="11"/>
      <c r="CBJ16" s="11"/>
      <c r="CBK16" s="11"/>
      <c r="CBL16" s="11"/>
      <c r="CBM16" s="11"/>
      <c r="CBN16" s="11"/>
      <c r="CBO16" s="11"/>
      <c r="CBP16" s="11"/>
      <c r="CBQ16" s="11"/>
      <c r="CBR16" s="11"/>
      <c r="CBS16" s="11"/>
      <c r="CBT16" s="11"/>
      <c r="CBU16" s="11"/>
      <c r="CBV16" s="11"/>
      <c r="CBW16" s="11"/>
      <c r="CBX16" s="11"/>
      <c r="CBY16" s="11"/>
      <c r="CBZ16" s="11"/>
      <c r="CCA16" s="11"/>
      <c r="CCB16" s="11"/>
      <c r="CCC16" s="11"/>
      <c r="CCD16" s="11"/>
      <c r="CCE16" s="11"/>
      <c r="CCF16" s="11"/>
      <c r="CCG16" s="11"/>
      <c r="CCH16" s="11"/>
      <c r="CCI16" s="11"/>
      <c r="CCJ16" s="11"/>
      <c r="CCK16" s="11"/>
      <c r="CCL16" s="11"/>
      <c r="CCM16" s="11"/>
      <c r="CCN16" s="11"/>
      <c r="CCO16" s="11"/>
      <c r="CCP16" s="11"/>
      <c r="CCQ16" s="11"/>
      <c r="CCR16" s="11"/>
      <c r="CCS16" s="11"/>
      <c r="CCT16" s="11"/>
      <c r="CCU16" s="11"/>
      <c r="CCV16" s="11"/>
      <c r="CCW16" s="11"/>
      <c r="CCX16" s="11"/>
      <c r="CCY16" s="11"/>
      <c r="CCZ16" s="11"/>
      <c r="CDA16" s="11"/>
      <c r="CDB16" s="11"/>
      <c r="CDC16" s="11"/>
      <c r="CDD16" s="11"/>
      <c r="CDE16" s="11"/>
      <c r="CDF16" s="11"/>
      <c r="CDG16" s="11"/>
      <c r="CDH16" s="11"/>
      <c r="CDI16" s="11"/>
      <c r="CDJ16" s="11"/>
      <c r="CDK16" s="11"/>
      <c r="CDL16" s="11"/>
      <c r="CDM16" s="11"/>
      <c r="CDN16" s="11"/>
      <c r="CDO16" s="11"/>
      <c r="CDP16" s="11"/>
      <c r="CDQ16" s="11"/>
      <c r="CDR16" s="11"/>
      <c r="CDS16" s="11"/>
      <c r="CDT16" s="11"/>
      <c r="CDU16" s="11"/>
      <c r="CDV16" s="11"/>
      <c r="CDW16" s="11"/>
      <c r="CDX16" s="11"/>
      <c r="CDY16" s="11"/>
      <c r="CDZ16" s="11"/>
      <c r="CEA16" s="11"/>
      <c r="CEB16" s="11"/>
      <c r="CEC16" s="11"/>
      <c r="CED16" s="11"/>
      <c r="CEE16" s="11"/>
      <c r="CEF16" s="11"/>
      <c r="CEG16" s="11"/>
      <c r="CEH16" s="11"/>
      <c r="CEI16" s="11"/>
      <c r="CEJ16" s="11"/>
      <c r="CEK16" s="11"/>
      <c r="CEL16" s="11"/>
      <c r="CEM16" s="11"/>
      <c r="CEN16" s="11"/>
      <c r="CEO16" s="11"/>
      <c r="CEP16" s="11"/>
      <c r="CEQ16" s="11"/>
      <c r="CER16" s="11"/>
      <c r="CES16" s="11"/>
      <c r="CET16" s="11"/>
      <c r="CEU16" s="11"/>
      <c r="CEV16" s="11"/>
      <c r="CEW16" s="11"/>
      <c r="CEX16" s="11"/>
      <c r="CEY16" s="11"/>
      <c r="CEZ16" s="11"/>
      <c r="CFA16" s="11"/>
      <c r="CFB16" s="11"/>
      <c r="CFC16" s="11"/>
      <c r="CFD16" s="11"/>
      <c r="CFE16" s="11"/>
      <c r="CFF16" s="11"/>
      <c r="CFG16" s="11"/>
      <c r="CFH16" s="11"/>
      <c r="CFI16" s="11"/>
      <c r="CFJ16" s="11"/>
      <c r="CFK16" s="11"/>
      <c r="CFL16" s="11"/>
      <c r="CFM16" s="11"/>
      <c r="CFN16" s="11"/>
      <c r="CFO16" s="11"/>
      <c r="CFP16" s="11"/>
      <c r="CFQ16" s="11"/>
      <c r="CFR16" s="11"/>
      <c r="CFS16" s="11"/>
      <c r="CFT16" s="11"/>
      <c r="CFU16" s="11"/>
      <c r="CFV16" s="11"/>
      <c r="CFW16" s="11"/>
      <c r="CFX16" s="11"/>
      <c r="CFY16" s="11"/>
      <c r="CFZ16" s="11"/>
      <c r="CGA16" s="11"/>
      <c r="CGB16" s="11"/>
      <c r="CGC16" s="11"/>
      <c r="CGD16" s="11"/>
      <c r="CGE16" s="11"/>
      <c r="CGF16" s="11"/>
      <c r="CGG16" s="11"/>
      <c r="CGH16" s="11"/>
      <c r="CGI16" s="11"/>
      <c r="CGJ16" s="11"/>
      <c r="CGK16" s="11"/>
      <c r="CGL16" s="11"/>
      <c r="CGM16" s="11"/>
      <c r="CGN16" s="11"/>
      <c r="CGO16" s="11"/>
      <c r="CGP16" s="11"/>
      <c r="CGQ16" s="11"/>
      <c r="CGR16" s="11"/>
      <c r="CGS16" s="11"/>
      <c r="CGT16" s="11"/>
      <c r="CGU16" s="11"/>
      <c r="CGV16" s="11"/>
      <c r="CGW16" s="11"/>
      <c r="CGX16" s="11"/>
      <c r="CGY16" s="11"/>
      <c r="CGZ16" s="11"/>
      <c r="CHA16" s="11"/>
      <c r="CHB16" s="11"/>
      <c r="CHC16" s="11"/>
      <c r="CHD16" s="11"/>
      <c r="CHE16" s="11"/>
      <c r="CHF16" s="11"/>
      <c r="CHG16" s="11"/>
      <c r="CHH16" s="11"/>
      <c r="CHI16" s="11"/>
      <c r="CHJ16" s="11"/>
      <c r="CHK16" s="11"/>
      <c r="CHL16" s="11"/>
      <c r="CHM16" s="11"/>
      <c r="CHN16" s="11"/>
      <c r="CHO16" s="11"/>
      <c r="CHP16" s="11"/>
      <c r="CHQ16" s="11"/>
      <c r="CHR16" s="11"/>
      <c r="CHS16" s="11"/>
      <c r="CHT16" s="11"/>
      <c r="CHU16" s="11"/>
      <c r="CHV16" s="11"/>
      <c r="CHW16" s="11"/>
      <c r="CHX16" s="11"/>
      <c r="CHY16" s="11"/>
      <c r="CHZ16" s="11"/>
      <c r="CIA16" s="11"/>
      <c r="CIB16" s="11"/>
      <c r="CIC16" s="11"/>
      <c r="CID16" s="11"/>
      <c r="CIE16" s="11"/>
      <c r="CIF16" s="11"/>
      <c r="CIG16" s="11"/>
      <c r="CIH16" s="11"/>
      <c r="CII16" s="11"/>
      <c r="CIJ16" s="11"/>
      <c r="CIK16" s="11"/>
      <c r="CIL16" s="11"/>
      <c r="CIM16" s="11"/>
      <c r="CIN16" s="11"/>
      <c r="CIO16" s="11"/>
      <c r="CIP16" s="11"/>
      <c r="CIQ16" s="11"/>
      <c r="CIR16" s="11"/>
      <c r="CIS16" s="11"/>
      <c r="CIT16" s="11"/>
      <c r="CIU16" s="11"/>
      <c r="CIV16" s="11"/>
      <c r="CIW16" s="11"/>
      <c r="CIX16" s="11"/>
      <c r="CIY16" s="11"/>
      <c r="CIZ16" s="11"/>
      <c r="CJA16" s="11"/>
      <c r="CJB16" s="11"/>
      <c r="CJC16" s="11"/>
      <c r="CJD16" s="11"/>
      <c r="CJE16" s="11"/>
      <c r="CJF16" s="11"/>
      <c r="CJG16" s="11"/>
      <c r="CJH16" s="11"/>
      <c r="CJI16" s="11"/>
      <c r="CJJ16" s="11"/>
      <c r="CJK16" s="11"/>
      <c r="CJL16" s="11"/>
      <c r="CJM16" s="11"/>
      <c r="CJN16" s="11"/>
      <c r="CJO16" s="11"/>
      <c r="CJP16" s="11"/>
      <c r="CJQ16" s="11"/>
      <c r="CJR16" s="11"/>
      <c r="CJS16" s="11"/>
      <c r="CJT16" s="11"/>
      <c r="CJU16" s="11"/>
      <c r="CJV16" s="11"/>
      <c r="CJW16" s="11"/>
      <c r="CJX16" s="11"/>
      <c r="CJY16" s="11"/>
      <c r="CJZ16" s="11"/>
      <c r="CKA16" s="11"/>
      <c r="CKB16" s="11"/>
      <c r="CKC16" s="11"/>
      <c r="CKD16" s="11"/>
      <c r="CKE16" s="11"/>
      <c r="CKF16" s="11"/>
      <c r="CKG16" s="11"/>
      <c r="CKH16" s="11"/>
      <c r="CKI16" s="11"/>
      <c r="CKJ16" s="11"/>
      <c r="CKK16" s="11"/>
      <c r="CKL16" s="11"/>
      <c r="CKM16" s="11"/>
      <c r="CKN16" s="11"/>
      <c r="CKO16" s="11"/>
      <c r="CKP16" s="11"/>
      <c r="CKQ16" s="11"/>
      <c r="CKR16" s="11"/>
      <c r="CKS16" s="11"/>
      <c r="CKT16" s="11"/>
      <c r="CKU16" s="11"/>
      <c r="CKV16" s="11"/>
      <c r="CKW16" s="11"/>
      <c r="CKX16" s="11"/>
      <c r="CKY16" s="11"/>
      <c r="CKZ16" s="11"/>
      <c r="CLA16" s="11"/>
      <c r="CLB16" s="11"/>
      <c r="CLC16" s="11"/>
      <c r="CLD16" s="11"/>
      <c r="CLE16" s="11"/>
      <c r="CLF16" s="11"/>
      <c r="CLG16" s="11"/>
      <c r="CLH16" s="11"/>
      <c r="CLI16" s="11"/>
      <c r="CLJ16" s="11"/>
      <c r="CLK16" s="11"/>
      <c r="CLL16" s="11"/>
      <c r="CLM16" s="11"/>
      <c r="CLN16" s="11"/>
      <c r="CLO16" s="11"/>
      <c r="CLP16" s="11"/>
      <c r="CLQ16" s="11"/>
      <c r="CLR16" s="11"/>
      <c r="CLS16" s="11"/>
      <c r="CLT16" s="11"/>
      <c r="CLU16" s="11"/>
      <c r="CLV16" s="11"/>
      <c r="CLW16" s="11"/>
      <c r="CLX16" s="11"/>
      <c r="CLY16" s="11"/>
      <c r="CLZ16" s="11"/>
      <c r="CMA16" s="11"/>
      <c r="CMB16" s="11"/>
      <c r="CMC16" s="11"/>
      <c r="CMD16" s="11"/>
      <c r="CME16" s="11"/>
      <c r="CMF16" s="11"/>
      <c r="CMG16" s="11"/>
      <c r="CMH16" s="11"/>
      <c r="CMI16" s="11"/>
      <c r="CMJ16" s="11"/>
      <c r="CMK16" s="11"/>
      <c r="CML16" s="11"/>
      <c r="CMM16" s="11"/>
      <c r="CMN16" s="11"/>
      <c r="CMO16" s="11"/>
      <c r="CMP16" s="11"/>
      <c r="CMQ16" s="11"/>
      <c r="CMR16" s="11"/>
      <c r="CMS16" s="11"/>
      <c r="CMT16" s="11"/>
      <c r="CMU16" s="11"/>
      <c r="CMV16" s="11"/>
      <c r="CMW16" s="11"/>
      <c r="CMX16" s="11"/>
      <c r="CMY16" s="11"/>
      <c r="CMZ16" s="11"/>
      <c r="CNA16" s="11"/>
      <c r="CNB16" s="11"/>
      <c r="CNC16" s="11"/>
      <c r="CND16" s="11"/>
      <c r="CNE16" s="11"/>
      <c r="CNF16" s="11"/>
      <c r="CNG16" s="11"/>
      <c r="CNH16" s="11"/>
      <c r="CNI16" s="11"/>
      <c r="CNJ16" s="11"/>
      <c r="CNK16" s="11"/>
      <c r="CNL16" s="11"/>
      <c r="CNM16" s="11"/>
      <c r="CNN16" s="11"/>
      <c r="CNO16" s="11"/>
      <c r="CNP16" s="11"/>
      <c r="CNQ16" s="11"/>
      <c r="CNR16" s="11"/>
      <c r="CNS16" s="11"/>
      <c r="CNT16" s="11"/>
      <c r="CNU16" s="11"/>
      <c r="CNV16" s="11"/>
      <c r="CNW16" s="11"/>
      <c r="CNX16" s="11"/>
      <c r="CNY16" s="11"/>
      <c r="CNZ16" s="11"/>
      <c r="COA16" s="11"/>
      <c r="COB16" s="11"/>
      <c r="COC16" s="11"/>
      <c r="COD16" s="11"/>
      <c r="COE16" s="11"/>
      <c r="COF16" s="11"/>
      <c r="COG16" s="11"/>
      <c r="COH16" s="11"/>
      <c r="COI16" s="11"/>
      <c r="COJ16" s="11"/>
      <c r="COK16" s="11"/>
      <c r="COL16" s="11"/>
      <c r="COM16" s="11"/>
      <c r="CON16" s="11"/>
      <c r="COO16" s="11"/>
      <c r="COP16" s="11"/>
      <c r="COQ16" s="11"/>
      <c r="COR16" s="11"/>
      <c r="COS16" s="11"/>
      <c r="COT16" s="11"/>
      <c r="COU16" s="11"/>
      <c r="COV16" s="11"/>
      <c r="COW16" s="11"/>
      <c r="COX16" s="11"/>
      <c r="COY16" s="11"/>
      <c r="COZ16" s="11"/>
      <c r="CPA16" s="11"/>
      <c r="CPB16" s="11"/>
      <c r="CPC16" s="11"/>
      <c r="CPD16" s="11"/>
      <c r="CPE16" s="11"/>
      <c r="CPF16" s="11"/>
      <c r="CPG16" s="11"/>
      <c r="CPH16" s="11"/>
      <c r="CPI16" s="11"/>
      <c r="CPJ16" s="11"/>
      <c r="CPK16" s="11"/>
      <c r="CPL16" s="11"/>
      <c r="CPM16" s="11"/>
      <c r="CPN16" s="11"/>
      <c r="CPO16" s="11"/>
      <c r="CPP16" s="11"/>
      <c r="CPQ16" s="11"/>
      <c r="CPR16" s="11"/>
      <c r="CPS16" s="11"/>
      <c r="CPT16" s="11"/>
      <c r="CPU16" s="11"/>
      <c r="CPV16" s="11"/>
      <c r="CPW16" s="11"/>
      <c r="CPX16" s="11"/>
      <c r="CPY16" s="11"/>
      <c r="CPZ16" s="11"/>
      <c r="CQA16" s="11"/>
      <c r="CQB16" s="11"/>
      <c r="CQC16" s="11"/>
      <c r="CQD16" s="11"/>
      <c r="CQE16" s="11"/>
      <c r="CQF16" s="11"/>
      <c r="CQG16" s="11"/>
      <c r="CQH16" s="11"/>
      <c r="CQI16" s="11"/>
      <c r="CQJ16" s="11"/>
      <c r="CQK16" s="11"/>
      <c r="CQL16" s="11"/>
      <c r="CQM16" s="11"/>
      <c r="CQN16" s="11"/>
      <c r="CQO16" s="11"/>
      <c r="CQP16" s="11"/>
      <c r="CQQ16" s="11"/>
      <c r="CQR16" s="11"/>
      <c r="CQS16" s="11"/>
      <c r="CQT16" s="11"/>
      <c r="CQU16" s="11"/>
      <c r="CQV16" s="11"/>
      <c r="CQW16" s="11"/>
      <c r="CQX16" s="11"/>
      <c r="CQY16" s="11"/>
      <c r="CQZ16" s="11"/>
      <c r="CRA16" s="11"/>
      <c r="CRB16" s="11"/>
      <c r="CRC16" s="11"/>
      <c r="CRD16" s="11"/>
      <c r="CRE16" s="11"/>
      <c r="CRF16" s="11"/>
      <c r="CRG16" s="11"/>
      <c r="CRH16" s="11"/>
      <c r="CRI16" s="11"/>
      <c r="CRJ16" s="11"/>
      <c r="CRK16" s="11"/>
      <c r="CRL16" s="11"/>
      <c r="CRM16" s="11"/>
      <c r="CRN16" s="11"/>
      <c r="CRO16" s="11"/>
      <c r="CRP16" s="11"/>
      <c r="CRQ16" s="11"/>
      <c r="CRR16" s="11"/>
      <c r="CRS16" s="11"/>
      <c r="CRT16" s="11"/>
      <c r="CRU16" s="11"/>
      <c r="CRV16" s="11"/>
      <c r="CRW16" s="11"/>
      <c r="CRX16" s="11"/>
      <c r="CRY16" s="11"/>
      <c r="CRZ16" s="11"/>
      <c r="CSA16" s="11"/>
      <c r="CSB16" s="11"/>
      <c r="CSC16" s="11"/>
      <c r="CSD16" s="11"/>
      <c r="CSE16" s="11"/>
      <c r="CSF16" s="11"/>
      <c r="CSG16" s="11"/>
      <c r="CSH16" s="11"/>
      <c r="CSI16" s="11"/>
      <c r="CSJ16" s="11"/>
      <c r="CSK16" s="11"/>
      <c r="CSL16" s="11"/>
      <c r="CSM16" s="11"/>
      <c r="CSN16" s="11"/>
      <c r="CSO16" s="11"/>
      <c r="CSP16" s="11"/>
      <c r="CSQ16" s="11"/>
      <c r="CSR16" s="11"/>
      <c r="CSS16" s="11"/>
      <c r="CST16" s="11"/>
      <c r="CSU16" s="11"/>
      <c r="CSV16" s="11"/>
      <c r="CSW16" s="11"/>
      <c r="CSX16" s="11"/>
      <c r="CSY16" s="11"/>
      <c r="CSZ16" s="11"/>
      <c r="CTA16" s="11"/>
      <c r="CTB16" s="11"/>
      <c r="CTC16" s="11"/>
      <c r="CTD16" s="11"/>
      <c r="CTE16" s="11"/>
      <c r="CTF16" s="11"/>
      <c r="CTG16" s="11"/>
      <c r="CTH16" s="11"/>
      <c r="CTI16" s="11"/>
      <c r="CTJ16" s="11"/>
      <c r="CTK16" s="11"/>
      <c r="CTL16" s="11"/>
      <c r="CTM16" s="11"/>
      <c r="CTN16" s="11"/>
      <c r="CTO16" s="11"/>
      <c r="CTP16" s="11"/>
      <c r="CTQ16" s="11"/>
      <c r="CTR16" s="11"/>
      <c r="CTS16" s="11"/>
      <c r="CTT16" s="11"/>
      <c r="CTU16" s="11"/>
      <c r="CTV16" s="11"/>
      <c r="CTW16" s="11"/>
      <c r="CTX16" s="11"/>
      <c r="CTY16" s="11"/>
      <c r="CTZ16" s="11"/>
      <c r="CUA16" s="11"/>
      <c r="CUB16" s="11"/>
      <c r="CUC16" s="11"/>
      <c r="CUD16" s="11"/>
      <c r="CUE16" s="11"/>
      <c r="CUF16" s="11"/>
      <c r="CUG16" s="11"/>
      <c r="CUH16" s="11"/>
      <c r="CUI16" s="11"/>
      <c r="CUJ16" s="11"/>
      <c r="CUK16" s="11"/>
      <c r="CUL16" s="11"/>
      <c r="CUM16" s="11"/>
      <c r="CUN16" s="11"/>
      <c r="CUO16" s="11"/>
      <c r="CUP16" s="11"/>
      <c r="CUQ16" s="11"/>
      <c r="CUR16" s="11"/>
      <c r="CUS16" s="11"/>
      <c r="CUT16" s="11"/>
      <c r="CUU16" s="11"/>
      <c r="CUV16" s="11"/>
      <c r="CUW16" s="11"/>
      <c r="CUX16" s="11"/>
      <c r="CUY16" s="11"/>
      <c r="CUZ16" s="11"/>
      <c r="CVA16" s="11"/>
      <c r="CVB16" s="11"/>
      <c r="CVC16" s="11"/>
      <c r="CVD16" s="11"/>
      <c r="CVE16" s="11"/>
      <c r="CVF16" s="11"/>
      <c r="CVG16" s="11"/>
      <c r="CVH16" s="11"/>
      <c r="CVI16" s="11"/>
      <c r="CVJ16" s="11"/>
      <c r="CVK16" s="11"/>
      <c r="CVL16" s="11"/>
      <c r="CVM16" s="11"/>
      <c r="CVN16" s="11"/>
      <c r="CVO16" s="11"/>
      <c r="CVP16" s="11"/>
      <c r="CVQ16" s="11"/>
      <c r="CVR16" s="11"/>
      <c r="CVS16" s="11"/>
      <c r="CVT16" s="11"/>
      <c r="CVU16" s="11"/>
      <c r="CVV16" s="11"/>
      <c r="CVW16" s="11"/>
      <c r="CVX16" s="11"/>
      <c r="CVY16" s="11"/>
      <c r="CVZ16" s="11"/>
      <c r="CWA16" s="11"/>
      <c r="CWB16" s="11"/>
      <c r="CWC16" s="11"/>
      <c r="CWD16" s="11"/>
      <c r="CWE16" s="11"/>
      <c r="CWF16" s="11"/>
      <c r="CWG16" s="11"/>
      <c r="CWH16" s="11"/>
      <c r="CWI16" s="11"/>
      <c r="CWJ16" s="11"/>
      <c r="CWK16" s="11"/>
      <c r="CWL16" s="11"/>
      <c r="CWM16" s="11"/>
      <c r="CWN16" s="11"/>
      <c r="CWO16" s="11"/>
      <c r="CWP16" s="11"/>
      <c r="CWQ16" s="11"/>
      <c r="CWR16" s="11"/>
      <c r="CWS16" s="11"/>
      <c r="CWT16" s="11"/>
      <c r="CWU16" s="11"/>
      <c r="CWV16" s="11"/>
      <c r="CWW16" s="11"/>
      <c r="CWX16" s="11"/>
      <c r="CWY16" s="11"/>
      <c r="CWZ16" s="11"/>
      <c r="CXA16" s="11"/>
      <c r="CXB16" s="11"/>
      <c r="CXC16" s="11"/>
      <c r="CXD16" s="11"/>
      <c r="CXE16" s="11"/>
      <c r="CXF16" s="11"/>
      <c r="CXG16" s="11"/>
      <c r="CXH16" s="11"/>
      <c r="CXI16" s="11"/>
      <c r="CXJ16" s="11"/>
      <c r="CXK16" s="11"/>
      <c r="CXL16" s="11"/>
      <c r="CXM16" s="11"/>
      <c r="CXN16" s="11"/>
      <c r="CXO16" s="11"/>
      <c r="CXP16" s="11"/>
      <c r="CXQ16" s="11"/>
      <c r="CXR16" s="11"/>
      <c r="CXS16" s="11"/>
      <c r="CXT16" s="11"/>
      <c r="CXU16" s="11"/>
      <c r="CXV16" s="11"/>
      <c r="CXW16" s="11"/>
      <c r="CXX16" s="11"/>
      <c r="CXY16" s="11"/>
      <c r="CXZ16" s="11"/>
      <c r="CYA16" s="11"/>
      <c r="CYB16" s="11"/>
      <c r="CYC16" s="11"/>
      <c r="CYD16" s="11"/>
      <c r="CYE16" s="11"/>
      <c r="CYF16" s="11"/>
      <c r="CYG16" s="11"/>
      <c r="CYH16" s="11"/>
      <c r="CYI16" s="11"/>
      <c r="CYJ16" s="11"/>
      <c r="CYK16" s="11"/>
      <c r="CYL16" s="11"/>
      <c r="CYM16" s="11"/>
      <c r="CYN16" s="11"/>
      <c r="CYO16" s="11"/>
      <c r="CYP16" s="11"/>
      <c r="CYQ16" s="11"/>
      <c r="CYR16" s="11"/>
      <c r="CYS16" s="11"/>
      <c r="CYT16" s="11"/>
      <c r="CYU16" s="11"/>
      <c r="CYV16" s="11"/>
      <c r="CYW16" s="11"/>
      <c r="CYX16" s="11"/>
      <c r="CYY16" s="11"/>
      <c r="CYZ16" s="11"/>
      <c r="CZA16" s="11"/>
      <c r="CZB16" s="11"/>
      <c r="CZC16" s="11"/>
      <c r="CZD16" s="11"/>
      <c r="CZE16" s="11"/>
      <c r="CZF16" s="11"/>
      <c r="CZG16" s="11"/>
      <c r="CZH16" s="11"/>
      <c r="CZI16" s="11"/>
      <c r="CZJ16" s="11"/>
      <c r="CZK16" s="11"/>
      <c r="CZL16" s="11"/>
      <c r="CZM16" s="11"/>
      <c r="CZN16" s="11"/>
      <c r="CZO16" s="11"/>
      <c r="CZP16" s="11"/>
      <c r="CZQ16" s="11"/>
      <c r="CZR16" s="11"/>
      <c r="CZS16" s="11"/>
      <c r="CZT16" s="11"/>
      <c r="CZU16" s="11"/>
      <c r="CZV16" s="11"/>
      <c r="CZW16" s="11"/>
      <c r="CZX16" s="11"/>
      <c r="CZY16" s="11"/>
      <c r="CZZ16" s="11"/>
      <c r="DAA16" s="11"/>
      <c r="DAB16" s="11"/>
      <c r="DAC16" s="11"/>
      <c r="DAD16" s="11"/>
      <c r="DAE16" s="11"/>
      <c r="DAF16" s="11"/>
      <c r="DAG16" s="11"/>
      <c r="DAH16" s="11"/>
      <c r="DAI16" s="11"/>
      <c r="DAJ16" s="11"/>
      <c r="DAK16" s="11"/>
      <c r="DAL16" s="11"/>
      <c r="DAM16" s="11"/>
      <c r="DAN16" s="11"/>
      <c r="DAO16" s="11"/>
      <c r="DAP16" s="11"/>
      <c r="DAQ16" s="11"/>
      <c r="DAR16" s="11"/>
      <c r="DAS16" s="11"/>
      <c r="DAT16" s="11"/>
      <c r="DAU16" s="11"/>
      <c r="DAV16" s="11"/>
      <c r="DAW16" s="11"/>
      <c r="DAX16" s="11"/>
      <c r="DAY16" s="11"/>
      <c r="DAZ16" s="11"/>
      <c r="DBA16" s="11"/>
      <c r="DBB16" s="11"/>
      <c r="DBC16" s="11"/>
      <c r="DBD16" s="11"/>
      <c r="DBE16" s="11"/>
      <c r="DBF16" s="11"/>
      <c r="DBG16" s="11"/>
      <c r="DBH16" s="11"/>
      <c r="DBI16" s="11"/>
      <c r="DBJ16" s="11"/>
      <c r="DBK16" s="11"/>
      <c r="DBL16" s="11"/>
      <c r="DBM16" s="11"/>
      <c r="DBN16" s="11"/>
      <c r="DBO16" s="11"/>
      <c r="DBP16" s="11"/>
      <c r="DBQ16" s="11"/>
      <c r="DBR16" s="11"/>
      <c r="DBS16" s="11"/>
      <c r="DBT16" s="11"/>
      <c r="DBU16" s="11"/>
      <c r="DBV16" s="11"/>
      <c r="DBW16" s="11"/>
      <c r="DBX16" s="11"/>
      <c r="DBY16" s="11"/>
      <c r="DBZ16" s="11"/>
      <c r="DCA16" s="11"/>
      <c r="DCB16" s="11"/>
      <c r="DCC16" s="11"/>
      <c r="DCD16" s="11"/>
      <c r="DCE16" s="11"/>
      <c r="DCF16" s="11"/>
      <c r="DCG16" s="11"/>
      <c r="DCH16" s="11"/>
      <c r="DCI16" s="11"/>
      <c r="DCJ16" s="11"/>
      <c r="DCK16" s="11"/>
      <c r="DCL16" s="11"/>
      <c r="DCM16" s="11"/>
      <c r="DCN16" s="11"/>
      <c r="DCO16" s="11"/>
      <c r="DCP16" s="11"/>
      <c r="DCQ16" s="11"/>
      <c r="DCR16" s="11"/>
      <c r="DCS16" s="11"/>
      <c r="DCT16" s="11"/>
      <c r="DCU16" s="11"/>
      <c r="DCV16" s="11"/>
      <c r="DCW16" s="11"/>
      <c r="DCX16" s="11"/>
      <c r="DCY16" s="11"/>
      <c r="DCZ16" s="11"/>
      <c r="DDA16" s="11"/>
      <c r="DDB16" s="11"/>
      <c r="DDC16" s="11"/>
      <c r="DDD16" s="11"/>
      <c r="DDE16" s="11"/>
      <c r="DDF16" s="11"/>
      <c r="DDG16" s="11"/>
      <c r="DDH16" s="11"/>
      <c r="DDI16" s="11"/>
      <c r="DDJ16" s="11"/>
      <c r="DDK16" s="11"/>
      <c r="DDL16" s="11"/>
      <c r="DDM16" s="11"/>
      <c r="DDN16" s="11"/>
      <c r="DDO16" s="11"/>
      <c r="DDP16" s="11"/>
      <c r="DDQ16" s="11"/>
      <c r="DDR16" s="11"/>
      <c r="DDS16" s="11"/>
      <c r="DDT16" s="11"/>
      <c r="DDU16" s="11"/>
      <c r="DDV16" s="11"/>
      <c r="DDW16" s="11"/>
      <c r="DDX16" s="11"/>
      <c r="DDY16" s="11"/>
      <c r="DDZ16" s="11"/>
      <c r="DEA16" s="11"/>
      <c r="DEB16" s="11"/>
      <c r="DEC16" s="11"/>
      <c r="DED16" s="11"/>
      <c r="DEE16" s="11"/>
      <c r="DEF16" s="11"/>
      <c r="DEG16" s="11"/>
      <c r="DEH16" s="11"/>
      <c r="DEI16" s="11"/>
      <c r="DEJ16" s="11"/>
      <c r="DEK16" s="11"/>
      <c r="DEL16" s="11"/>
      <c r="DEM16" s="11"/>
      <c r="DEN16" s="11"/>
      <c r="DEO16" s="11"/>
      <c r="DEP16" s="11"/>
      <c r="DEQ16" s="11"/>
      <c r="DER16" s="11"/>
      <c r="DES16" s="11"/>
      <c r="DET16" s="11"/>
      <c r="DEU16" s="11"/>
      <c r="DEV16" s="11"/>
      <c r="DEW16" s="11"/>
      <c r="DEX16" s="11"/>
      <c r="DEY16" s="11"/>
      <c r="DEZ16" s="11"/>
      <c r="DFA16" s="11"/>
      <c r="DFB16" s="11"/>
      <c r="DFC16" s="11"/>
      <c r="DFD16" s="11"/>
      <c r="DFE16" s="11"/>
      <c r="DFF16" s="11"/>
      <c r="DFG16" s="11"/>
      <c r="DFH16" s="11"/>
      <c r="DFI16" s="11"/>
      <c r="DFJ16" s="11"/>
      <c r="DFK16" s="11"/>
      <c r="DFL16" s="11"/>
      <c r="DFM16" s="11"/>
      <c r="DFN16" s="11"/>
      <c r="DFO16" s="11"/>
      <c r="DFP16" s="11"/>
      <c r="DFQ16" s="11"/>
      <c r="DFR16" s="11"/>
      <c r="DFS16" s="11"/>
      <c r="DFT16" s="11"/>
      <c r="DFU16" s="11"/>
      <c r="DFV16" s="11"/>
      <c r="DFW16" s="11"/>
      <c r="DFX16" s="11"/>
      <c r="DFY16" s="11"/>
      <c r="DFZ16" s="11"/>
      <c r="DGA16" s="11"/>
      <c r="DGB16" s="11"/>
      <c r="DGC16" s="11"/>
      <c r="DGD16" s="11"/>
      <c r="DGE16" s="11"/>
      <c r="DGF16" s="11"/>
      <c r="DGG16" s="11"/>
      <c r="DGH16" s="11"/>
      <c r="DGI16" s="11"/>
      <c r="DGJ16" s="11"/>
      <c r="DGK16" s="11"/>
      <c r="DGL16" s="11"/>
      <c r="DGM16" s="11"/>
      <c r="DGN16" s="11"/>
      <c r="DGO16" s="11"/>
      <c r="DGP16" s="11"/>
      <c r="DGQ16" s="11"/>
      <c r="DGR16" s="11"/>
      <c r="DGS16" s="11"/>
      <c r="DGT16" s="11"/>
      <c r="DGU16" s="11"/>
      <c r="DGV16" s="11"/>
      <c r="DGW16" s="11"/>
      <c r="DGX16" s="11"/>
      <c r="DGY16" s="11"/>
      <c r="DGZ16" s="11"/>
      <c r="DHA16" s="11"/>
      <c r="DHB16" s="11"/>
      <c r="DHC16" s="11"/>
      <c r="DHD16" s="11"/>
      <c r="DHE16" s="11"/>
      <c r="DHF16" s="11"/>
      <c r="DHG16" s="11"/>
      <c r="DHH16" s="11"/>
      <c r="DHI16" s="11"/>
      <c r="DHJ16" s="11"/>
      <c r="DHK16" s="11"/>
      <c r="DHL16" s="11"/>
      <c r="DHM16" s="11"/>
      <c r="DHN16" s="11"/>
      <c r="DHO16" s="11"/>
      <c r="DHP16" s="11"/>
      <c r="DHQ16" s="11"/>
      <c r="DHR16" s="11"/>
      <c r="DHS16" s="11"/>
      <c r="DHT16" s="11"/>
      <c r="DHU16" s="11"/>
      <c r="DHV16" s="11"/>
      <c r="DHW16" s="11"/>
      <c r="DHX16" s="11"/>
      <c r="DHY16" s="11"/>
      <c r="DHZ16" s="11"/>
      <c r="DIA16" s="11"/>
      <c r="DIB16" s="11"/>
      <c r="DIC16" s="11"/>
      <c r="DID16" s="11"/>
      <c r="DIE16" s="11"/>
      <c r="DIF16" s="11"/>
      <c r="DIG16" s="11"/>
      <c r="DIH16" s="11"/>
      <c r="DII16" s="11"/>
      <c r="DIJ16" s="11"/>
      <c r="DIK16" s="11"/>
      <c r="DIL16" s="11"/>
      <c r="DIM16" s="11"/>
      <c r="DIN16" s="11"/>
      <c r="DIO16" s="11"/>
      <c r="DIP16" s="11"/>
      <c r="DIQ16" s="11"/>
      <c r="DIR16" s="11"/>
      <c r="DIS16" s="11"/>
      <c r="DIT16" s="11"/>
      <c r="DIU16" s="11"/>
      <c r="DIV16" s="11"/>
      <c r="DIW16" s="11"/>
      <c r="DIX16" s="11"/>
      <c r="DIY16" s="11"/>
      <c r="DIZ16" s="11"/>
      <c r="DJA16" s="11"/>
      <c r="DJB16" s="11"/>
      <c r="DJC16" s="11"/>
      <c r="DJD16" s="11"/>
      <c r="DJE16" s="11"/>
      <c r="DJF16" s="11"/>
      <c r="DJG16" s="11"/>
      <c r="DJH16" s="11"/>
      <c r="DJI16" s="11"/>
      <c r="DJJ16" s="11"/>
      <c r="DJK16" s="11"/>
      <c r="DJL16" s="11"/>
      <c r="DJM16" s="11"/>
      <c r="DJN16" s="11"/>
      <c r="DJO16" s="11"/>
      <c r="DJP16" s="11"/>
      <c r="DJQ16" s="11"/>
      <c r="DJR16" s="11"/>
      <c r="DJS16" s="11"/>
      <c r="DJT16" s="11"/>
      <c r="DJU16" s="11"/>
      <c r="DJV16" s="11"/>
      <c r="DJW16" s="11"/>
      <c r="DJX16" s="11"/>
      <c r="DJY16" s="11"/>
      <c r="DJZ16" s="11"/>
      <c r="DKA16" s="11"/>
      <c r="DKB16" s="11"/>
      <c r="DKC16" s="11"/>
      <c r="DKD16" s="11"/>
      <c r="DKE16" s="11"/>
      <c r="DKF16" s="11"/>
      <c r="DKG16" s="11"/>
      <c r="DKH16" s="11"/>
      <c r="DKI16" s="11"/>
      <c r="DKJ16" s="11"/>
      <c r="DKK16" s="11"/>
      <c r="DKL16" s="11"/>
      <c r="DKM16" s="11"/>
      <c r="DKN16" s="11"/>
      <c r="DKO16" s="11"/>
      <c r="DKP16" s="11"/>
      <c r="DKQ16" s="11"/>
      <c r="DKR16" s="11"/>
      <c r="DKS16" s="11"/>
      <c r="DKT16" s="11"/>
      <c r="DKU16" s="11"/>
      <c r="DKV16" s="11"/>
      <c r="DKW16" s="11"/>
      <c r="DKX16" s="11"/>
      <c r="DKY16" s="11"/>
      <c r="DKZ16" s="11"/>
      <c r="DLA16" s="11"/>
      <c r="DLB16" s="11"/>
      <c r="DLC16" s="11"/>
      <c r="DLD16" s="11"/>
      <c r="DLE16" s="11"/>
      <c r="DLF16" s="11"/>
      <c r="DLG16" s="11"/>
      <c r="DLH16" s="11"/>
      <c r="DLI16" s="11"/>
      <c r="DLJ16" s="11"/>
      <c r="DLK16" s="11"/>
      <c r="DLL16" s="11"/>
      <c r="DLM16" s="11"/>
      <c r="DLN16" s="11"/>
      <c r="DLO16" s="11"/>
      <c r="DLP16" s="11"/>
      <c r="DLQ16" s="11"/>
      <c r="DLR16" s="11"/>
      <c r="DLS16" s="11"/>
      <c r="DLT16" s="11"/>
      <c r="DLU16" s="11"/>
      <c r="DLV16" s="11"/>
      <c r="DLW16" s="11"/>
      <c r="DLX16" s="11"/>
      <c r="DLY16" s="11"/>
      <c r="DLZ16" s="11"/>
      <c r="DMA16" s="11"/>
      <c r="DMB16" s="11"/>
      <c r="DMC16" s="11"/>
      <c r="DMD16" s="11"/>
      <c r="DME16" s="11"/>
      <c r="DMF16" s="11"/>
      <c r="DMG16" s="11"/>
      <c r="DMH16" s="11"/>
      <c r="DMI16" s="11"/>
      <c r="DMJ16" s="11"/>
      <c r="DMK16" s="11"/>
      <c r="DML16" s="11"/>
      <c r="DMM16" s="11"/>
      <c r="DMN16" s="11"/>
      <c r="DMO16" s="11"/>
      <c r="DMP16" s="11"/>
      <c r="DMQ16" s="11"/>
      <c r="DMR16" s="11"/>
      <c r="DMS16" s="11"/>
      <c r="DMT16" s="11"/>
      <c r="DMU16" s="11"/>
      <c r="DMV16" s="11"/>
      <c r="DMW16" s="11"/>
      <c r="DMX16" s="11"/>
      <c r="DMY16" s="11"/>
      <c r="DMZ16" s="11"/>
      <c r="DNA16" s="11"/>
      <c r="DNB16" s="11"/>
      <c r="DNC16" s="11"/>
      <c r="DND16" s="11"/>
      <c r="DNE16" s="11"/>
      <c r="DNF16" s="11"/>
      <c r="DNG16" s="11"/>
      <c r="DNH16" s="11"/>
      <c r="DNI16" s="11"/>
      <c r="DNJ16" s="11"/>
      <c r="DNK16" s="11"/>
      <c r="DNL16" s="11"/>
      <c r="DNM16" s="11"/>
      <c r="DNN16" s="11"/>
      <c r="DNO16" s="11"/>
      <c r="DNP16" s="11"/>
      <c r="DNQ16" s="11"/>
      <c r="DNR16" s="11"/>
      <c r="DNS16" s="11"/>
      <c r="DNT16" s="11"/>
      <c r="DNU16" s="11"/>
      <c r="DNV16" s="11"/>
      <c r="DNW16" s="11"/>
      <c r="DNX16" s="11"/>
      <c r="DNY16" s="11"/>
      <c r="DNZ16" s="11"/>
      <c r="DOA16" s="11"/>
      <c r="DOB16" s="11"/>
      <c r="DOC16" s="11"/>
      <c r="DOD16" s="11"/>
      <c r="DOE16" s="11"/>
      <c r="DOF16" s="11"/>
      <c r="DOG16" s="11"/>
      <c r="DOH16" s="11"/>
      <c r="DOI16" s="11"/>
      <c r="DOJ16" s="11"/>
      <c r="DOK16" s="11"/>
      <c r="DOL16" s="11"/>
      <c r="DOM16" s="11"/>
      <c r="DON16" s="11"/>
      <c r="DOO16" s="11"/>
      <c r="DOP16" s="11"/>
      <c r="DOQ16" s="11"/>
      <c r="DOR16" s="11"/>
      <c r="DOS16" s="11"/>
      <c r="DOT16" s="11"/>
      <c r="DOU16" s="11"/>
      <c r="DOV16" s="11"/>
      <c r="DOW16" s="11"/>
      <c r="DOX16" s="11"/>
      <c r="DOY16" s="11"/>
      <c r="DOZ16" s="11"/>
      <c r="DPA16" s="11"/>
      <c r="DPB16" s="11"/>
      <c r="DPC16" s="11"/>
      <c r="DPD16" s="11"/>
      <c r="DPE16" s="11"/>
      <c r="DPF16" s="11"/>
      <c r="DPG16" s="11"/>
      <c r="DPH16" s="11"/>
      <c r="DPI16" s="11"/>
      <c r="DPJ16" s="11"/>
      <c r="DPK16" s="11"/>
      <c r="DPL16" s="11"/>
      <c r="DPM16" s="11"/>
      <c r="DPN16" s="11"/>
      <c r="DPO16" s="11"/>
      <c r="DPP16" s="11"/>
      <c r="DPQ16" s="11"/>
      <c r="DPR16" s="11"/>
      <c r="DPS16" s="11"/>
      <c r="DPT16" s="11"/>
      <c r="DPU16" s="11"/>
      <c r="DPV16" s="11"/>
      <c r="DPW16" s="11"/>
      <c r="DPX16" s="11"/>
      <c r="DPY16" s="11"/>
      <c r="DPZ16" s="11"/>
      <c r="DQA16" s="11"/>
      <c r="DQB16" s="11"/>
      <c r="DQC16" s="11"/>
      <c r="DQD16" s="11"/>
      <c r="DQE16" s="11"/>
      <c r="DQF16" s="11"/>
      <c r="DQG16" s="11"/>
      <c r="DQH16" s="11"/>
      <c r="DQI16" s="11"/>
      <c r="DQJ16" s="11"/>
      <c r="DQK16" s="11"/>
      <c r="DQL16" s="11"/>
      <c r="DQM16" s="11"/>
      <c r="DQN16" s="11"/>
      <c r="DQO16" s="11"/>
      <c r="DQP16" s="11"/>
      <c r="DQQ16" s="11"/>
      <c r="DQR16" s="11"/>
      <c r="DQS16" s="11"/>
      <c r="DQT16" s="11"/>
      <c r="DQU16" s="11"/>
      <c r="DQV16" s="11"/>
      <c r="DQW16" s="11"/>
      <c r="DQX16" s="11"/>
      <c r="DQY16" s="11"/>
      <c r="DQZ16" s="11"/>
      <c r="DRA16" s="11"/>
      <c r="DRB16" s="11"/>
      <c r="DRC16" s="11"/>
      <c r="DRD16" s="11"/>
      <c r="DRE16" s="11"/>
      <c r="DRF16" s="11"/>
      <c r="DRG16" s="11"/>
      <c r="DRH16" s="11"/>
      <c r="DRI16" s="11"/>
      <c r="DRJ16" s="11"/>
      <c r="DRK16" s="11"/>
      <c r="DRL16" s="11"/>
      <c r="DRM16" s="11"/>
      <c r="DRN16" s="11"/>
      <c r="DRO16" s="11"/>
      <c r="DRP16" s="11"/>
      <c r="DRQ16" s="11"/>
      <c r="DRR16" s="11"/>
      <c r="DRS16" s="11"/>
      <c r="DRT16" s="11"/>
      <c r="DRU16" s="11"/>
      <c r="DRV16" s="11"/>
      <c r="DRW16" s="11"/>
      <c r="DRX16" s="11"/>
      <c r="DRY16" s="11"/>
      <c r="DRZ16" s="11"/>
      <c r="DSA16" s="11"/>
      <c r="DSB16" s="11"/>
      <c r="DSC16" s="11"/>
      <c r="DSD16" s="11"/>
      <c r="DSE16" s="11"/>
      <c r="DSF16" s="11"/>
      <c r="DSG16" s="11"/>
      <c r="DSH16" s="11"/>
      <c r="DSI16" s="11"/>
      <c r="DSJ16" s="11"/>
      <c r="DSK16" s="11"/>
      <c r="DSL16" s="11"/>
      <c r="DSM16" s="11"/>
      <c r="DSN16" s="11"/>
      <c r="DSO16" s="11"/>
      <c r="DSP16" s="11"/>
      <c r="DSQ16" s="11"/>
      <c r="DSR16" s="11"/>
      <c r="DSS16" s="11"/>
      <c r="DST16" s="11"/>
      <c r="DSU16" s="11"/>
      <c r="DSV16" s="11"/>
      <c r="DSW16" s="11"/>
      <c r="DSX16" s="11"/>
      <c r="DSY16" s="11"/>
      <c r="DSZ16" s="11"/>
      <c r="DTA16" s="11"/>
      <c r="DTB16" s="11"/>
      <c r="DTC16" s="11"/>
      <c r="DTD16" s="11"/>
      <c r="DTE16" s="11"/>
      <c r="DTF16" s="11"/>
      <c r="DTG16" s="11"/>
      <c r="DTH16" s="11"/>
      <c r="DTI16" s="11"/>
      <c r="DTJ16" s="11"/>
      <c r="DTK16" s="11"/>
      <c r="DTL16" s="11"/>
      <c r="DTM16" s="11"/>
      <c r="DTN16" s="11"/>
      <c r="DTO16" s="11"/>
      <c r="DTP16" s="11"/>
      <c r="DTQ16" s="11"/>
      <c r="DTR16" s="11"/>
      <c r="DTS16" s="11"/>
      <c r="DTT16" s="11"/>
      <c r="DTU16" s="11"/>
      <c r="DTV16" s="11"/>
      <c r="DTW16" s="11"/>
      <c r="DTX16" s="11"/>
      <c r="DTY16" s="11"/>
      <c r="DTZ16" s="11"/>
      <c r="DUA16" s="11"/>
      <c r="DUB16" s="11"/>
      <c r="DUC16" s="11"/>
      <c r="DUD16" s="11"/>
      <c r="DUE16" s="11"/>
      <c r="DUF16" s="11"/>
      <c r="DUG16" s="11"/>
      <c r="DUH16" s="11"/>
      <c r="DUI16" s="11"/>
      <c r="DUJ16" s="11"/>
      <c r="DUK16" s="11"/>
      <c r="DUL16" s="11"/>
      <c r="DUM16" s="11"/>
      <c r="DUN16" s="11"/>
      <c r="DUO16" s="11"/>
      <c r="DUP16" s="11"/>
      <c r="DUQ16" s="11"/>
      <c r="DUR16" s="11"/>
      <c r="DUS16" s="11"/>
      <c r="DUT16" s="11"/>
      <c r="DUU16" s="11"/>
      <c r="DUV16" s="11"/>
      <c r="DUW16" s="11"/>
      <c r="DUX16" s="11"/>
      <c r="DUY16" s="11"/>
      <c r="DUZ16" s="11"/>
      <c r="DVA16" s="11"/>
      <c r="DVB16" s="11"/>
      <c r="DVC16" s="11"/>
      <c r="DVD16" s="11"/>
      <c r="DVE16" s="11"/>
      <c r="DVF16" s="11"/>
      <c r="DVG16" s="11"/>
      <c r="DVH16" s="11"/>
      <c r="DVI16" s="11"/>
      <c r="DVJ16" s="11"/>
      <c r="DVK16" s="11"/>
      <c r="DVL16" s="11"/>
      <c r="DVM16" s="11"/>
      <c r="DVN16" s="11"/>
      <c r="DVO16" s="11"/>
      <c r="DVP16" s="11"/>
      <c r="DVQ16" s="11"/>
      <c r="DVR16" s="11"/>
      <c r="DVS16" s="11"/>
      <c r="DVT16" s="11"/>
      <c r="DVU16" s="11"/>
      <c r="DVV16" s="11"/>
      <c r="DVW16" s="11"/>
      <c r="DVX16" s="11"/>
      <c r="DVY16" s="11"/>
      <c r="DVZ16" s="11"/>
      <c r="DWA16" s="11"/>
      <c r="DWB16" s="11"/>
      <c r="DWC16" s="11"/>
      <c r="DWD16" s="11"/>
      <c r="DWE16" s="11"/>
      <c r="DWF16" s="11"/>
      <c r="DWG16" s="11"/>
      <c r="DWH16" s="11"/>
      <c r="DWI16" s="11"/>
      <c r="DWJ16" s="11"/>
      <c r="DWK16" s="11"/>
      <c r="DWL16" s="11"/>
      <c r="DWM16" s="11"/>
      <c r="DWN16" s="11"/>
      <c r="DWO16" s="11"/>
      <c r="DWP16" s="11"/>
      <c r="DWQ16" s="11"/>
      <c r="DWR16" s="11"/>
      <c r="DWS16" s="11"/>
      <c r="DWT16" s="11"/>
      <c r="DWU16" s="11"/>
      <c r="DWV16" s="11"/>
      <c r="DWW16" s="11"/>
      <c r="DWX16" s="11"/>
      <c r="DWY16" s="11"/>
      <c r="DWZ16" s="11"/>
      <c r="DXA16" s="11"/>
      <c r="DXB16" s="11"/>
      <c r="DXC16" s="11"/>
      <c r="DXD16" s="11"/>
      <c r="DXE16" s="11"/>
      <c r="DXF16" s="11"/>
      <c r="DXG16" s="11"/>
      <c r="DXH16" s="11"/>
      <c r="DXI16" s="11"/>
      <c r="DXJ16" s="11"/>
      <c r="DXK16" s="11"/>
      <c r="DXL16" s="11"/>
      <c r="DXM16" s="11"/>
      <c r="DXN16" s="11"/>
      <c r="DXO16" s="11"/>
      <c r="DXP16" s="11"/>
      <c r="DXQ16" s="11"/>
      <c r="DXR16" s="11"/>
      <c r="DXS16" s="11"/>
      <c r="DXT16" s="11"/>
      <c r="DXU16" s="11"/>
      <c r="DXV16" s="11"/>
      <c r="DXW16" s="11"/>
      <c r="DXX16" s="11"/>
      <c r="DXY16" s="11"/>
      <c r="DXZ16" s="11"/>
      <c r="DYA16" s="11"/>
      <c r="DYB16" s="11"/>
      <c r="DYC16" s="11"/>
      <c r="DYD16" s="11"/>
      <c r="DYE16" s="11"/>
      <c r="DYF16" s="11"/>
      <c r="DYG16" s="11"/>
      <c r="DYH16" s="11"/>
      <c r="DYI16" s="11"/>
      <c r="DYJ16" s="11"/>
      <c r="DYK16" s="11"/>
      <c r="DYL16" s="11"/>
      <c r="DYM16" s="11"/>
      <c r="DYN16" s="11"/>
      <c r="DYO16" s="11"/>
      <c r="DYP16" s="11"/>
      <c r="DYQ16" s="11"/>
      <c r="DYR16" s="11"/>
      <c r="DYS16" s="11"/>
      <c r="DYT16" s="11"/>
      <c r="DYU16" s="11"/>
      <c r="DYV16" s="11"/>
      <c r="DYW16" s="11"/>
      <c r="DYX16" s="11"/>
      <c r="DYY16" s="11"/>
      <c r="DYZ16" s="11"/>
      <c r="DZA16" s="11"/>
      <c r="DZB16" s="11"/>
      <c r="DZC16" s="11"/>
      <c r="DZD16" s="11"/>
      <c r="DZE16" s="11"/>
      <c r="DZF16" s="11"/>
      <c r="DZG16" s="11"/>
      <c r="DZH16" s="11"/>
      <c r="DZI16" s="11"/>
      <c r="DZJ16" s="11"/>
      <c r="DZK16" s="11"/>
      <c r="DZL16" s="11"/>
      <c r="DZM16" s="11"/>
      <c r="DZN16" s="11"/>
      <c r="DZO16" s="11"/>
      <c r="DZP16" s="11"/>
      <c r="DZQ16" s="11"/>
      <c r="DZR16" s="11"/>
      <c r="DZS16" s="11"/>
      <c r="DZT16" s="11"/>
      <c r="DZU16" s="11"/>
      <c r="DZV16" s="11"/>
      <c r="DZW16" s="11"/>
      <c r="DZX16" s="11"/>
      <c r="DZY16" s="11"/>
      <c r="DZZ16" s="11"/>
      <c r="EAA16" s="11"/>
      <c r="EAB16" s="11"/>
      <c r="EAC16" s="11"/>
      <c r="EAD16" s="11"/>
      <c r="EAE16" s="11"/>
      <c r="EAF16" s="11"/>
      <c r="EAG16" s="11"/>
      <c r="EAH16" s="11"/>
      <c r="EAI16" s="11"/>
      <c r="EAJ16" s="11"/>
      <c r="EAK16" s="11"/>
      <c r="EAL16" s="11"/>
      <c r="EAM16" s="11"/>
      <c r="EAN16" s="11"/>
      <c r="EAO16" s="11"/>
      <c r="EAP16" s="11"/>
      <c r="EAQ16" s="11"/>
      <c r="EAR16" s="11"/>
      <c r="EAS16" s="11"/>
      <c r="EAT16" s="11"/>
      <c r="EAU16" s="11"/>
      <c r="EAV16" s="11"/>
      <c r="EAW16" s="11"/>
      <c r="EAX16" s="11"/>
      <c r="EAY16" s="11"/>
      <c r="EAZ16" s="11"/>
      <c r="EBA16" s="11"/>
      <c r="EBB16" s="11"/>
      <c r="EBC16" s="11"/>
      <c r="EBD16" s="11"/>
      <c r="EBE16" s="11"/>
      <c r="EBF16" s="11"/>
      <c r="EBG16" s="11"/>
      <c r="EBH16" s="11"/>
      <c r="EBI16" s="11"/>
      <c r="EBJ16" s="11"/>
      <c r="EBK16" s="11"/>
      <c r="EBL16" s="11"/>
      <c r="EBM16" s="11"/>
      <c r="EBN16" s="11"/>
      <c r="EBO16" s="11"/>
      <c r="EBP16" s="11"/>
      <c r="EBQ16" s="11"/>
      <c r="EBR16" s="11"/>
      <c r="EBS16" s="11"/>
      <c r="EBT16" s="11"/>
      <c r="EBU16" s="11"/>
      <c r="EBV16" s="11"/>
      <c r="EBW16" s="11"/>
      <c r="EBX16" s="11"/>
      <c r="EBY16" s="11"/>
      <c r="EBZ16" s="11"/>
      <c r="ECA16" s="11"/>
      <c r="ECB16" s="11"/>
      <c r="ECC16" s="11"/>
      <c r="ECD16" s="11"/>
      <c r="ECE16" s="11"/>
      <c r="ECF16" s="11"/>
      <c r="ECG16" s="11"/>
      <c r="ECH16" s="11"/>
      <c r="ECI16" s="11"/>
      <c r="ECJ16" s="11"/>
      <c r="ECK16" s="11"/>
      <c r="ECL16" s="11"/>
      <c r="ECM16" s="11"/>
      <c r="ECN16" s="11"/>
      <c r="ECO16" s="11"/>
      <c r="ECP16" s="11"/>
      <c r="ECQ16" s="11"/>
      <c r="ECR16" s="11"/>
      <c r="ECS16" s="11"/>
      <c r="ECT16" s="11"/>
      <c r="ECU16" s="11"/>
      <c r="ECV16" s="11"/>
      <c r="ECW16" s="11"/>
      <c r="ECX16" s="11"/>
      <c r="ECY16" s="11"/>
      <c r="ECZ16" s="11"/>
      <c r="EDA16" s="11"/>
      <c r="EDB16" s="11"/>
      <c r="EDC16" s="11"/>
      <c r="EDD16" s="11"/>
      <c r="EDE16" s="11"/>
      <c r="EDF16" s="11"/>
      <c r="EDG16" s="11"/>
      <c r="EDH16" s="11"/>
      <c r="EDI16" s="11"/>
      <c r="EDJ16" s="11"/>
      <c r="EDK16" s="11"/>
      <c r="EDL16" s="11"/>
      <c r="EDM16" s="11"/>
      <c r="EDN16" s="11"/>
      <c r="EDO16" s="11"/>
      <c r="EDP16" s="11"/>
      <c r="EDQ16" s="11"/>
      <c r="EDR16" s="11"/>
      <c r="EDS16" s="11"/>
      <c r="EDT16" s="11"/>
      <c r="EDU16" s="11"/>
      <c r="EDV16" s="11"/>
      <c r="EDW16" s="11"/>
      <c r="EDX16" s="11"/>
      <c r="EDY16" s="11"/>
      <c r="EDZ16" s="11"/>
      <c r="EEA16" s="11"/>
      <c r="EEB16" s="11"/>
      <c r="EEC16" s="11"/>
      <c r="EED16" s="11"/>
      <c r="EEE16" s="11"/>
      <c r="EEF16" s="11"/>
      <c r="EEG16" s="11"/>
      <c r="EEH16" s="11"/>
      <c r="EEI16" s="11"/>
      <c r="EEJ16" s="11"/>
      <c r="EEK16" s="11"/>
      <c r="EEL16" s="11"/>
      <c r="EEM16" s="11"/>
      <c r="EEN16" s="11"/>
      <c r="EEO16" s="11"/>
      <c r="EEP16" s="11"/>
      <c r="EEQ16" s="11"/>
      <c r="EER16" s="11"/>
      <c r="EES16" s="11"/>
      <c r="EET16" s="11"/>
      <c r="EEU16" s="11"/>
      <c r="EEV16" s="11"/>
      <c r="EEW16" s="11"/>
      <c r="EEX16" s="11"/>
      <c r="EEY16" s="11"/>
      <c r="EEZ16" s="11"/>
      <c r="EFA16" s="11"/>
      <c r="EFB16" s="11"/>
      <c r="EFC16" s="11"/>
      <c r="EFD16" s="11"/>
      <c r="EFE16" s="11"/>
      <c r="EFF16" s="11"/>
      <c r="EFG16" s="11"/>
      <c r="EFH16" s="11"/>
      <c r="EFI16" s="11"/>
      <c r="EFJ16" s="11"/>
      <c r="EFK16" s="11"/>
      <c r="EFL16" s="11"/>
      <c r="EFM16" s="11"/>
      <c r="EFN16" s="11"/>
      <c r="EFO16" s="11"/>
      <c r="EFP16" s="11"/>
      <c r="EFQ16" s="11"/>
      <c r="EFR16" s="11"/>
      <c r="EFS16" s="11"/>
      <c r="EFT16" s="11"/>
      <c r="EFU16" s="11"/>
      <c r="EFV16" s="11"/>
      <c r="EFW16" s="11"/>
      <c r="EFX16" s="11"/>
      <c r="EFY16" s="11"/>
      <c r="EFZ16" s="11"/>
      <c r="EGA16" s="11"/>
      <c r="EGB16" s="11"/>
      <c r="EGC16" s="11"/>
      <c r="EGD16" s="11"/>
      <c r="EGE16" s="11"/>
      <c r="EGF16" s="11"/>
      <c r="EGG16" s="11"/>
      <c r="EGH16" s="11"/>
      <c r="EGI16" s="11"/>
      <c r="EGJ16" s="11"/>
      <c r="EGK16" s="11"/>
      <c r="EGL16" s="11"/>
      <c r="EGM16" s="11"/>
      <c r="EGN16" s="11"/>
      <c r="EGO16" s="11"/>
      <c r="EGP16" s="11"/>
      <c r="EGQ16" s="11"/>
      <c r="EGR16" s="11"/>
      <c r="EGS16" s="11"/>
      <c r="EGT16" s="11"/>
      <c r="EGU16" s="11"/>
      <c r="EGV16" s="11"/>
      <c r="EGW16" s="11"/>
      <c r="EGX16" s="11"/>
      <c r="EGY16" s="11"/>
      <c r="EGZ16" s="11"/>
      <c r="EHA16" s="11"/>
      <c r="EHB16" s="11"/>
      <c r="EHC16" s="11"/>
      <c r="EHD16" s="11"/>
      <c r="EHE16" s="11"/>
      <c r="EHF16" s="11"/>
      <c r="EHG16" s="11"/>
      <c r="EHH16" s="11"/>
      <c r="EHI16" s="11"/>
      <c r="EHJ16" s="11"/>
      <c r="EHK16" s="11"/>
      <c r="EHL16" s="11"/>
      <c r="EHM16" s="11"/>
      <c r="EHN16" s="11"/>
      <c r="EHO16" s="11"/>
      <c r="EHP16" s="11"/>
      <c r="EHQ16" s="11"/>
      <c r="EHR16" s="11"/>
      <c r="EHS16" s="11"/>
      <c r="EHT16" s="11"/>
      <c r="EHU16" s="11"/>
      <c r="EHV16" s="11"/>
      <c r="EHW16" s="11"/>
      <c r="EHX16" s="11"/>
      <c r="EHY16" s="11"/>
      <c r="EHZ16" s="11"/>
      <c r="EIA16" s="11"/>
      <c r="EIB16" s="11"/>
      <c r="EIC16" s="11"/>
      <c r="EID16" s="11"/>
      <c r="EIE16" s="11"/>
      <c r="EIF16" s="11"/>
      <c r="EIG16" s="11"/>
      <c r="EIH16" s="11"/>
      <c r="EII16" s="11"/>
      <c r="EIJ16" s="11"/>
      <c r="EIK16" s="11"/>
      <c r="EIL16" s="11"/>
      <c r="EIM16" s="11"/>
      <c r="EIN16" s="11"/>
      <c r="EIO16" s="11"/>
      <c r="EIP16" s="11"/>
      <c r="EIQ16" s="11"/>
      <c r="EIR16" s="11"/>
      <c r="EIS16" s="11"/>
      <c r="EIT16" s="11"/>
      <c r="EIU16" s="11"/>
      <c r="EIV16" s="11"/>
      <c r="EIW16" s="11"/>
      <c r="EIX16" s="11"/>
      <c r="EIY16" s="11"/>
      <c r="EIZ16" s="11"/>
      <c r="EJA16" s="11"/>
      <c r="EJB16" s="11"/>
      <c r="EJC16" s="11"/>
      <c r="EJD16" s="11"/>
      <c r="EJE16" s="11"/>
      <c r="EJF16" s="11"/>
      <c r="EJG16" s="11"/>
      <c r="EJH16" s="11"/>
      <c r="EJI16" s="11"/>
      <c r="EJJ16" s="11"/>
      <c r="EJK16" s="11"/>
      <c r="EJL16" s="11"/>
      <c r="EJM16" s="11"/>
      <c r="EJN16" s="11"/>
      <c r="EJO16" s="11"/>
      <c r="EJP16" s="11"/>
      <c r="EJQ16" s="11"/>
      <c r="EJR16" s="11"/>
      <c r="EJS16" s="11"/>
      <c r="EJT16" s="11"/>
      <c r="EJU16" s="11"/>
      <c r="EJV16" s="11"/>
      <c r="EJW16" s="11"/>
      <c r="EJX16" s="11"/>
      <c r="EJY16" s="11"/>
      <c r="EJZ16" s="11"/>
      <c r="EKA16" s="11"/>
      <c r="EKB16" s="11"/>
      <c r="EKC16" s="11"/>
      <c r="EKD16" s="11"/>
      <c r="EKE16" s="11"/>
      <c r="EKF16" s="11"/>
      <c r="EKG16" s="11"/>
      <c r="EKH16" s="11"/>
      <c r="EKI16" s="11"/>
      <c r="EKJ16" s="11"/>
      <c r="EKK16" s="11"/>
      <c r="EKL16" s="11"/>
      <c r="EKM16" s="11"/>
      <c r="EKN16" s="11"/>
      <c r="EKO16" s="11"/>
      <c r="EKP16" s="11"/>
      <c r="EKQ16" s="11"/>
      <c r="EKR16" s="11"/>
      <c r="EKS16" s="11"/>
      <c r="EKT16" s="11"/>
      <c r="EKU16" s="11"/>
      <c r="EKV16" s="11"/>
      <c r="EKW16" s="11"/>
      <c r="EKX16" s="11"/>
      <c r="EKY16" s="11"/>
      <c r="EKZ16" s="11"/>
      <c r="ELA16" s="11"/>
      <c r="ELB16" s="11"/>
      <c r="ELC16" s="11"/>
      <c r="ELD16" s="11"/>
      <c r="ELE16" s="11"/>
      <c r="ELF16" s="11"/>
      <c r="ELG16" s="11"/>
      <c r="ELH16" s="11"/>
      <c r="ELI16" s="11"/>
      <c r="ELJ16" s="11"/>
      <c r="ELK16" s="11"/>
      <c r="ELL16" s="11"/>
      <c r="ELM16" s="11"/>
      <c r="ELN16" s="11"/>
      <c r="ELO16" s="11"/>
      <c r="ELP16" s="11"/>
      <c r="ELQ16" s="11"/>
      <c r="ELR16" s="11"/>
      <c r="ELS16" s="11"/>
      <c r="ELT16" s="11"/>
      <c r="ELU16" s="11"/>
      <c r="ELV16" s="11"/>
      <c r="ELW16" s="11"/>
      <c r="ELX16" s="11"/>
      <c r="ELY16" s="11"/>
      <c r="ELZ16" s="11"/>
      <c r="EMA16" s="11"/>
      <c r="EMB16" s="11"/>
      <c r="EMC16" s="11"/>
      <c r="EMD16" s="11"/>
      <c r="EME16" s="11"/>
      <c r="EMF16" s="11"/>
      <c r="EMG16" s="11"/>
      <c r="EMH16" s="11"/>
      <c r="EMI16" s="11"/>
      <c r="EMJ16" s="11"/>
      <c r="EMK16" s="11"/>
      <c r="EML16" s="11"/>
      <c r="EMM16" s="11"/>
      <c r="EMN16" s="11"/>
      <c r="EMO16" s="11"/>
      <c r="EMP16" s="11"/>
      <c r="EMQ16" s="11"/>
      <c r="EMR16" s="11"/>
      <c r="EMS16" s="11"/>
      <c r="EMT16" s="11"/>
      <c r="EMU16" s="11"/>
      <c r="EMV16" s="11"/>
      <c r="EMW16" s="11"/>
      <c r="EMX16" s="11"/>
      <c r="EMY16" s="11"/>
      <c r="EMZ16" s="11"/>
      <c r="ENA16" s="11"/>
      <c r="ENB16" s="11"/>
      <c r="ENC16" s="11"/>
      <c r="END16" s="11"/>
      <c r="ENE16" s="11"/>
      <c r="ENF16" s="11"/>
      <c r="ENG16" s="11"/>
      <c r="ENH16" s="11"/>
      <c r="ENI16" s="11"/>
      <c r="ENJ16" s="11"/>
      <c r="ENK16" s="11"/>
      <c r="ENL16" s="11"/>
      <c r="ENM16" s="11"/>
      <c r="ENN16" s="11"/>
      <c r="ENO16" s="11"/>
      <c r="ENP16" s="11"/>
      <c r="ENQ16" s="11"/>
      <c r="ENR16" s="11"/>
      <c r="ENS16" s="11"/>
      <c r="ENT16" s="11"/>
      <c r="ENU16" s="11"/>
      <c r="ENV16" s="11"/>
      <c r="ENW16" s="11"/>
      <c r="ENX16" s="11"/>
      <c r="ENY16" s="11"/>
      <c r="ENZ16" s="11"/>
      <c r="EOA16" s="11"/>
      <c r="EOB16" s="11"/>
      <c r="EOC16" s="11"/>
      <c r="EOD16" s="11"/>
      <c r="EOE16" s="11"/>
      <c r="EOF16" s="11"/>
      <c r="EOG16" s="11"/>
      <c r="EOH16" s="11"/>
      <c r="EOI16" s="11"/>
      <c r="EOJ16" s="11"/>
      <c r="EOK16" s="11"/>
      <c r="EOL16" s="11"/>
      <c r="EOM16" s="11"/>
      <c r="EON16" s="11"/>
      <c r="EOO16" s="11"/>
      <c r="EOP16" s="11"/>
      <c r="EOQ16" s="11"/>
      <c r="EOR16" s="11"/>
      <c r="EOS16" s="11"/>
      <c r="EOT16" s="11"/>
      <c r="EOU16" s="11"/>
      <c r="EOV16" s="11"/>
      <c r="EOW16" s="11"/>
      <c r="EOX16" s="11"/>
      <c r="EOY16" s="11"/>
      <c r="EOZ16" s="11"/>
      <c r="EPA16" s="11"/>
      <c r="EPB16" s="11"/>
      <c r="EPC16" s="11"/>
      <c r="EPD16" s="11"/>
      <c r="EPE16" s="11"/>
      <c r="EPF16" s="11"/>
      <c r="EPG16" s="11"/>
      <c r="EPH16" s="11"/>
      <c r="EPI16" s="11"/>
      <c r="EPJ16" s="11"/>
      <c r="EPK16" s="11"/>
      <c r="EPL16" s="11"/>
      <c r="EPM16" s="11"/>
      <c r="EPN16" s="11"/>
      <c r="EPO16" s="11"/>
      <c r="EPP16" s="11"/>
      <c r="EPQ16" s="11"/>
      <c r="EPR16" s="11"/>
      <c r="EPS16" s="11"/>
      <c r="EPT16" s="11"/>
      <c r="EPU16" s="11"/>
      <c r="EPV16" s="11"/>
      <c r="EPW16" s="11"/>
      <c r="EPX16" s="11"/>
      <c r="EPY16" s="11"/>
      <c r="EPZ16" s="11"/>
      <c r="EQA16" s="11"/>
      <c r="EQB16" s="11"/>
      <c r="EQC16" s="11"/>
      <c r="EQD16" s="11"/>
      <c r="EQE16" s="11"/>
      <c r="EQF16" s="11"/>
      <c r="EQG16" s="11"/>
      <c r="EQH16" s="11"/>
      <c r="EQI16" s="11"/>
      <c r="EQJ16" s="11"/>
      <c r="EQK16" s="11"/>
      <c r="EQL16" s="11"/>
      <c r="EQM16" s="11"/>
      <c r="EQN16" s="11"/>
      <c r="EQO16" s="11"/>
      <c r="EQP16" s="11"/>
      <c r="EQQ16" s="11"/>
      <c r="EQR16" s="11"/>
      <c r="EQS16" s="11"/>
      <c r="EQT16" s="11"/>
      <c r="EQU16" s="11"/>
      <c r="EQV16" s="11"/>
      <c r="EQW16" s="11"/>
      <c r="EQX16" s="11"/>
      <c r="EQY16" s="11"/>
      <c r="EQZ16" s="11"/>
      <c r="ERA16" s="11"/>
      <c r="ERB16" s="11"/>
      <c r="ERC16" s="11"/>
      <c r="ERD16" s="11"/>
      <c r="ERE16" s="11"/>
      <c r="ERF16" s="11"/>
      <c r="ERG16" s="11"/>
      <c r="ERH16" s="11"/>
      <c r="ERI16" s="11"/>
      <c r="ERJ16" s="11"/>
      <c r="ERK16" s="11"/>
      <c r="ERL16" s="11"/>
      <c r="ERM16" s="11"/>
      <c r="ERN16" s="11"/>
      <c r="ERO16" s="11"/>
      <c r="ERP16" s="11"/>
      <c r="ERQ16" s="11"/>
      <c r="ERR16" s="11"/>
      <c r="ERS16" s="11"/>
      <c r="ERT16" s="11"/>
      <c r="ERU16" s="11"/>
      <c r="ERV16" s="11"/>
      <c r="ERW16" s="11"/>
      <c r="ERX16" s="11"/>
      <c r="ERY16" s="11"/>
      <c r="ERZ16" s="11"/>
      <c r="ESA16" s="11"/>
      <c r="ESB16" s="11"/>
      <c r="ESC16" s="11"/>
      <c r="ESD16" s="11"/>
      <c r="ESE16" s="11"/>
      <c r="ESF16" s="11"/>
      <c r="ESG16" s="11"/>
      <c r="ESH16" s="11"/>
      <c r="ESI16" s="11"/>
      <c r="ESJ16" s="11"/>
      <c r="ESK16" s="11"/>
      <c r="ESL16" s="11"/>
      <c r="ESM16" s="11"/>
      <c r="ESN16" s="11"/>
      <c r="ESO16" s="11"/>
      <c r="ESP16" s="11"/>
      <c r="ESQ16" s="11"/>
      <c r="ESR16" s="11"/>
      <c r="ESS16" s="11"/>
      <c r="EST16" s="11"/>
      <c r="ESU16" s="11"/>
      <c r="ESV16" s="11"/>
      <c r="ESW16" s="11"/>
      <c r="ESX16" s="11"/>
      <c r="ESY16" s="11"/>
      <c r="ESZ16" s="11"/>
      <c r="ETA16" s="11"/>
      <c r="ETB16" s="11"/>
      <c r="ETC16" s="11"/>
      <c r="ETD16" s="11"/>
      <c r="ETE16" s="11"/>
      <c r="ETF16" s="11"/>
      <c r="ETG16" s="11"/>
      <c r="ETH16" s="11"/>
      <c r="ETI16" s="11"/>
      <c r="ETJ16" s="11"/>
      <c r="ETK16" s="11"/>
      <c r="ETL16" s="11"/>
      <c r="ETM16" s="11"/>
      <c r="ETN16" s="11"/>
      <c r="ETO16" s="11"/>
      <c r="ETP16" s="11"/>
      <c r="ETQ16" s="11"/>
      <c r="ETR16" s="11"/>
      <c r="ETS16" s="11"/>
      <c r="ETT16" s="11"/>
      <c r="ETU16" s="11"/>
      <c r="ETV16" s="11"/>
      <c r="ETW16" s="11"/>
      <c r="ETX16" s="11"/>
      <c r="ETY16" s="11"/>
      <c r="ETZ16" s="11"/>
      <c r="EUA16" s="11"/>
      <c r="EUB16" s="11"/>
      <c r="EUC16" s="11"/>
      <c r="EUD16" s="11"/>
      <c r="EUE16" s="11"/>
      <c r="EUF16" s="11"/>
      <c r="EUG16" s="11"/>
      <c r="EUH16" s="11"/>
      <c r="EUI16" s="11"/>
      <c r="EUJ16" s="11"/>
      <c r="EUK16" s="11"/>
      <c r="EUL16" s="11"/>
      <c r="EUM16" s="11"/>
      <c r="EUN16" s="11"/>
      <c r="EUO16" s="11"/>
      <c r="EUP16" s="11"/>
      <c r="EUQ16" s="11"/>
      <c r="EUR16" s="11"/>
      <c r="EUS16" s="11"/>
      <c r="EUT16" s="11"/>
      <c r="EUU16" s="11"/>
      <c r="EUV16" s="11"/>
      <c r="EUW16" s="11"/>
      <c r="EUX16" s="11"/>
      <c r="EUY16" s="11"/>
      <c r="EUZ16" s="11"/>
      <c r="EVA16" s="11"/>
      <c r="EVB16" s="11"/>
      <c r="EVC16" s="11"/>
      <c r="EVD16" s="11"/>
      <c r="EVE16" s="11"/>
      <c r="EVF16" s="11"/>
      <c r="EVG16" s="11"/>
      <c r="EVH16" s="11"/>
      <c r="EVI16" s="11"/>
      <c r="EVJ16" s="11"/>
      <c r="EVK16" s="11"/>
      <c r="EVL16" s="11"/>
      <c r="EVM16" s="11"/>
      <c r="EVN16" s="11"/>
      <c r="EVO16" s="11"/>
      <c r="EVP16" s="11"/>
      <c r="EVQ16" s="11"/>
      <c r="EVR16" s="11"/>
      <c r="EVS16" s="11"/>
      <c r="EVT16" s="11"/>
      <c r="EVU16" s="11"/>
      <c r="EVV16" s="11"/>
      <c r="EVW16" s="11"/>
      <c r="EVX16" s="11"/>
      <c r="EVY16" s="11"/>
      <c r="EVZ16" s="11"/>
      <c r="EWA16" s="11"/>
      <c r="EWB16" s="11"/>
      <c r="EWC16" s="11"/>
      <c r="EWD16" s="11"/>
      <c r="EWE16" s="11"/>
      <c r="EWF16" s="11"/>
      <c r="EWG16" s="11"/>
      <c r="EWH16" s="11"/>
      <c r="EWI16" s="11"/>
      <c r="EWJ16" s="11"/>
      <c r="EWK16" s="11"/>
      <c r="EWL16" s="11"/>
      <c r="EWM16" s="11"/>
      <c r="EWN16" s="11"/>
      <c r="EWO16" s="11"/>
      <c r="EWP16" s="11"/>
      <c r="EWQ16" s="11"/>
      <c r="EWR16" s="11"/>
      <c r="EWS16" s="11"/>
      <c r="EWT16" s="11"/>
      <c r="EWU16" s="11"/>
      <c r="EWV16" s="11"/>
      <c r="EWW16" s="11"/>
      <c r="EWX16" s="11"/>
      <c r="EWY16" s="11"/>
      <c r="EWZ16" s="11"/>
      <c r="EXA16" s="11"/>
      <c r="EXB16" s="11"/>
      <c r="EXC16" s="11"/>
      <c r="EXD16" s="11"/>
      <c r="EXE16" s="11"/>
      <c r="EXF16" s="11"/>
      <c r="EXG16" s="11"/>
      <c r="EXH16" s="11"/>
      <c r="EXI16" s="11"/>
      <c r="EXJ16" s="11"/>
      <c r="EXK16" s="11"/>
      <c r="EXL16" s="11"/>
      <c r="EXM16" s="11"/>
      <c r="EXN16" s="11"/>
      <c r="EXO16" s="11"/>
      <c r="EXP16" s="11"/>
      <c r="EXQ16" s="11"/>
      <c r="EXR16" s="11"/>
      <c r="EXS16" s="11"/>
      <c r="EXT16" s="11"/>
      <c r="EXU16" s="11"/>
      <c r="EXV16" s="11"/>
      <c r="EXW16" s="11"/>
      <c r="EXX16" s="11"/>
      <c r="EXY16" s="11"/>
      <c r="EXZ16" s="11"/>
      <c r="EYA16" s="11"/>
      <c r="EYB16" s="11"/>
      <c r="EYC16" s="11"/>
      <c r="EYD16" s="11"/>
      <c r="EYE16" s="11"/>
      <c r="EYF16" s="11"/>
      <c r="EYG16" s="11"/>
      <c r="EYH16" s="11"/>
      <c r="EYI16" s="11"/>
      <c r="EYJ16" s="11"/>
      <c r="EYK16" s="11"/>
      <c r="EYL16" s="11"/>
      <c r="EYM16" s="11"/>
      <c r="EYN16" s="11"/>
      <c r="EYO16" s="11"/>
      <c r="EYP16" s="11"/>
      <c r="EYQ16" s="11"/>
      <c r="EYR16" s="11"/>
      <c r="EYS16" s="11"/>
      <c r="EYT16" s="11"/>
      <c r="EYU16" s="11"/>
      <c r="EYV16" s="11"/>
      <c r="EYW16" s="11"/>
      <c r="EYX16" s="11"/>
      <c r="EYY16" s="11"/>
      <c r="EYZ16" s="11"/>
      <c r="EZA16" s="11"/>
      <c r="EZB16" s="11"/>
      <c r="EZC16" s="11"/>
      <c r="EZD16" s="11"/>
      <c r="EZE16" s="11"/>
      <c r="EZF16" s="11"/>
      <c r="EZG16" s="11"/>
      <c r="EZH16" s="11"/>
      <c r="EZI16" s="11"/>
      <c r="EZJ16" s="11"/>
      <c r="EZK16" s="11"/>
      <c r="EZL16" s="11"/>
      <c r="EZM16" s="11"/>
      <c r="EZN16" s="11"/>
      <c r="EZO16" s="11"/>
      <c r="EZP16" s="11"/>
      <c r="EZQ16" s="11"/>
      <c r="EZR16" s="11"/>
      <c r="EZS16" s="11"/>
      <c r="EZT16" s="11"/>
      <c r="EZU16" s="11"/>
      <c r="EZV16" s="11"/>
      <c r="EZW16" s="11"/>
      <c r="EZX16" s="11"/>
      <c r="EZY16" s="11"/>
      <c r="EZZ16" s="11"/>
      <c r="FAA16" s="11"/>
      <c r="FAB16" s="11"/>
      <c r="FAC16" s="11"/>
      <c r="FAD16" s="11"/>
      <c r="FAE16" s="11"/>
      <c r="FAF16" s="11"/>
      <c r="FAG16" s="11"/>
      <c r="FAH16" s="11"/>
      <c r="FAI16" s="11"/>
      <c r="FAJ16" s="11"/>
      <c r="FAK16" s="11"/>
      <c r="FAL16" s="11"/>
      <c r="FAM16" s="11"/>
      <c r="FAN16" s="11"/>
      <c r="FAO16" s="11"/>
      <c r="FAP16" s="11"/>
      <c r="FAQ16" s="11"/>
      <c r="FAR16" s="11"/>
      <c r="FAS16" s="11"/>
      <c r="FAT16" s="11"/>
      <c r="FAU16" s="11"/>
      <c r="FAV16" s="11"/>
      <c r="FAW16" s="11"/>
      <c r="FAX16" s="11"/>
      <c r="FAY16" s="11"/>
      <c r="FAZ16" s="11"/>
      <c r="FBA16" s="11"/>
      <c r="FBB16" s="11"/>
      <c r="FBC16" s="11"/>
      <c r="FBD16" s="11"/>
      <c r="FBE16" s="11"/>
      <c r="FBF16" s="11"/>
      <c r="FBG16" s="11"/>
      <c r="FBH16" s="11"/>
      <c r="FBI16" s="11"/>
      <c r="FBJ16" s="11"/>
      <c r="FBK16" s="11"/>
      <c r="FBL16" s="11"/>
      <c r="FBM16" s="11"/>
      <c r="FBN16" s="11"/>
      <c r="FBO16" s="11"/>
      <c r="FBP16" s="11"/>
      <c r="FBQ16" s="11"/>
      <c r="FBR16" s="11"/>
      <c r="FBS16" s="11"/>
      <c r="FBT16" s="11"/>
      <c r="FBU16" s="11"/>
      <c r="FBV16" s="11"/>
      <c r="FBW16" s="11"/>
      <c r="FBX16" s="11"/>
      <c r="FBY16" s="11"/>
      <c r="FBZ16" s="11"/>
      <c r="FCA16" s="11"/>
      <c r="FCB16" s="11"/>
      <c r="FCC16" s="11"/>
      <c r="FCD16" s="11"/>
      <c r="FCE16" s="11"/>
      <c r="FCF16" s="11"/>
      <c r="FCG16" s="11"/>
      <c r="FCH16" s="11"/>
      <c r="FCI16" s="11"/>
      <c r="FCJ16" s="11"/>
      <c r="FCK16" s="11"/>
      <c r="FCL16" s="11"/>
      <c r="FCM16" s="11"/>
      <c r="FCN16" s="11"/>
      <c r="FCO16" s="11"/>
      <c r="FCP16" s="11"/>
      <c r="FCQ16" s="11"/>
      <c r="FCR16" s="11"/>
      <c r="FCS16" s="11"/>
      <c r="FCT16" s="11"/>
      <c r="FCU16" s="11"/>
      <c r="FCV16" s="11"/>
      <c r="FCW16" s="11"/>
      <c r="FCX16" s="11"/>
      <c r="FCY16" s="11"/>
      <c r="FCZ16" s="11"/>
      <c r="FDA16" s="11"/>
      <c r="FDB16" s="11"/>
      <c r="FDC16" s="11"/>
      <c r="FDD16" s="11"/>
      <c r="FDE16" s="11"/>
      <c r="FDF16" s="11"/>
      <c r="FDG16" s="11"/>
      <c r="FDH16" s="11"/>
      <c r="FDI16" s="11"/>
      <c r="FDJ16" s="11"/>
      <c r="FDK16" s="11"/>
      <c r="FDL16" s="11"/>
      <c r="FDM16" s="11"/>
      <c r="FDN16" s="11"/>
      <c r="FDO16" s="11"/>
      <c r="FDP16" s="11"/>
      <c r="FDQ16" s="11"/>
      <c r="FDR16" s="11"/>
      <c r="FDS16" s="11"/>
      <c r="FDT16" s="11"/>
      <c r="FDU16" s="11"/>
      <c r="FDV16" s="11"/>
      <c r="FDW16" s="11"/>
      <c r="FDX16" s="11"/>
      <c r="FDY16" s="11"/>
      <c r="FDZ16" s="11"/>
      <c r="FEA16" s="11"/>
      <c r="FEB16" s="11"/>
      <c r="FEC16" s="11"/>
      <c r="FED16" s="11"/>
      <c r="FEE16" s="11"/>
      <c r="FEF16" s="11"/>
      <c r="FEG16" s="11"/>
      <c r="FEH16" s="11"/>
      <c r="FEI16" s="11"/>
      <c r="FEJ16" s="11"/>
      <c r="FEK16" s="11"/>
      <c r="FEL16" s="11"/>
      <c r="FEM16" s="11"/>
      <c r="FEN16" s="11"/>
      <c r="FEO16" s="11"/>
      <c r="FEP16" s="11"/>
      <c r="FEQ16" s="11"/>
      <c r="FER16" s="11"/>
      <c r="FES16" s="11"/>
      <c r="FET16" s="11"/>
      <c r="FEU16" s="11"/>
      <c r="FEV16" s="11"/>
      <c r="FEW16" s="11"/>
      <c r="FEX16" s="11"/>
      <c r="FEY16" s="11"/>
      <c r="FEZ16" s="11"/>
      <c r="FFA16" s="11"/>
      <c r="FFB16" s="11"/>
      <c r="FFC16" s="11"/>
      <c r="FFD16" s="11"/>
      <c r="FFE16" s="11"/>
      <c r="FFF16" s="11"/>
      <c r="FFG16" s="11"/>
      <c r="FFH16" s="11"/>
      <c r="FFI16" s="11"/>
      <c r="FFJ16" s="11"/>
      <c r="FFK16" s="11"/>
      <c r="FFL16" s="11"/>
      <c r="FFM16" s="11"/>
      <c r="FFN16" s="11"/>
      <c r="FFO16" s="11"/>
      <c r="FFP16" s="11"/>
      <c r="FFQ16" s="11"/>
      <c r="FFR16" s="11"/>
      <c r="FFS16" s="11"/>
      <c r="FFT16" s="11"/>
      <c r="FFU16" s="11"/>
      <c r="FFV16" s="11"/>
      <c r="FFW16" s="11"/>
      <c r="FFX16" s="11"/>
      <c r="FFY16" s="11"/>
      <c r="FFZ16" s="11"/>
      <c r="FGA16" s="11"/>
      <c r="FGB16" s="11"/>
      <c r="FGC16" s="11"/>
      <c r="FGD16" s="11"/>
      <c r="FGE16" s="11"/>
      <c r="FGF16" s="11"/>
      <c r="FGG16" s="11"/>
      <c r="FGH16" s="11"/>
      <c r="FGI16" s="11"/>
      <c r="FGJ16" s="11"/>
      <c r="FGK16" s="11"/>
      <c r="FGL16" s="11"/>
      <c r="FGM16" s="11"/>
      <c r="FGN16" s="11"/>
      <c r="FGO16" s="11"/>
      <c r="FGP16" s="11"/>
      <c r="FGQ16" s="11"/>
      <c r="FGR16" s="11"/>
      <c r="FGS16" s="11"/>
      <c r="FGT16" s="11"/>
      <c r="FGU16" s="11"/>
      <c r="FGV16" s="11"/>
      <c r="FGW16" s="11"/>
      <c r="FGX16" s="11"/>
      <c r="FGY16" s="11"/>
      <c r="FGZ16" s="11"/>
      <c r="FHA16" s="11"/>
      <c r="FHB16" s="11"/>
      <c r="FHC16" s="11"/>
      <c r="FHD16" s="11"/>
      <c r="FHE16" s="11"/>
      <c r="FHF16" s="11"/>
      <c r="FHG16" s="11"/>
      <c r="FHH16" s="11"/>
      <c r="FHI16" s="11"/>
      <c r="FHJ16" s="11"/>
      <c r="FHK16" s="11"/>
      <c r="FHL16" s="11"/>
      <c r="FHM16" s="11"/>
      <c r="FHN16" s="11"/>
      <c r="FHO16" s="11"/>
      <c r="FHP16" s="11"/>
      <c r="FHQ16" s="11"/>
      <c r="FHR16" s="11"/>
      <c r="FHS16" s="11"/>
      <c r="FHT16" s="11"/>
      <c r="FHU16" s="11"/>
      <c r="FHV16" s="11"/>
      <c r="FHW16" s="11"/>
      <c r="FHX16" s="11"/>
      <c r="FHY16" s="11"/>
      <c r="FHZ16" s="11"/>
      <c r="FIA16" s="11"/>
      <c r="FIB16" s="11"/>
      <c r="FIC16" s="11"/>
      <c r="FID16" s="11"/>
      <c r="FIE16" s="11"/>
      <c r="FIF16" s="11"/>
      <c r="FIG16" s="11"/>
      <c r="FIH16" s="11"/>
      <c r="FII16" s="11"/>
      <c r="FIJ16" s="11"/>
      <c r="FIK16" s="11"/>
      <c r="FIL16" s="11"/>
      <c r="FIM16" s="11"/>
      <c r="FIN16" s="11"/>
      <c r="FIO16" s="11"/>
      <c r="FIP16" s="11"/>
      <c r="FIQ16" s="11"/>
      <c r="FIR16" s="11"/>
      <c r="FIS16" s="11"/>
      <c r="FIT16" s="11"/>
      <c r="FIU16" s="11"/>
      <c r="FIV16" s="11"/>
      <c r="FIW16" s="11"/>
      <c r="FIX16" s="11"/>
      <c r="FIY16" s="11"/>
      <c r="FIZ16" s="11"/>
      <c r="FJA16" s="11"/>
      <c r="FJB16" s="11"/>
      <c r="FJC16" s="11"/>
      <c r="FJD16" s="11"/>
      <c r="FJE16" s="11"/>
      <c r="FJF16" s="11"/>
      <c r="FJG16" s="11"/>
      <c r="FJH16" s="11"/>
      <c r="FJI16" s="11"/>
      <c r="FJJ16" s="11"/>
      <c r="FJK16" s="11"/>
      <c r="FJL16" s="11"/>
      <c r="FJM16" s="11"/>
      <c r="FJN16" s="11"/>
      <c r="FJO16" s="11"/>
      <c r="FJP16" s="11"/>
      <c r="FJQ16" s="11"/>
      <c r="FJR16" s="11"/>
      <c r="FJS16" s="11"/>
      <c r="FJT16" s="11"/>
      <c r="FJU16" s="11"/>
      <c r="FJV16" s="11"/>
      <c r="FJW16" s="11"/>
      <c r="FJX16" s="11"/>
      <c r="FJY16" s="11"/>
      <c r="FJZ16" s="11"/>
      <c r="FKA16" s="11"/>
      <c r="FKB16" s="11"/>
      <c r="FKC16" s="11"/>
      <c r="FKD16" s="11"/>
      <c r="FKE16" s="11"/>
      <c r="FKF16" s="11"/>
      <c r="FKG16" s="11"/>
      <c r="FKH16" s="11"/>
      <c r="FKI16" s="11"/>
      <c r="FKJ16" s="11"/>
      <c r="FKK16" s="11"/>
      <c r="FKL16" s="11"/>
      <c r="FKM16" s="11"/>
      <c r="FKN16" s="11"/>
      <c r="FKO16" s="11"/>
      <c r="FKP16" s="11"/>
      <c r="FKQ16" s="11"/>
      <c r="FKR16" s="11"/>
      <c r="FKS16" s="11"/>
      <c r="FKT16" s="11"/>
      <c r="FKU16" s="11"/>
      <c r="FKV16" s="11"/>
      <c r="FKW16" s="11"/>
      <c r="FKX16" s="11"/>
      <c r="FKY16" s="11"/>
      <c r="FKZ16" s="11"/>
      <c r="FLA16" s="11"/>
      <c r="FLB16" s="11"/>
      <c r="FLC16" s="11"/>
      <c r="FLD16" s="11"/>
      <c r="FLE16" s="11"/>
      <c r="FLF16" s="11"/>
      <c r="FLG16" s="11"/>
      <c r="FLH16" s="11"/>
      <c r="FLI16" s="11"/>
      <c r="FLJ16" s="11"/>
      <c r="FLK16" s="11"/>
      <c r="FLL16" s="11"/>
      <c r="FLM16" s="11"/>
      <c r="FLN16" s="11"/>
      <c r="FLO16" s="11"/>
      <c r="FLP16" s="11"/>
      <c r="FLQ16" s="11"/>
      <c r="FLR16" s="11"/>
      <c r="FLS16" s="11"/>
      <c r="FLT16" s="11"/>
      <c r="FLU16" s="11"/>
      <c r="FLV16" s="11"/>
      <c r="FLW16" s="11"/>
      <c r="FLX16" s="11"/>
      <c r="FLY16" s="11"/>
      <c r="FLZ16" s="11"/>
      <c r="FMA16" s="11"/>
      <c r="FMB16" s="11"/>
      <c r="FMC16" s="11"/>
      <c r="FMD16" s="11"/>
      <c r="FME16" s="11"/>
      <c r="FMF16" s="11"/>
      <c r="FMG16" s="11"/>
      <c r="FMH16" s="11"/>
      <c r="FMI16" s="11"/>
      <c r="FMJ16" s="11"/>
      <c r="FMK16" s="11"/>
      <c r="FML16" s="11"/>
      <c r="FMM16" s="11"/>
      <c r="FMN16" s="11"/>
      <c r="FMO16" s="11"/>
      <c r="FMP16" s="11"/>
      <c r="FMQ16" s="11"/>
      <c r="FMR16" s="11"/>
      <c r="FMS16" s="11"/>
      <c r="FMT16" s="11"/>
      <c r="FMU16" s="11"/>
      <c r="FMV16" s="11"/>
      <c r="FMW16" s="11"/>
      <c r="FMX16" s="11"/>
      <c r="FMY16" s="11"/>
      <c r="FMZ16" s="11"/>
      <c r="FNA16" s="11"/>
      <c r="FNB16" s="11"/>
      <c r="FNC16" s="11"/>
      <c r="FND16" s="11"/>
      <c r="FNE16" s="11"/>
      <c r="FNF16" s="11"/>
      <c r="FNG16" s="11"/>
      <c r="FNH16" s="11"/>
      <c r="FNI16" s="11"/>
      <c r="FNJ16" s="11"/>
      <c r="FNK16" s="11"/>
      <c r="FNL16" s="11"/>
      <c r="FNM16" s="11"/>
      <c r="FNN16" s="11"/>
      <c r="FNO16" s="11"/>
      <c r="FNP16" s="11"/>
      <c r="FNQ16" s="11"/>
      <c r="FNR16" s="11"/>
      <c r="FNS16" s="11"/>
      <c r="FNT16" s="11"/>
      <c r="FNU16" s="11"/>
      <c r="FNV16" s="11"/>
      <c r="FNW16" s="11"/>
      <c r="FNX16" s="11"/>
      <c r="FNY16" s="11"/>
      <c r="FNZ16" s="11"/>
      <c r="FOA16" s="11"/>
      <c r="FOB16" s="11"/>
      <c r="FOC16" s="11"/>
      <c r="FOD16" s="11"/>
      <c r="FOE16" s="11"/>
      <c r="FOF16" s="11"/>
      <c r="FOG16" s="11"/>
      <c r="FOH16" s="11"/>
      <c r="FOI16" s="11"/>
      <c r="FOJ16" s="11"/>
      <c r="FOK16" s="11"/>
      <c r="FOL16" s="11"/>
      <c r="FOM16" s="11"/>
      <c r="FON16" s="11"/>
      <c r="FOO16" s="11"/>
      <c r="FOP16" s="11"/>
      <c r="FOQ16" s="11"/>
      <c r="FOR16" s="11"/>
      <c r="FOS16" s="11"/>
      <c r="FOT16" s="11"/>
      <c r="FOU16" s="11"/>
      <c r="FOV16" s="11"/>
      <c r="FOW16" s="11"/>
      <c r="FOX16" s="11"/>
      <c r="FOY16" s="11"/>
      <c r="FOZ16" s="11"/>
      <c r="FPA16" s="11"/>
      <c r="FPB16" s="11"/>
      <c r="FPC16" s="11"/>
      <c r="FPD16" s="11"/>
      <c r="FPE16" s="11"/>
      <c r="FPF16" s="11"/>
      <c r="FPG16" s="11"/>
      <c r="FPH16" s="11"/>
      <c r="FPI16" s="11"/>
      <c r="FPJ16" s="11"/>
      <c r="FPK16" s="11"/>
      <c r="FPL16" s="11"/>
      <c r="FPM16" s="11"/>
      <c r="FPN16" s="11"/>
      <c r="FPO16" s="11"/>
      <c r="FPP16" s="11"/>
      <c r="FPQ16" s="11"/>
      <c r="FPR16" s="11"/>
      <c r="FPS16" s="11"/>
      <c r="FPT16" s="11"/>
      <c r="FPU16" s="11"/>
      <c r="FPV16" s="11"/>
      <c r="FPW16" s="11"/>
      <c r="FPX16" s="11"/>
      <c r="FPY16" s="11"/>
      <c r="FPZ16" s="11"/>
      <c r="FQA16" s="11"/>
      <c r="FQB16" s="11"/>
      <c r="FQC16" s="11"/>
      <c r="FQD16" s="11"/>
      <c r="FQE16" s="11"/>
      <c r="FQF16" s="11"/>
      <c r="FQG16" s="11"/>
      <c r="FQH16" s="11"/>
      <c r="FQI16" s="11"/>
      <c r="FQJ16" s="11"/>
      <c r="FQK16" s="11"/>
      <c r="FQL16" s="11"/>
      <c r="FQM16" s="11"/>
      <c r="FQN16" s="11"/>
      <c r="FQO16" s="11"/>
      <c r="FQP16" s="11"/>
      <c r="FQQ16" s="11"/>
      <c r="FQR16" s="11"/>
      <c r="FQS16" s="11"/>
      <c r="FQT16" s="11"/>
      <c r="FQU16" s="11"/>
      <c r="FQV16" s="11"/>
      <c r="FQW16" s="11"/>
      <c r="FQX16" s="11"/>
      <c r="FQY16" s="11"/>
      <c r="FQZ16" s="11"/>
      <c r="FRA16" s="11"/>
      <c r="FRB16" s="11"/>
      <c r="FRC16" s="11"/>
      <c r="FRD16" s="11"/>
      <c r="FRE16" s="11"/>
      <c r="FRF16" s="11"/>
      <c r="FRG16" s="11"/>
      <c r="FRH16" s="11"/>
      <c r="FRI16" s="11"/>
      <c r="FRJ16" s="11"/>
      <c r="FRK16" s="11"/>
      <c r="FRL16" s="11"/>
      <c r="FRM16" s="11"/>
      <c r="FRN16" s="11"/>
      <c r="FRO16" s="11"/>
      <c r="FRP16" s="11"/>
      <c r="FRQ16" s="11"/>
      <c r="FRR16" s="11"/>
      <c r="FRS16" s="11"/>
      <c r="FRT16" s="11"/>
      <c r="FRU16" s="11"/>
      <c r="FRV16" s="11"/>
      <c r="FRW16" s="11"/>
      <c r="FRX16" s="11"/>
      <c r="FRY16" s="11"/>
      <c r="FRZ16" s="11"/>
      <c r="FSA16" s="11"/>
      <c r="FSB16" s="11"/>
      <c r="FSC16" s="11"/>
      <c r="FSD16" s="11"/>
      <c r="FSE16" s="11"/>
      <c r="FSF16" s="11"/>
      <c r="FSG16" s="11"/>
      <c r="FSH16" s="11"/>
      <c r="FSI16" s="11"/>
      <c r="FSJ16" s="11"/>
      <c r="FSK16" s="11"/>
      <c r="FSL16" s="11"/>
      <c r="FSM16" s="11"/>
      <c r="FSN16" s="11"/>
      <c r="FSO16" s="11"/>
      <c r="FSP16" s="11"/>
      <c r="FSQ16" s="11"/>
      <c r="FSR16" s="11"/>
      <c r="FSS16" s="11"/>
      <c r="FST16" s="11"/>
      <c r="FSU16" s="11"/>
      <c r="FSV16" s="11"/>
      <c r="FSW16" s="11"/>
      <c r="FSX16" s="11"/>
      <c r="FSY16" s="11"/>
      <c r="FSZ16" s="11"/>
      <c r="FTA16" s="11"/>
      <c r="FTB16" s="11"/>
      <c r="FTC16" s="11"/>
      <c r="FTD16" s="11"/>
      <c r="FTE16" s="11"/>
      <c r="FTF16" s="11"/>
      <c r="FTG16" s="11"/>
      <c r="FTH16" s="11"/>
      <c r="FTI16" s="11"/>
      <c r="FTJ16" s="11"/>
      <c r="FTK16" s="11"/>
      <c r="FTL16" s="11"/>
      <c r="FTM16" s="11"/>
      <c r="FTN16" s="11"/>
      <c r="FTO16" s="11"/>
      <c r="FTP16" s="11"/>
      <c r="FTQ16" s="11"/>
      <c r="FTR16" s="11"/>
      <c r="FTS16" s="11"/>
      <c r="FTT16" s="11"/>
      <c r="FTU16" s="11"/>
      <c r="FTV16" s="11"/>
      <c r="FTW16" s="11"/>
      <c r="FTX16" s="11"/>
      <c r="FTY16" s="11"/>
      <c r="FTZ16" s="11"/>
      <c r="FUA16" s="11"/>
      <c r="FUB16" s="11"/>
      <c r="FUC16" s="11"/>
      <c r="FUD16" s="11"/>
      <c r="FUE16" s="11"/>
      <c r="FUF16" s="11"/>
      <c r="FUG16" s="11"/>
      <c r="FUH16" s="11"/>
      <c r="FUI16" s="11"/>
      <c r="FUJ16" s="11"/>
      <c r="FUK16" s="11"/>
      <c r="FUL16" s="11"/>
      <c r="FUM16" s="11"/>
      <c r="FUN16" s="11"/>
      <c r="FUO16" s="11"/>
      <c r="FUP16" s="11"/>
      <c r="FUQ16" s="11"/>
      <c r="FUR16" s="11"/>
      <c r="FUS16" s="11"/>
      <c r="FUT16" s="11"/>
      <c r="FUU16" s="11"/>
      <c r="FUV16" s="11"/>
      <c r="FUW16" s="11"/>
      <c r="FUX16" s="11"/>
      <c r="FUY16" s="11"/>
      <c r="FUZ16" s="11"/>
      <c r="FVA16" s="11"/>
      <c r="FVB16" s="11"/>
      <c r="FVC16" s="11"/>
      <c r="FVD16" s="11"/>
      <c r="FVE16" s="11"/>
      <c r="FVF16" s="11"/>
      <c r="FVG16" s="11"/>
      <c r="FVH16" s="11"/>
      <c r="FVI16" s="11"/>
      <c r="FVJ16" s="11"/>
      <c r="FVK16" s="11"/>
      <c r="FVL16" s="11"/>
      <c r="FVM16" s="11"/>
      <c r="FVN16" s="11"/>
      <c r="FVO16" s="11"/>
      <c r="FVP16" s="11"/>
      <c r="FVQ16" s="11"/>
      <c r="FVR16" s="11"/>
      <c r="FVS16" s="11"/>
      <c r="FVT16" s="11"/>
      <c r="FVU16" s="11"/>
      <c r="FVV16" s="11"/>
      <c r="FVW16" s="11"/>
      <c r="FVX16" s="11"/>
      <c r="FVY16" s="11"/>
      <c r="FVZ16" s="11"/>
      <c r="FWA16" s="11"/>
      <c r="FWB16" s="11"/>
      <c r="FWC16" s="11"/>
      <c r="FWD16" s="11"/>
      <c r="FWE16" s="11"/>
      <c r="FWF16" s="11"/>
      <c r="FWG16" s="11"/>
      <c r="FWH16" s="11"/>
      <c r="FWI16" s="11"/>
      <c r="FWJ16" s="11"/>
      <c r="FWK16" s="11"/>
      <c r="FWL16" s="11"/>
      <c r="FWM16" s="11"/>
      <c r="FWN16" s="11"/>
      <c r="FWO16" s="11"/>
      <c r="FWP16" s="11"/>
      <c r="FWQ16" s="11"/>
      <c r="FWR16" s="11"/>
      <c r="FWS16" s="11"/>
      <c r="FWT16" s="11"/>
      <c r="FWU16" s="11"/>
      <c r="FWV16" s="11"/>
      <c r="FWW16" s="11"/>
      <c r="FWX16" s="11"/>
      <c r="FWY16" s="11"/>
      <c r="FWZ16" s="11"/>
      <c r="FXA16" s="11"/>
      <c r="FXB16" s="11"/>
      <c r="FXC16" s="11"/>
      <c r="FXD16" s="11"/>
      <c r="FXE16" s="11"/>
      <c r="FXF16" s="11"/>
      <c r="FXG16" s="11"/>
      <c r="FXH16" s="11"/>
      <c r="FXI16" s="11"/>
      <c r="FXJ16" s="11"/>
      <c r="FXK16" s="11"/>
      <c r="FXL16" s="11"/>
      <c r="FXM16" s="11"/>
      <c r="FXN16" s="11"/>
      <c r="FXO16" s="11"/>
      <c r="FXP16" s="11"/>
      <c r="FXQ16" s="11"/>
      <c r="FXR16" s="11"/>
      <c r="FXS16" s="11"/>
      <c r="FXT16" s="11"/>
      <c r="FXU16" s="11"/>
      <c r="FXV16" s="11"/>
      <c r="FXW16" s="11"/>
      <c r="FXX16" s="11"/>
      <c r="FXY16" s="11"/>
      <c r="FXZ16" s="11"/>
      <c r="FYA16" s="11"/>
      <c r="FYB16" s="11"/>
      <c r="FYC16" s="11"/>
      <c r="FYD16" s="11"/>
      <c r="FYE16" s="11"/>
      <c r="FYF16" s="11"/>
      <c r="FYG16" s="11"/>
      <c r="FYH16" s="11"/>
      <c r="FYI16" s="11"/>
      <c r="FYJ16" s="11"/>
      <c r="FYK16" s="11"/>
      <c r="FYL16" s="11"/>
      <c r="FYM16" s="11"/>
      <c r="FYN16" s="11"/>
      <c r="FYO16" s="11"/>
      <c r="FYP16" s="11"/>
      <c r="FYQ16" s="11"/>
      <c r="FYR16" s="11"/>
      <c r="FYS16" s="11"/>
      <c r="FYT16" s="11"/>
      <c r="FYU16" s="11"/>
      <c r="FYV16" s="11"/>
      <c r="FYW16" s="11"/>
      <c r="FYX16" s="11"/>
      <c r="FYY16" s="11"/>
      <c r="FYZ16" s="11"/>
      <c r="FZA16" s="11"/>
      <c r="FZB16" s="11"/>
      <c r="FZC16" s="11"/>
      <c r="FZD16" s="11"/>
      <c r="FZE16" s="11"/>
      <c r="FZF16" s="11"/>
      <c r="FZG16" s="11"/>
      <c r="FZH16" s="11"/>
      <c r="FZI16" s="11"/>
      <c r="FZJ16" s="11"/>
      <c r="FZK16" s="11"/>
      <c r="FZL16" s="11"/>
      <c r="FZM16" s="11"/>
      <c r="FZN16" s="11"/>
      <c r="FZO16" s="11"/>
      <c r="FZP16" s="11"/>
      <c r="FZQ16" s="11"/>
      <c r="FZR16" s="11"/>
      <c r="FZS16" s="11"/>
      <c r="FZT16" s="11"/>
      <c r="FZU16" s="11"/>
      <c r="FZV16" s="11"/>
      <c r="FZW16" s="11"/>
      <c r="FZX16" s="11"/>
      <c r="FZY16" s="11"/>
      <c r="FZZ16" s="11"/>
      <c r="GAA16" s="11"/>
      <c r="GAB16" s="11"/>
      <c r="GAC16" s="11"/>
      <c r="GAD16" s="11"/>
      <c r="GAE16" s="11"/>
      <c r="GAF16" s="11"/>
      <c r="GAG16" s="11"/>
      <c r="GAH16" s="11"/>
      <c r="GAI16" s="11"/>
      <c r="GAJ16" s="11"/>
      <c r="GAK16" s="11"/>
      <c r="GAL16" s="11"/>
      <c r="GAM16" s="11"/>
      <c r="GAN16" s="11"/>
      <c r="GAO16" s="11"/>
      <c r="GAP16" s="11"/>
      <c r="GAQ16" s="11"/>
      <c r="GAR16" s="11"/>
      <c r="GAS16" s="11"/>
      <c r="GAT16" s="11"/>
      <c r="GAU16" s="11"/>
      <c r="GAV16" s="11"/>
      <c r="GAW16" s="11"/>
      <c r="GAX16" s="11"/>
      <c r="GAY16" s="11"/>
      <c r="GAZ16" s="11"/>
      <c r="GBA16" s="11"/>
      <c r="GBB16" s="11"/>
      <c r="GBC16" s="11"/>
      <c r="GBD16" s="11"/>
      <c r="GBE16" s="11"/>
      <c r="GBF16" s="11"/>
      <c r="GBG16" s="11"/>
      <c r="GBH16" s="11"/>
      <c r="GBI16" s="11"/>
      <c r="GBJ16" s="11"/>
      <c r="GBK16" s="11"/>
      <c r="GBL16" s="11"/>
      <c r="GBM16" s="11"/>
      <c r="GBN16" s="11"/>
      <c r="GBO16" s="11"/>
      <c r="GBP16" s="11"/>
      <c r="GBQ16" s="11"/>
      <c r="GBR16" s="11"/>
      <c r="GBS16" s="11"/>
      <c r="GBT16" s="11"/>
      <c r="GBU16" s="11"/>
      <c r="GBV16" s="11"/>
      <c r="GBW16" s="11"/>
      <c r="GBX16" s="11"/>
      <c r="GBY16" s="11"/>
      <c r="GBZ16" s="11"/>
      <c r="GCA16" s="11"/>
      <c r="GCB16" s="11"/>
      <c r="GCC16" s="11"/>
      <c r="GCD16" s="11"/>
      <c r="GCE16" s="11"/>
      <c r="GCF16" s="11"/>
      <c r="GCG16" s="11"/>
      <c r="GCH16" s="11"/>
      <c r="GCI16" s="11"/>
      <c r="GCJ16" s="11"/>
      <c r="GCK16" s="11"/>
      <c r="GCL16" s="11"/>
      <c r="GCM16" s="11"/>
      <c r="GCN16" s="11"/>
      <c r="GCO16" s="11"/>
      <c r="GCP16" s="11"/>
      <c r="GCQ16" s="11"/>
      <c r="GCR16" s="11"/>
      <c r="GCS16" s="11"/>
      <c r="GCT16" s="11"/>
      <c r="GCU16" s="11"/>
      <c r="GCV16" s="11"/>
      <c r="GCW16" s="11"/>
      <c r="GCX16" s="11"/>
      <c r="GCY16" s="11"/>
      <c r="GCZ16" s="11"/>
      <c r="GDA16" s="11"/>
      <c r="GDB16" s="11"/>
      <c r="GDC16" s="11"/>
      <c r="GDD16" s="11"/>
      <c r="GDE16" s="11"/>
      <c r="GDF16" s="11"/>
      <c r="GDG16" s="11"/>
      <c r="GDH16" s="11"/>
      <c r="GDI16" s="11"/>
      <c r="GDJ16" s="11"/>
      <c r="GDK16" s="11"/>
      <c r="GDL16" s="11"/>
      <c r="GDM16" s="11"/>
      <c r="GDN16" s="11"/>
      <c r="GDO16" s="11"/>
      <c r="GDP16" s="11"/>
      <c r="GDQ16" s="11"/>
      <c r="GDR16" s="11"/>
      <c r="GDS16" s="11"/>
      <c r="GDT16" s="11"/>
      <c r="GDU16" s="11"/>
      <c r="GDV16" s="11"/>
      <c r="GDW16" s="11"/>
      <c r="GDX16" s="11"/>
      <c r="GDY16" s="11"/>
      <c r="GDZ16" s="11"/>
      <c r="GEA16" s="11"/>
      <c r="GEB16" s="11"/>
      <c r="GEC16" s="11"/>
      <c r="GED16" s="11"/>
      <c r="GEE16" s="11"/>
      <c r="GEF16" s="11"/>
      <c r="GEG16" s="11"/>
      <c r="GEH16" s="11"/>
      <c r="GEI16" s="11"/>
      <c r="GEJ16" s="11"/>
      <c r="GEK16" s="11"/>
      <c r="GEL16" s="11"/>
      <c r="GEM16" s="11"/>
      <c r="GEN16" s="11"/>
      <c r="GEO16" s="11"/>
      <c r="GEP16" s="11"/>
      <c r="GEQ16" s="11"/>
      <c r="GER16" s="11"/>
      <c r="GES16" s="11"/>
      <c r="GET16" s="11"/>
      <c r="GEU16" s="11"/>
      <c r="GEV16" s="11"/>
      <c r="GEW16" s="11"/>
      <c r="GEX16" s="11"/>
      <c r="GEY16" s="11"/>
      <c r="GEZ16" s="11"/>
      <c r="GFA16" s="11"/>
      <c r="GFB16" s="11"/>
      <c r="GFC16" s="11"/>
      <c r="GFD16" s="11"/>
      <c r="GFE16" s="11"/>
      <c r="GFF16" s="11"/>
      <c r="GFG16" s="11"/>
      <c r="GFH16" s="11"/>
      <c r="GFI16" s="11"/>
      <c r="GFJ16" s="11"/>
      <c r="GFK16" s="11"/>
      <c r="GFL16" s="11"/>
      <c r="GFM16" s="11"/>
      <c r="GFN16" s="11"/>
      <c r="GFO16" s="11"/>
      <c r="GFP16" s="11"/>
      <c r="GFQ16" s="11"/>
      <c r="GFR16" s="11"/>
      <c r="GFS16" s="11"/>
      <c r="GFT16" s="11"/>
      <c r="GFU16" s="11"/>
      <c r="GFV16" s="11"/>
      <c r="GFW16" s="11"/>
      <c r="GFX16" s="11"/>
      <c r="GFY16" s="11"/>
      <c r="GFZ16" s="11"/>
      <c r="GGA16" s="11"/>
      <c r="GGB16" s="11"/>
      <c r="GGC16" s="11"/>
      <c r="GGD16" s="11"/>
      <c r="GGE16" s="11"/>
      <c r="GGF16" s="11"/>
      <c r="GGG16" s="11"/>
      <c r="GGH16" s="11"/>
      <c r="GGI16" s="11"/>
      <c r="GGJ16" s="11"/>
      <c r="GGK16" s="11"/>
      <c r="GGL16" s="11"/>
      <c r="GGM16" s="11"/>
      <c r="GGN16" s="11"/>
      <c r="GGO16" s="11"/>
      <c r="GGP16" s="11"/>
      <c r="GGQ16" s="11"/>
      <c r="GGR16" s="11"/>
      <c r="GGS16" s="11"/>
      <c r="GGT16" s="11"/>
      <c r="GGU16" s="11"/>
      <c r="GGV16" s="11"/>
      <c r="GGW16" s="11"/>
      <c r="GGX16" s="11"/>
      <c r="GGY16" s="11"/>
      <c r="GGZ16" s="11"/>
      <c r="GHA16" s="11"/>
      <c r="GHB16" s="11"/>
      <c r="GHC16" s="11"/>
      <c r="GHD16" s="11"/>
      <c r="GHE16" s="11"/>
      <c r="GHF16" s="11"/>
      <c r="GHG16" s="11"/>
      <c r="GHH16" s="11"/>
      <c r="GHI16" s="11"/>
      <c r="GHJ16" s="11"/>
      <c r="GHK16" s="11"/>
      <c r="GHL16" s="11"/>
      <c r="GHM16" s="11"/>
      <c r="GHN16" s="11"/>
      <c r="GHO16" s="11"/>
      <c r="GHP16" s="11"/>
      <c r="GHQ16" s="11"/>
      <c r="GHR16" s="11"/>
      <c r="GHS16" s="11"/>
      <c r="GHT16" s="11"/>
      <c r="GHU16" s="11"/>
      <c r="GHV16" s="11"/>
      <c r="GHW16" s="11"/>
      <c r="GHX16" s="11"/>
      <c r="GHY16" s="11"/>
      <c r="GHZ16" s="11"/>
      <c r="GIA16" s="11"/>
      <c r="GIB16" s="11"/>
      <c r="GIC16" s="11"/>
      <c r="GID16" s="11"/>
      <c r="GIE16" s="11"/>
      <c r="GIF16" s="11"/>
      <c r="GIG16" s="11"/>
      <c r="GIH16" s="11"/>
      <c r="GII16" s="11"/>
      <c r="GIJ16" s="11"/>
      <c r="GIK16" s="11"/>
      <c r="GIL16" s="11"/>
      <c r="GIM16" s="11"/>
      <c r="GIN16" s="11"/>
      <c r="GIO16" s="11"/>
      <c r="GIP16" s="11"/>
      <c r="GIQ16" s="11"/>
      <c r="GIR16" s="11"/>
      <c r="GIS16" s="11"/>
      <c r="GIT16" s="11"/>
      <c r="GIU16" s="11"/>
      <c r="GIV16" s="11"/>
      <c r="GIW16" s="11"/>
      <c r="GIX16" s="11"/>
      <c r="GIY16" s="11"/>
      <c r="GIZ16" s="11"/>
      <c r="GJA16" s="11"/>
      <c r="GJB16" s="11"/>
      <c r="GJC16" s="11"/>
      <c r="GJD16" s="11"/>
      <c r="GJE16" s="11"/>
      <c r="GJF16" s="11"/>
      <c r="GJG16" s="11"/>
      <c r="GJH16" s="11"/>
      <c r="GJI16" s="11"/>
      <c r="GJJ16" s="11"/>
      <c r="GJK16" s="11"/>
      <c r="GJL16" s="11"/>
      <c r="GJM16" s="11"/>
      <c r="GJN16" s="11"/>
      <c r="GJO16" s="11"/>
      <c r="GJP16" s="11"/>
      <c r="GJQ16" s="11"/>
      <c r="GJR16" s="11"/>
      <c r="GJS16" s="11"/>
      <c r="GJT16" s="11"/>
      <c r="GJU16" s="11"/>
      <c r="GJV16" s="11"/>
      <c r="GJW16" s="11"/>
      <c r="GJX16" s="11"/>
      <c r="GJY16" s="11"/>
      <c r="GJZ16" s="11"/>
      <c r="GKA16" s="11"/>
      <c r="GKB16" s="11"/>
      <c r="GKC16" s="11"/>
      <c r="GKD16" s="11"/>
      <c r="GKE16" s="11"/>
      <c r="GKF16" s="11"/>
      <c r="GKG16" s="11"/>
      <c r="GKH16" s="11"/>
      <c r="GKI16" s="11"/>
      <c r="GKJ16" s="11"/>
      <c r="GKK16" s="11"/>
      <c r="GKL16" s="11"/>
      <c r="GKM16" s="11"/>
      <c r="GKN16" s="11"/>
      <c r="GKO16" s="11"/>
      <c r="GKP16" s="11"/>
      <c r="GKQ16" s="11"/>
      <c r="GKR16" s="11"/>
      <c r="GKS16" s="11"/>
      <c r="GKT16" s="11"/>
      <c r="GKU16" s="11"/>
      <c r="GKV16" s="11"/>
      <c r="GKW16" s="11"/>
      <c r="GKX16" s="11"/>
      <c r="GKY16" s="11"/>
      <c r="GKZ16" s="11"/>
      <c r="GLA16" s="11"/>
      <c r="GLB16" s="11"/>
      <c r="GLC16" s="11"/>
      <c r="GLD16" s="11"/>
      <c r="GLE16" s="11"/>
      <c r="GLF16" s="11"/>
      <c r="GLG16" s="11"/>
      <c r="GLH16" s="11"/>
      <c r="GLI16" s="11"/>
      <c r="GLJ16" s="11"/>
      <c r="GLK16" s="11"/>
      <c r="GLL16" s="11"/>
      <c r="GLM16" s="11"/>
      <c r="GLN16" s="11"/>
      <c r="GLO16" s="11"/>
      <c r="GLP16" s="11"/>
      <c r="GLQ16" s="11"/>
      <c r="GLR16" s="11"/>
      <c r="GLS16" s="11"/>
      <c r="GLT16" s="11"/>
      <c r="GLU16" s="11"/>
      <c r="GLV16" s="11"/>
      <c r="GLW16" s="11"/>
      <c r="GLX16" s="11"/>
      <c r="GLY16" s="11"/>
      <c r="GLZ16" s="11"/>
      <c r="GMA16" s="11"/>
      <c r="GMB16" s="11"/>
      <c r="GMC16" s="11"/>
      <c r="GMD16" s="11"/>
      <c r="GME16" s="11"/>
      <c r="GMF16" s="11"/>
      <c r="GMG16" s="11"/>
      <c r="GMH16" s="11"/>
      <c r="GMI16" s="11"/>
      <c r="GMJ16" s="11"/>
      <c r="GMK16" s="11"/>
      <c r="GML16" s="11"/>
      <c r="GMM16" s="11"/>
      <c r="GMN16" s="11"/>
      <c r="GMO16" s="11"/>
      <c r="GMP16" s="11"/>
      <c r="GMQ16" s="11"/>
      <c r="GMR16" s="11"/>
      <c r="GMS16" s="11"/>
      <c r="GMT16" s="11"/>
      <c r="GMU16" s="11"/>
      <c r="GMV16" s="11"/>
      <c r="GMW16" s="11"/>
      <c r="GMX16" s="11"/>
      <c r="GMY16" s="11"/>
      <c r="GMZ16" s="11"/>
      <c r="GNA16" s="11"/>
      <c r="GNB16" s="11"/>
      <c r="GNC16" s="11"/>
      <c r="GND16" s="11"/>
      <c r="GNE16" s="11"/>
      <c r="GNF16" s="11"/>
      <c r="GNG16" s="11"/>
      <c r="GNH16" s="11"/>
      <c r="GNI16" s="11"/>
      <c r="GNJ16" s="11"/>
      <c r="GNK16" s="11"/>
      <c r="GNL16" s="11"/>
      <c r="GNM16" s="11"/>
      <c r="GNN16" s="11"/>
      <c r="GNO16" s="11"/>
      <c r="GNP16" s="11"/>
      <c r="GNQ16" s="11"/>
      <c r="GNR16" s="11"/>
      <c r="GNS16" s="11"/>
      <c r="GNT16" s="11"/>
      <c r="GNU16" s="11"/>
      <c r="GNV16" s="11"/>
      <c r="GNW16" s="11"/>
      <c r="GNX16" s="11"/>
      <c r="GNY16" s="11"/>
      <c r="GNZ16" s="11"/>
      <c r="GOA16" s="11"/>
      <c r="GOB16" s="11"/>
      <c r="GOC16" s="11"/>
      <c r="GOD16" s="11"/>
      <c r="GOE16" s="11"/>
      <c r="GOF16" s="11"/>
      <c r="GOG16" s="11"/>
      <c r="GOH16" s="11"/>
      <c r="GOI16" s="11"/>
      <c r="GOJ16" s="11"/>
      <c r="GOK16" s="11"/>
      <c r="GOL16" s="11"/>
      <c r="GOM16" s="11"/>
      <c r="GON16" s="11"/>
      <c r="GOO16" s="11"/>
      <c r="GOP16" s="11"/>
      <c r="GOQ16" s="11"/>
      <c r="GOR16" s="11"/>
      <c r="GOS16" s="11"/>
      <c r="GOT16" s="11"/>
      <c r="GOU16" s="11"/>
      <c r="GOV16" s="11"/>
      <c r="GOW16" s="11"/>
      <c r="GOX16" s="11"/>
      <c r="GOY16" s="11"/>
      <c r="GOZ16" s="11"/>
      <c r="GPA16" s="11"/>
      <c r="GPB16" s="11"/>
      <c r="GPC16" s="11"/>
      <c r="GPD16" s="11"/>
      <c r="GPE16" s="11"/>
      <c r="GPF16" s="11"/>
      <c r="GPG16" s="11"/>
      <c r="GPH16" s="11"/>
      <c r="GPI16" s="11"/>
      <c r="GPJ16" s="11"/>
      <c r="GPK16" s="11"/>
      <c r="GPL16" s="11"/>
      <c r="GPM16" s="11"/>
      <c r="GPN16" s="11"/>
      <c r="GPO16" s="11"/>
      <c r="GPP16" s="11"/>
      <c r="GPQ16" s="11"/>
      <c r="GPR16" s="11"/>
      <c r="GPS16" s="11"/>
      <c r="GPT16" s="11"/>
      <c r="GPU16" s="11"/>
      <c r="GPV16" s="11"/>
      <c r="GPW16" s="11"/>
      <c r="GPX16" s="11"/>
      <c r="GPY16" s="11"/>
      <c r="GPZ16" s="11"/>
      <c r="GQA16" s="11"/>
      <c r="GQB16" s="11"/>
      <c r="GQC16" s="11"/>
      <c r="GQD16" s="11"/>
      <c r="GQE16" s="11"/>
      <c r="GQF16" s="11"/>
      <c r="GQG16" s="11"/>
      <c r="GQH16" s="11"/>
      <c r="GQI16" s="11"/>
      <c r="GQJ16" s="11"/>
      <c r="GQK16" s="11"/>
      <c r="GQL16" s="11"/>
      <c r="GQM16" s="11"/>
      <c r="GQN16" s="11"/>
      <c r="GQO16" s="11"/>
      <c r="GQP16" s="11"/>
      <c r="GQQ16" s="11"/>
      <c r="GQR16" s="11"/>
      <c r="GQS16" s="11"/>
      <c r="GQT16" s="11"/>
      <c r="GQU16" s="11"/>
      <c r="GQV16" s="11"/>
      <c r="GQW16" s="11"/>
      <c r="GQX16" s="11"/>
      <c r="GQY16" s="11"/>
      <c r="GQZ16" s="11"/>
      <c r="GRA16" s="11"/>
      <c r="GRB16" s="11"/>
      <c r="GRC16" s="11"/>
      <c r="GRD16" s="11"/>
      <c r="GRE16" s="11"/>
      <c r="GRF16" s="11"/>
      <c r="GRG16" s="11"/>
      <c r="GRH16" s="11"/>
      <c r="GRI16" s="11"/>
      <c r="GRJ16" s="11"/>
      <c r="GRK16" s="11"/>
      <c r="GRL16" s="11"/>
      <c r="GRM16" s="11"/>
      <c r="GRN16" s="11"/>
      <c r="GRO16" s="11"/>
      <c r="GRP16" s="11"/>
      <c r="GRQ16" s="11"/>
      <c r="GRR16" s="11"/>
      <c r="GRS16" s="11"/>
      <c r="GRT16" s="11"/>
      <c r="GRU16" s="11"/>
      <c r="GRV16" s="11"/>
      <c r="GRW16" s="11"/>
      <c r="GRX16" s="11"/>
      <c r="GRY16" s="11"/>
      <c r="GRZ16" s="11"/>
      <c r="GSA16" s="11"/>
      <c r="GSB16" s="11"/>
      <c r="GSC16" s="11"/>
      <c r="GSD16" s="11"/>
      <c r="GSE16" s="11"/>
      <c r="GSF16" s="11"/>
      <c r="GSG16" s="11"/>
      <c r="GSH16" s="11"/>
      <c r="GSI16" s="11"/>
      <c r="GSJ16" s="11"/>
      <c r="GSK16" s="11"/>
      <c r="GSL16" s="11"/>
      <c r="GSM16" s="11"/>
      <c r="GSN16" s="11"/>
      <c r="GSO16" s="11"/>
      <c r="GSP16" s="11"/>
      <c r="GSQ16" s="11"/>
      <c r="GSR16" s="11"/>
      <c r="GSS16" s="11"/>
      <c r="GST16" s="11"/>
      <c r="GSU16" s="11"/>
      <c r="GSV16" s="11"/>
      <c r="GSW16" s="11"/>
      <c r="GSX16" s="11"/>
      <c r="GSY16" s="11"/>
      <c r="GSZ16" s="11"/>
      <c r="GTA16" s="11"/>
      <c r="GTB16" s="11"/>
      <c r="GTC16" s="11"/>
      <c r="GTD16" s="11"/>
      <c r="GTE16" s="11"/>
      <c r="GTF16" s="11"/>
      <c r="GTG16" s="11"/>
      <c r="GTH16" s="11"/>
      <c r="GTI16" s="11"/>
      <c r="GTJ16" s="11"/>
      <c r="GTK16" s="11"/>
      <c r="GTL16" s="11"/>
      <c r="GTM16" s="11"/>
      <c r="GTN16" s="11"/>
      <c r="GTO16" s="11"/>
      <c r="GTP16" s="11"/>
      <c r="GTQ16" s="11"/>
      <c r="GTR16" s="11"/>
      <c r="GTS16" s="11"/>
      <c r="GTT16" s="11"/>
      <c r="GTU16" s="11"/>
      <c r="GTV16" s="11"/>
      <c r="GTW16" s="11"/>
      <c r="GTX16" s="11"/>
      <c r="GTY16" s="11"/>
      <c r="GTZ16" s="11"/>
      <c r="GUA16" s="11"/>
      <c r="GUB16" s="11"/>
      <c r="GUC16" s="11"/>
      <c r="GUD16" s="11"/>
      <c r="GUE16" s="11"/>
      <c r="GUF16" s="11"/>
      <c r="GUG16" s="11"/>
      <c r="GUH16" s="11"/>
      <c r="GUI16" s="11"/>
      <c r="GUJ16" s="11"/>
      <c r="GUK16" s="11"/>
      <c r="GUL16" s="11"/>
      <c r="GUM16" s="11"/>
      <c r="GUN16" s="11"/>
      <c r="GUO16" s="11"/>
      <c r="GUP16" s="11"/>
      <c r="GUQ16" s="11"/>
      <c r="GUR16" s="11"/>
      <c r="GUS16" s="11"/>
      <c r="GUT16" s="11"/>
      <c r="GUU16" s="11"/>
      <c r="GUV16" s="11"/>
      <c r="GUW16" s="11"/>
      <c r="GUX16" s="11"/>
      <c r="GUY16" s="11"/>
      <c r="GUZ16" s="11"/>
      <c r="GVA16" s="11"/>
      <c r="GVB16" s="11"/>
      <c r="GVC16" s="11"/>
      <c r="GVD16" s="11"/>
      <c r="GVE16" s="11"/>
      <c r="GVF16" s="11"/>
      <c r="GVG16" s="11"/>
      <c r="GVH16" s="11"/>
      <c r="GVI16" s="11"/>
      <c r="GVJ16" s="11"/>
      <c r="GVK16" s="11"/>
      <c r="GVL16" s="11"/>
      <c r="GVM16" s="11"/>
      <c r="GVN16" s="11"/>
      <c r="GVO16" s="11"/>
      <c r="GVP16" s="11"/>
      <c r="GVQ16" s="11"/>
      <c r="GVR16" s="11"/>
      <c r="GVS16" s="11"/>
      <c r="GVT16" s="11"/>
      <c r="GVU16" s="11"/>
      <c r="GVV16" s="11"/>
      <c r="GVW16" s="11"/>
      <c r="GVX16" s="11"/>
      <c r="GVY16" s="11"/>
      <c r="GVZ16" s="11"/>
      <c r="GWA16" s="11"/>
      <c r="GWB16" s="11"/>
      <c r="GWC16" s="11"/>
      <c r="GWD16" s="11"/>
      <c r="GWE16" s="11"/>
      <c r="GWF16" s="11"/>
      <c r="GWG16" s="11"/>
      <c r="GWH16" s="11"/>
      <c r="GWI16" s="11"/>
      <c r="GWJ16" s="11"/>
      <c r="GWK16" s="11"/>
      <c r="GWL16" s="11"/>
      <c r="GWM16" s="11"/>
      <c r="GWN16" s="11"/>
      <c r="GWO16" s="11"/>
      <c r="GWP16" s="11"/>
      <c r="GWQ16" s="11"/>
      <c r="GWR16" s="11"/>
      <c r="GWS16" s="11"/>
      <c r="GWT16" s="11"/>
      <c r="GWU16" s="11"/>
      <c r="GWV16" s="11"/>
      <c r="GWW16" s="11"/>
      <c r="GWX16" s="11"/>
      <c r="GWY16" s="11"/>
      <c r="GWZ16" s="11"/>
      <c r="GXA16" s="11"/>
      <c r="GXB16" s="11"/>
      <c r="GXC16" s="11"/>
      <c r="GXD16" s="11"/>
      <c r="GXE16" s="11"/>
      <c r="GXF16" s="11"/>
      <c r="GXG16" s="11"/>
      <c r="GXH16" s="11"/>
      <c r="GXI16" s="11"/>
      <c r="GXJ16" s="11"/>
      <c r="GXK16" s="11"/>
      <c r="GXL16" s="11"/>
      <c r="GXM16" s="11"/>
      <c r="GXN16" s="11"/>
      <c r="GXO16" s="11"/>
      <c r="GXP16" s="11"/>
      <c r="GXQ16" s="11"/>
      <c r="GXR16" s="11"/>
      <c r="GXS16" s="11"/>
      <c r="GXT16" s="11"/>
      <c r="GXU16" s="11"/>
      <c r="GXV16" s="11"/>
      <c r="GXW16" s="11"/>
      <c r="GXX16" s="11"/>
      <c r="GXY16" s="11"/>
      <c r="GXZ16" s="11"/>
      <c r="GYA16" s="11"/>
      <c r="GYB16" s="11"/>
      <c r="GYC16" s="11"/>
      <c r="GYD16" s="11"/>
      <c r="GYE16" s="11"/>
      <c r="GYF16" s="11"/>
      <c r="GYG16" s="11"/>
      <c r="GYH16" s="11"/>
      <c r="GYI16" s="11"/>
      <c r="GYJ16" s="11"/>
      <c r="GYK16" s="11"/>
      <c r="GYL16" s="11"/>
      <c r="GYM16" s="11"/>
      <c r="GYN16" s="11"/>
      <c r="GYO16" s="11"/>
      <c r="GYP16" s="11"/>
      <c r="GYQ16" s="11"/>
      <c r="GYR16" s="11"/>
      <c r="GYS16" s="11"/>
      <c r="GYT16" s="11"/>
      <c r="GYU16" s="11"/>
      <c r="GYV16" s="11"/>
      <c r="GYW16" s="11"/>
      <c r="GYX16" s="11"/>
      <c r="GYY16" s="11"/>
      <c r="GYZ16" s="11"/>
      <c r="GZA16" s="11"/>
      <c r="GZB16" s="11"/>
      <c r="GZC16" s="11"/>
      <c r="GZD16" s="11"/>
      <c r="GZE16" s="11"/>
      <c r="GZF16" s="11"/>
      <c r="GZG16" s="11"/>
      <c r="GZH16" s="11"/>
      <c r="GZI16" s="11"/>
      <c r="GZJ16" s="11"/>
      <c r="GZK16" s="11"/>
      <c r="GZL16" s="11"/>
      <c r="GZM16" s="11"/>
      <c r="GZN16" s="11"/>
      <c r="GZO16" s="11"/>
      <c r="GZP16" s="11"/>
      <c r="GZQ16" s="11"/>
      <c r="GZR16" s="11"/>
      <c r="GZS16" s="11"/>
      <c r="GZT16" s="11"/>
      <c r="GZU16" s="11"/>
      <c r="GZV16" s="11"/>
      <c r="GZW16" s="11"/>
      <c r="GZX16" s="11"/>
      <c r="GZY16" s="11"/>
      <c r="GZZ16" s="11"/>
      <c r="HAA16" s="11"/>
      <c r="HAB16" s="11"/>
      <c r="HAC16" s="11"/>
      <c r="HAD16" s="11"/>
      <c r="HAE16" s="11"/>
      <c r="HAF16" s="11"/>
      <c r="HAG16" s="11"/>
      <c r="HAH16" s="11"/>
      <c r="HAI16" s="11"/>
      <c r="HAJ16" s="11"/>
      <c r="HAK16" s="11"/>
      <c r="HAL16" s="11"/>
      <c r="HAM16" s="11"/>
      <c r="HAN16" s="11"/>
      <c r="HAO16" s="11"/>
      <c r="HAP16" s="11"/>
      <c r="HAQ16" s="11"/>
      <c r="HAR16" s="11"/>
      <c r="HAS16" s="11"/>
      <c r="HAT16" s="11"/>
      <c r="HAU16" s="11"/>
      <c r="HAV16" s="11"/>
      <c r="HAW16" s="11"/>
      <c r="HAX16" s="11"/>
      <c r="HAY16" s="11"/>
      <c r="HAZ16" s="11"/>
      <c r="HBA16" s="11"/>
      <c r="HBB16" s="11"/>
      <c r="HBC16" s="11"/>
      <c r="HBD16" s="11"/>
      <c r="HBE16" s="11"/>
      <c r="HBF16" s="11"/>
      <c r="HBG16" s="11"/>
      <c r="HBH16" s="11"/>
      <c r="HBI16" s="11"/>
      <c r="HBJ16" s="11"/>
      <c r="HBK16" s="11"/>
      <c r="HBL16" s="11"/>
      <c r="HBM16" s="11"/>
      <c r="HBN16" s="11"/>
      <c r="HBO16" s="11"/>
      <c r="HBP16" s="11"/>
      <c r="HBQ16" s="11"/>
      <c r="HBR16" s="11"/>
      <c r="HBS16" s="11"/>
      <c r="HBT16" s="11"/>
      <c r="HBU16" s="11"/>
      <c r="HBV16" s="11"/>
      <c r="HBW16" s="11"/>
      <c r="HBX16" s="11"/>
      <c r="HBY16" s="11"/>
      <c r="HBZ16" s="11"/>
      <c r="HCA16" s="11"/>
      <c r="HCB16" s="11"/>
      <c r="HCC16" s="11"/>
      <c r="HCD16" s="11"/>
      <c r="HCE16" s="11"/>
      <c r="HCF16" s="11"/>
      <c r="HCG16" s="11"/>
      <c r="HCH16" s="11"/>
      <c r="HCI16" s="11"/>
      <c r="HCJ16" s="11"/>
      <c r="HCK16" s="11"/>
      <c r="HCL16" s="11"/>
      <c r="HCM16" s="11"/>
      <c r="HCN16" s="11"/>
      <c r="HCO16" s="11"/>
      <c r="HCP16" s="11"/>
      <c r="HCQ16" s="11"/>
      <c r="HCR16" s="11"/>
      <c r="HCS16" s="11"/>
      <c r="HCT16" s="11"/>
      <c r="HCU16" s="11"/>
      <c r="HCV16" s="11"/>
      <c r="HCW16" s="11"/>
      <c r="HCX16" s="11"/>
      <c r="HCY16" s="11"/>
      <c r="HCZ16" s="11"/>
      <c r="HDA16" s="11"/>
      <c r="HDB16" s="11"/>
      <c r="HDC16" s="11"/>
      <c r="HDD16" s="11"/>
      <c r="HDE16" s="11"/>
      <c r="HDF16" s="11"/>
      <c r="HDG16" s="11"/>
      <c r="HDH16" s="11"/>
      <c r="HDI16" s="11"/>
      <c r="HDJ16" s="11"/>
      <c r="HDK16" s="11"/>
      <c r="HDL16" s="11"/>
      <c r="HDM16" s="11"/>
      <c r="HDN16" s="11"/>
      <c r="HDO16" s="11"/>
      <c r="HDP16" s="11"/>
      <c r="HDQ16" s="11"/>
      <c r="HDR16" s="11"/>
      <c r="HDS16" s="11"/>
      <c r="HDT16" s="11"/>
      <c r="HDU16" s="11"/>
      <c r="HDV16" s="11"/>
      <c r="HDW16" s="11"/>
      <c r="HDX16" s="11"/>
      <c r="HDY16" s="11"/>
      <c r="HDZ16" s="11"/>
      <c r="HEA16" s="11"/>
      <c r="HEB16" s="11"/>
      <c r="HEC16" s="11"/>
      <c r="HED16" s="11"/>
      <c r="HEE16" s="11"/>
      <c r="HEF16" s="11"/>
      <c r="HEG16" s="11"/>
      <c r="HEH16" s="11"/>
      <c r="HEI16" s="11"/>
      <c r="HEJ16" s="11"/>
      <c r="HEK16" s="11"/>
      <c r="HEL16" s="11"/>
      <c r="HEM16" s="11"/>
      <c r="HEN16" s="11"/>
      <c r="HEO16" s="11"/>
      <c r="HEP16" s="11"/>
      <c r="HEQ16" s="11"/>
      <c r="HER16" s="11"/>
      <c r="HES16" s="11"/>
      <c r="HET16" s="11"/>
      <c r="HEU16" s="11"/>
      <c r="HEV16" s="11"/>
      <c r="HEW16" s="11"/>
      <c r="HEX16" s="11"/>
      <c r="HEY16" s="11"/>
      <c r="HEZ16" s="11"/>
      <c r="HFA16" s="11"/>
      <c r="HFB16" s="11"/>
      <c r="HFC16" s="11"/>
      <c r="HFD16" s="11"/>
      <c r="HFE16" s="11"/>
      <c r="HFF16" s="11"/>
      <c r="HFG16" s="11"/>
      <c r="HFH16" s="11"/>
      <c r="HFI16" s="11"/>
      <c r="HFJ16" s="11"/>
      <c r="HFK16" s="11"/>
      <c r="HFL16" s="11"/>
      <c r="HFM16" s="11"/>
      <c r="HFN16" s="11"/>
      <c r="HFO16" s="11"/>
      <c r="HFP16" s="11"/>
      <c r="HFQ16" s="11"/>
      <c r="HFR16" s="11"/>
      <c r="HFS16" s="11"/>
      <c r="HFT16" s="11"/>
      <c r="HFU16" s="11"/>
      <c r="HFV16" s="11"/>
      <c r="HFW16" s="11"/>
      <c r="HFX16" s="11"/>
      <c r="HFY16" s="11"/>
      <c r="HFZ16" s="11"/>
      <c r="HGA16" s="11"/>
      <c r="HGB16" s="11"/>
      <c r="HGC16" s="11"/>
      <c r="HGD16" s="11"/>
      <c r="HGE16" s="11"/>
      <c r="HGF16" s="11"/>
      <c r="HGG16" s="11"/>
      <c r="HGH16" s="11"/>
      <c r="HGI16" s="11"/>
      <c r="HGJ16" s="11"/>
      <c r="HGK16" s="11"/>
      <c r="HGL16" s="11"/>
      <c r="HGM16" s="11"/>
      <c r="HGN16" s="11"/>
      <c r="HGO16" s="11"/>
      <c r="HGP16" s="11"/>
      <c r="HGQ16" s="11"/>
      <c r="HGR16" s="11"/>
      <c r="HGS16" s="11"/>
      <c r="HGT16" s="11"/>
      <c r="HGU16" s="11"/>
      <c r="HGV16" s="11"/>
      <c r="HGW16" s="11"/>
      <c r="HGX16" s="11"/>
      <c r="HGY16" s="11"/>
      <c r="HGZ16" s="11"/>
      <c r="HHA16" s="11"/>
      <c r="HHB16" s="11"/>
      <c r="HHC16" s="11"/>
      <c r="HHD16" s="11"/>
      <c r="HHE16" s="11"/>
      <c r="HHF16" s="11"/>
      <c r="HHG16" s="11"/>
      <c r="HHH16" s="11"/>
      <c r="HHI16" s="11"/>
      <c r="HHJ16" s="11"/>
      <c r="HHK16" s="11"/>
      <c r="HHL16" s="11"/>
      <c r="HHM16" s="11"/>
      <c r="HHN16" s="11"/>
      <c r="HHO16" s="11"/>
      <c r="HHP16" s="11"/>
      <c r="HHQ16" s="11"/>
      <c r="HHR16" s="11"/>
      <c r="HHS16" s="11"/>
      <c r="HHT16" s="11"/>
      <c r="HHU16" s="11"/>
      <c r="HHV16" s="11"/>
      <c r="HHW16" s="11"/>
      <c r="HHX16" s="11"/>
      <c r="HHY16" s="11"/>
      <c r="HHZ16" s="11"/>
      <c r="HIA16" s="11"/>
      <c r="HIB16" s="11"/>
      <c r="HIC16" s="11"/>
      <c r="HID16" s="11"/>
      <c r="HIE16" s="11"/>
      <c r="HIF16" s="11"/>
      <c r="HIG16" s="11"/>
      <c r="HIH16" s="11"/>
      <c r="HII16" s="11"/>
      <c r="HIJ16" s="11"/>
      <c r="HIK16" s="11"/>
      <c r="HIL16" s="11"/>
      <c r="HIM16" s="11"/>
      <c r="HIN16" s="11"/>
      <c r="HIO16" s="11"/>
      <c r="HIP16" s="11"/>
      <c r="HIQ16" s="11"/>
      <c r="HIR16" s="11"/>
      <c r="HIS16" s="11"/>
      <c r="HIT16" s="11"/>
      <c r="HIU16" s="11"/>
      <c r="HIV16" s="11"/>
      <c r="HIW16" s="11"/>
      <c r="HIX16" s="11"/>
      <c r="HIY16" s="11"/>
      <c r="HIZ16" s="11"/>
      <c r="HJA16" s="11"/>
      <c r="HJB16" s="11"/>
      <c r="HJC16" s="11"/>
      <c r="HJD16" s="11"/>
      <c r="HJE16" s="11"/>
      <c r="HJF16" s="11"/>
      <c r="HJG16" s="11"/>
      <c r="HJH16" s="11"/>
      <c r="HJI16" s="11"/>
      <c r="HJJ16" s="11"/>
      <c r="HJK16" s="11"/>
      <c r="HJL16" s="11"/>
      <c r="HJM16" s="11"/>
      <c r="HJN16" s="11"/>
      <c r="HJO16" s="11"/>
      <c r="HJP16" s="11"/>
      <c r="HJQ16" s="11"/>
      <c r="HJR16" s="11"/>
      <c r="HJS16" s="11"/>
      <c r="HJT16" s="11"/>
      <c r="HJU16" s="11"/>
      <c r="HJV16" s="11"/>
      <c r="HJW16" s="11"/>
      <c r="HJX16" s="11"/>
      <c r="HJY16" s="11"/>
      <c r="HJZ16" s="11"/>
      <c r="HKA16" s="11"/>
      <c r="HKB16" s="11"/>
      <c r="HKC16" s="11"/>
      <c r="HKD16" s="11"/>
      <c r="HKE16" s="11"/>
      <c r="HKF16" s="11"/>
      <c r="HKG16" s="11"/>
      <c r="HKH16" s="11"/>
      <c r="HKI16" s="11"/>
      <c r="HKJ16" s="11"/>
      <c r="HKK16" s="11"/>
      <c r="HKL16" s="11"/>
      <c r="HKM16" s="11"/>
      <c r="HKN16" s="11"/>
      <c r="HKO16" s="11"/>
      <c r="HKP16" s="11"/>
      <c r="HKQ16" s="11"/>
      <c r="HKR16" s="11"/>
      <c r="HKS16" s="11"/>
      <c r="HKT16" s="11"/>
      <c r="HKU16" s="11"/>
      <c r="HKV16" s="11"/>
      <c r="HKW16" s="11"/>
      <c r="HKX16" s="11"/>
      <c r="HKY16" s="11"/>
      <c r="HKZ16" s="11"/>
      <c r="HLA16" s="11"/>
      <c r="HLB16" s="11"/>
      <c r="HLC16" s="11"/>
      <c r="HLD16" s="11"/>
      <c r="HLE16" s="11"/>
      <c r="HLF16" s="11"/>
      <c r="HLG16" s="11"/>
      <c r="HLH16" s="11"/>
      <c r="HLI16" s="11"/>
      <c r="HLJ16" s="11"/>
      <c r="HLK16" s="11"/>
      <c r="HLL16" s="11"/>
      <c r="HLM16" s="11"/>
      <c r="HLN16" s="11"/>
      <c r="HLO16" s="11"/>
      <c r="HLP16" s="11"/>
      <c r="HLQ16" s="11"/>
      <c r="HLR16" s="11"/>
      <c r="HLS16" s="11"/>
      <c r="HLT16" s="11"/>
      <c r="HLU16" s="11"/>
      <c r="HLV16" s="11"/>
      <c r="HLW16" s="11"/>
      <c r="HLX16" s="11"/>
      <c r="HLY16" s="11"/>
      <c r="HLZ16" s="11"/>
      <c r="HMA16" s="11"/>
      <c r="HMB16" s="11"/>
      <c r="HMC16" s="11"/>
      <c r="HMD16" s="11"/>
      <c r="HME16" s="11"/>
      <c r="HMF16" s="11"/>
      <c r="HMG16" s="11"/>
      <c r="HMH16" s="11"/>
      <c r="HMI16" s="11"/>
      <c r="HMJ16" s="11"/>
      <c r="HMK16" s="11"/>
      <c r="HML16" s="11"/>
      <c r="HMM16" s="11"/>
      <c r="HMN16" s="11"/>
      <c r="HMO16" s="11"/>
      <c r="HMP16" s="11"/>
      <c r="HMQ16" s="11"/>
      <c r="HMR16" s="11"/>
      <c r="HMS16" s="11"/>
      <c r="HMT16" s="11"/>
      <c r="HMU16" s="11"/>
      <c r="HMV16" s="11"/>
      <c r="HMW16" s="11"/>
      <c r="HMX16" s="11"/>
      <c r="HMY16" s="11"/>
      <c r="HMZ16" s="11"/>
      <c r="HNA16" s="11"/>
      <c r="HNB16" s="11"/>
      <c r="HNC16" s="11"/>
      <c r="HND16" s="11"/>
      <c r="HNE16" s="11"/>
      <c r="HNF16" s="11"/>
      <c r="HNG16" s="11"/>
      <c r="HNH16" s="11"/>
      <c r="HNI16" s="11"/>
      <c r="HNJ16" s="11"/>
      <c r="HNK16" s="11"/>
      <c r="HNL16" s="11"/>
      <c r="HNM16" s="11"/>
      <c r="HNN16" s="11"/>
      <c r="HNO16" s="11"/>
      <c r="HNP16" s="11"/>
      <c r="HNQ16" s="11"/>
      <c r="HNR16" s="11"/>
      <c r="HNS16" s="11"/>
      <c r="HNT16" s="11"/>
      <c r="HNU16" s="11"/>
      <c r="HNV16" s="11"/>
      <c r="HNW16" s="11"/>
      <c r="HNX16" s="11"/>
      <c r="HNY16" s="11"/>
      <c r="HNZ16" s="11"/>
      <c r="HOA16" s="11"/>
      <c r="HOB16" s="11"/>
      <c r="HOC16" s="11"/>
      <c r="HOD16" s="11"/>
      <c r="HOE16" s="11"/>
      <c r="HOF16" s="11"/>
      <c r="HOG16" s="11"/>
      <c r="HOH16" s="11"/>
      <c r="HOI16" s="11"/>
      <c r="HOJ16" s="11"/>
      <c r="HOK16" s="11"/>
      <c r="HOL16" s="11"/>
      <c r="HOM16" s="11"/>
      <c r="HON16" s="11"/>
      <c r="HOO16" s="11"/>
      <c r="HOP16" s="11"/>
      <c r="HOQ16" s="11"/>
      <c r="HOR16" s="11"/>
      <c r="HOS16" s="11"/>
      <c r="HOT16" s="11"/>
      <c r="HOU16" s="11"/>
      <c r="HOV16" s="11"/>
      <c r="HOW16" s="11"/>
      <c r="HOX16" s="11"/>
      <c r="HOY16" s="11"/>
      <c r="HOZ16" s="11"/>
      <c r="HPA16" s="11"/>
      <c r="HPB16" s="11"/>
      <c r="HPC16" s="11"/>
      <c r="HPD16" s="11"/>
      <c r="HPE16" s="11"/>
      <c r="HPF16" s="11"/>
      <c r="HPG16" s="11"/>
      <c r="HPH16" s="11"/>
      <c r="HPI16" s="11"/>
      <c r="HPJ16" s="11"/>
      <c r="HPK16" s="11"/>
      <c r="HPL16" s="11"/>
      <c r="HPM16" s="11"/>
      <c r="HPN16" s="11"/>
      <c r="HPO16" s="11"/>
      <c r="HPP16" s="11"/>
      <c r="HPQ16" s="11"/>
      <c r="HPR16" s="11"/>
      <c r="HPS16" s="11"/>
      <c r="HPT16" s="11"/>
      <c r="HPU16" s="11"/>
      <c r="HPV16" s="11"/>
      <c r="HPW16" s="11"/>
      <c r="HPX16" s="11"/>
      <c r="HPY16" s="11"/>
      <c r="HPZ16" s="11"/>
      <c r="HQA16" s="11"/>
      <c r="HQB16" s="11"/>
      <c r="HQC16" s="11"/>
      <c r="HQD16" s="11"/>
      <c r="HQE16" s="11"/>
      <c r="HQF16" s="11"/>
      <c r="HQG16" s="11"/>
      <c r="HQH16" s="11"/>
      <c r="HQI16" s="11"/>
      <c r="HQJ16" s="11"/>
      <c r="HQK16" s="11"/>
      <c r="HQL16" s="11"/>
      <c r="HQM16" s="11"/>
      <c r="HQN16" s="11"/>
      <c r="HQO16" s="11"/>
      <c r="HQP16" s="11"/>
      <c r="HQQ16" s="11"/>
      <c r="HQR16" s="11"/>
      <c r="HQS16" s="11"/>
      <c r="HQT16" s="11"/>
      <c r="HQU16" s="11"/>
      <c r="HQV16" s="11"/>
      <c r="HQW16" s="11"/>
      <c r="HQX16" s="11"/>
      <c r="HQY16" s="11"/>
      <c r="HQZ16" s="11"/>
      <c r="HRA16" s="11"/>
      <c r="HRB16" s="11"/>
      <c r="HRC16" s="11"/>
      <c r="HRD16" s="11"/>
      <c r="HRE16" s="11"/>
      <c r="HRF16" s="11"/>
      <c r="HRG16" s="11"/>
      <c r="HRH16" s="11"/>
      <c r="HRI16" s="11"/>
      <c r="HRJ16" s="11"/>
      <c r="HRK16" s="11"/>
      <c r="HRL16" s="11"/>
      <c r="HRM16" s="11"/>
      <c r="HRN16" s="11"/>
      <c r="HRO16" s="11"/>
      <c r="HRP16" s="11"/>
      <c r="HRQ16" s="11"/>
      <c r="HRR16" s="11"/>
      <c r="HRS16" s="11"/>
      <c r="HRT16" s="11"/>
      <c r="HRU16" s="11"/>
      <c r="HRV16" s="11"/>
      <c r="HRW16" s="11"/>
      <c r="HRX16" s="11"/>
      <c r="HRY16" s="11"/>
      <c r="HRZ16" s="11"/>
      <c r="HSA16" s="11"/>
      <c r="HSB16" s="11"/>
      <c r="HSC16" s="11"/>
      <c r="HSD16" s="11"/>
      <c r="HSE16" s="11"/>
      <c r="HSF16" s="11"/>
    </row>
    <row r="17" spans="1:5907" s="11" customFormat="1" ht="19.95" customHeight="1" x14ac:dyDescent="0.4">
      <c r="A17" s="30"/>
      <c r="B17" s="324"/>
      <c r="C17" s="338" t="s">
        <v>78</v>
      </c>
      <c r="D17" s="341"/>
      <c r="E17" s="340" t="s">
        <v>203</v>
      </c>
      <c r="F17" s="27">
        <f>COUNTIFS(Table1351452010[Sales],"คุณจิรภิญญา เป็นปึก",Table1351452010[(A)
TOTAL
ค่าคอมขาย
ตั้งเบิก ปีที่ 1],"&gt;0")</f>
        <v>3</v>
      </c>
      <c r="G17" s="28">
        <f>SUMIF(Table1351452010[Sales],"คุณจิรภิญญา เป็นปึก",Table1351452010[(A)
TOTAL
ค่าคอมขาย
ตั้งเบิก ปีที่ 1])</f>
        <v>7837.4447999999993</v>
      </c>
      <c r="H17" s="35">
        <f t="shared" si="1"/>
        <v>313.497792</v>
      </c>
      <c r="I17" s="333">
        <f t="shared" si="2"/>
        <v>7523.9470079999992</v>
      </c>
      <c r="J17" s="33"/>
      <c r="K17" s="33"/>
      <c r="L17" s="33"/>
      <c r="M17" s="33"/>
      <c r="N17" s="575"/>
      <c r="O17" s="576"/>
      <c r="P17" s="577"/>
      <c r="Q17" s="577"/>
      <c r="R17" s="577"/>
      <c r="S17" s="578"/>
      <c r="T17" s="578"/>
      <c r="U17" s="578"/>
      <c r="V17" s="576"/>
      <c r="W17" s="579"/>
      <c r="X17" s="68"/>
    </row>
    <row r="18" spans="1:5907" s="11" customFormat="1" ht="19.95" customHeight="1" x14ac:dyDescent="0.4">
      <c r="A18" s="30"/>
      <c r="B18" s="324"/>
      <c r="C18" s="570" t="s">
        <v>212</v>
      </c>
      <c r="D18" s="341"/>
      <c r="E18" s="339" t="s">
        <v>120</v>
      </c>
      <c r="F18" s="331">
        <f>COUNTIFS(Table1351452010[Sales],"คุณจิรภิญญา เป็นปึก2",Table1351452010[(A)
TOTAL
ค่าคอมขาย
ตั้งเบิก ปีที่ 1],"&gt;0")</f>
        <v>0</v>
      </c>
      <c r="G18" s="332">
        <f>SUMIF(Table1351452010[Sales],"คุณจิรภิญญา เป็นปึก2",Table1351452010[(A)
TOTAL
ค่าคอมขาย
ตั้งเบิก ปีที่ 1])</f>
        <v>0</v>
      </c>
      <c r="H18" s="56">
        <f t="shared" si="1"/>
        <v>0</v>
      </c>
      <c r="I18" s="57">
        <f t="shared" si="2"/>
        <v>0</v>
      </c>
      <c r="J18" s="33"/>
      <c r="K18" s="33"/>
      <c r="L18" s="33"/>
      <c r="M18" s="33"/>
      <c r="N18" s="580"/>
      <c r="O18" s="265" t="s">
        <v>202</v>
      </c>
      <c r="P18" s="265"/>
      <c r="Q18" s="265"/>
      <c r="R18" s="265"/>
      <c r="S18" s="287"/>
      <c r="T18" s="223"/>
      <c r="U18" s="574"/>
      <c r="V18" s="68"/>
      <c r="W18" s="581"/>
    </row>
    <row r="19" spans="1:5907" s="11" customFormat="1" ht="19.95" customHeight="1" thickBot="1" x14ac:dyDescent="0.45">
      <c r="A19" s="30"/>
      <c r="B19" s="324"/>
      <c r="C19" s="338" t="s">
        <v>45</v>
      </c>
      <c r="D19" s="341"/>
      <c r="E19" s="340" t="s">
        <v>203</v>
      </c>
      <c r="F19" s="27">
        <f>COUNTIFS(Table1351452010[Sales],"คุณแดง มูลสองแคว",Table1351452010[(A)
TOTAL
ค่าคอมขาย
ตั้งเบิก ปีที่ 1],"&gt;0")</f>
        <v>0</v>
      </c>
      <c r="G19" s="28">
        <f>SUMIF(Table1351452010[Sales],"คุณแดง มูลสองแคว",Table1351452010[(A)
TOTAL
ค่าคอมขาย
ตั้งเบิก ปีที่ 1])</f>
        <v>0</v>
      </c>
      <c r="H19" s="35">
        <f t="shared" si="1"/>
        <v>0</v>
      </c>
      <c r="I19" s="333">
        <f t="shared" si="2"/>
        <v>0</v>
      </c>
      <c r="J19" s="33"/>
      <c r="K19" s="33"/>
      <c r="L19" s="33"/>
      <c r="M19" s="33"/>
      <c r="N19" s="580"/>
      <c r="O19" s="265"/>
      <c r="P19" s="265"/>
      <c r="Q19" s="265"/>
      <c r="R19" s="693" t="s">
        <v>218</v>
      </c>
      <c r="S19" s="694"/>
      <c r="T19" s="695">
        <v>1</v>
      </c>
      <c r="U19" s="696"/>
      <c r="V19" s="68"/>
      <c r="W19" s="581"/>
    </row>
    <row r="20" spans="1:5907" s="11" customFormat="1" ht="19.95" customHeight="1" thickBot="1" x14ac:dyDescent="0.45">
      <c r="A20" s="30"/>
      <c r="B20" s="324"/>
      <c r="C20" s="570" t="s">
        <v>213</v>
      </c>
      <c r="D20" s="341"/>
      <c r="E20" s="339" t="s">
        <v>120</v>
      </c>
      <c r="F20" s="331">
        <f>COUNTIFS(Table1351452010[Sales],"คุณแดง มูลสองแคว2",Table1351452010[(A)
TOTAL
ค่าคอมขาย
ตั้งเบิก ปีที่ 1],"&gt;0")</f>
        <v>0</v>
      </c>
      <c r="G20" s="332">
        <f>SUMIF(Table1351452010[Sales],"คุณแดง มูลสองแคว2",Table1351452010[(A)
TOTAL
ค่าคอมขาย
ตั้งเบิก ปีที่ 1])</f>
        <v>0</v>
      </c>
      <c r="H20" s="56">
        <f t="shared" si="1"/>
        <v>0</v>
      </c>
      <c r="I20" s="57">
        <f t="shared" si="2"/>
        <v>0</v>
      </c>
      <c r="J20" s="33"/>
      <c r="K20" s="33"/>
      <c r="L20" s="33"/>
      <c r="M20" s="33"/>
      <c r="N20" s="580"/>
      <c r="O20" s="265"/>
      <c r="P20" s="265"/>
      <c r="Q20" s="265"/>
      <c r="R20" s="679" t="s">
        <v>191</v>
      </c>
      <c r="S20" s="680"/>
      <c r="T20" s="679" t="s">
        <v>192</v>
      </c>
      <c r="U20" s="681"/>
      <c r="V20" s="682" t="s">
        <v>194</v>
      </c>
      <c r="W20" s="581"/>
    </row>
    <row r="21" spans="1:5907" s="11" customFormat="1" ht="19.95" customHeight="1" thickBot="1" x14ac:dyDescent="0.45">
      <c r="A21" s="30"/>
      <c r="B21" s="324"/>
      <c r="C21" s="338" t="s">
        <v>41</v>
      </c>
      <c r="D21" s="341"/>
      <c r="E21" s="340" t="s">
        <v>203</v>
      </c>
      <c r="F21" s="27">
        <f>COUNTIFS(Table1351452010[Sales],"คุณรุ่งอรุณ อินบุญรอด",Table1351452010[(A)
TOTAL
ค่าคอมขาย
ตั้งเบิก ปีที่ 1],"&gt;0")</f>
        <v>3</v>
      </c>
      <c r="G21" s="28">
        <f>SUMIF(Table1351452010[Sales],"คุณรุ่งอรุณ อินบุญรอด",Table1351452010[(A)
TOTAL
ค่าคอมขาย
ตั้งเบิก ปีที่ 1])</f>
        <v>7000.08</v>
      </c>
      <c r="H21" s="35">
        <f t="shared" si="1"/>
        <v>280.00319999999999</v>
      </c>
      <c r="I21" s="333">
        <f t="shared" si="2"/>
        <v>6720.0767999999998</v>
      </c>
      <c r="J21" s="33"/>
      <c r="K21" s="33"/>
      <c r="L21" s="33"/>
      <c r="M21" s="33"/>
      <c r="N21" s="580"/>
      <c r="O21" s="350" t="s">
        <v>26</v>
      </c>
      <c r="P21" s="351" t="s">
        <v>9</v>
      </c>
      <c r="Q21" s="352" t="s">
        <v>10</v>
      </c>
      <c r="R21" s="402" t="s">
        <v>14</v>
      </c>
      <c r="S21" s="403" t="s">
        <v>193</v>
      </c>
      <c r="T21" s="402" t="s">
        <v>14</v>
      </c>
      <c r="U21" s="404" t="s">
        <v>12</v>
      </c>
      <c r="V21" s="683"/>
      <c r="W21" s="581"/>
    </row>
    <row r="22" spans="1:5907" s="11" customFormat="1" ht="19.95" customHeight="1" x14ac:dyDescent="0.4">
      <c r="A22" s="30"/>
      <c r="B22" s="324"/>
      <c r="C22" s="570" t="s">
        <v>214</v>
      </c>
      <c r="D22" s="341"/>
      <c r="E22" s="339" t="s">
        <v>120</v>
      </c>
      <c r="F22" s="331">
        <f>COUNTIFS(Table1351452010[Sales],"คุณรุ่งอรุณ อินบุญรอด2",Table1351452010[(A)
TOTAL
ค่าคอมขาย
ตั้งเบิก ปีที่ 1],"&gt;0")</f>
        <v>0</v>
      </c>
      <c r="G22" s="332">
        <f>SUMIF(Table1351452010[Sales],"คุณรุ่งอรุณ อินบุญรอด2",Table1351452010[(A)
TOTAL
ค่าคอมขาย
ตั้งเบิก ปีที่ 1])</f>
        <v>0</v>
      </c>
      <c r="H22" s="56">
        <f t="shared" si="1"/>
        <v>0</v>
      </c>
      <c r="I22" s="57">
        <f t="shared" si="2"/>
        <v>0</v>
      </c>
      <c r="J22" s="33"/>
      <c r="K22" s="33"/>
      <c r="L22" s="33"/>
      <c r="M22" s="33"/>
      <c r="N22" s="580"/>
      <c r="O22" s="376" t="s">
        <v>15</v>
      </c>
      <c r="P22" s="377" t="s">
        <v>79</v>
      </c>
      <c r="Q22" s="378" t="s">
        <v>43</v>
      </c>
      <c r="R22" s="365">
        <v>0.75</v>
      </c>
      <c r="S22" s="366">
        <f>SUMIF($C$5:$C$44,"คุณนิมิต จุ้ยอยู่ทอง",$I$5:$I$44)*R22</f>
        <v>3022.2720000000004</v>
      </c>
      <c r="T22" s="354" t="s">
        <v>121</v>
      </c>
      <c r="U22" s="355">
        <v>0</v>
      </c>
      <c r="V22" s="684">
        <f>S22+U23</f>
        <v>3022.2720000000004</v>
      </c>
      <c r="W22" s="581"/>
    </row>
    <row r="23" spans="1:5907" s="11" customFormat="1" ht="19.95" customHeight="1" x14ac:dyDescent="0.4">
      <c r="A23" s="30"/>
      <c r="B23" s="324"/>
      <c r="C23" s="348" t="s">
        <v>129</v>
      </c>
      <c r="D23" s="341"/>
      <c r="E23" s="340" t="s">
        <v>203</v>
      </c>
      <c r="F23" s="27">
        <f>COUNTIFS(Table1351452010[Sales],"คุณสุชานัน พึ่งพา(OS)",Table1351452010[(A)
TOTAL
ค่าคอมขาย
ตั้งเบิก ปีที่ 1],"&gt;0")</f>
        <v>0</v>
      </c>
      <c r="G23" s="28">
        <f>SUMIF(Table1351452010[Sales],"คุณสุชานัน พึ่งพา(OS)",Table1351452010[(A)
TOTAL
ค่าคอมขาย
ตั้งเบิก ปีที่ 1])</f>
        <v>0</v>
      </c>
      <c r="H23" s="346"/>
      <c r="I23" s="347"/>
      <c r="J23" s="33"/>
      <c r="K23" s="33"/>
      <c r="L23" s="33"/>
      <c r="M23" s="33"/>
      <c r="N23" s="580"/>
      <c r="O23" s="379"/>
      <c r="P23" s="319"/>
      <c r="Q23" s="380" t="s">
        <v>206</v>
      </c>
      <c r="R23" s="367" t="s">
        <v>121</v>
      </c>
      <c r="S23" s="368">
        <v>0</v>
      </c>
      <c r="T23" s="356">
        <v>1</v>
      </c>
      <c r="U23" s="394">
        <f>SUMIF($C$5:$C$44,"คุณนิมิต จุ้ยอยู่ทอง2",$I$5:$I$44)*T23</f>
        <v>0</v>
      </c>
      <c r="V23" s="685"/>
      <c r="W23" s="581"/>
    </row>
    <row r="24" spans="1:5907" s="11" customFormat="1" ht="19.95" customHeight="1" thickBot="1" x14ac:dyDescent="0.45">
      <c r="A24" s="329"/>
      <c r="B24" s="330"/>
      <c r="C24" s="571" t="s">
        <v>216</v>
      </c>
      <c r="D24" s="342"/>
      <c r="E24" s="415" t="s">
        <v>120</v>
      </c>
      <c r="F24" s="334">
        <f>COUNTIFS(Table1351452010[Sales],"คุณสุชานัน พึ่งพา(OS)2",Table1351452010[(A)
TOTAL
ค่าคอมขาย
ตั้งเบิก ปีที่ 1],"&gt;0")</f>
        <v>0</v>
      </c>
      <c r="G24" s="335">
        <f>SUMIF(Table1351452010[Sales],"คุณสุชานัน พึ่งพา(OS)2",Table1351452010[(A)
TOTAL
ค่าคอมขาย
ตั้งเบิก ปีที่ 1])</f>
        <v>0</v>
      </c>
      <c r="H24" s="336">
        <f t="shared" si="1"/>
        <v>0</v>
      </c>
      <c r="I24" s="337">
        <f t="shared" si="2"/>
        <v>0</v>
      </c>
      <c r="J24" s="33"/>
      <c r="K24" s="33"/>
      <c r="L24" s="33"/>
      <c r="M24" s="33"/>
      <c r="N24" s="580"/>
      <c r="O24" s="379"/>
      <c r="P24" s="318" t="s">
        <v>79</v>
      </c>
      <c r="Q24" s="381" t="s">
        <v>44</v>
      </c>
      <c r="R24" s="369">
        <v>0.75</v>
      </c>
      <c r="S24" s="370">
        <f>SUMIF($C$5:$C$44,"คุณธวัช มีแสง",$I$5:$I$44)*R24</f>
        <v>0</v>
      </c>
      <c r="T24" s="357" t="s">
        <v>121</v>
      </c>
      <c r="U24" s="358">
        <v>0</v>
      </c>
      <c r="V24" s="692">
        <f>S24+U25</f>
        <v>0</v>
      </c>
      <c r="W24" s="581"/>
    </row>
    <row r="25" spans="1:5907" s="11" customFormat="1" ht="19.95" customHeight="1" x14ac:dyDescent="0.4">
      <c r="A25" s="37">
        <v>2</v>
      </c>
      <c r="B25" s="38" t="s">
        <v>141</v>
      </c>
      <c r="C25" s="53" t="s">
        <v>43</v>
      </c>
      <c r="D25" s="616" t="s">
        <v>73</v>
      </c>
      <c r="E25" s="613"/>
      <c r="F25" s="327">
        <f>COUNTIFS(Table1351452010[Sales],"คุณนิมิต จุ้ยอยู่ทอง",Table1351452010[(B)
Total
ค่าเชื่มสัญญาณ/ค่าติดตั้ง/
ค่าขายอุปกรณ์],"&gt;0")</f>
        <v>0</v>
      </c>
      <c r="G25" s="55">
        <f>SUMIF(Table1351452010[[#All],[Sales]],"คุณนิมิต จุ้ยอยู่ทอง",Table1351452010[[#All],[(B)
Total
ค่าเชื่มสัญญาณ/ค่าติดตั้ง/
ค่าขายอุปกรณ์]])</f>
        <v>0</v>
      </c>
      <c r="H25" s="56">
        <v>0</v>
      </c>
      <c r="I25" s="57">
        <f>G25-H25</f>
        <v>0</v>
      </c>
      <c r="J25" s="36"/>
      <c r="K25" s="36"/>
      <c r="L25" s="33"/>
      <c r="M25" s="33"/>
      <c r="N25" s="580"/>
      <c r="O25" s="379"/>
      <c r="P25" s="319"/>
      <c r="Q25" s="380" t="s">
        <v>207</v>
      </c>
      <c r="R25" s="367" t="s">
        <v>121</v>
      </c>
      <c r="S25" s="368">
        <v>0</v>
      </c>
      <c r="T25" s="356">
        <v>1</v>
      </c>
      <c r="U25" s="394">
        <f>SUMIF($C$5:$C$44,"คุณนิมิต จุ้ยอยู่ทอง2",$I$5:$I$44)*T25</f>
        <v>0</v>
      </c>
      <c r="V25" s="685"/>
      <c r="W25" s="581"/>
    </row>
    <row r="26" spans="1:5907" s="11" customFormat="1" ht="19.95" customHeight="1" x14ac:dyDescent="0.4">
      <c r="A26" s="37"/>
      <c r="B26" s="38" t="s">
        <v>70</v>
      </c>
      <c r="C26" s="31" t="s">
        <v>44</v>
      </c>
      <c r="D26" s="617" t="s">
        <v>74</v>
      </c>
      <c r="E26" s="614"/>
      <c r="F26" s="39">
        <f>COUNTIFS(Table1351452010[Sales],"คุณธวัช มีแสง",Table1351452010[(B)
Total
ค่าเชื่มสัญญาณ/ค่าติดตั้ง/
ค่าขายอุปกรณ์],"&gt;0")</f>
        <v>0</v>
      </c>
      <c r="G26" s="40">
        <f>SUMIF(Table1351452010[[#All],[Sales]],"คุณธวัช มีแสง",Table1351452010[[#All],[(B)
Total
ค่าเชื่มสัญญาณ/ค่าติดตั้ง/
ค่าขายอุปกรณ์]])</f>
        <v>0</v>
      </c>
      <c r="H26" s="32">
        <v>0</v>
      </c>
      <c r="I26" s="41">
        <f t="shared" ref="I26:I34" si="3">G26-H26</f>
        <v>0</v>
      </c>
      <c r="J26" s="36"/>
      <c r="K26" s="36"/>
      <c r="L26" s="33"/>
      <c r="M26" s="33"/>
      <c r="N26" s="582"/>
      <c r="O26" s="379"/>
      <c r="P26" s="318" t="s">
        <v>79</v>
      </c>
      <c r="Q26" s="381" t="s">
        <v>46</v>
      </c>
      <c r="R26" s="369">
        <v>0.75</v>
      </c>
      <c r="S26" s="370">
        <f>SUMIF($C$5:$C$44,"คุณนิยนต์ อยู่ทะเล",$I$5:$I$44)*R26</f>
        <v>4872.96</v>
      </c>
      <c r="T26" s="357" t="s">
        <v>121</v>
      </c>
      <c r="U26" s="358">
        <v>0</v>
      </c>
      <c r="V26" s="692">
        <f>S26+U27</f>
        <v>4872.96</v>
      </c>
      <c r="W26" s="581"/>
    </row>
    <row r="27" spans="1:5907" s="8" customFormat="1" ht="19.95" customHeight="1" x14ac:dyDescent="0.4">
      <c r="A27" s="37"/>
      <c r="B27" s="38" t="s">
        <v>71</v>
      </c>
      <c r="C27" s="31" t="s">
        <v>46</v>
      </c>
      <c r="D27" s="617" t="s">
        <v>75</v>
      </c>
      <c r="E27" s="614"/>
      <c r="F27" s="39">
        <f>COUNTIFS(Table1351452010[Sales],"คุณนิยนต์ อยู่ทะเล",Table1351452010[(B)
Total
ค่าเชื่มสัญญาณ/ค่าติดตั้ง/
ค่าขายอุปกรณ์],"&gt;0")</f>
        <v>0</v>
      </c>
      <c r="G27" s="40">
        <f>SUMIF(Table1351452010[[#All],[Sales]],"คุณนิยนต์ อยู่ทะเล",Table1351452010[[#All],[(B)
Total
ค่าเชื่มสัญญาณ/ค่าติดตั้ง/
ค่าขายอุปกรณ์]])</f>
        <v>0</v>
      </c>
      <c r="H27" s="32">
        <v>0</v>
      </c>
      <c r="I27" s="41">
        <f t="shared" si="3"/>
        <v>0</v>
      </c>
      <c r="J27" s="36"/>
      <c r="K27" s="36"/>
      <c r="L27" s="36"/>
      <c r="M27" s="36"/>
      <c r="N27" s="582"/>
      <c r="O27" s="379"/>
      <c r="P27" s="319"/>
      <c r="Q27" s="380" t="s">
        <v>208</v>
      </c>
      <c r="R27" s="367" t="s">
        <v>121</v>
      </c>
      <c r="S27" s="368">
        <v>0</v>
      </c>
      <c r="T27" s="356">
        <v>1</v>
      </c>
      <c r="U27" s="394">
        <f>SUMIF($C$5:$C$44,"คุณนิยนต์ อยู่ทะเล2",$I$5:$I$44)*T27</f>
        <v>0</v>
      </c>
      <c r="V27" s="685"/>
      <c r="W27" s="58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11"/>
      <c r="NH27" s="11"/>
      <c r="NI27" s="11"/>
      <c r="NJ27" s="11"/>
      <c r="NK27" s="11"/>
      <c r="NL27" s="11"/>
      <c r="NM27" s="11"/>
      <c r="NN27" s="11"/>
      <c r="NO27" s="11"/>
      <c r="NP27" s="11"/>
      <c r="NQ27" s="11"/>
      <c r="NR27" s="11"/>
      <c r="NS27" s="11"/>
      <c r="NT27" s="11"/>
      <c r="NU27" s="11"/>
      <c r="NV27" s="11"/>
      <c r="NW27" s="11"/>
      <c r="NX27" s="11"/>
      <c r="NY27" s="11"/>
      <c r="NZ27" s="11"/>
      <c r="OA27" s="11"/>
      <c r="OB27" s="11"/>
      <c r="OC27" s="11"/>
      <c r="OD27" s="11"/>
      <c r="OE27" s="11"/>
      <c r="OF27" s="11"/>
      <c r="OG27" s="11"/>
      <c r="OH27" s="11"/>
      <c r="OI27" s="11"/>
      <c r="OJ27" s="11"/>
      <c r="OK27" s="11"/>
      <c r="OL27" s="11"/>
      <c r="OM27" s="11"/>
      <c r="ON27" s="11"/>
      <c r="OO27" s="11"/>
      <c r="OP27" s="11"/>
      <c r="OQ27" s="11"/>
      <c r="OR27" s="11"/>
      <c r="OS27" s="11"/>
      <c r="OT27" s="11"/>
      <c r="OU27" s="11"/>
      <c r="OV27" s="11"/>
      <c r="OW27" s="11"/>
      <c r="OX27" s="11"/>
      <c r="OY27" s="11"/>
      <c r="OZ27" s="11"/>
      <c r="PA27" s="11"/>
      <c r="PB27" s="11"/>
      <c r="PC27" s="11"/>
      <c r="PD27" s="11"/>
      <c r="PE27" s="11"/>
      <c r="PF27" s="11"/>
      <c r="PG27" s="11"/>
      <c r="PH27" s="11"/>
      <c r="PI27" s="11"/>
      <c r="PJ27" s="11"/>
      <c r="PK27" s="11"/>
      <c r="PL27" s="11"/>
      <c r="PM27" s="11"/>
      <c r="PN27" s="11"/>
      <c r="PO27" s="11"/>
      <c r="PP27" s="11"/>
      <c r="PQ27" s="11"/>
      <c r="PR27" s="11"/>
      <c r="PS27" s="11"/>
      <c r="PT27" s="11"/>
      <c r="PU27" s="11"/>
      <c r="PV27" s="11"/>
      <c r="PW27" s="11"/>
      <c r="PX27" s="11"/>
      <c r="PY27" s="11"/>
      <c r="PZ27" s="11"/>
      <c r="QA27" s="11"/>
      <c r="QB27" s="11"/>
      <c r="QC27" s="11"/>
      <c r="QD27" s="11"/>
      <c r="QE27" s="11"/>
      <c r="QF27" s="11"/>
      <c r="QG27" s="11"/>
      <c r="QH27" s="11"/>
      <c r="QI27" s="11"/>
      <c r="QJ27" s="11"/>
      <c r="QK27" s="11"/>
      <c r="QL27" s="11"/>
      <c r="QM27" s="11"/>
      <c r="QN27" s="11"/>
      <c r="QO27" s="11"/>
      <c r="QP27" s="11"/>
      <c r="QQ27" s="11"/>
      <c r="QR27" s="11"/>
      <c r="QS27" s="11"/>
      <c r="QT27" s="11"/>
      <c r="QU27" s="11"/>
      <c r="QV27" s="11"/>
      <c r="QW27" s="11"/>
      <c r="QX27" s="11"/>
      <c r="QY27" s="11"/>
      <c r="QZ27" s="11"/>
      <c r="RA27" s="11"/>
      <c r="RB27" s="11"/>
      <c r="RC27" s="11"/>
      <c r="RD27" s="11"/>
      <c r="RE27" s="11"/>
      <c r="RF27" s="11"/>
      <c r="RG27" s="11"/>
      <c r="RH27" s="11"/>
      <c r="RI27" s="11"/>
      <c r="RJ27" s="11"/>
      <c r="RK27" s="11"/>
      <c r="RL27" s="11"/>
      <c r="RM27" s="11"/>
      <c r="RN27" s="11"/>
      <c r="RO27" s="11"/>
      <c r="RP27" s="11"/>
      <c r="RQ27" s="11"/>
      <c r="RR27" s="11"/>
      <c r="RS27" s="11"/>
      <c r="RT27" s="11"/>
      <c r="RU27" s="11"/>
      <c r="RV27" s="11"/>
      <c r="RW27" s="11"/>
      <c r="RX27" s="11"/>
      <c r="RY27" s="11"/>
      <c r="RZ27" s="11"/>
      <c r="SA27" s="11"/>
      <c r="SB27" s="11"/>
      <c r="SC27" s="11"/>
      <c r="SD27" s="11"/>
      <c r="SE27" s="11"/>
      <c r="SF27" s="11"/>
      <c r="SG27" s="11"/>
      <c r="SH27" s="11"/>
      <c r="SI27" s="11"/>
      <c r="SJ27" s="11"/>
      <c r="SK27" s="11"/>
      <c r="SL27" s="11"/>
      <c r="SM27" s="11"/>
      <c r="SN27" s="11"/>
      <c r="SO27" s="11"/>
      <c r="SP27" s="11"/>
      <c r="SQ27" s="11"/>
      <c r="SR27" s="11"/>
      <c r="SS27" s="11"/>
      <c r="ST27" s="11"/>
      <c r="SU27" s="11"/>
      <c r="SV27" s="11"/>
      <c r="SW27" s="11"/>
      <c r="SX27" s="11"/>
      <c r="SY27" s="11"/>
      <c r="SZ27" s="11"/>
      <c r="TA27" s="11"/>
      <c r="TB27" s="11"/>
      <c r="TC27" s="11"/>
      <c r="TD27" s="11"/>
      <c r="TE27" s="11"/>
      <c r="TF27" s="11"/>
      <c r="TG27" s="11"/>
      <c r="TH27" s="11"/>
      <c r="TI27" s="11"/>
      <c r="TJ27" s="11"/>
      <c r="TK27" s="11"/>
      <c r="TL27" s="11"/>
      <c r="TM27" s="11"/>
      <c r="TN27" s="11"/>
      <c r="TO27" s="11"/>
      <c r="TP27" s="11"/>
      <c r="TQ27" s="11"/>
      <c r="TR27" s="11"/>
      <c r="TS27" s="11"/>
      <c r="TT27" s="11"/>
      <c r="TU27" s="11"/>
      <c r="TV27" s="11"/>
      <c r="TW27" s="11"/>
      <c r="TX27" s="11"/>
      <c r="TY27" s="11"/>
      <c r="TZ27" s="11"/>
      <c r="UA27" s="11"/>
      <c r="UB27" s="11"/>
      <c r="UC27" s="11"/>
      <c r="UD27" s="11"/>
      <c r="UE27" s="11"/>
      <c r="UF27" s="11"/>
      <c r="UG27" s="11"/>
      <c r="UH27" s="11"/>
      <c r="UI27" s="11"/>
      <c r="UJ27" s="11"/>
      <c r="UK27" s="11"/>
      <c r="UL27" s="11"/>
      <c r="UM27" s="11"/>
      <c r="UN27" s="11"/>
      <c r="UO27" s="11"/>
      <c r="UP27" s="11"/>
      <c r="UQ27" s="11"/>
      <c r="UR27" s="11"/>
      <c r="US27" s="11"/>
      <c r="UT27" s="11"/>
      <c r="UU27" s="11"/>
      <c r="UV27" s="11"/>
      <c r="UW27" s="11"/>
      <c r="UX27" s="11"/>
      <c r="UY27" s="11"/>
      <c r="UZ27" s="11"/>
      <c r="VA27" s="11"/>
      <c r="VB27" s="11"/>
      <c r="VC27" s="11"/>
      <c r="VD27" s="11"/>
      <c r="VE27" s="11"/>
      <c r="VF27" s="11"/>
      <c r="VG27" s="11"/>
      <c r="VH27" s="11"/>
      <c r="VI27" s="11"/>
      <c r="VJ27" s="11"/>
      <c r="VK27" s="11"/>
      <c r="VL27" s="11"/>
      <c r="VM27" s="11"/>
      <c r="VN27" s="11"/>
      <c r="VO27" s="11"/>
      <c r="VP27" s="11"/>
      <c r="VQ27" s="11"/>
      <c r="VR27" s="11"/>
      <c r="VS27" s="11"/>
      <c r="VT27" s="11"/>
      <c r="VU27" s="11"/>
      <c r="VV27" s="11"/>
      <c r="VW27" s="11"/>
      <c r="VX27" s="11"/>
      <c r="VY27" s="11"/>
      <c r="VZ27" s="11"/>
      <c r="WA27" s="11"/>
      <c r="WB27" s="11"/>
      <c r="WC27" s="11"/>
      <c r="WD27" s="11"/>
      <c r="WE27" s="11"/>
      <c r="WF27" s="11"/>
      <c r="WG27" s="11"/>
      <c r="WH27" s="11"/>
      <c r="WI27" s="11"/>
      <c r="WJ27" s="11"/>
      <c r="WK27" s="11"/>
      <c r="WL27" s="11"/>
      <c r="WM27" s="11"/>
      <c r="WN27" s="11"/>
      <c r="WO27" s="11"/>
      <c r="WP27" s="11"/>
      <c r="WQ27" s="11"/>
      <c r="WR27" s="11"/>
      <c r="WS27" s="11"/>
      <c r="WT27" s="11"/>
      <c r="WU27" s="11"/>
      <c r="WV27" s="11"/>
      <c r="WW27" s="11"/>
      <c r="WX27" s="11"/>
      <c r="WY27" s="11"/>
      <c r="WZ27" s="11"/>
      <c r="XA27" s="11"/>
      <c r="XB27" s="11"/>
      <c r="XC27" s="11"/>
      <c r="XD27" s="11"/>
      <c r="XE27" s="11"/>
      <c r="XF27" s="11"/>
      <c r="XG27" s="11"/>
      <c r="XH27" s="11"/>
      <c r="XI27" s="11"/>
      <c r="XJ27" s="11"/>
      <c r="XK27" s="11"/>
      <c r="XL27" s="11"/>
      <c r="XM27" s="11"/>
      <c r="XN27" s="11"/>
      <c r="XO27" s="11"/>
      <c r="XP27" s="11"/>
      <c r="XQ27" s="11"/>
      <c r="XR27" s="11"/>
      <c r="XS27" s="11"/>
      <c r="XT27" s="11"/>
      <c r="XU27" s="11"/>
      <c r="XV27" s="11"/>
      <c r="XW27" s="11"/>
      <c r="XX27" s="11"/>
      <c r="XY27" s="11"/>
      <c r="XZ27" s="11"/>
      <c r="YA27" s="11"/>
      <c r="YB27" s="11"/>
      <c r="YC27" s="11"/>
      <c r="YD27" s="11"/>
      <c r="YE27" s="11"/>
      <c r="YF27" s="11"/>
      <c r="YG27" s="11"/>
      <c r="YH27" s="11"/>
      <c r="YI27" s="11"/>
      <c r="YJ27" s="11"/>
      <c r="YK27" s="11"/>
      <c r="YL27" s="11"/>
      <c r="YM27" s="11"/>
      <c r="YN27" s="11"/>
      <c r="YO27" s="11"/>
      <c r="YP27" s="11"/>
      <c r="YQ27" s="11"/>
      <c r="YR27" s="11"/>
      <c r="YS27" s="11"/>
      <c r="YT27" s="11"/>
      <c r="YU27" s="11"/>
      <c r="YV27" s="11"/>
      <c r="YW27" s="11"/>
      <c r="YX27" s="11"/>
      <c r="YY27" s="11"/>
      <c r="YZ27" s="11"/>
      <c r="ZA27" s="11"/>
      <c r="ZB27" s="11"/>
      <c r="ZC27" s="11"/>
      <c r="ZD27" s="11"/>
      <c r="ZE27" s="11"/>
      <c r="ZF27" s="11"/>
      <c r="ZG27" s="11"/>
      <c r="ZH27" s="11"/>
      <c r="ZI27" s="11"/>
      <c r="ZJ27" s="11"/>
      <c r="ZK27" s="11"/>
      <c r="ZL27" s="11"/>
      <c r="ZM27" s="11"/>
      <c r="ZN27" s="11"/>
      <c r="ZO27" s="11"/>
      <c r="ZP27" s="11"/>
      <c r="ZQ27" s="11"/>
      <c r="ZR27" s="11"/>
      <c r="ZS27" s="11"/>
      <c r="ZT27" s="11"/>
      <c r="ZU27" s="11"/>
      <c r="ZV27" s="11"/>
      <c r="ZW27" s="11"/>
      <c r="ZX27" s="11"/>
      <c r="ZY27" s="11"/>
      <c r="ZZ27" s="11"/>
      <c r="AAA27" s="11"/>
      <c r="AAB27" s="11"/>
      <c r="AAC27" s="11"/>
      <c r="AAD27" s="11"/>
      <c r="AAE27" s="11"/>
      <c r="AAF27" s="11"/>
      <c r="AAG27" s="11"/>
      <c r="AAH27" s="11"/>
      <c r="AAI27" s="11"/>
      <c r="AAJ27" s="11"/>
      <c r="AAK27" s="11"/>
      <c r="AAL27" s="11"/>
      <c r="AAM27" s="11"/>
      <c r="AAN27" s="11"/>
      <c r="AAO27" s="11"/>
      <c r="AAP27" s="11"/>
      <c r="AAQ27" s="11"/>
      <c r="AAR27" s="11"/>
      <c r="AAS27" s="11"/>
      <c r="AAT27" s="11"/>
      <c r="AAU27" s="11"/>
      <c r="AAV27" s="11"/>
      <c r="AAW27" s="11"/>
      <c r="AAX27" s="11"/>
      <c r="AAY27" s="11"/>
      <c r="AAZ27" s="11"/>
      <c r="ABA27" s="11"/>
      <c r="ABB27" s="11"/>
      <c r="ABC27" s="11"/>
      <c r="ABD27" s="11"/>
      <c r="ABE27" s="11"/>
      <c r="ABF27" s="11"/>
      <c r="ABG27" s="11"/>
      <c r="ABH27" s="11"/>
      <c r="ABI27" s="11"/>
      <c r="ABJ27" s="11"/>
      <c r="ABK27" s="11"/>
      <c r="ABL27" s="11"/>
      <c r="ABM27" s="11"/>
      <c r="ABN27" s="11"/>
      <c r="ABO27" s="11"/>
      <c r="ABP27" s="11"/>
      <c r="ABQ27" s="11"/>
      <c r="ABR27" s="11"/>
      <c r="ABS27" s="11"/>
      <c r="ABT27" s="11"/>
      <c r="ABU27" s="11"/>
      <c r="ABV27" s="11"/>
      <c r="ABW27" s="11"/>
      <c r="ABX27" s="11"/>
      <c r="ABY27" s="11"/>
      <c r="ABZ27" s="11"/>
      <c r="ACA27" s="11"/>
      <c r="ACB27" s="11"/>
      <c r="ACC27" s="11"/>
      <c r="ACD27" s="11"/>
      <c r="ACE27" s="11"/>
      <c r="ACF27" s="11"/>
      <c r="ACG27" s="11"/>
      <c r="ACH27" s="11"/>
      <c r="ACI27" s="11"/>
      <c r="ACJ27" s="11"/>
      <c r="ACK27" s="11"/>
      <c r="ACL27" s="11"/>
      <c r="ACM27" s="11"/>
      <c r="ACN27" s="11"/>
      <c r="ACO27" s="11"/>
      <c r="ACP27" s="11"/>
      <c r="ACQ27" s="11"/>
      <c r="ACR27" s="11"/>
      <c r="ACS27" s="11"/>
      <c r="ACT27" s="11"/>
      <c r="ACU27" s="11"/>
      <c r="ACV27" s="11"/>
      <c r="ACW27" s="11"/>
      <c r="ACX27" s="11"/>
      <c r="ACY27" s="11"/>
      <c r="ACZ27" s="11"/>
      <c r="ADA27" s="11"/>
      <c r="ADB27" s="11"/>
      <c r="ADC27" s="11"/>
      <c r="ADD27" s="11"/>
      <c r="ADE27" s="11"/>
      <c r="ADF27" s="11"/>
      <c r="ADG27" s="11"/>
      <c r="ADH27" s="11"/>
      <c r="ADI27" s="11"/>
      <c r="ADJ27" s="11"/>
      <c r="ADK27" s="11"/>
      <c r="ADL27" s="11"/>
      <c r="ADM27" s="11"/>
      <c r="ADN27" s="11"/>
      <c r="ADO27" s="11"/>
      <c r="ADP27" s="11"/>
      <c r="ADQ27" s="11"/>
      <c r="ADR27" s="11"/>
      <c r="ADS27" s="11"/>
      <c r="ADT27" s="11"/>
      <c r="ADU27" s="11"/>
      <c r="ADV27" s="11"/>
      <c r="ADW27" s="11"/>
      <c r="ADX27" s="11"/>
      <c r="ADY27" s="11"/>
      <c r="ADZ27" s="11"/>
      <c r="AEA27" s="11"/>
      <c r="AEB27" s="11"/>
      <c r="AEC27" s="11"/>
      <c r="AED27" s="11"/>
      <c r="AEE27" s="11"/>
      <c r="AEF27" s="11"/>
      <c r="AEG27" s="11"/>
      <c r="AEH27" s="11"/>
      <c r="AEI27" s="11"/>
      <c r="AEJ27" s="11"/>
      <c r="AEK27" s="11"/>
      <c r="AEL27" s="11"/>
      <c r="AEM27" s="11"/>
      <c r="AEN27" s="11"/>
      <c r="AEO27" s="11"/>
      <c r="AEP27" s="11"/>
      <c r="AEQ27" s="11"/>
      <c r="AER27" s="11"/>
      <c r="AES27" s="11"/>
      <c r="AET27" s="11"/>
      <c r="AEU27" s="11"/>
      <c r="AEV27" s="11"/>
      <c r="AEW27" s="11"/>
      <c r="AEX27" s="11"/>
      <c r="AEY27" s="11"/>
      <c r="AEZ27" s="11"/>
      <c r="AFA27" s="11"/>
      <c r="AFB27" s="11"/>
      <c r="AFC27" s="11"/>
      <c r="AFD27" s="11"/>
      <c r="AFE27" s="11"/>
      <c r="AFF27" s="11"/>
      <c r="AFG27" s="11"/>
      <c r="AFH27" s="11"/>
      <c r="AFI27" s="11"/>
      <c r="AFJ27" s="11"/>
      <c r="AFK27" s="11"/>
      <c r="AFL27" s="11"/>
      <c r="AFM27" s="11"/>
      <c r="AFN27" s="11"/>
      <c r="AFO27" s="11"/>
      <c r="AFP27" s="11"/>
      <c r="AFQ27" s="11"/>
      <c r="AFR27" s="11"/>
      <c r="AFS27" s="11"/>
      <c r="AFT27" s="11"/>
      <c r="AFU27" s="11"/>
      <c r="AFV27" s="11"/>
      <c r="AFW27" s="11"/>
      <c r="AFX27" s="11"/>
      <c r="AFY27" s="11"/>
      <c r="AFZ27" s="11"/>
      <c r="AGA27" s="11"/>
      <c r="AGB27" s="11"/>
      <c r="AGC27" s="11"/>
      <c r="AGD27" s="11"/>
      <c r="AGE27" s="11"/>
      <c r="AGF27" s="11"/>
      <c r="AGG27" s="11"/>
      <c r="AGH27" s="11"/>
      <c r="AGI27" s="11"/>
      <c r="AGJ27" s="11"/>
      <c r="AGK27" s="11"/>
      <c r="AGL27" s="11"/>
      <c r="AGM27" s="11"/>
      <c r="AGN27" s="11"/>
      <c r="AGO27" s="11"/>
      <c r="AGP27" s="11"/>
      <c r="AGQ27" s="11"/>
      <c r="AGR27" s="11"/>
      <c r="AGS27" s="11"/>
      <c r="AGT27" s="11"/>
      <c r="AGU27" s="11"/>
      <c r="AGV27" s="11"/>
      <c r="AGW27" s="11"/>
      <c r="AGX27" s="11"/>
      <c r="AGY27" s="11"/>
      <c r="AGZ27" s="11"/>
      <c r="AHA27" s="11"/>
      <c r="AHB27" s="11"/>
      <c r="AHC27" s="11"/>
      <c r="AHD27" s="11"/>
      <c r="AHE27" s="11"/>
      <c r="AHF27" s="11"/>
      <c r="AHG27" s="11"/>
      <c r="AHH27" s="11"/>
      <c r="AHI27" s="11"/>
      <c r="AHJ27" s="11"/>
      <c r="AHK27" s="11"/>
      <c r="AHL27" s="11"/>
      <c r="AHM27" s="11"/>
      <c r="AHN27" s="11"/>
      <c r="AHO27" s="11"/>
      <c r="AHP27" s="11"/>
      <c r="AHQ27" s="11"/>
      <c r="AHR27" s="11"/>
      <c r="AHS27" s="11"/>
      <c r="AHT27" s="11"/>
      <c r="AHU27" s="11"/>
      <c r="AHV27" s="11"/>
      <c r="AHW27" s="11"/>
      <c r="AHX27" s="11"/>
      <c r="AHY27" s="11"/>
      <c r="AHZ27" s="11"/>
      <c r="AIA27" s="11"/>
      <c r="AIB27" s="11"/>
      <c r="AIC27" s="11"/>
      <c r="AID27" s="11"/>
      <c r="AIE27" s="11"/>
      <c r="AIF27" s="11"/>
      <c r="AIG27" s="11"/>
      <c r="AIH27" s="11"/>
      <c r="AII27" s="11"/>
      <c r="AIJ27" s="11"/>
      <c r="AIK27" s="11"/>
      <c r="AIL27" s="11"/>
      <c r="AIM27" s="11"/>
      <c r="AIN27" s="11"/>
      <c r="AIO27" s="11"/>
      <c r="AIP27" s="11"/>
      <c r="AIQ27" s="11"/>
      <c r="AIR27" s="11"/>
      <c r="AIS27" s="11"/>
      <c r="AIT27" s="11"/>
      <c r="AIU27" s="11"/>
      <c r="AIV27" s="11"/>
      <c r="AIW27" s="11"/>
      <c r="AIX27" s="11"/>
      <c r="AIY27" s="11"/>
      <c r="AIZ27" s="11"/>
      <c r="AJA27" s="11"/>
      <c r="AJB27" s="11"/>
      <c r="AJC27" s="11"/>
      <c r="AJD27" s="11"/>
      <c r="AJE27" s="11"/>
      <c r="AJF27" s="11"/>
      <c r="AJG27" s="11"/>
      <c r="AJH27" s="11"/>
      <c r="AJI27" s="11"/>
      <c r="AJJ27" s="11"/>
      <c r="AJK27" s="11"/>
      <c r="AJL27" s="11"/>
      <c r="AJM27" s="11"/>
      <c r="AJN27" s="11"/>
      <c r="AJO27" s="11"/>
      <c r="AJP27" s="11"/>
      <c r="AJQ27" s="11"/>
      <c r="AJR27" s="11"/>
      <c r="AJS27" s="11"/>
      <c r="AJT27" s="11"/>
      <c r="AJU27" s="11"/>
      <c r="AJV27" s="11"/>
      <c r="AJW27" s="11"/>
      <c r="AJX27" s="11"/>
      <c r="AJY27" s="11"/>
      <c r="AJZ27" s="11"/>
      <c r="AKA27" s="11"/>
      <c r="AKB27" s="11"/>
      <c r="AKC27" s="11"/>
      <c r="AKD27" s="11"/>
      <c r="AKE27" s="11"/>
      <c r="AKF27" s="11"/>
      <c r="AKG27" s="11"/>
      <c r="AKH27" s="11"/>
      <c r="AKI27" s="11"/>
      <c r="AKJ27" s="11"/>
      <c r="AKK27" s="11"/>
      <c r="AKL27" s="11"/>
      <c r="AKM27" s="11"/>
      <c r="AKN27" s="11"/>
      <c r="AKO27" s="11"/>
      <c r="AKP27" s="11"/>
      <c r="AKQ27" s="11"/>
      <c r="AKR27" s="11"/>
      <c r="AKS27" s="11"/>
      <c r="AKT27" s="11"/>
      <c r="AKU27" s="11"/>
      <c r="AKV27" s="11"/>
      <c r="AKW27" s="11"/>
      <c r="AKX27" s="11"/>
      <c r="AKY27" s="11"/>
      <c r="AKZ27" s="11"/>
      <c r="ALA27" s="11"/>
      <c r="ALB27" s="11"/>
      <c r="ALC27" s="11"/>
      <c r="ALD27" s="11"/>
      <c r="ALE27" s="11"/>
      <c r="ALF27" s="11"/>
      <c r="ALG27" s="11"/>
      <c r="ALH27" s="11"/>
      <c r="ALI27" s="11"/>
      <c r="ALJ27" s="11"/>
      <c r="ALK27" s="11"/>
      <c r="ALL27" s="11"/>
      <c r="ALM27" s="11"/>
      <c r="ALN27" s="11"/>
      <c r="ALO27" s="11"/>
      <c r="ALP27" s="11"/>
      <c r="ALQ27" s="11"/>
      <c r="ALR27" s="11"/>
      <c r="ALS27" s="11"/>
      <c r="ALT27" s="11"/>
      <c r="ALU27" s="11"/>
      <c r="ALV27" s="11"/>
      <c r="ALW27" s="11"/>
      <c r="ALX27" s="11"/>
      <c r="ALY27" s="11"/>
      <c r="ALZ27" s="11"/>
      <c r="AMA27" s="11"/>
      <c r="AMB27" s="11"/>
      <c r="AMC27" s="11"/>
      <c r="AMD27" s="11"/>
      <c r="AME27" s="11"/>
      <c r="AMF27" s="11"/>
      <c r="AMG27" s="11"/>
      <c r="AMH27" s="11"/>
      <c r="AMI27" s="11"/>
      <c r="AMJ27" s="11"/>
      <c r="AMK27" s="11"/>
      <c r="AML27" s="11"/>
      <c r="AMM27" s="11"/>
      <c r="AMN27" s="11"/>
      <c r="AMO27" s="11"/>
      <c r="AMP27" s="11"/>
      <c r="AMQ27" s="11"/>
      <c r="AMR27" s="11"/>
      <c r="AMS27" s="11"/>
      <c r="AMT27" s="11"/>
      <c r="AMU27" s="11"/>
      <c r="AMV27" s="11"/>
      <c r="AMW27" s="11"/>
      <c r="AMX27" s="11"/>
      <c r="AMY27" s="11"/>
      <c r="AMZ27" s="11"/>
      <c r="ANA27" s="11"/>
      <c r="ANB27" s="11"/>
      <c r="ANC27" s="11"/>
      <c r="AND27" s="11"/>
      <c r="ANE27" s="11"/>
      <c r="ANF27" s="11"/>
      <c r="ANG27" s="11"/>
      <c r="ANH27" s="11"/>
      <c r="ANI27" s="11"/>
      <c r="ANJ27" s="11"/>
      <c r="ANK27" s="11"/>
      <c r="ANL27" s="11"/>
      <c r="ANM27" s="11"/>
      <c r="ANN27" s="11"/>
      <c r="ANO27" s="11"/>
      <c r="ANP27" s="11"/>
      <c r="ANQ27" s="11"/>
      <c r="ANR27" s="11"/>
      <c r="ANS27" s="11"/>
      <c r="ANT27" s="11"/>
      <c r="ANU27" s="11"/>
      <c r="ANV27" s="11"/>
      <c r="ANW27" s="11"/>
      <c r="ANX27" s="11"/>
      <c r="ANY27" s="11"/>
      <c r="ANZ27" s="11"/>
      <c r="AOA27" s="11"/>
      <c r="AOB27" s="11"/>
      <c r="AOC27" s="11"/>
      <c r="AOD27" s="11"/>
      <c r="AOE27" s="11"/>
      <c r="AOF27" s="11"/>
      <c r="AOG27" s="11"/>
      <c r="AOH27" s="11"/>
      <c r="AOI27" s="11"/>
      <c r="AOJ27" s="11"/>
      <c r="AOK27" s="11"/>
      <c r="AOL27" s="11"/>
      <c r="AOM27" s="11"/>
      <c r="AON27" s="11"/>
      <c r="AOO27" s="11"/>
      <c r="AOP27" s="11"/>
      <c r="AOQ27" s="11"/>
      <c r="AOR27" s="11"/>
      <c r="AOS27" s="11"/>
      <c r="AOT27" s="11"/>
      <c r="AOU27" s="11"/>
      <c r="AOV27" s="11"/>
      <c r="AOW27" s="11"/>
      <c r="AOX27" s="11"/>
      <c r="AOY27" s="11"/>
      <c r="AOZ27" s="11"/>
      <c r="APA27" s="11"/>
      <c r="APB27" s="11"/>
      <c r="APC27" s="11"/>
      <c r="APD27" s="11"/>
      <c r="APE27" s="11"/>
      <c r="APF27" s="11"/>
      <c r="APG27" s="11"/>
      <c r="APH27" s="11"/>
      <c r="API27" s="11"/>
      <c r="APJ27" s="11"/>
      <c r="APK27" s="11"/>
      <c r="APL27" s="11"/>
      <c r="APM27" s="11"/>
      <c r="APN27" s="11"/>
      <c r="APO27" s="11"/>
      <c r="APP27" s="11"/>
      <c r="APQ27" s="11"/>
      <c r="APR27" s="11"/>
      <c r="APS27" s="11"/>
      <c r="APT27" s="11"/>
      <c r="APU27" s="11"/>
      <c r="APV27" s="11"/>
      <c r="APW27" s="11"/>
      <c r="APX27" s="11"/>
      <c r="APY27" s="11"/>
      <c r="APZ27" s="11"/>
      <c r="AQA27" s="11"/>
      <c r="AQB27" s="11"/>
      <c r="AQC27" s="11"/>
      <c r="AQD27" s="11"/>
      <c r="AQE27" s="11"/>
      <c r="AQF27" s="11"/>
      <c r="AQG27" s="11"/>
      <c r="AQH27" s="11"/>
      <c r="AQI27" s="11"/>
      <c r="AQJ27" s="11"/>
      <c r="AQK27" s="11"/>
      <c r="AQL27" s="11"/>
      <c r="AQM27" s="11"/>
      <c r="AQN27" s="11"/>
      <c r="AQO27" s="11"/>
      <c r="AQP27" s="11"/>
      <c r="AQQ27" s="11"/>
      <c r="AQR27" s="11"/>
      <c r="AQS27" s="11"/>
      <c r="AQT27" s="11"/>
      <c r="AQU27" s="11"/>
      <c r="AQV27" s="11"/>
      <c r="AQW27" s="11"/>
      <c r="AQX27" s="11"/>
      <c r="AQY27" s="11"/>
      <c r="AQZ27" s="11"/>
      <c r="ARA27" s="11"/>
      <c r="ARB27" s="11"/>
      <c r="ARC27" s="11"/>
      <c r="ARD27" s="11"/>
      <c r="ARE27" s="11"/>
      <c r="ARF27" s="11"/>
      <c r="ARG27" s="11"/>
      <c r="ARH27" s="11"/>
      <c r="ARI27" s="11"/>
      <c r="ARJ27" s="11"/>
      <c r="ARK27" s="11"/>
      <c r="ARL27" s="11"/>
      <c r="ARM27" s="11"/>
      <c r="ARN27" s="11"/>
      <c r="ARO27" s="11"/>
      <c r="ARP27" s="11"/>
      <c r="ARQ27" s="11"/>
      <c r="ARR27" s="11"/>
      <c r="ARS27" s="11"/>
      <c r="ART27" s="11"/>
      <c r="ARU27" s="11"/>
      <c r="ARV27" s="11"/>
      <c r="ARW27" s="11"/>
      <c r="ARX27" s="11"/>
      <c r="ARY27" s="11"/>
      <c r="ARZ27" s="11"/>
      <c r="ASA27" s="11"/>
      <c r="ASB27" s="11"/>
      <c r="ASC27" s="11"/>
      <c r="ASD27" s="11"/>
      <c r="ASE27" s="11"/>
      <c r="ASF27" s="11"/>
      <c r="ASG27" s="11"/>
      <c r="ASH27" s="11"/>
      <c r="ASI27" s="11"/>
      <c r="ASJ27" s="11"/>
      <c r="ASK27" s="11"/>
      <c r="ASL27" s="11"/>
      <c r="ASM27" s="11"/>
      <c r="ASN27" s="11"/>
      <c r="ASO27" s="11"/>
      <c r="ASP27" s="11"/>
      <c r="ASQ27" s="11"/>
      <c r="ASR27" s="11"/>
      <c r="ASS27" s="11"/>
      <c r="AST27" s="11"/>
      <c r="ASU27" s="11"/>
      <c r="ASV27" s="11"/>
      <c r="ASW27" s="11"/>
      <c r="ASX27" s="11"/>
      <c r="ASY27" s="11"/>
      <c r="ASZ27" s="11"/>
      <c r="ATA27" s="11"/>
      <c r="ATB27" s="11"/>
      <c r="ATC27" s="11"/>
      <c r="ATD27" s="11"/>
      <c r="ATE27" s="11"/>
      <c r="ATF27" s="11"/>
      <c r="ATG27" s="11"/>
      <c r="ATH27" s="11"/>
      <c r="ATI27" s="11"/>
      <c r="ATJ27" s="11"/>
      <c r="ATK27" s="11"/>
      <c r="ATL27" s="11"/>
      <c r="ATM27" s="11"/>
      <c r="ATN27" s="11"/>
      <c r="ATO27" s="11"/>
      <c r="ATP27" s="11"/>
      <c r="ATQ27" s="11"/>
      <c r="ATR27" s="11"/>
      <c r="ATS27" s="11"/>
      <c r="ATT27" s="11"/>
      <c r="ATU27" s="11"/>
      <c r="ATV27" s="11"/>
      <c r="ATW27" s="11"/>
      <c r="ATX27" s="11"/>
      <c r="ATY27" s="11"/>
      <c r="ATZ27" s="11"/>
      <c r="AUA27" s="11"/>
      <c r="AUB27" s="11"/>
      <c r="AUC27" s="11"/>
      <c r="AUD27" s="11"/>
      <c r="AUE27" s="11"/>
      <c r="AUF27" s="11"/>
      <c r="AUG27" s="11"/>
      <c r="AUH27" s="11"/>
      <c r="AUI27" s="11"/>
      <c r="AUJ27" s="11"/>
      <c r="AUK27" s="11"/>
      <c r="AUL27" s="11"/>
      <c r="AUM27" s="11"/>
      <c r="AUN27" s="11"/>
      <c r="AUO27" s="11"/>
      <c r="AUP27" s="11"/>
      <c r="AUQ27" s="11"/>
      <c r="AUR27" s="11"/>
      <c r="AUS27" s="11"/>
      <c r="AUT27" s="11"/>
      <c r="AUU27" s="11"/>
      <c r="AUV27" s="11"/>
      <c r="AUW27" s="11"/>
      <c r="AUX27" s="11"/>
      <c r="AUY27" s="11"/>
      <c r="AUZ27" s="11"/>
      <c r="AVA27" s="11"/>
      <c r="AVB27" s="11"/>
      <c r="AVC27" s="11"/>
      <c r="AVD27" s="11"/>
      <c r="AVE27" s="11"/>
      <c r="AVF27" s="11"/>
      <c r="AVG27" s="11"/>
      <c r="AVH27" s="11"/>
      <c r="AVI27" s="11"/>
      <c r="AVJ27" s="11"/>
      <c r="AVK27" s="11"/>
      <c r="AVL27" s="11"/>
      <c r="AVM27" s="11"/>
      <c r="AVN27" s="11"/>
      <c r="AVO27" s="11"/>
      <c r="AVP27" s="11"/>
      <c r="AVQ27" s="11"/>
      <c r="AVR27" s="11"/>
      <c r="AVS27" s="11"/>
      <c r="AVT27" s="11"/>
      <c r="AVU27" s="11"/>
      <c r="AVV27" s="11"/>
      <c r="AVW27" s="11"/>
      <c r="AVX27" s="11"/>
      <c r="AVY27" s="11"/>
      <c r="AVZ27" s="11"/>
      <c r="AWA27" s="11"/>
      <c r="AWB27" s="11"/>
      <c r="AWC27" s="11"/>
      <c r="AWD27" s="11"/>
      <c r="AWE27" s="11"/>
      <c r="AWF27" s="11"/>
      <c r="AWG27" s="11"/>
      <c r="AWH27" s="11"/>
      <c r="AWI27" s="11"/>
      <c r="AWJ27" s="11"/>
      <c r="AWK27" s="11"/>
      <c r="AWL27" s="11"/>
      <c r="AWM27" s="11"/>
      <c r="AWN27" s="11"/>
      <c r="AWO27" s="11"/>
      <c r="AWP27" s="11"/>
      <c r="AWQ27" s="11"/>
      <c r="AWR27" s="11"/>
      <c r="AWS27" s="11"/>
      <c r="AWT27" s="11"/>
      <c r="AWU27" s="11"/>
      <c r="AWV27" s="11"/>
      <c r="AWW27" s="11"/>
      <c r="AWX27" s="11"/>
      <c r="AWY27" s="11"/>
      <c r="AWZ27" s="11"/>
      <c r="AXA27" s="11"/>
      <c r="AXB27" s="11"/>
      <c r="AXC27" s="11"/>
      <c r="AXD27" s="11"/>
      <c r="AXE27" s="11"/>
      <c r="AXF27" s="11"/>
      <c r="AXG27" s="11"/>
      <c r="AXH27" s="11"/>
      <c r="AXI27" s="11"/>
      <c r="AXJ27" s="11"/>
      <c r="AXK27" s="11"/>
      <c r="AXL27" s="11"/>
      <c r="AXM27" s="11"/>
      <c r="AXN27" s="11"/>
      <c r="AXO27" s="11"/>
      <c r="AXP27" s="11"/>
      <c r="AXQ27" s="11"/>
      <c r="AXR27" s="11"/>
      <c r="AXS27" s="11"/>
      <c r="AXT27" s="11"/>
      <c r="AXU27" s="11"/>
      <c r="AXV27" s="11"/>
      <c r="AXW27" s="11"/>
      <c r="AXX27" s="11"/>
      <c r="AXY27" s="11"/>
      <c r="AXZ27" s="11"/>
      <c r="AYA27" s="11"/>
      <c r="AYB27" s="11"/>
      <c r="AYC27" s="11"/>
      <c r="AYD27" s="11"/>
      <c r="AYE27" s="11"/>
      <c r="AYF27" s="11"/>
      <c r="AYG27" s="11"/>
      <c r="AYH27" s="11"/>
      <c r="AYI27" s="11"/>
      <c r="AYJ27" s="11"/>
      <c r="AYK27" s="11"/>
      <c r="AYL27" s="11"/>
      <c r="AYM27" s="11"/>
      <c r="AYN27" s="11"/>
      <c r="AYO27" s="11"/>
      <c r="AYP27" s="11"/>
      <c r="AYQ27" s="11"/>
      <c r="AYR27" s="11"/>
      <c r="AYS27" s="11"/>
      <c r="AYT27" s="11"/>
      <c r="AYU27" s="11"/>
      <c r="AYV27" s="11"/>
      <c r="AYW27" s="11"/>
      <c r="AYX27" s="11"/>
      <c r="AYY27" s="11"/>
      <c r="AYZ27" s="11"/>
      <c r="AZA27" s="11"/>
      <c r="AZB27" s="11"/>
      <c r="AZC27" s="11"/>
      <c r="AZD27" s="11"/>
      <c r="AZE27" s="11"/>
      <c r="AZF27" s="11"/>
      <c r="AZG27" s="11"/>
      <c r="AZH27" s="11"/>
      <c r="AZI27" s="11"/>
      <c r="AZJ27" s="11"/>
      <c r="AZK27" s="11"/>
      <c r="AZL27" s="11"/>
      <c r="AZM27" s="11"/>
      <c r="AZN27" s="11"/>
      <c r="AZO27" s="11"/>
      <c r="AZP27" s="11"/>
      <c r="AZQ27" s="11"/>
      <c r="AZR27" s="11"/>
      <c r="AZS27" s="11"/>
      <c r="AZT27" s="11"/>
      <c r="AZU27" s="11"/>
      <c r="AZV27" s="11"/>
      <c r="AZW27" s="11"/>
      <c r="AZX27" s="11"/>
      <c r="AZY27" s="11"/>
      <c r="AZZ27" s="11"/>
      <c r="BAA27" s="11"/>
      <c r="BAB27" s="11"/>
      <c r="BAC27" s="11"/>
      <c r="BAD27" s="11"/>
      <c r="BAE27" s="11"/>
      <c r="BAF27" s="11"/>
      <c r="BAG27" s="11"/>
      <c r="BAH27" s="11"/>
      <c r="BAI27" s="11"/>
      <c r="BAJ27" s="11"/>
      <c r="BAK27" s="11"/>
      <c r="BAL27" s="11"/>
      <c r="BAM27" s="11"/>
      <c r="BAN27" s="11"/>
      <c r="BAO27" s="11"/>
      <c r="BAP27" s="11"/>
      <c r="BAQ27" s="11"/>
      <c r="BAR27" s="11"/>
      <c r="BAS27" s="11"/>
      <c r="BAT27" s="11"/>
      <c r="BAU27" s="11"/>
      <c r="BAV27" s="11"/>
      <c r="BAW27" s="11"/>
      <c r="BAX27" s="11"/>
      <c r="BAY27" s="11"/>
      <c r="BAZ27" s="11"/>
      <c r="BBA27" s="11"/>
      <c r="BBB27" s="11"/>
      <c r="BBC27" s="11"/>
      <c r="BBD27" s="11"/>
      <c r="BBE27" s="11"/>
      <c r="BBF27" s="11"/>
      <c r="BBG27" s="11"/>
      <c r="BBH27" s="11"/>
      <c r="BBI27" s="11"/>
      <c r="BBJ27" s="11"/>
      <c r="BBK27" s="11"/>
      <c r="BBL27" s="11"/>
      <c r="BBM27" s="11"/>
      <c r="BBN27" s="11"/>
      <c r="BBO27" s="11"/>
      <c r="BBP27" s="11"/>
      <c r="BBQ27" s="11"/>
      <c r="BBR27" s="11"/>
      <c r="BBS27" s="11"/>
      <c r="BBT27" s="11"/>
      <c r="BBU27" s="11"/>
      <c r="BBV27" s="11"/>
      <c r="BBW27" s="11"/>
      <c r="BBX27" s="11"/>
      <c r="BBY27" s="11"/>
      <c r="BBZ27" s="11"/>
      <c r="BCA27" s="11"/>
      <c r="BCB27" s="11"/>
      <c r="BCC27" s="11"/>
      <c r="BCD27" s="11"/>
      <c r="BCE27" s="11"/>
      <c r="BCF27" s="11"/>
      <c r="BCG27" s="11"/>
      <c r="BCH27" s="11"/>
      <c r="BCI27" s="11"/>
      <c r="BCJ27" s="11"/>
      <c r="BCK27" s="11"/>
      <c r="BCL27" s="11"/>
      <c r="BCM27" s="11"/>
      <c r="BCN27" s="11"/>
      <c r="BCO27" s="11"/>
      <c r="BCP27" s="11"/>
      <c r="BCQ27" s="11"/>
      <c r="BCR27" s="11"/>
      <c r="BCS27" s="11"/>
      <c r="BCT27" s="11"/>
      <c r="BCU27" s="11"/>
      <c r="BCV27" s="11"/>
      <c r="BCW27" s="11"/>
      <c r="BCX27" s="11"/>
      <c r="BCY27" s="11"/>
      <c r="BCZ27" s="11"/>
      <c r="BDA27" s="11"/>
      <c r="BDB27" s="11"/>
      <c r="BDC27" s="11"/>
      <c r="BDD27" s="11"/>
      <c r="BDE27" s="11"/>
      <c r="BDF27" s="11"/>
      <c r="BDG27" s="11"/>
      <c r="BDH27" s="11"/>
      <c r="BDI27" s="11"/>
      <c r="BDJ27" s="11"/>
      <c r="BDK27" s="11"/>
      <c r="BDL27" s="11"/>
      <c r="BDM27" s="11"/>
      <c r="BDN27" s="11"/>
      <c r="BDO27" s="11"/>
      <c r="BDP27" s="11"/>
      <c r="BDQ27" s="11"/>
      <c r="BDR27" s="11"/>
      <c r="BDS27" s="11"/>
      <c r="BDT27" s="11"/>
      <c r="BDU27" s="11"/>
      <c r="BDV27" s="11"/>
      <c r="BDW27" s="11"/>
      <c r="BDX27" s="11"/>
      <c r="BDY27" s="11"/>
      <c r="BDZ27" s="11"/>
      <c r="BEA27" s="11"/>
      <c r="BEB27" s="11"/>
      <c r="BEC27" s="11"/>
      <c r="BED27" s="11"/>
      <c r="BEE27" s="11"/>
      <c r="BEF27" s="11"/>
      <c r="BEG27" s="11"/>
      <c r="BEH27" s="11"/>
      <c r="BEI27" s="11"/>
      <c r="BEJ27" s="11"/>
      <c r="BEK27" s="11"/>
      <c r="BEL27" s="11"/>
      <c r="BEM27" s="11"/>
      <c r="BEN27" s="11"/>
      <c r="BEO27" s="11"/>
      <c r="BEP27" s="11"/>
      <c r="BEQ27" s="11"/>
      <c r="BER27" s="11"/>
      <c r="BES27" s="11"/>
      <c r="BET27" s="11"/>
      <c r="BEU27" s="11"/>
      <c r="BEV27" s="11"/>
      <c r="BEW27" s="11"/>
      <c r="BEX27" s="11"/>
      <c r="BEY27" s="11"/>
      <c r="BEZ27" s="11"/>
      <c r="BFA27" s="11"/>
      <c r="BFB27" s="11"/>
      <c r="BFC27" s="11"/>
      <c r="BFD27" s="11"/>
      <c r="BFE27" s="11"/>
      <c r="BFF27" s="11"/>
      <c r="BFG27" s="11"/>
      <c r="BFH27" s="11"/>
      <c r="BFI27" s="11"/>
      <c r="BFJ27" s="11"/>
      <c r="BFK27" s="11"/>
      <c r="BFL27" s="11"/>
      <c r="BFM27" s="11"/>
      <c r="BFN27" s="11"/>
      <c r="BFO27" s="11"/>
      <c r="BFP27" s="11"/>
      <c r="BFQ27" s="11"/>
      <c r="BFR27" s="11"/>
      <c r="BFS27" s="11"/>
      <c r="BFT27" s="11"/>
      <c r="BFU27" s="11"/>
      <c r="BFV27" s="11"/>
      <c r="BFW27" s="11"/>
      <c r="BFX27" s="11"/>
      <c r="BFY27" s="11"/>
      <c r="BFZ27" s="11"/>
      <c r="BGA27" s="11"/>
      <c r="BGB27" s="11"/>
      <c r="BGC27" s="11"/>
      <c r="BGD27" s="11"/>
      <c r="BGE27" s="11"/>
      <c r="BGF27" s="11"/>
      <c r="BGG27" s="11"/>
      <c r="BGH27" s="11"/>
      <c r="BGI27" s="11"/>
      <c r="BGJ27" s="11"/>
      <c r="BGK27" s="11"/>
      <c r="BGL27" s="11"/>
      <c r="BGM27" s="11"/>
      <c r="BGN27" s="11"/>
      <c r="BGO27" s="11"/>
      <c r="BGP27" s="11"/>
      <c r="BGQ27" s="11"/>
      <c r="BGR27" s="11"/>
      <c r="BGS27" s="11"/>
      <c r="BGT27" s="11"/>
      <c r="BGU27" s="11"/>
      <c r="BGV27" s="11"/>
      <c r="BGW27" s="11"/>
      <c r="BGX27" s="11"/>
      <c r="BGY27" s="11"/>
      <c r="BGZ27" s="11"/>
      <c r="BHA27" s="11"/>
      <c r="BHB27" s="11"/>
      <c r="BHC27" s="11"/>
      <c r="BHD27" s="11"/>
      <c r="BHE27" s="11"/>
      <c r="BHF27" s="11"/>
      <c r="BHG27" s="11"/>
      <c r="BHH27" s="11"/>
      <c r="BHI27" s="11"/>
      <c r="BHJ27" s="11"/>
      <c r="BHK27" s="11"/>
      <c r="BHL27" s="11"/>
      <c r="BHM27" s="11"/>
      <c r="BHN27" s="11"/>
      <c r="BHO27" s="11"/>
      <c r="BHP27" s="11"/>
      <c r="BHQ27" s="11"/>
      <c r="BHR27" s="11"/>
      <c r="BHS27" s="11"/>
      <c r="BHT27" s="11"/>
      <c r="BHU27" s="11"/>
      <c r="BHV27" s="11"/>
      <c r="BHW27" s="11"/>
      <c r="BHX27" s="11"/>
      <c r="BHY27" s="11"/>
      <c r="BHZ27" s="11"/>
      <c r="BIA27" s="11"/>
      <c r="BIB27" s="11"/>
      <c r="BIC27" s="11"/>
      <c r="BID27" s="11"/>
      <c r="BIE27" s="11"/>
      <c r="BIF27" s="11"/>
      <c r="BIG27" s="11"/>
      <c r="BIH27" s="11"/>
      <c r="BII27" s="11"/>
      <c r="BIJ27" s="11"/>
      <c r="BIK27" s="11"/>
      <c r="BIL27" s="11"/>
      <c r="BIM27" s="11"/>
      <c r="BIN27" s="11"/>
      <c r="BIO27" s="11"/>
      <c r="BIP27" s="11"/>
      <c r="BIQ27" s="11"/>
      <c r="BIR27" s="11"/>
      <c r="BIS27" s="11"/>
      <c r="BIT27" s="11"/>
      <c r="BIU27" s="11"/>
      <c r="BIV27" s="11"/>
      <c r="BIW27" s="11"/>
      <c r="BIX27" s="11"/>
      <c r="BIY27" s="11"/>
      <c r="BIZ27" s="11"/>
      <c r="BJA27" s="11"/>
      <c r="BJB27" s="11"/>
      <c r="BJC27" s="11"/>
      <c r="BJD27" s="11"/>
      <c r="BJE27" s="11"/>
      <c r="BJF27" s="11"/>
      <c r="BJG27" s="11"/>
      <c r="BJH27" s="11"/>
      <c r="BJI27" s="11"/>
      <c r="BJJ27" s="11"/>
      <c r="BJK27" s="11"/>
      <c r="BJL27" s="11"/>
      <c r="BJM27" s="11"/>
      <c r="BJN27" s="11"/>
      <c r="BJO27" s="11"/>
      <c r="BJP27" s="11"/>
      <c r="BJQ27" s="11"/>
      <c r="BJR27" s="11"/>
      <c r="BJS27" s="11"/>
      <c r="BJT27" s="11"/>
      <c r="BJU27" s="11"/>
      <c r="BJV27" s="11"/>
      <c r="BJW27" s="11"/>
      <c r="BJX27" s="11"/>
      <c r="BJY27" s="11"/>
      <c r="BJZ27" s="11"/>
      <c r="BKA27" s="11"/>
      <c r="BKB27" s="11"/>
      <c r="BKC27" s="11"/>
      <c r="BKD27" s="11"/>
      <c r="BKE27" s="11"/>
      <c r="BKF27" s="11"/>
      <c r="BKG27" s="11"/>
      <c r="BKH27" s="11"/>
      <c r="BKI27" s="11"/>
      <c r="BKJ27" s="11"/>
      <c r="BKK27" s="11"/>
      <c r="BKL27" s="11"/>
      <c r="BKM27" s="11"/>
      <c r="BKN27" s="11"/>
      <c r="BKO27" s="11"/>
      <c r="BKP27" s="11"/>
      <c r="BKQ27" s="11"/>
      <c r="BKR27" s="11"/>
      <c r="BKS27" s="11"/>
      <c r="BKT27" s="11"/>
      <c r="BKU27" s="11"/>
      <c r="BKV27" s="11"/>
      <c r="BKW27" s="11"/>
      <c r="BKX27" s="11"/>
      <c r="BKY27" s="11"/>
      <c r="BKZ27" s="11"/>
      <c r="BLA27" s="11"/>
      <c r="BLB27" s="11"/>
      <c r="BLC27" s="11"/>
      <c r="BLD27" s="11"/>
      <c r="BLE27" s="11"/>
      <c r="BLF27" s="11"/>
      <c r="BLG27" s="11"/>
      <c r="BLH27" s="11"/>
      <c r="BLI27" s="11"/>
      <c r="BLJ27" s="11"/>
      <c r="BLK27" s="11"/>
      <c r="BLL27" s="11"/>
      <c r="BLM27" s="11"/>
      <c r="BLN27" s="11"/>
      <c r="BLO27" s="11"/>
      <c r="BLP27" s="11"/>
      <c r="BLQ27" s="11"/>
      <c r="BLR27" s="11"/>
      <c r="BLS27" s="11"/>
      <c r="BLT27" s="11"/>
      <c r="BLU27" s="11"/>
      <c r="BLV27" s="11"/>
      <c r="BLW27" s="11"/>
      <c r="BLX27" s="11"/>
      <c r="BLY27" s="11"/>
      <c r="BLZ27" s="11"/>
      <c r="BMA27" s="11"/>
      <c r="BMB27" s="11"/>
      <c r="BMC27" s="11"/>
      <c r="BMD27" s="11"/>
      <c r="BME27" s="11"/>
      <c r="BMF27" s="11"/>
      <c r="BMG27" s="11"/>
      <c r="BMH27" s="11"/>
      <c r="BMI27" s="11"/>
      <c r="BMJ27" s="11"/>
      <c r="BMK27" s="11"/>
      <c r="BML27" s="11"/>
      <c r="BMM27" s="11"/>
      <c r="BMN27" s="11"/>
      <c r="BMO27" s="11"/>
      <c r="BMP27" s="11"/>
      <c r="BMQ27" s="11"/>
      <c r="BMR27" s="11"/>
      <c r="BMS27" s="11"/>
      <c r="BMT27" s="11"/>
      <c r="BMU27" s="11"/>
      <c r="BMV27" s="11"/>
      <c r="BMW27" s="11"/>
      <c r="BMX27" s="11"/>
      <c r="BMY27" s="11"/>
      <c r="BMZ27" s="11"/>
      <c r="BNA27" s="11"/>
      <c r="BNB27" s="11"/>
      <c r="BNC27" s="11"/>
      <c r="BND27" s="11"/>
      <c r="BNE27" s="11"/>
      <c r="BNF27" s="11"/>
      <c r="BNG27" s="11"/>
      <c r="BNH27" s="11"/>
      <c r="BNI27" s="11"/>
      <c r="BNJ27" s="11"/>
      <c r="BNK27" s="11"/>
      <c r="BNL27" s="11"/>
      <c r="BNM27" s="11"/>
      <c r="BNN27" s="11"/>
      <c r="BNO27" s="11"/>
      <c r="BNP27" s="11"/>
      <c r="BNQ27" s="11"/>
      <c r="BNR27" s="11"/>
      <c r="BNS27" s="11"/>
      <c r="BNT27" s="11"/>
      <c r="BNU27" s="11"/>
      <c r="BNV27" s="11"/>
      <c r="BNW27" s="11"/>
      <c r="BNX27" s="11"/>
      <c r="BNY27" s="11"/>
      <c r="BNZ27" s="11"/>
      <c r="BOA27" s="11"/>
      <c r="BOB27" s="11"/>
      <c r="BOC27" s="11"/>
      <c r="BOD27" s="11"/>
      <c r="BOE27" s="11"/>
      <c r="BOF27" s="11"/>
      <c r="BOG27" s="11"/>
      <c r="BOH27" s="11"/>
      <c r="BOI27" s="11"/>
      <c r="BOJ27" s="11"/>
      <c r="BOK27" s="11"/>
      <c r="BOL27" s="11"/>
      <c r="BOM27" s="11"/>
      <c r="BON27" s="11"/>
      <c r="BOO27" s="11"/>
      <c r="BOP27" s="11"/>
      <c r="BOQ27" s="11"/>
      <c r="BOR27" s="11"/>
      <c r="BOS27" s="11"/>
      <c r="BOT27" s="11"/>
      <c r="BOU27" s="11"/>
      <c r="BOV27" s="11"/>
      <c r="BOW27" s="11"/>
      <c r="BOX27" s="11"/>
      <c r="BOY27" s="11"/>
      <c r="BOZ27" s="11"/>
      <c r="BPA27" s="11"/>
      <c r="BPB27" s="11"/>
      <c r="BPC27" s="11"/>
      <c r="BPD27" s="11"/>
      <c r="BPE27" s="11"/>
      <c r="BPF27" s="11"/>
      <c r="BPG27" s="11"/>
      <c r="BPH27" s="11"/>
      <c r="BPI27" s="11"/>
      <c r="BPJ27" s="11"/>
      <c r="BPK27" s="11"/>
      <c r="BPL27" s="11"/>
      <c r="BPM27" s="11"/>
      <c r="BPN27" s="11"/>
      <c r="BPO27" s="11"/>
      <c r="BPP27" s="11"/>
      <c r="BPQ27" s="11"/>
      <c r="BPR27" s="11"/>
      <c r="BPS27" s="11"/>
      <c r="BPT27" s="11"/>
      <c r="BPU27" s="11"/>
      <c r="BPV27" s="11"/>
      <c r="BPW27" s="11"/>
      <c r="BPX27" s="11"/>
      <c r="BPY27" s="11"/>
      <c r="BPZ27" s="11"/>
      <c r="BQA27" s="11"/>
      <c r="BQB27" s="11"/>
      <c r="BQC27" s="11"/>
      <c r="BQD27" s="11"/>
      <c r="BQE27" s="11"/>
      <c r="BQF27" s="11"/>
      <c r="BQG27" s="11"/>
      <c r="BQH27" s="11"/>
      <c r="BQI27" s="11"/>
      <c r="BQJ27" s="11"/>
      <c r="BQK27" s="11"/>
      <c r="BQL27" s="11"/>
      <c r="BQM27" s="11"/>
      <c r="BQN27" s="11"/>
      <c r="BQO27" s="11"/>
      <c r="BQP27" s="11"/>
      <c r="BQQ27" s="11"/>
      <c r="BQR27" s="11"/>
      <c r="BQS27" s="11"/>
      <c r="BQT27" s="11"/>
      <c r="BQU27" s="11"/>
      <c r="BQV27" s="11"/>
      <c r="BQW27" s="11"/>
      <c r="BQX27" s="11"/>
      <c r="BQY27" s="11"/>
      <c r="BQZ27" s="11"/>
      <c r="BRA27" s="11"/>
      <c r="BRB27" s="11"/>
      <c r="BRC27" s="11"/>
      <c r="BRD27" s="11"/>
      <c r="BRE27" s="11"/>
      <c r="BRF27" s="11"/>
      <c r="BRG27" s="11"/>
      <c r="BRH27" s="11"/>
      <c r="BRI27" s="11"/>
      <c r="BRJ27" s="11"/>
      <c r="BRK27" s="11"/>
      <c r="BRL27" s="11"/>
      <c r="BRM27" s="11"/>
      <c r="BRN27" s="11"/>
      <c r="BRO27" s="11"/>
      <c r="BRP27" s="11"/>
      <c r="BRQ27" s="11"/>
      <c r="BRR27" s="11"/>
      <c r="BRS27" s="11"/>
      <c r="BRT27" s="11"/>
      <c r="BRU27" s="11"/>
      <c r="BRV27" s="11"/>
      <c r="BRW27" s="11"/>
      <c r="BRX27" s="11"/>
      <c r="BRY27" s="11"/>
      <c r="BRZ27" s="11"/>
      <c r="BSA27" s="11"/>
      <c r="BSB27" s="11"/>
      <c r="BSC27" s="11"/>
      <c r="BSD27" s="11"/>
      <c r="BSE27" s="11"/>
      <c r="BSF27" s="11"/>
      <c r="BSG27" s="11"/>
      <c r="BSH27" s="11"/>
      <c r="BSI27" s="11"/>
      <c r="BSJ27" s="11"/>
      <c r="BSK27" s="11"/>
      <c r="BSL27" s="11"/>
      <c r="BSM27" s="11"/>
      <c r="BSN27" s="11"/>
      <c r="BSO27" s="11"/>
      <c r="BSP27" s="11"/>
      <c r="BSQ27" s="11"/>
      <c r="BSR27" s="11"/>
      <c r="BSS27" s="11"/>
      <c r="BST27" s="11"/>
      <c r="BSU27" s="11"/>
      <c r="BSV27" s="11"/>
      <c r="BSW27" s="11"/>
      <c r="BSX27" s="11"/>
      <c r="BSY27" s="11"/>
      <c r="BSZ27" s="11"/>
      <c r="BTA27" s="11"/>
      <c r="BTB27" s="11"/>
      <c r="BTC27" s="11"/>
      <c r="BTD27" s="11"/>
      <c r="BTE27" s="11"/>
      <c r="BTF27" s="11"/>
      <c r="BTG27" s="11"/>
      <c r="BTH27" s="11"/>
      <c r="BTI27" s="11"/>
      <c r="BTJ27" s="11"/>
      <c r="BTK27" s="11"/>
      <c r="BTL27" s="11"/>
      <c r="BTM27" s="11"/>
      <c r="BTN27" s="11"/>
      <c r="BTO27" s="11"/>
      <c r="BTP27" s="11"/>
      <c r="BTQ27" s="11"/>
      <c r="BTR27" s="11"/>
      <c r="BTS27" s="11"/>
      <c r="BTT27" s="11"/>
      <c r="BTU27" s="11"/>
      <c r="BTV27" s="11"/>
      <c r="BTW27" s="11"/>
      <c r="BTX27" s="11"/>
      <c r="BTY27" s="11"/>
      <c r="BTZ27" s="11"/>
      <c r="BUA27" s="11"/>
      <c r="BUB27" s="11"/>
      <c r="BUC27" s="11"/>
      <c r="BUD27" s="11"/>
      <c r="BUE27" s="11"/>
      <c r="BUF27" s="11"/>
      <c r="BUG27" s="11"/>
      <c r="BUH27" s="11"/>
      <c r="BUI27" s="11"/>
      <c r="BUJ27" s="11"/>
      <c r="BUK27" s="11"/>
      <c r="BUL27" s="11"/>
      <c r="BUM27" s="11"/>
      <c r="BUN27" s="11"/>
      <c r="BUO27" s="11"/>
      <c r="BUP27" s="11"/>
      <c r="BUQ27" s="11"/>
      <c r="BUR27" s="11"/>
      <c r="BUS27" s="11"/>
      <c r="BUT27" s="11"/>
      <c r="BUU27" s="11"/>
      <c r="BUV27" s="11"/>
      <c r="BUW27" s="11"/>
      <c r="BUX27" s="11"/>
      <c r="BUY27" s="11"/>
      <c r="BUZ27" s="11"/>
      <c r="BVA27" s="11"/>
      <c r="BVB27" s="11"/>
      <c r="BVC27" s="11"/>
      <c r="BVD27" s="11"/>
      <c r="BVE27" s="11"/>
      <c r="BVF27" s="11"/>
      <c r="BVG27" s="11"/>
      <c r="BVH27" s="11"/>
      <c r="BVI27" s="11"/>
      <c r="BVJ27" s="11"/>
      <c r="BVK27" s="11"/>
      <c r="BVL27" s="11"/>
      <c r="BVM27" s="11"/>
      <c r="BVN27" s="11"/>
      <c r="BVO27" s="11"/>
      <c r="BVP27" s="11"/>
      <c r="BVQ27" s="11"/>
      <c r="BVR27" s="11"/>
      <c r="BVS27" s="11"/>
      <c r="BVT27" s="11"/>
      <c r="BVU27" s="11"/>
      <c r="BVV27" s="11"/>
      <c r="BVW27" s="11"/>
      <c r="BVX27" s="11"/>
      <c r="BVY27" s="11"/>
      <c r="BVZ27" s="11"/>
      <c r="BWA27" s="11"/>
      <c r="BWB27" s="11"/>
      <c r="BWC27" s="11"/>
      <c r="BWD27" s="11"/>
      <c r="BWE27" s="11"/>
      <c r="BWF27" s="11"/>
      <c r="BWG27" s="11"/>
      <c r="BWH27" s="11"/>
      <c r="BWI27" s="11"/>
      <c r="BWJ27" s="11"/>
      <c r="BWK27" s="11"/>
      <c r="BWL27" s="11"/>
      <c r="BWM27" s="11"/>
      <c r="BWN27" s="11"/>
      <c r="BWO27" s="11"/>
      <c r="BWP27" s="11"/>
      <c r="BWQ27" s="11"/>
      <c r="BWR27" s="11"/>
      <c r="BWS27" s="11"/>
      <c r="BWT27" s="11"/>
      <c r="BWU27" s="11"/>
      <c r="BWV27" s="11"/>
      <c r="BWW27" s="11"/>
      <c r="BWX27" s="11"/>
      <c r="BWY27" s="11"/>
      <c r="BWZ27" s="11"/>
      <c r="BXA27" s="11"/>
      <c r="BXB27" s="11"/>
      <c r="BXC27" s="11"/>
      <c r="BXD27" s="11"/>
      <c r="BXE27" s="11"/>
      <c r="BXF27" s="11"/>
      <c r="BXG27" s="11"/>
      <c r="BXH27" s="11"/>
      <c r="BXI27" s="11"/>
      <c r="BXJ27" s="11"/>
      <c r="BXK27" s="11"/>
      <c r="BXL27" s="11"/>
      <c r="BXM27" s="11"/>
      <c r="BXN27" s="11"/>
      <c r="BXO27" s="11"/>
      <c r="BXP27" s="11"/>
      <c r="BXQ27" s="11"/>
      <c r="BXR27" s="11"/>
      <c r="BXS27" s="11"/>
      <c r="BXT27" s="11"/>
      <c r="BXU27" s="11"/>
      <c r="BXV27" s="11"/>
      <c r="BXW27" s="11"/>
      <c r="BXX27" s="11"/>
      <c r="BXY27" s="11"/>
      <c r="BXZ27" s="11"/>
      <c r="BYA27" s="11"/>
      <c r="BYB27" s="11"/>
      <c r="BYC27" s="11"/>
      <c r="BYD27" s="11"/>
      <c r="BYE27" s="11"/>
      <c r="BYF27" s="11"/>
      <c r="BYG27" s="11"/>
      <c r="BYH27" s="11"/>
      <c r="BYI27" s="11"/>
      <c r="BYJ27" s="11"/>
      <c r="BYK27" s="11"/>
      <c r="BYL27" s="11"/>
      <c r="BYM27" s="11"/>
      <c r="BYN27" s="11"/>
      <c r="BYO27" s="11"/>
      <c r="BYP27" s="11"/>
      <c r="BYQ27" s="11"/>
      <c r="BYR27" s="11"/>
      <c r="BYS27" s="11"/>
      <c r="BYT27" s="11"/>
      <c r="BYU27" s="11"/>
      <c r="BYV27" s="11"/>
      <c r="BYW27" s="11"/>
      <c r="BYX27" s="11"/>
      <c r="BYY27" s="11"/>
      <c r="BYZ27" s="11"/>
      <c r="BZA27" s="11"/>
      <c r="BZB27" s="11"/>
      <c r="BZC27" s="11"/>
      <c r="BZD27" s="11"/>
      <c r="BZE27" s="11"/>
      <c r="BZF27" s="11"/>
      <c r="BZG27" s="11"/>
      <c r="BZH27" s="11"/>
      <c r="BZI27" s="11"/>
      <c r="BZJ27" s="11"/>
      <c r="BZK27" s="11"/>
      <c r="BZL27" s="11"/>
      <c r="BZM27" s="11"/>
      <c r="BZN27" s="11"/>
      <c r="BZO27" s="11"/>
      <c r="BZP27" s="11"/>
      <c r="BZQ27" s="11"/>
      <c r="BZR27" s="11"/>
      <c r="BZS27" s="11"/>
      <c r="BZT27" s="11"/>
      <c r="BZU27" s="11"/>
      <c r="BZV27" s="11"/>
      <c r="BZW27" s="11"/>
      <c r="BZX27" s="11"/>
      <c r="BZY27" s="11"/>
      <c r="BZZ27" s="11"/>
      <c r="CAA27" s="11"/>
      <c r="CAB27" s="11"/>
      <c r="CAC27" s="11"/>
      <c r="CAD27" s="11"/>
      <c r="CAE27" s="11"/>
      <c r="CAF27" s="11"/>
      <c r="CAG27" s="11"/>
      <c r="CAH27" s="11"/>
      <c r="CAI27" s="11"/>
      <c r="CAJ27" s="11"/>
      <c r="CAK27" s="11"/>
      <c r="CAL27" s="11"/>
      <c r="CAM27" s="11"/>
      <c r="CAN27" s="11"/>
      <c r="CAO27" s="11"/>
      <c r="CAP27" s="11"/>
      <c r="CAQ27" s="11"/>
      <c r="CAR27" s="11"/>
      <c r="CAS27" s="11"/>
      <c r="CAT27" s="11"/>
      <c r="CAU27" s="11"/>
      <c r="CAV27" s="11"/>
      <c r="CAW27" s="11"/>
      <c r="CAX27" s="11"/>
      <c r="CAY27" s="11"/>
      <c r="CAZ27" s="11"/>
      <c r="CBA27" s="11"/>
      <c r="CBB27" s="11"/>
      <c r="CBC27" s="11"/>
      <c r="CBD27" s="11"/>
      <c r="CBE27" s="11"/>
      <c r="CBF27" s="11"/>
      <c r="CBG27" s="11"/>
      <c r="CBH27" s="11"/>
      <c r="CBI27" s="11"/>
      <c r="CBJ27" s="11"/>
      <c r="CBK27" s="11"/>
      <c r="CBL27" s="11"/>
      <c r="CBM27" s="11"/>
      <c r="CBN27" s="11"/>
      <c r="CBO27" s="11"/>
      <c r="CBP27" s="11"/>
      <c r="CBQ27" s="11"/>
      <c r="CBR27" s="11"/>
      <c r="CBS27" s="11"/>
      <c r="CBT27" s="11"/>
      <c r="CBU27" s="11"/>
      <c r="CBV27" s="11"/>
      <c r="CBW27" s="11"/>
      <c r="CBX27" s="11"/>
      <c r="CBY27" s="11"/>
      <c r="CBZ27" s="11"/>
      <c r="CCA27" s="11"/>
      <c r="CCB27" s="11"/>
      <c r="CCC27" s="11"/>
      <c r="CCD27" s="11"/>
      <c r="CCE27" s="11"/>
      <c r="CCF27" s="11"/>
      <c r="CCG27" s="11"/>
      <c r="CCH27" s="11"/>
      <c r="CCI27" s="11"/>
      <c r="CCJ27" s="11"/>
      <c r="CCK27" s="11"/>
      <c r="CCL27" s="11"/>
      <c r="CCM27" s="11"/>
      <c r="CCN27" s="11"/>
      <c r="CCO27" s="11"/>
      <c r="CCP27" s="11"/>
      <c r="CCQ27" s="11"/>
      <c r="CCR27" s="11"/>
      <c r="CCS27" s="11"/>
      <c r="CCT27" s="11"/>
      <c r="CCU27" s="11"/>
      <c r="CCV27" s="11"/>
      <c r="CCW27" s="11"/>
      <c r="CCX27" s="11"/>
      <c r="CCY27" s="11"/>
      <c r="CCZ27" s="11"/>
      <c r="CDA27" s="11"/>
      <c r="CDB27" s="11"/>
      <c r="CDC27" s="11"/>
      <c r="CDD27" s="11"/>
      <c r="CDE27" s="11"/>
      <c r="CDF27" s="11"/>
      <c r="CDG27" s="11"/>
      <c r="CDH27" s="11"/>
      <c r="CDI27" s="11"/>
      <c r="CDJ27" s="11"/>
      <c r="CDK27" s="11"/>
      <c r="CDL27" s="11"/>
      <c r="CDM27" s="11"/>
      <c r="CDN27" s="11"/>
      <c r="CDO27" s="11"/>
      <c r="CDP27" s="11"/>
      <c r="CDQ27" s="11"/>
      <c r="CDR27" s="11"/>
      <c r="CDS27" s="11"/>
      <c r="CDT27" s="11"/>
      <c r="CDU27" s="11"/>
      <c r="CDV27" s="11"/>
      <c r="CDW27" s="11"/>
      <c r="CDX27" s="11"/>
      <c r="CDY27" s="11"/>
      <c r="CDZ27" s="11"/>
      <c r="CEA27" s="11"/>
      <c r="CEB27" s="11"/>
      <c r="CEC27" s="11"/>
      <c r="CED27" s="11"/>
      <c r="CEE27" s="11"/>
      <c r="CEF27" s="11"/>
      <c r="CEG27" s="11"/>
      <c r="CEH27" s="11"/>
      <c r="CEI27" s="11"/>
      <c r="CEJ27" s="11"/>
      <c r="CEK27" s="11"/>
      <c r="CEL27" s="11"/>
      <c r="CEM27" s="11"/>
      <c r="CEN27" s="11"/>
      <c r="CEO27" s="11"/>
      <c r="CEP27" s="11"/>
      <c r="CEQ27" s="11"/>
      <c r="CER27" s="11"/>
      <c r="CES27" s="11"/>
      <c r="CET27" s="11"/>
      <c r="CEU27" s="11"/>
      <c r="CEV27" s="11"/>
      <c r="CEW27" s="11"/>
      <c r="CEX27" s="11"/>
      <c r="CEY27" s="11"/>
      <c r="CEZ27" s="11"/>
      <c r="CFA27" s="11"/>
      <c r="CFB27" s="11"/>
      <c r="CFC27" s="11"/>
      <c r="CFD27" s="11"/>
      <c r="CFE27" s="11"/>
      <c r="CFF27" s="11"/>
      <c r="CFG27" s="11"/>
      <c r="CFH27" s="11"/>
      <c r="CFI27" s="11"/>
      <c r="CFJ27" s="11"/>
      <c r="CFK27" s="11"/>
      <c r="CFL27" s="11"/>
      <c r="CFM27" s="11"/>
      <c r="CFN27" s="11"/>
      <c r="CFO27" s="11"/>
      <c r="CFP27" s="11"/>
      <c r="CFQ27" s="11"/>
      <c r="CFR27" s="11"/>
      <c r="CFS27" s="11"/>
      <c r="CFT27" s="11"/>
      <c r="CFU27" s="11"/>
      <c r="CFV27" s="11"/>
      <c r="CFW27" s="11"/>
      <c r="CFX27" s="11"/>
      <c r="CFY27" s="11"/>
      <c r="CFZ27" s="11"/>
      <c r="CGA27" s="11"/>
      <c r="CGB27" s="11"/>
      <c r="CGC27" s="11"/>
      <c r="CGD27" s="11"/>
      <c r="CGE27" s="11"/>
      <c r="CGF27" s="11"/>
      <c r="CGG27" s="11"/>
      <c r="CGH27" s="11"/>
      <c r="CGI27" s="11"/>
      <c r="CGJ27" s="11"/>
      <c r="CGK27" s="11"/>
      <c r="CGL27" s="11"/>
      <c r="CGM27" s="11"/>
      <c r="CGN27" s="11"/>
      <c r="CGO27" s="11"/>
      <c r="CGP27" s="11"/>
      <c r="CGQ27" s="11"/>
      <c r="CGR27" s="11"/>
      <c r="CGS27" s="11"/>
      <c r="CGT27" s="11"/>
      <c r="CGU27" s="11"/>
      <c r="CGV27" s="11"/>
      <c r="CGW27" s="11"/>
      <c r="CGX27" s="11"/>
      <c r="CGY27" s="11"/>
      <c r="CGZ27" s="11"/>
      <c r="CHA27" s="11"/>
      <c r="CHB27" s="11"/>
      <c r="CHC27" s="11"/>
      <c r="CHD27" s="11"/>
      <c r="CHE27" s="11"/>
      <c r="CHF27" s="11"/>
      <c r="CHG27" s="11"/>
      <c r="CHH27" s="11"/>
      <c r="CHI27" s="11"/>
      <c r="CHJ27" s="11"/>
      <c r="CHK27" s="11"/>
      <c r="CHL27" s="11"/>
      <c r="CHM27" s="11"/>
      <c r="CHN27" s="11"/>
      <c r="CHO27" s="11"/>
      <c r="CHP27" s="11"/>
      <c r="CHQ27" s="11"/>
      <c r="CHR27" s="11"/>
      <c r="CHS27" s="11"/>
      <c r="CHT27" s="11"/>
      <c r="CHU27" s="11"/>
      <c r="CHV27" s="11"/>
      <c r="CHW27" s="11"/>
      <c r="CHX27" s="11"/>
      <c r="CHY27" s="11"/>
      <c r="CHZ27" s="11"/>
      <c r="CIA27" s="11"/>
      <c r="CIB27" s="11"/>
      <c r="CIC27" s="11"/>
      <c r="CID27" s="11"/>
      <c r="CIE27" s="11"/>
      <c r="CIF27" s="11"/>
      <c r="CIG27" s="11"/>
      <c r="CIH27" s="11"/>
      <c r="CII27" s="11"/>
      <c r="CIJ27" s="11"/>
      <c r="CIK27" s="11"/>
      <c r="CIL27" s="11"/>
      <c r="CIM27" s="11"/>
      <c r="CIN27" s="11"/>
      <c r="CIO27" s="11"/>
      <c r="CIP27" s="11"/>
      <c r="CIQ27" s="11"/>
      <c r="CIR27" s="11"/>
      <c r="CIS27" s="11"/>
      <c r="CIT27" s="11"/>
      <c r="CIU27" s="11"/>
      <c r="CIV27" s="11"/>
      <c r="CIW27" s="11"/>
      <c r="CIX27" s="11"/>
      <c r="CIY27" s="11"/>
      <c r="CIZ27" s="11"/>
      <c r="CJA27" s="11"/>
      <c r="CJB27" s="11"/>
      <c r="CJC27" s="11"/>
      <c r="CJD27" s="11"/>
      <c r="CJE27" s="11"/>
      <c r="CJF27" s="11"/>
      <c r="CJG27" s="11"/>
      <c r="CJH27" s="11"/>
      <c r="CJI27" s="11"/>
      <c r="CJJ27" s="11"/>
      <c r="CJK27" s="11"/>
      <c r="CJL27" s="11"/>
      <c r="CJM27" s="11"/>
      <c r="CJN27" s="11"/>
      <c r="CJO27" s="11"/>
      <c r="CJP27" s="11"/>
      <c r="CJQ27" s="11"/>
      <c r="CJR27" s="11"/>
      <c r="CJS27" s="11"/>
      <c r="CJT27" s="11"/>
      <c r="CJU27" s="11"/>
      <c r="CJV27" s="11"/>
      <c r="CJW27" s="11"/>
      <c r="CJX27" s="11"/>
      <c r="CJY27" s="11"/>
      <c r="CJZ27" s="11"/>
      <c r="CKA27" s="11"/>
      <c r="CKB27" s="11"/>
      <c r="CKC27" s="11"/>
      <c r="CKD27" s="11"/>
      <c r="CKE27" s="11"/>
      <c r="CKF27" s="11"/>
      <c r="CKG27" s="11"/>
      <c r="CKH27" s="11"/>
      <c r="CKI27" s="11"/>
      <c r="CKJ27" s="11"/>
      <c r="CKK27" s="11"/>
      <c r="CKL27" s="11"/>
      <c r="CKM27" s="11"/>
      <c r="CKN27" s="11"/>
      <c r="CKO27" s="11"/>
      <c r="CKP27" s="11"/>
      <c r="CKQ27" s="11"/>
      <c r="CKR27" s="11"/>
      <c r="CKS27" s="11"/>
      <c r="CKT27" s="11"/>
      <c r="CKU27" s="11"/>
      <c r="CKV27" s="11"/>
      <c r="CKW27" s="11"/>
      <c r="CKX27" s="11"/>
      <c r="CKY27" s="11"/>
      <c r="CKZ27" s="11"/>
      <c r="CLA27" s="11"/>
      <c r="CLB27" s="11"/>
      <c r="CLC27" s="11"/>
      <c r="CLD27" s="11"/>
      <c r="CLE27" s="11"/>
      <c r="CLF27" s="11"/>
      <c r="CLG27" s="11"/>
      <c r="CLH27" s="11"/>
      <c r="CLI27" s="11"/>
      <c r="CLJ27" s="11"/>
      <c r="CLK27" s="11"/>
      <c r="CLL27" s="11"/>
      <c r="CLM27" s="11"/>
      <c r="CLN27" s="11"/>
      <c r="CLO27" s="11"/>
      <c r="CLP27" s="11"/>
      <c r="CLQ27" s="11"/>
      <c r="CLR27" s="11"/>
      <c r="CLS27" s="11"/>
      <c r="CLT27" s="11"/>
      <c r="CLU27" s="11"/>
      <c r="CLV27" s="11"/>
      <c r="CLW27" s="11"/>
      <c r="CLX27" s="11"/>
      <c r="CLY27" s="11"/>
      <c r="CLZ27" s="11"/>
      <c r="CMA27" s="11"/>
      <c r="CMB27" s="11"/>
      <c r="CMC27" s="11"/>
      <c r="CMD27" s="11"/>
      <c r="CME27" s="11"/>
      <c r="CMF27" s="11"/>
      <c r="CMG27" s="11"/>
      <c r="CMH27" s="11"/>
      <c r="CMI27" s="11"/>
      <c r="CMJ27" s="11"/>
      <c r="CMK27" s="11"/>
      <c r="CML27" s="11"/>
      <c r="CMM27" s="11"/>
      <c r="CMN27" s="11"/>
      <c r="CMO27" s="11"/>
      <c r="CMP27" s="11"/>
      <c r="CMQ27" s="11"/>
      <c r="CMR27" s="11"/>
      <c r="CMS27" s="11"/>
      <c r="CMT27" s="11"/>
      <c r="CMU27" s="11"/>
      <c r="CMV27" s="11"/>
      <c r="CMW27" s="11"/>
      <c r="CMX27" s="11"/>
      <c r="CMY27" s="11"/>
      <c r="CMZ27" s="11"/>
      <c r="CNA27" s="11"/>
      <c r="CNB27" s="11"/>
      <c r="CNC27" s="11"/>
      <c r="CND27" s="11"/>
      <c r="CNE27" s="11"/>
      <c r="CNF27" s="11"/>
      <c r="CNG27" s="11"/>
      <c r="CNH27" s="11"/>
      <c r="CNI27" s="11"/>
      <c r="CNJ27" s="11"/>
      <c r="CNK27" s="11"/>
      <c r="CNL27" s="11"/>
      <c r="CNM27" s="11"/>
      <c r="CNN27" s="11"/>
      <c r="CNO27" s="11"/>
      <c r="CNP27" s="11"/>
      <c r="CNQ27" s="11"/>
      <c r="CNR27" s="11"/>
      <c r="CNS27" s="11"/>
      <c r="CNT27" s="11"/>
      <c r="CNU27" s="11"/>
      <c r="CNV27" s="11"/>
      <c r="CNW27" s="11"/>
      <c r="CNX27" s="11"/>
      <c r="CNY27" s="11"/>
      <c r="CNZ27" s="11"/>
      <c r="COA27" s="11"/>
      <c r="COB27" s="11"/>
      <c r="COC27" s="11"/>
      <c r="COD27" s="11"/>
      <c r="COE27" s="11"/>
      <c r="COF27" s="11"/>
      <c r="COG27" s="11"/>
      <c r="COH27" s="11"/>
      <c r="COI27" s="11"/>
      <c r="COJ27" s="11"/>
      <c r="COK27" s="11"/>
      <c r="COL27" s="11"/>
      <c r="COM27" s="11"/>
      <c r="CON27" s="11"/>
      <c r="COO27" s="11"/>
      <c r="COP27" s="11"/>
      <c r="COQ27" s="11"/>
      <c r="COR27" s="11"/>
      <c r="COS27" s="11"/>
      <c r="COT27" s="11"/>
      <c r="COU27" s="11"/>
      <c r="COV27" s="11"/>
      <c r="COW27" s="11"/>
      <c r="COX27" s="11"/>
      <c r="COY27" s="11"/>
      <c r="COZ27" s="11"/>
      <c r="CPA27" s="11"/>
      <c r="CPB27" s="11"/>
      <c r="CPC27" s="11"/>
      <c r="CPD27" s="11"/>
      <c r="CPE27" s="11"/>
      <c r="CPF27" s="11"/>
      <c r="CPG27" s="11"/>
      <c r="CPH27" s="11"/>
      <c r="CPI27" s="11"/>
      <c r="CPJ27" s="11"/>
      <c r="CPK27" s="11"/>
      <c r="CPL27" s="11"/>
      <c r="CPM27" s="11"/>
      <c r="CPN27" s="11"/>
      <c r="CPO27" s="11"/>
      <c r="CPP27" s="11"/>
      <c r="CPQ27" s="11"/>
      <c r="CPR27" s="11"/>
      <c r="CPS27" s="11"/>
      <c r="CPT27" s="11"/>
      <c r="CPU27" s="11"/>
      <c r="CPV27" s="11"/>
      <c r="CPW27" s="11"/>
      <c r="CPX27" s="11"/>
      <c r="CPY27" s="11"/>
      <c r="CPZ27" s="11"/>
      <c r="CQA27" s="11"/>
      <c r="CQB27" s="11"/>
      <c r="CQC27" s="11"/>
      <c r="CQD27" s="11"/>
      <c r="CQE27" s="11"/>
      <c r="CQF27" s="11"/>
      <c r="CQG27" s="11"/>
      <c r="CQH27" s="11"/>
      <c r="CQI27" s="11"/>
      <c r="CQJ27" s="11"/>
      <c r="CQK27" s="11"/>
      <c r="CQL27" s="11"/>
      <c r="CQM27" s="11"/>
      <c r="CQN27" s="11"/>
      <c r="CQO27" s="11"/>
      <c r="CQP27" s="11"/>
      <c r="CQQ27" s="11"/>
      <c r="CQR27" s="11"/>
      <c r="CQS27" s="11"/>
      <c r="CQT27" s="11"/>
      <c r="CQU27" s="11"/>
      <c r="CQV27" s="11"/>
      <c r="CQW27" s="11"/>
      <c r="CQX27" s="11"/>
      <c r="CQY27" s="11"/>
      <c r="CQZ27" s="11"/>
      <c r="CRA27" s="11"/>
      <c r="CRB27" s="11"/>
      <c r="CRC27" s="11"/>
      <c r="CRD27" s="11"/>
      <c r="CRE27" s="11"/>
      <c r="CRF27" s="11"/>
      <c r="CRG27" s="11"/>
      <c r="CRH27" s="11"/>
      <c r="CRI27" s="11"/>
      <c r="CRJ27" s="11"/>
      <c r="CRK27" s="11"/>
      <c r="CRL27" s="11"/>
      <c r="CRM27" s="11"/>
      <c r="CRN27" s="11"/>
      <c r="CRO27" s="11"/>
      <c r="CRP27" s="11"/>
      <c r="CRQ27" s="11"/>
      <c r="CRR27" s="11"/>
      <c r="CRS27" s="11"/>
      <c r="CRT27" s="11"/>
      <c r="CRU27" s="11"/>
      <c r="CRV27" s="11"/>
      <c r="CRW27" s="11"/>
      <c r="CRX27" s="11"/>
      <c r="CRY27" s="11"/>
      <c r="CRZ27" s="11"/>
      <c r="CSA27" s="11"/>
      <c r="CSB27" s="11"/>
      <c r="CSC27" s="11"/>
      <c r="CSD27" s="11"/>
      <c r="CSE27" s="11"/>
      <c r="CSF27" s="11"/>
      <c r="CSG27" s="11"/>
      <c r="CSH27" s="11"/>
      <c r="CSI27" s="11"/>
      <c r="CSJ27" s="11"/>
      <c r="CSK27" s="11"/>
      <c r="CSL27" s="11"/>
      <c r="CSM27" s="11"/>
      <c r="CSN27" s="11"/>
      <c r="CSO27" s="11"/>
      <c r="CSP27" s="11"/>
      <c r="CSQ27" s="11"/>
      <c r="CSR27" s="11"/>
      <c r="CSS27" s="11"/>
      <c r="CST27" s="11"/>
      <c r="CSU27" s="11"/>
      <c r="CSV27" s="11"/>
      <c r="CSW27" s="11"/>
      <c r="CSX27" s="11"/>
      <c r="CSY27" s="11"/>
      <c r="CSZ27" s="11"/>
      <c r="CTA27" s="11"/>
      <c r="CTB27" s="11"/>
      <c r="CTC27" s="11"/>
      <c r="CTD27" s="11"/>
      <c r="CTE27" s="11"/>
      <c r="CTF27" s="11"/>
      <c r="CTG27" s="11"/>
      <c r="CTH27" s="11"/>
      <c r="CTI27" s="11"/>
      <c r="CTJ27" s="11"/>
      <c r="CTK27" s="11"/>
      <c r="CTL27" s="11"/>
      <c r="CTM27" s="11"/>
      <c r="CTN27" s="11"/>
      <c r="CTO27" s="11"/>
      <c r="CTP27" s="11"/>
      <c r="CTQ27" s="11"/>
      <c r="CTR27" s="11"/>
      <c r="CTS27" s="11"/>
      <c r="CTT27" s="11"/>
      <c r="CTU27" s="11"/>
      <c r="CTV27" s="11"/>
      <c r="CTW27" s="11"/>
      <c r="CTX27" s="11"/>
      <c r="CTY27" s="11"/>
      <c r="CTZ27" s="11"/>
      <c r="CUA27" s="11"/>
      <c r="CUB27" s="11"/>
      <c r="CUC27" s="11"/>
      <c r="CUD27" s="11"/>
      <c r="CUE27" s="11"/>
      <c r="CUF27" s="11"/>
      <c r="CUG27" s="11"/>
      <c r="CUH27" s="11"/>
      <c r="CUI27" s="11"/>
      <c r="CUJ27" s="11"/>
      <c r="CUK27" s="11"/>
      <c r="CUL27" s="11"/>
      <c r="CUM27" s="11"/>
      <c r="CUN27" s="11"/>
      <c r="CUO27" s="11"/>
      <c r="CUP27" s="11"/>
      <c r="CUQ27" s="11"/>
      <c r="CUR27" s="11"/>
      <c r="CUS27" s="11"/>
      <c r="CUT27" s="11"/>
      <c r="CUU27" s="11"/>
      <c r="CUV27" s="11"/>
      <c r="CUW27" s="11"/>
      <c r="CUX27" s="11"/>
      <c r="CUY27" s="11"/>
      <c r="CUZ27" s="11"/>
      <c r="CVA27" s="11"/>
      <c r="CVB27" s="11"/>
      <c r="CVC27" s="11"/>
      <c r="CVD27" s="11"/>
      <c r="CVE27" s="11"/>
      <c r="CVF27" s="11"/>
      <c r="CVG27" s="11"/>
      <c r="CVH27" s="11"/>
      <c r="CVI27" s="11"/>
      <c r="CVJ27" s="11"/>
      <c r="CVK27" s="11"/>
      <c r="CVL27" s="11"/>
      <c r="CVM27" s="11"/>
      <c r="CVN27" s="11"/>
      <c r="CVO27" s="11"/>
      <c r="CVP27" s="11"/>
      <c r="CVQ27" s="11"/>
      <c r="CVR27" s="11"/>
      <c r="CVS27" s="11"/>
      <c r="CVT27" s="11"/>
      <c r="CVU27" s="11"/>
      <c r="CVV27" s="11"/>
      <c r="CVW27" s="11"/>
      <c r="CVX27" s="11"/>
      <c r="CVY27" s="11"/>
      <c r="CVZ27" s="11"/>
      <c r="CWA27" s="11"/>
      <c r="CWB27" s="11"/>
      <c r="CWC27" s="11"/>
      <c r="CWD27" s="11"/>
      <c r="CWE27" s="11"/>
      <c r="CWF27" s="11"/>
      <c r="CWG27" s="11"/>
      <c r="CWH27" s="11"/>
      <c r="CWI27" s="11"/>
      <c r="CWJ27" s="11"/>
      <c r="CWK27" s="11"/>
      <c r="CWL27" s="11"/>
      <c r="CWM27" s="11"/>
      <c r="CWN27" s="11"/>
      <c r="CWO27" s="11"/>
      <c r="CWP27" s="11"/>
      <c r="CWQ27" s="11"/>
      <c r="CWR27" s="11"/>
      <c r="CWS27" s="11"/>
      <c r="CWT27" s="11"/>
      <c r="CWU27" s="11"/>
      <c r="CWV27" s="11"/>
      <c r="CWW27" s="11"/>
      <c r="CWX27" s="11"/>
      <c r="CWY27" s="11"/>
      <c r="CWZ27" s="11"/>
      <c r="CXA27" s="11"/>
      <c r="CXB27" s="11"/>
      <c r="CXC27" s="11"/>
      <c r="CXD27" s="11"/>
      <c r="CXE27" s="11"/>
      <c r="CXF27" s="11"/>
      <c r="CXG27" s="11"/>
      <c r="CXH27" s="11"/>
      <c r="CXI27" s="11"/>
      <c r="CXJ27" s="11"/>
      <c r="CXK27" s="11"/>
      <c r="CXL27" s="11"/>
      <c r="CXM27" s="11"/>
      <c r="CXN27" s="11"/>
      <c r="CXO27" s="11"/>
      <c r="CXP27" s="11"/>
      <c r="CXQ27" s="11"/>
      <c r="CXR27" s="11"/>
      <c r="CXS27" s="11"/>
      <c r="CXT27" s="11"/>
      <c r="CXU27" s="11"/>
      <c r="CXV27" s="11"/>
      <c r="CXW27" s="11"/>
      <c r="CXX27" s="11"/>
      <c r="CXY27" s="11"/>
      <c r="CXZ27" s="11"/>
      <c r="CYA27" s="11"/>
      <c r="CYB27" s="11"/>
      <c r="CYC27" s="11"/>
      <c r="CYD27" s="11"/>
      <c r="CYE27" s="11"/>
      <c r="CYF27" s="11"/>
      <c r="CYG27" s="11"/>
      <c r="CYH27" s="11"/>
      <c r="CYI27" s="11"/>
      <c r="CYJ27" s="11"/>
      <c r="CYK27" s="11"/>
      <c r="CYL27" s="11"/>
      <c r="CYM27" s="11"/>
      <c r="CYN27" s="11"/>
      <c r="CYO27" s="11"/>
      <c r="CYP27" s="11"/>
      <c r="CYQ27" s="11"/>
      <c r="CYR27" s="11"/>
      <c r="CYS27" s="11"/>
      <c r="CYT27" s="11"/>
      <c r="CYU27" s="11"/>
      <c r="CYV27" s="11"/>
      <c r="CYW27" s="11"/>
      <c r="CYX27" s="11"/>
      <c r="CYY27" s="11"/>
      <c r="CYZ27" s="11"/>
      <c r="CZA27" s="11"/>
      <c r="CZB27" s="11"/>
      <c r="CZC27" s="11"/>
      <c r="CZD27" s="11"/>
      <c r="CZE27" s="11"/>
      <c r="CZF27" s="11"/>
      <c r="CZG27" s="11"/>
      <c r="CZH27" s="11"/>
      <c r="CZI27" s="11"/>
      <c r="CZJ27" s="11"/>
      <c r="CZK27" s="11"/>
      <c r="CZL27" s="11"/>
      <c r="CZM27" s="11"/>
      <c r="CZN27" s="11"/>
      <c r="CZO27" s="11"/>
      <c r="CZP27" s="11"/>
      <c r="CZQ27" s="11"/>
      <c r="CZR27" s="11"/>
      <c r="CZS27" s="11"/>
      <c r="CZT27" s="11"/>
      <c r="CZU27" s="11"/>
      <c r="CZV27" s="11"/>
      <c r="CZW27" s="11"/>
      <c r="CZX27" s="11"/>
      <c r="CZY27" s="11"/>
      <c r="CZZ27" s="11"/>
      <c r="DAA27" s="11"/>
      <c r="DAB27" s="11"/>
      <c r="DAC27" s="11"/>
      <c r="DAD27" s="11"/>
      <c r="DAE27" s="11"/>
      <c r="DAF27" s="11"/>
      <c r="DAG27" s="11"/>
      <c r="DAH27" s="11"/>
      <c r="DAI27" s="11"/>
      <c r="DAJ27" s="11"/>
      <c r="DAK27" s="11"/>
      <c r="DAL27" s="11"/>
      <c r="DAM27" s="11"/>
      <c r="DAN27" s="11"/>
      <c r="DAO27" s="11"/>
      <c r="DAP27" s="11"/>
      <c r="DAQ27" s="11"/>
      <c r="DAR27" s="11"/>
      <c r="DAS27" s="11"/>
      <c r="DAT27" s="11"/>
      <c r="DAU27" s="11"/>
      <c r="DAV27" s="11"/>
      <c r="DAW27" s="11"/>
      <c r="DAX27" s="11"/>
      <c r="DAY27" s="11"/>
      <c r="DAZ27" s="11"/>
      <c r="DBA27" s="11"/>
      <c r="DBB27" s="11"/>
      <c r="DBC27" s="11"/>
      <c r="DBD27" s="11"/>
      <c r="DBE27" s="11"/>
      <c r="DBF27" s="11"/>
      <c r="DBG27" s="11"/>
      <c r="DBH27" s="11"/>
      <c r="DBI27" s="11"/>
      <c r="DBJ27" s="11"/>
      <c r="DBK27" s="11"/>
      <c r="DBL27" s="11"/>
      <c r="DBM27" s="11"/>
      <c r="DBN27" s="11"/>
      <c r="DBO27" s="11"/>
      <c r="DBP27" s="11"/>
      <c r="DBQ27" s="11"/>
      <c r="DBR27" s="11"/>
      <c r="DBS27" s="11"/>
      <c r="DBT27" s="11"/>
      <c r="DBU27" s="11"/>
      <c r="DBV27" s="11"/>
      <c r="DBW27" s="11"/>
      <c r="DBX27" s="11"/>
      <c r="DBY27" s="11"/>
      <c r="DBZ27" s="11"/>
      <c r="DCA27" s="11"/>
      <c r="DCB27" s="11"/>
      <c r="DCC27" s="11"/>
      <c r="DCD27" s="11"/>
      <c r="DCE27" s="11"/>
      <c r="DCF27" s="11"/>
      <c r="DCG27" s="11"/>
      <c r="DCH27" s="11"/>
      <c r="DCI27" s="11"/>
      <c r="DCJ27" s="11"/>
      <c r="DCK27" s="11"/>
      <c r="DCL27" s="11"/>
      <c r="DCM27" s="11"/>
      <c r="DCN27" s="11"/>
      <c r="DCO27" s="11"/>
      <c r="DCP27" s="11"/>
      <c r="DCQ27" s="11"/>
      <c r="DCR27" s="11"/>
      <c r="DCS27" s="11"/>
      <c r="DCT27" s="11"/>
      <c r="DCU27" s="11"/>
      <c r="DCV27" s="11"/>
      <c r="DCW27" s="11"/>
      <c r="DCX27" s="11"/>
      <c r="DCY27" s="11"/>
      <c r="DCZ27" s="11"/>
      <c r="DDA27" s="11"/>
      <c r="DDB27" s="11"/>
      <c r="DDC27" s="11"/>
      <c r="DDD27" s="11"/>
      <c r="DDE27" s="11"/>
      <c r="DDF27" s="11"/>
      <c r="DDG27" s="11"/>
      <c r="DDH27" s="11"/>
      <c r="DDI27" s="11"/>
      <c r="DDJ27" s="11"/>
      <c r="DDK27" s="11"/>
      <c r="DDL27" s="11"/>
      <c r="DDM27" s="11"/>
      <c r="DDN27" s="11"/>
      <c r="DDO27" s="11"/>
      <c r="DDP27" s="11"/>
      <c r="DDQ27" s="11"/>
      <c r="DDR27" s="11"/>
      <c r="DDS27" s="11"/>
      <c r="DDT27" s="11"/>
      <c r="DDU27" s="11"/>
      <c r="DDV27" s="11"/>
      <c r="DDW27" s="11"/>
      <c r="DDX27" s="11"/>
      <c r="DDY27" s="11"/>
      <c r="DDZ27" s="11"/>
      <c r="DEA27" s="11"/>
      <c r="DEB27" s="11"/>
      <c r="DEC27" s="11"/>
      <c r="DED27" s="11"/>
      <c r="DEE27" s="11"/>
      <c r="DEF27" s="11"/>
      <c r="DEG27" s="11"/>
      <c r="DEH27" s="11"/>
      <c r="DEI27" s="11"/>
      <c r="DEJ27" s="11"/>
      <c r="DEK27" s="11"/>
      <c r="DEL27" s="11"/>
      <c r="DEM27" s="11"/>
      <c r="DEN27" s="11"/>
      <c r="DEO27" s="11"/>
      <c r="DEP27" s="11"/>
      <c r="DEQ27" s="11"/>
      <c r="DER27" s="11"/>
      <c r="DES27" s="11"/>
      <c r="DET27" s="11"/>
      <c r="DEU27" s="11"/>
      <c r="DEV27" s="11"/>
      <c r="DEW27" s="11"/>
      <c r="DEX27" s="11"/>
      <c r="DEY27" s="11"/>
      <c r="DEZ27" s="11"/>
      <c r="DFA27" s="11"/>
      <c r="DFB27" s="11"/>
      <c r="DFC27" s="11"/>
      <c r="DFD27" s="11"/>
      <c r="DFE27" s="11"/>
      <c r="DFF27" s="11"/>
      <c r="DFG27" s="11"/>
      <c r="DFH27" s="11"/>
      <c r="DFI27" s="11"/>
      <c r="DFJ27" s="11"/>
      <c r="DFK27" s="11"/>
      <c r="DFL27" s="11"/>
      <c r="DFM27" s="11"/>
      <c r="DFN27" s="11"/>
      <c r="DFO27" s="11"/>
      <c r="DFP27" s="11"/>
      <c r="DFQ27" s="11"/>
      <c r="DFR27" s="11"/>
      <c r="DFS27" s="11"/>
      <c r="DFT27" s="11"/>
      <c r="DFU27" s="11"/>
      <c r="DFV27" s="11"/>
      <c r="DFW27" s="11"/>
      <c r="DFX27" s="11"/>
      <c r="DFY27" s="11"/>
      <c r="DFZ27" s="11"/>
      <c r="DGA27" s="11"/>
      <c r="DGB27" s="11"/>
      <c r="DGC27" s="11"/>
      <c r="DGD27" s="11"/>
      <c r="DGE27" s="11"/>
      <c r="DGF27" s="11"/>
      <c r="DGG27" s="11"/>
      <c r="DGH27" s="11"/>
      <c r="DGI27" s="11"/>
      <c r="DGJ27" s="11"/>
      <c r="DGK27" s="11"/>
      <c r="DGL27" s="11"/>
      <c r="DGM27" s="11"/>
      <c r="DGN27" s="11"/>
      <c r="DGO27" s="11"/>
      <c r="DGP27" s="11"/>
      <c r="DGQ27" s="11"/>
      <c r="DGR27" s="11"/>
      <c r="DGS27" s="11"/>
      <c r="DGT27" s="11"/>
      <c r="DGU27" s="11"/>
      <c r="DGV27" s="11"/>
      <c r="DGW27" s="11"/>
      <c r="DGX27" s="11"/>
      <c r="DGY27" s="11"/>
      <c r="DGZ27" s="11"/>
      <c r="DHA27" s="11"/>
      <c r="DHB27" s="11"/>
      <c r="DHC27" s="11"/>
      <c r="DHD27" s="11"/>
      <c r="DHE27" s="11"/>
      <c r="DHF27" s="11"/>
      <c r="DHG27" s="11"/>
      <c r="DHH27" s="11"/>
      <c r="DHI27" s="11"/>
      <c r="DHJ27" s="11"/>
      <c r="DHK27" s="11"/>
      <c r="DHL27" s="11"/>
      <c r="DHM27" s="11"/>
      <c r="DHN27" s="11"/>
      <c r="DHO27" s="11"/>
      <c r="DHP27" s="11"/>
      <c r="DHQ27" s="11"/>
      <c r="DHR27" s="11"/>
      <c r="DHS27" s="11"/>
      <c r="DHT27" s="11"/>
      <c r="DHU27" s="11"/>
      <c r="DHV27" s="11"/>
      <c r="DHW27" s="11"/>
      <c r="DHX27" s="11"/>
      <c r="DHY27" s="11"/>
      <c r="DHZ27" s="11"/>
      <c r="DIA27" s="11"/>
      <c r="DIB27" s="11"/>
      <c r="DIC27" s="11"/>
      <c r="DID27" s="11"/>
      <c r="DIE27" s="11"/>
      <c r="DIF27" s="11"/>
      <c r="DIG27" s="11"/>
      <c r="DIH27" s="11"/>
      <c r="DII27" s="11"/>
      <c r="DIJ27" s="11"/>
      <c r="DIK27" s="11"/>
      <c r="DIL27" s="11"/>
      <c r="DIM27" s="11"/>
      <c r="DIN27" s="11"/>
      <c r="DIO27" s="11"/>
      <c r="DIP27" s="11"/>
      <c r="DIQ27" s="11"/>
      <c r="DIR27" s="11"/>
      <c r="DIS27" s="11"/>
      <c r="DIT27" s="11"/>
      <c r="DIU27" s="11"/>
      <c r="DIV27" s="11"/>
      <c r="DIW27" s="11"/>
      <c r="DIX27" s="11"/>
      <c r="DIY27" s="11"/>
      <c r="DIZ27" s="11"/>
      <c r="DJA27" s="11"/>
      <c r="DJB27" s="11"/>
      <c r="DJC27" s="11"/>
      <c r="DJD27" s="11"/>
      <c r="DJE27" s="11"/>
      <c r="DJF27" s="11"/>
      <c r="DJG27" s="11"/>
      <c r="DJH27" s="11"/>
      <c r="DJI27" s="11"/>
      <c r="DJJ27" s="11"/>
      <c r="DJK27" s="11"/>
      <c r="DJL27" s="11"/>
      <c r="DJM27" s="11"/>
      <c r="DJN27" s="11"/>
      <c r="DJO27" s="11"/>
      <c r="DJP27" s="11"/>
      <c r="DJQ27" s="11"/>
      <c r="DJR27" s="11"/>
      <c r="DJS27" s="11"/>
      <c r="DJT27" s="11"/>
      <c r="DJU27" s="11"/>
      <c r="DJV27" s="11"/>
      <c r="DJW27" s="11"/>
      <c r="DJX27" s="11"/>
      <c r="DJY27" s="11"/>
      <c r="DJZ27" s="11"/>
      <c r="DKA27" s="11"/>
      <c r="DKB27" s="11"/>
      <c r="DKC27" s="11"/>
      <c r="DKD27" s="11"/>
      <c r="DKE27" s="11"/>
      <c r="DKF27" s="11"/>
      <c r="DKG27" s="11"/>
      <c r="DKH27" s="11"/>
      <c r="DKI27" s="11"/>
      <c r="DKJ27" s="11"/>
      <c r="DKK27" s="11"/>
      <c r="DKL27" s="11"/>
      <c r="DKM27" s="11"/>
      <c r="DKN27" s="11"/>
      <c r="DKO27" s="11"/>
      <c r="DKP27" s="11"/>
      <c r="DKQ27" s="11"/>
      <c r="DKR27" s="11"/>
      <c r="DKS27" s="11"/>
      <c r="DKT27" s="11"/>
      <c r="DKU27" s="11"/>
      <c r="DKV27" s="11"/>
      <c r="DKW27" s="11"/>
      <c r="DKX27" s="11"/>
      <c r="DKY27" s="11"/>
      <c r="DKZ27" s="11"/>
      <c r="DLA27" s="11"/>
      <c r="DLB27" s="11"/>
      <c r="DLC27" s="11"/>
      <c r="DLD27" s="11"/>
      <c r="DLE27" s="11"/>
      <c r="DLF27" s="11"/>
      <c r="DLG27" s="11"/>
      <c r="DLH27" s="11"/>
      <c r="DLI27" s="11"/>
      <c r="DLJ27" s="11"/>
      <c r="DLK27" s="11"/>
      <c r="DLL27" s="11"/>
      <c r="DLM27" s="11"/>
      <c r="DLN27" s="11"/>
      <c r="DLO27" s="11"/>
      <c r="DLP27" s="11"/>
      <c r="DLQ27" s="11"/>
      <c r="DLR27" s="11"/>
      <c r="DLS27" s="11"/>
      <c r="DLT27" s="11"/>
      <c r="DLU27" s="11"/>
      <c r="DLV27" s="11"/>
      <c r="DLW27" s="11"/>
      <c r="DLX27" s="11"/>
      <c r="DLY27" s="11"/>
      <c r="DLZ27" s="11"/>
      <c r="DMA27" s="11"/>
      <c r="DMB27" s="11"/>
      <c r="DMC27" s="11"/>
      <c r="DMD27" s="11"/>
      <c r="DME27" s="11"/>
      <c r="DMF27" s="11"/>
      <c r="DMG27" s="11"/>
      <c r="DMH27" s="11"/>
      <c r="DMI27" s="11"/>
      <c r="DMJ27" s="11"/>
      <c r="DMK27" s="11"/>
      <c r="DML27" s="11"/>
      <c r="DMM27" s="11"/>
      <c r="DMN27" s="11"/>
      <c r="DMO27" s="11"/>
      <c r="DMP27" s="11"/>
      <c r="DMQ27" s="11"/>
      <c r="DMR27" s="11"/>
      <c r="DMS27" s="11"/>
      <c r="DMT27" s="11"/>
      <c r="DMU27" s="11"/>
      <c r="DMV27" s="11"/>
      <c r="DMW27" s="11"/>
      <c r="DMX27" s="11"/>
      <c r="DMY27" s="11"/>
      <c r="DMZ27" s="11"/>
      <c r="DNA27" s="11"/>
      <c r="DNB27" s="11"/>
      <c r="DNC27" s="11"/>
      <c r="DND27" s="11"/>
      <c r="DNE27" s="11"/>
      <c r="DNF27" s="11"/>
      <c r="DNG27" s="11"/>
      <c r="DNH27" s="11"/>
      <c r="DNI27" s="11"/>
      <c r="DNJ27" s="11"/>
      <c r="DNK27" s="11"/>
      <c r="DNL27" s="11"/>
      <c r="DNM27" s="11"/>
      <c r="DNN27" s="11"/>
      <c r="DNO27" s="11"/>
      <c r="DNP27" s="11"/>
      <c r="DNQ27" s="11"/>
      <c r="DNR27" s="11"/>
      <c r="DNS27" s="11"/>
      <c r="DNT27" s="11"/>
      <c r="DNU27" s="11"/>
      <c r="DNV27" s="11"/>
      <c r="DNW27" s="11"/>
      <c r="DNX27" s="11"/>
      <c r="DNY27" s="11"/>
      <c r="DNZ27" s="11"/>
      <c r="DOA27" s="11"/>
      <c r="DOB27" s="11"/>
      <c r="DOC27" s="11"/>
      <c r="DOD27" s="11"/>
      <c r="DOE27" s="11"/>
      <c r="DOF27" s="11"/>
      <c r="DOG27" s="11"/>
      <c r="DOH27" s="11"/>
      <c r="DOI27" s="11"/>
      <c r="DOJ27" s="11"/>
      <c r="DOK27" s="11"/>
      <c r="DOL27" s="11"/>
      <c r="DOM27" s="11"/>
      <c r="DON27" s="11"/>
      <c r="DOO27" s="11"/>
      <c r="DOP27" s="11"/>
      <c r="DOQ27" s="11"/>
      <c r="DOR27" s="11"/>
      <c r="DOS27" s="11"/>
      <c r="DOT27" s="11"/>
      <c r="DOU27" s="11"/>
      <c r="DOV27" s="11"/>
      <c r="DOW27" s="11"/>
      <c r="DOX27" s="11"/>
      <c r="DOY27" s="11"/>
      <c r="DOZ27" s="11"/>
      <c r="DPA27" s="11"/>
      <c r="DPB27" s="11"/>
      <c r="DPC27" s="11"/>
      <c r="DPD27" s="11"/>
      <c r="DPE27" s="11"/>
      <c r="DPF27" s="11"/>
      <c r="DPG27" s="11"/>
      <c r="DPH27" s="11"/>
      <c r="DPI27" s="11"/>
      <c r="DPJ27" s="11"/>
      <c r="DPK27" s="11"/>
      <c r="DPL27" s="11"/>
      <c r="DPM27" s="11"/>
      <c r="DPN27" s="11"/>
      <c r="DPO27" s="11"/>
      <c r="DPP27" s="11"/>
      <c r="DPQ27" s="11"/>
      <c r="DPR27" s="11"/>
      <c r="DPS27" s="11"/>
      <c r="DPT27" s="11"/>
      <c r="DPU27" s="11"/>
      <c r="DPV27" s="11"/>
      <c r="DPW27" s="11"/>
      <c r="DPX27" s="11"/>
      <c r="DPY27" s="11"/>
      <c r="DPZ27" s="11"/>
      <c r="DQA27" s="11"/>
      <c r="DQB27" s="11"/>
      <c r="DQC27" s="11"/>
      <c r="DQD27" s="11"/>
      <c r="DQE27" s="11"/>
      <c r="DQF27" s="11"/>
      <c r="DQG27" s="11"/>
      <c r="DQH27" s="11"/>
      <c r="DQI27" s="11"/>
      <c r="DQJ27" s="11"/>
      <c r="DQK27" s="11"/>
      <c r="DQL27" s="11"/>
      <c r="DQM27" s="11"/>
      <c r="DQN27" s="11"/>
      <c r="DQO27" s="11"/>
      <c r="DQP27" s="11"/>
      <c r="DQQ27" s="11"/>
      <c r="DQR27" s="11"/>
      <c r="DQS27" s="11"/>
      <c r="DQT27" s="11"/>
      <c r="DQU27" s="11"/>
      <c r="DQV27" s="11"/>
      <c r="DQW27" s="11"/>
      <c r="DQX27" s="11"/>
      <c r="DQY27" s="11"/>
      <c r="DQZ27" s="11"/>
      <c r="DRA27" s="11"/>
      <c r="DRB27" s="11"/>
      <c r="DRC27" s="11"/>
      <c r="DRD27" s="11"/>
      <c r="DRE27" s="11"/>
      <c r="DRF27" s="11"/>
      <c r="DRG27" s="11"/>
      <c r="DRH27" s="11"/>
      <c r="DRI27" s="11"/>
      <c r="DRJ27" s="11"/>
      <c r="DRK27" s="11"/>
      <c r="DRL27" s="11"/>
      <c r="DRM27" s="11"/>
      <c r="DRN27" s="11"/>
      <c r="DRO27" s="11"/>
      <c r="DRP27" s="11"/>
      <c r="DRQ27" s="11"/>
      <c r="DRR27" s="11"/>
      <c r="DRS27" s="11"/>
      <c r="DRT27" s="11"/>
      <c r="DRU27" s="11"/>
      <c r="DRV27" s="11"/>
      <c r="DRW27" s="11"/>
      <c r="DRX27" s="11"/>
      <c r="DRY27" s="11"/>
      <c r="DRZ27" s="11"/>
      <c r="DSA27" s="11"/>
      <c r="DSB27" s="11"/>
      <c r="DSC27" s="11"/>
      <c r="DSD27" s="11"/>
      <c r="DSE27" s="11"/>
      <c r="DSF27" s="11"/>
      <c r="DSG27" s="11"/>
      <c r="DSH27" s="11"/>
      <c r="DSI27" s="11"/>
      <c r="DSJ27" s="11"/>
      <c r="DSK27" s="11"/>
      <c r="DSL27" s="11"/>
      <c r="DSM27" s="11"/>
      <c r="DSN27" s="11"/>
      <c r="DSO27" s="11"/>
      <c r="DSP27" s="11"/>
      <c r="DSQ27" s="11"/>
      <c r="DSR27" s="11"/>
      <c r="DSS27" s="11"/>
      <c r="DST27" s="11"/>
      <c r="DSU27" s="11"/>
      <c r="DSV27" s="11"/>
      <c r="DSW27" s="11"/>
      <c r="DSX27" s="11"/>
      <c r="DSY27" s="11"/>
      <c r="DSZ27" s="11"/>
      <c r="DTA27" s="11"/>
      <c r="DTB27" s="11"/>
      <c r="DTC27" s="11"/>
      <c r="DTD27" s="11"/>
      <c r="DTE27" s="11"/>
      <c r="DTF27" s="11"/>
      <c r="DTG27" s="11"/>
      <c r="DTH27" s="11"/>
      <c r="DTI27" s="11"/>
      <c r="DTJ27" s="11"/>
      <c r="DTK27" s="11"/>
      <c r="DTL27" s="11"/>
      <c r="DTM27" s="11"/>
      <c r="DTN27" s="11"/>
      <c r="DTO27" s="11"/>
      <c r="DTP27" s="11"/>
      <c r="DTQ27" s="11"/>
      <c r="DTR27" s="11"/>
      <c r="DTS27" s="11"/>
      <c r="DTT27" s="11"/>
      <c r="DTU27" s="11"/>
      <c r="DTV27" s="11"/>
      <c r="DTW27" s="11"/>
      <c r="DTX27" s="11"/>
      <c r="DTY27" s="11"/>
      <c r="DTZ27" s="11"/>
      <c r="DUA27" s="11"/>
      <c r="DUB27" s="11"/>
      <c r="DUC27" s="11"/>
      <c r="DUD27" s="11"/>
      <c r="DUE27" s="11"/>
      <c r="DUF27" s="11"/>
      <c r="DUG27" s="11"/>
      <c r="DUH27" s="11"/>
      <c r="DUI27" s="11"/>
      <c r="DUJ27" s="11"/>
      <c r="DUK27" s="11"/>
      <c r="DUL27" s="11"/>
      <c r="DUM27" s="11"/>
      <c r="DUN27" s="11"/>
      <c r="DUO27" s="11"/>
      <c r="DUP27" s="11"/>
      <c r="DUQ27" s="11"/>
      <c r="DUR27" s="11"/>
      <c r="DUS27" s="11"/>
      <c r="DUT27" s="11"/>
      <c r="DUU27" s="11"/>
      <c r="DUV27" s="11"/>
      <c r="DUW27" s="11"/>
      <c r="DUX27" s="11"/>
      <c r="DUY27" s="11"/>
      <c r="DUZ27" s="11"/>
      <c r="DVA27" s="11"/>
      <c r="DVB27" s="11"/>
      <c r="DVC27" s="11"/>
      <c r="DVD27" s="11"/>
      <c r="DVE27" s="11"/>
      <c r="DVF27" s="11"/>
      <c r="DVG27" s="11"/>
      <c r="DVH27" s="11"/>
      <c r="DVI27" s="11"/>
      <c r="DVJ27" s="11"/>
      <c r="DVK27" s="11"/>
      <c r="DVL27" s="11"/>
      <c r="DVM27" s="11"/>
      <c r="DVN27" s="11"/>
      <c r="DVO27" s="11"/>
      <c r="DVP27" s="11"/>
      <c r="DVQ27" s="11"/>
      <c r="DVR27" s="11"/>
      <c r="DVS27" s="11"/>
      <c r="DVT27" s="11"/>
      <c r="DVU27" s="11"/>
      <c r="DVV27" s="11"/>
      <c r="DVW27" s="11"/>
      <c r="DVX27" s="11"/>
      <c r="DVY27" s="11"/>
      <c r="DVZ27" s="11"/>
      <c r="DWA27" s="11"/>
      <c r="DWB27" s="11"/>
      <c r="DWC27" s="11"/>
      <c r="DWD27" s="11"/>
      <c r="DWE27" s="11"/>
      <c r="DWF27" s="11"/>
      <c r="DWG27" s="11"/>
      <c r="DWH27" s="11"/>
      <c r="DWI27" s="11"/>
      <c r="DWJ27" s="11"/>
      <c r="DWK27" s="11"/>
      <c r="DWL27" s="11"/>
      <c r="DWM27" s="11"/>
      <c r="DWN27" s="11"/>
      <c r="DWO27" s="11"/>
      <c r="DWP27" s="11"/>
      <c r="DWQ27" s="11"/>
      <c r="DWR27" s="11"/>
      <c r="DWS27" s="11"/>
      <c r="DWT27" s="11"/>
      <c r="DWU27" s="11"/>
      <c r="DWV27" s="11"/>
      <c r="DWW27" s="11"/>
      <c r="DWX27" s="11"/>
      <c r="DWY27" s="11"/>
      <c r="DWZ27" s="11"/>
      <c r="DXA27" s="11"/>
      <c r="DXB27" s="11"/>
      <c r="DXC27" s="11"/>
      <c r="DXD27" s="11"/>
      <c r="DXE27" s="11"/>
      <c r="DXF27" s="11"/>
      <c r="DXG27" s="11"/>
      <c r="DXH27" s="11"/>
      <c r="DXI27" s="11"/>
      <c r="DXJ27" s="11"/>
      <c r="DXK27" s="11"/>
      <c r="DXL27" s="11"/>
      <c r="DXM27" s="11"/>
      <c r="DXN27" s="11"/>
      <c r="DXO27" s="11"/>
      <c r="DXP27" s="11"/>
      <c r="DXQ27" s="11"/>
      <c r="DXR27" s="11"/>
      <c r="DXS27" s="11"/>
      <c r="DXT27" s="11"/>
      <c r="DXU27" s="11"/>
      <c r="DXV27" s="11"/>
      <c r="DXW27" s="11"/>
      <c r="DXX27" s="11"/>
      <c r="DXY27" s="11"/>
      <c r="DXZ27" s="11"/>
      <c r="DYA27" s="11"/>
      <c r="DYB27" s="11"/>
      <c r="DYC27" s="11"/>
      <c r="DYD27" s="11"/>
      <c r="DYE27" s="11"/>
      <c r="DYF27" s="11"/>
      <c r="DYG27" s="11"/>
      <c r="DYH27" s="11"/>
      <c r="DYI27" s="11"/>
      <c r="DYJ27" s="11"/>
      <c r="DYK27" s="11"/>
      <c r="DYL27" s="11"/>
      <c r="DYM27" s="11"/>
      <c r="DYN27" s="11"/>
      <c r="DYO27" s="11"/>
      <c r="DYP27" s="11"/>
      <c r="DYQ27" s="11"/>
      <c r="DYR27" s="11"/>
      <c r="DYS27" s="11"/>
      <c r="DYT27" s="11"/>
      <c r="DYU27" s="11"/>
      <c r="DYV27" s="11"/>
      <c r="DYW27" s="11"/>
      <c r="DYX27" s="11"/>
      <c r="DYY27" s="11"/>
      <c r="DYZ27" s="11"/>
      <c r="DZA27" s="11"/>
      <c r="DZB27" s="11"/>
      <c r="DZC27" s="11"/>
      <c r="DZD27" s="11"/>
      <c r="DZE27" s="11"/>
      <c r="DZF27" s="11"/>
      <c r="DZG27" s="11"/>
      <c r="DZH27" s="11"/>
      <c r="DZI27" s="11"/>
      <c r="DZJ27" s="11"/>
      <c r="DZK27" s="11"/>
      <c r="DZL27" s="11"/>
      <c r="DZM27" s="11"/>
      <c r="DZN27" s="11"/>
      <c r="DZO27" s="11"/>
      <c r="DZP27" s="11"/>
      <c r="DZQ27" s="11"/>
      <c r="DZR27" s="11"/>
      <c r="DZS27" s="11"/>
      <c r="DZT27" s="11"/>
      <c r="DZU27" s="11"/>
      <c r="DZV27" s="11"/>
      <c r="DZW27" s="11"/>
      <c r="DZX27" s="11"/>
      <c r="DZY27" s="11"/>
      <c r="DZZ27" s="11"/>
      <c r="EAA27" s="11"/>
      <c r="EAB27" s="11"/>
      <c r="EAC27" s="11"/>
      <c r="EAD27" s="11"/>
      <c r="EAE27" s="11"/>
      <c r="EAF27" s="11"/>
      <c r="EAG27" s="11"/>
      <c r="EAH27" s="11"/>
      <c r="EAI27" s="11"/>
      <c r="EAJ27" s="11"/>
      <c r="EAK27" s="11"/>
      <c r="EAL27" s="11"/>
      <c r="EAM27" s="11"/>
      <c r="EAN27" s="11"/>
      <c r="EAO27" s="11"/>
      <c r="EAP27" s="11"/>
      <c r="EAQ27" s="11"/>
      <c r="EAR27" s="11"/>
      <c r="EAS27" s="11"/>
      <c r="EAT27" s="11"/>
      <c r="EAU27" s="11"/>
      <c r="EAV27" s="11"/>
      <c r="EAW27" s="11"/>
      <c r="EAX27" s="11"/>
      <c r="EAY27" s="11"/>
      <c r="EAZ27" s="11"/>
      <c r="EBA27" s="11"/>
      <c r="EBB27" s="11"/>
      <c r="EBC27" s="11"/>
      <c r="EBD27" s="11"/>
      <c r="EBE27" s="11"/>
      <c r="EBF27" s="11"/>
      <c r="EBG27" s="11"/>
      <c r="EBH27" s="11"/>
      <c r="EBI27" s="11"/>
      <c r="EBJ27" s="11"/>
      <c r="EBK27" s="11"/>
      <c r="EBL27" s="11"/>
      <c r="EBM27" s="11"/>
      <c r="EBN27" s="11"/>
      <c r="EBO27" s="11"/>
      <c r="EBP27" s="11"/>
      <c r="EBQ27" s="11"/>
      <c r="EBR27" s="11"/>
      <c r="EBS27" s="11"/>
      <c r="EBT27" s="11"/>
      <c r="EBU27" s="11"/>
      <c r="EBV27" s="11"/>
      <c r="EBW27" s="11"/>
      <c r="EBX27" s="11"/>
      <c r="EBY27" s="11"/>
      <c r="EBZ27" s="11"/>
      <c r="ECA27" s="11"/>
      <c r="ECB27" s="11"/>
      <c r="ECC27" s="11"/>
      <c r="ECD27" s="11"/>
      <c r="ECE27" s="11"/>
      <c r="ECF27" s="11"/>
      <c r="ECG27" s="11"/>
      <c r="ECH27" s="11"/>
      <c r="ECI27" s="11"/>
      <c r="ECJ27" s="11"/>
      <c r="ECK27" s="11"/>
      <c r="ECL27" s="11"/>
      <c r="ECM27" s="11"/>
      <c r="ECN27" s="11"/>
      <c r="ECO27" s="11"/>
      <c r="ECP27" s="11"/>
      <c r="ECQ27" s="11"/>
      <c r="ECR27" s="11"/>
      <c r="ECS27" s="11"/>
      <c r="ECT27" s="11"/>
      <c r="ECU27" s="11"/>
      <c r="ECV27" s="11"/>
      <c r="ECW27" s="11"/>
      <c r="ECX27" s="11"/>
      <c r="ECY27" s="11"/>
      <c r="ECZ27" s="11"/>
      <c r="EDA27" s="11"/>
      <c r="EDB27" s="11"/>
      <c r="EDC27" s="11"/>
      <c r="EDD27" s="11"/>
      <c r="EDE27" s="11"/>
      <c r="EDF27" s="11"/>
      <c r="EDG27" s="11"/>
      <c r="EDH27" s="11"/>
      <c r="EDI27" s="11"/>
      <c r="EDJ27" s="11"/>
      <c r="EDK27" s="11"/>
      <c r="EDL27" s="11"/>
      <c r="EDM27" s="11"/>
      <c r="EDN27" s="11"/>
      <c r="EDO27" s="11"/>
      <c r="EDP27" s="11"/>
      <c r="EDQ27" s="11"/>
      <c r="EDR27" s="11"/>
      <c r="EDS27" s="11"/>
      <c r="EDT27" s="11"/>
      <c r="EDU27" s="11"/>
      <c r="EDV27" s="11"/>
      <c r="EDW27" s="11"/>
      <c r="EDX27" s="11"/>
      <c r="EDY27" s="11"/>
      <c r="EDZ27" s="11"/>
      <c r="EEA27" s="11"/>
      <c r="EEB27" s="11"/>
      <c r="EEC27" s="11"/>
      <c r="EED27" s="11"/>
      <c r="EEE27" s="11"/>
      <c r="EEF27" s="11"/>
      <c r="EEG27" s="11"/>
      <c r="EEH27" s="11"/>
      <c r="EEI27" s="11"/>
      <c r="EEJ27" s="11"/>
      <c r="EEK27" s="11"/>
      <c r="EEL27" s="11"/>
      <c r="EEM27" s="11"/>
      <c r="EEN27" s="11"/>
      <c r="EEO27" s="11"/>
      <c r="EEP27" s="11"/>
      <c r="EEQ27" s="11"/>
      <c r="EER27" s="11"/>
      <c r="EES27" s="11"/>
      <c r="EET27" s="11"/>
      <c r="EEU27" s="11"/>
      <c r="EEV27" s="11"/>
      <c r="EEW27" s="11"/>
      <c r="EEX27" s="11"/>
      <c r="EEY27" s="11"/>
      <c r="EEZ27" s="11"/>
      <c r="EFA27" s="11"/>
      <c r="EFB27" s="11"/>
      <c r="EFC27" s="11"/>
      <c r="EFD27" s="11"/>
      <c r="EFE27" s="11"/>
      <c r="EFF27" s="11"/>
      <c r="EFG27" s="11"/>
      <c r="EFH27" s="11"/>
      <c r="EFI27" s="11"/>
      <c r="EFJ27" s="11"/>
      <c r="EFK27" s="11"/>
      <c r="EFL27" s="11"/>
      <c r="EFM27" s="11"/>
      <c r="EFN27" s="11"/>
      <c r="EFO27" s="11"/>
      <c r="EFP27" s="11"/>
      <c r="EFQ27" s="11"/>
      <c r="EFR27" s="11"/>
      <c r="EFS27" s="11"/>
      <c r="EFT27" s="11"/>
      <c r="EFU27" s="11"/>
      <c r="EFV27" s="11"/>
      <c r="EFW27" s="11"/>
      <c r="EFX27" s="11"/>
      <c r="EFY27" s="11"/>
      <c r="EFZ27" s="11"/>
      <c r="EGA27" s="11"/>
      <c r="EGB27" s="11"/>
      <c r="EGC27" s="11"/>
      <c r="EGD27" s="11"/>
      <c r="EGE27" s="11"/>
      <c r="EGF27" s="11"/>
      <c r="EGG27" s="11"/>
      <c r="EGH27" s="11"/>
      <c r="EGI27" s="11"/>
      <c r="EGJ27" s="11"/>
      <c r="EGK27" s="11"/>
      <c r="EGL27" s="11"/>
      <c r="EGM27" s="11"/>
      <c r="EGN27" s="11"/>
      <c r="EGO27" s="11"/>
      <c r="EGP27" s="11"/>
      <c r="EGQ27" s="11"/>
      <c r="EGR27" s="11"/>
      <c r="EGS27" s="11"/>
      <c r="EGT27" s="11"/>
      <c r="EGU27" s="11"/>
      <c r="EGV27" s="11"/>
      <c r="EGW27" s="11"/>
      <c r="EGX27" s="11"/>
      <c r="EGY27" s="11"/>
      <c r="EGZ27" s="11"/>
      <c r="EHA27" s="11"/>
      <c r="EHB27" s="11"/>
      <c r="EHC27" s="11"/>
      <c r="EHD27" s="11"/>
      <c r="EHE27" s="11"/>
      <c r="EHF27" s="11"/>
      <c r="EHG27" s="11"/>
      <c r="EHH27" s="11"/>
      <c r="EHI27" s="11"/>
      <c r="EHJ27" s="11"/>
      <c r="EHK27" s="11"/>
      <c r="EHL27" s="11"/>
      <c r="EHM27" s="11"/>
      <c r="EHN27" s="11"/>
      <c r="EHO27" s="11"/>
      <c r="EHP27" s="11"/>
      <c r="EHQ27" s="11"/>
      <c r="EHR27" s="11"/>
      <c r="EHS27" s="11"/>
      <c r="EHT27" s="11"/>
      <c r="EHU27" s="11"/>
      <c r="EHV27" s="11"/>
      <c r="EHW27" s="11"/>
      <c r="EHX27" s="11"/>
      <c r="EHY27" s="11"/>
      <c r="EHZ27" s="11"/>
      <c r="EIA27" s="11"/>
      <c r="EIB27" s="11"/>
      <c r="EIC27" s="11"/>
      <c r="EID27" s="11"/>
      <c r="EIE27" s="11"/>
      <c r="EIF27" s="11"/>
      <c r="EIG27" s="11"/>
      <c r="EIH27" s="11"/>
      <c r="EII27" s="11"/>
      <c r="EIJ27" s="11"/>
      <c r="EIK27" s="11"/>
      <c r="EIL27" s="11"/>
      <c r="EIM27" s="11"/>
      <c r="EIN27" s="11"/>
      <c r="EIO27" s="11"/>
      <c r="EIP27" s="11"/>
      <c r="EIQ27" s="11"/>
      <c r="EIR27" s="11"/>
      <c r="EIS27" s="11"/>
      <c r="EIT27" s="11"/>
      <c r="EIU27" s="11"/>
      <c r="EIV27" s="11"/>
      <c r="EIW27" s="11"/>
      <c r="EIX27" s="11"/>
      <c r="EIY27" s="11"/>
      <c r="EIZ27" s="11"/>
      <c r="EJA27" s="11"/>
      <c r="EJB27" s="11"/>
      <c r="EJC27" s="11"/>
      <c r="EJD27" s="11"/>
      <c r="EJE27" s="11"/>
      <c r="EJF27" s="11"/>
      <c r="EJG27" s="11"/>
      <c r="EJH27" s="11"/>
      <c r="EJI27" s="11"/>
      <c r="EJJ27" s="11"/>
      <c r="EJK27" s="11"/>
      <c r="EJL27" s="11"/>
      <c r="EJM27" s="11"/>
      <c r="EJN27" s="11"/>
      <c r="EJO27" s="11"/>
      <c r="EJP27" s="11"/>
      <c r="EJQ27" s="11"/>
      <c r="EJR27" s="11"/>
      <c r="EJS27" s="11"/>
      <c r="EJT27" s="11"/>
      <c r="EJU27" s="11"/>
      <c r="EJV27" s="11"/>
      <c r="EJW27" s="11"/>
      <c r="EJX27" s="11"/>
      <c r="EJY27" s="11"/>
      <c r="EJZ27" s="11"/>
      <c r="EKA27" s="11"/>
      <c r="EKB27" s="11"/>
      <c r="EKC27" s="11"/>
      <c r="EKD27" s="11"/>
      <c r="EKE27" s="11"/>
      <c r="EKF27" s="11"/>
      <c r="EKG27" s="11"/>
      <c r="EKH27" s="11"/>
      <c r="EKI27" s="11"/>
      <c r="EKJ27" s="11"/>
      <c r="EKK27" s="11"/>
      <c r="EKL27" s="11"/>
      <c r="EKM27" s="11"/>
      <c r="EKN27" s="11"/>
      <c r="EKO27" s="11"/>
      <c r="EKP27" s="11"/>
      <c r="EKQ27" s="11"/>
      <c r="EKR27" s="11"/>
      <c r="EKS27" s="11"/>
      <c r="EKT27" s="11"/>
      <c r="EKU27" s="11"/>
      <c r="EKV27" s="11"/>
      <c r="EKW27" s="11"/>
      <c r="EKX27" s="11"/>
      <c r="EKY27" s="11"/>
      <c r="EKZ27" s="11"/>
      <c r="ELA27" s="11"/>
      <c r="ELB27" s="11"/>
      <c r="ELC27" s="11"/>
      <c r="ELD27" s="11"/>
      <c r="ELE27" s="11"/>
      <c r="ELF27" s="11"/>
      <c r="ELG27" s="11"/>
      <c r="ELH27" s="11"/>
      <c r="ELI27" s="11"/>
      <c r="ELJ27" s="11"/>
      <c r="ELK27" s="11"/>
      <c r="ELL27" s="11"/>
      <c r="ELM27" s="11"/>
      <c r="ELN27" s="11"/>
      <c r="ELO27" s="11"/>
      <c r="ELP27" s="11"/>
      <c r="ELQ27" s="11"/>
      <c r="ELR27" s="11"/>
      <c r="ELS27" s="11"/>
      <c r="ELT27" s="11"/>
      <c r="ELU27" s="11"/>
      <c r="ELV27" s="11"/>
      <c r="ELW27" s="11"/>
      <c r="ELX27" s="11"/>
      <c r="ELY27" s="11"/>
      <c r="ELZ27" s="11"/>
      <c r="EMA27" s="11"/>
      <c r="EMB27" s="11"/>
      <c r="EMC27" s="11"/>
      <c r="EMD27" s="11"/>
      <c r="EME27" s="11"/>
      <c r="EMF27" s="11"/>
      <c r="EMG27" s="11"/>
      <c r="EMH27" s="11"/>
      <c r="EMI27" s="11"/>
      <c r="EMJ27" s="11"/>
      <c r="EMK27" s="11"/>
      <c r="EML27" s="11"/>
      <c r="EMM27" s="11"/>
      <c r="EMN27" s="11"/>
      <c r="EMO27" s="11"/>
      <c r="EMP27" s="11"/>
      <c r="EMQ27" s="11"/>
      <c r="EMR27" s="11"/>
      <c r="EMS27" s="11"/>
      <c r="EMT27" s="11"/>
      <c r="EMU27" s="11"/>
      <c r="EMV27" s="11"/>
      <c r="EMW27" s="11"/>
      <c r="EMX27" s="11"/>
      <c r="EMY27" s="11"/>
      <c r="EMZ27" s="11"/>
      <c r="ENA27" s="11"/>
      <c r="ENB27" s="11"/>
      <c r="ENC27" s="11"/>
      <c r="END27" s="11"/>
      <c r="ENE27" s="11"/>
      <c r="ENF27" s="11"/>
      <c r="ENG27" s="11"/>
      <c r="ENH27" s="11"/>
      <c r="ENI27" s="11"/>
      <c r="ENJ27" s="11"/>
      <c r="ENK27" s="11"/>
      <c r="ENL27" s="11"/>
      <c r="ENM27" s="11"/>
      <c r="ENN27" s="11"/>
      <c r="ENO27" s="11"/>
      <c r="ENP27" s="11"/>
      <c r="ENQ27" s="11"/>
      <c r="ENR27" s="11"/>
      <c r="ENS27" s="11"/>
      <c r="ENT27" s="11"/>
      <c r="ENU27" s="11"/>
      <c r="ENV27" s="11"/>
      <c r="ENW27" s="11"/>
      <c r="ENX27" s="11"/>
      <c r="ENY27" s="11"/>
      <c r="ENZ27" s="11"/>
      <c r="EOA27" s="11"/>
      <c r="EOB27" s="11"/>
      <c r="EOC27" s="11"/>
      <c r="EOD27" s="11"/>
      <c r="EOE27" s="11"/>
      <c r="EOF27" s="11"/>
      <c r="EOG27" s="11"/>
      <c r="EOH27" s="11"/>
      <c r="EOI27" s="11"/>
      <c r="EOJ27" s="11"/>
      <c r="EOK27" s="11"/>
      <c r="EOL27" s="11"/>
      <c r="EOM27" s="11"/>
      <c r="EON27" s="11"/>
      <c r="EOO27" s="11"/>
      <c r="EOP27" s="11"/>
      <c r="EOQ27" s="11"/>
      <c r="EOR27" s="11"/>
      <c r="EOS27" s="11"/>
      <c r="EOT27" s="11"/>
      <c r="EOU27" s="11"/>
      <c r="EOV27" s="11"/>
      <c r="EOW27" s="11"/>
      <c r="EOX27" s="11"/>
      <c r="EOY27" s="11"/>
      <c r="EOZ27" s="11"/>
      <c r="EPA27" s="11"/>
      <c r="EPB27" s="11"/>
      <c r="EPC27" s="11"/>
      <c r="EPD27" s="11"/>
      <c r="EPE27" s="11"/>
      <c r="EPF27" s="11"/>
      <c r="EPG27" s="11"/>
      <c r="EPH27" s="11"/>
      <c r="EPI27" s="11"/>
      <c r="EPJ27" s="11"/>
      <c r="EPK27" s="11"/>
      <c r="EPL27" s="11"/>
      <c r="EPM27" s="11"/>
      <c r="EPN27" s="11"/>
      <c r="EPO27" s="11"/>
      <c r="EPP27" s="11"/>
      <c r="EPQ27" s="11"/>
      <c r="EPR27" s="11"/>
      <c r="EPS27" s="11"/>
      <c r="EPT27" s="11"/>
      <c r="EPU27" s="11"/>
      <c r="EPV27" s="11"/>
      <c r="EPW27" s="11"/>
      <c r="EPX27" s="11"/>
      <c r="EPY27" s="11"/>
      <c r="EPZ27" s="11"/>
      <c r="EQA27" s="11"/>
      <c r="EQB27" s="11"/>
      <c r="EQC27" s="11"/>
      <c r="EQD27" s="11"/>
      <c r="EQE27" s="11"/>
      <c r="EQF27" s="11"/>
      <c r="EQG27" s="11"/>
      <c r="EQH27" s="11"/>
      <c r="EQI27" s="11"/>
      <c r="EQJ27" s="11"/>
      <c r="EQK27" s="11"/>
      <c r="EQL27" s="11"/>
      <c r="EQM27" s="11"/>
      <c r="EQN27" s="11"/>
      <c r="EQO27" s="11"/>
      <c r="EQP27" s="11"/>
      <c r="EQQ27" s="11"/>
      <c r="EQR27" s="11"/>
      <c r="EQS27" s="11"/>
      <c r="EQT27" s="11"/>
      <c r="EQU27" s="11"/>
      <c r="EQV27" s="11"/>
      <c r="EQW27" s="11"/>
      <c r="EQX27" s="11"/>
      <c r="EQY27" s="11"/>
      <c r="EQZ27" s="11"/>
      <c r="ERA27" s="11"/>
      <c r="ERB27" s="11"/>
      <c r="ERC27" s="11"/>
      <c r="ERD27" s="11"/>
      <c r="ERE27" s="11"/>
      <c r="ERF27" s="11"/>
      <c r="ERG27" s="11"/>
      <c r="ERH27" s="11"/>
      <c r="ERI27" s="11"/>
      <c r="ERJ27" s="11"/>
      <c r="ERK27" s="11"/>
      <c r="ERL27" s="11"/>
      <c r="ERM27" s="11"/>
      <c r="ERN27" s="11"/>
      <c r="ERO27" s="11"/>
      <c r="ERP27" s="11"/>
      <c r="ERQ27" s="11"/>
      <c r="ERR27" s="11"/>
      <c r="ERS27" s="11"/>
      <c r="ERT27" s="11"/>
      <c r="ERU27" s="11"/>
      <c r="ERV27" s="11"/>
      <c r="ERW27" s="11"/>
      <c r="ERX27" s="11"/>
      <c r="ERY27" s="11"/>
      <c r="ERZ27" s="11"/>
      <c r="ESA27" s="11"/>
      <c r="ESB27" s="11"/>
      <c r="ESC27" s="11"/>
      <c r="ESD27" s="11"/>
      <c r="ESE27" s="11"/>
      <c r="ESF27" s="11"/>
      <c r="ESG27" s="11"/>
      <c r="ESH27" s="11"/>
      <c r="ESI27" s="11"/>
      <c r="ESJ27" s="11"/>
      <c r="ESK27" s="11"/>
      <c r="ESL27" s="11"/>
      <c r="ESM27" s="11"/>
      <c r="ESN27" s="11"/>
      <c r="ESO27" s="11"/>
      <c r="ESP27" s="11"/>
      <c r="ESQ27" s="11"/>
      <c r="ESR27" s="11"/>
      <c r="ESS27" s="11"/>
      <c r="EST27" s="11"/>
      <c r="ESU27" s="11"/>
      <c r="ESV27" s="11"/>
      <c r="ESW27" s="11"/>
      <c r="ESX27" s="11"/>
      <c r="ESY27" s="11"/>
      <c r="ESZ27" s="11"/>
      <c r="ETA27" s="11"/>
      <c r="ETB27" s="11"/>
      <c r="ETC27" s="11"/>
      <c r="ETD27" s="11"/>
      <c r="ETE27" s="11"/>
      <c r="ETF27" s="11"/>
      <c r="ETG27" s="11"/>
      <c r="ETH27" s="11"/>
      <c r="ETI27" s="11"/>
      <c r="ETJ27" s="11"/>
      <c r="ETK27" s="11"/>
      <c r="ETL27" s="11"/>
      <c r="ETM27" s="11"/>
      <c r="ETN27" s="11"/>
      <c r="ETO27" s="11"/>
      <c r="ETP27" s="11"/>
      <c r="ETQ27" s="11"/>
      <c r="ETR27" s="11"/>
      <c r="ETS27" s="11"/>
      <c r="ETT27" s="11"/>
      <c r="ETU27" s="11"/>
      <c r="ETV27" s="11"/>
      <c r="ETW27" s="11"/>
      <c r="ETX27" s="11"/>
      <c r="ETY27" s="11"/>
      <c r="ETZ27" s="11"/>
      <c r="EUA27" s="11"/>
      <c r="EUB27" s="11"/>
      <c r="EUC27" s="11"/>
      <c r="EUD27" s="11"/>
      <c r="EUE27" s="11"/>
      <c r="EUF27" s="11"/>
      <c r="EUG27" s="11"/>
      <c r="EUH27" s="11"/>
      <c r="EUI27" s="11"/>
      <c r="EUJ27" s="11"/>
      <c r="EUK27" s="11"/>
      <c r="EUL27" s="11"/>
      <c r="EUM27" s="11"/>
      <c r="EUN27" s="11"/>
      <c r="EUO27" s="11"/>
      <c r="EUP27" s="11"/>
      <c r="EUQ27" s="11"/>
      <c r="EUR27" s="11"/>
      <c r="EUS27" s="11"/>
      <c r="EUT27" s="11"/>
      <c r="EUU27" s="11"/>
      <c r="EUV27" s="11"/>
      <c r="EUW27" s="11"/>
      <c r="EUX27" s="11"/>
      <c r="EUY27" s="11"/>
      <c r="EUZ27" s="11"/>
      <c r="EVA27" s="11"/>
      <c r="EVB27" s="11"/>
      <c r="EVC27" s="11"/>
      <c r="EVD27" s="11"/>
      <c r="EVE27" s="11"/>
      <c r="EVF27" s="11"/>
      <c r="EVG27" s="11"/>
      <c r="EVH27" s="11"/>
      <c r="EVI27" s="11"/>
      <c r="EVJ27" s="11"/>
      <c r="EVK27" s="11"/>
      <c r="EVL27" s="11"/>
      <c r="EVM27" s="11"/>
      <c r="EVN27" s="11"/>
      <c r="EVO27" s="11"/>
      <c r="EVP27" s="11"/>
      <c r="EVQ27" s="11"/>
      <c r="EVR27" s="11"/>
      <c r="EVS27" s="11"/>
      <c r="EVT27" s="11"/>
      <c r="EVU27" s="11"/>
      <c r="EVV27" s="11"/>
      <c r="EVW27" s="11"/>
      <c r="EVX27" s="11"/>
      <c r="EVY27" s="11"/>
      <c r="EVZ27" s="11"/>
      <c r="EWA27" s="11"/>
      <c r="EWB27" s="11"/>
      <c r="EWC27" s="11"/>
      <c r="EWD27" s="11"/>
      <c r="EWE27" s="11"/>
      <c r="EWF27" s="11"/>
      <c r="EWG27" s="11"/>
      <c r="EWH27" s="11"/>
      <c r="EWI27" s="11"/>
      <c r="EWJ27" s="11"/>
      <c r="EWK27" s="11"/>
      <c r="EWL27" s="11"/>
      <c r="EWM27" s="11"/>
      <c r="EWN27" s="11"/>
      <c r="EWO27" s="11"/>
      <c r="EWP27" s="11"/>
      <c r="EWQ27" s="11"/>
      <c r="EWR27" s="11"/>
      <c r="EWS27" s="11"/>
      <c r="EWT27" s="11"/>
      <c r="EWU27" s="11"/>
      <c r="EWV27" s="11"/>
      <c r="EWW27" s="11"/>
      <c r="EWX27" s="11"/>
      <c r="EWY27" s="11"/>
      <c r="EWZ27" s="11"/>
      <c r="EXA27" s="11"/>
      <c r="EXB27" s="11"/>
      <c r="EXC27" s="11"/>
      <c r="EXD27" s="11"/>
      <c r="EXE27" s="11"/>
      <c r="EXF27" s="11"/>
      <c r="EXG27" s="11"/>
      <c r="EXH27" s="11"/>
      <c r="EXI27" s="11"/>
      <c r="EXJ27" s="11"/>
      <c r="EXK27" s="11"/>
      <c r="EXL27" s="11"/>
      <c r="EXM27" s="11"/>
      <c r="EXN27" s="11"/>
      <c r="EXO27" s="11"/>
      <c r="EXP27" s="11"/>
      <c r="EXQ27" s="11"/>
      <c r="EXR27" s="11"/>
      <c r="EXS27" s="11"/>
      <c r="EXT27" s="11"/>
      <c r="EXU27" s="11"/>
      <c r="EXV27" s="11"/>
      <c r="EXW27" s="11"/>
      <c r="EXX27" s="11"/>
      <c r="EXY27" s="11"/>
      <c r="EXZ27" s="11"/>
      <c r="EYA27" s="11"/>
      <c r="EYB27" s="11"/>
      <c r="EYC27" s="11"/>
      <c r="EYD27" s="11"/>
      <c r="EYE27" s="11"/>
      <c r="EYF27" s="11"/>
      <c r="EYG27" s="11"/>
      <c r="EYH27" s="11"/>
      <c r="EYI27" s="11"/>
      <c r="EYJ27" s="11"/>
      <c r="EYK27" s="11"/>
      <c r="EYL27" s="11"/>
      <c r="EYM27" s="11"/>
      <c r="EYN27" s="11"/>
      <c r="EYO27" s="11"/>
      <c r="EYP27" s="11"/>
      <c r="EYQ27" s="11"/>
      <c r="EYR27" s="11"/>
      <c r="EYS27" s="11"/>
      <c r="EYT27" s="11"/>
      <c r="EYU27" s="11"/>
      <c r="EYV27" s="11"/>
      <c r="EYW27" s="11"/>
      <c r="EYX27" s="11"/>
      <c r="EYY27" s="11"/>
      <c r="EYZ27" s="11"/>
      <c r="EZA27" s="11"/>
      <c r="EZB27" s="11"/>
      <c r="EZC27" s="11"/>
      <c r="EZD27" s="11"/>
      <c r="EZE27" s="11"/>
      <c r="EZF27" s="11"/>
      <c r="EZG27" s="11"/>
      <c r="EZH27" s="11"/>
      <c r="EZI27" s="11"/>
      <c r="EZJ27" s="11"/>
      <c r="EZK27" s="11"/>
      <c r="EZL27" s="11"/>
      <c r="EZM27" s="11"/>
      <c r="EZN27" s="11"/>
      <c r="EZO27" s="11"/>
      <c r="EZP27" s="11"/>
      <c r="EZQ27" s="11"/>
      <c r="EZR27" s="11"/>
      <c r="EZS27" s="11"/>
      <c r="EZT27" s="11"/>
      <c r="EZU27" s="11"/>
      <c r="EZV27" s="11"/>
      <c r="EZW27" s="11"/>
      <c r="EZX27" s="11"/>
      <c r="EZY27" s="11"/>
      <c r="EZZ27" s="11"/>
      <c r="FAA27" s="11"/>
      <c r="FAB27" s="11"/>
      <c r="FAC27" s="11"/>
      <c r="FAD27" s="11"/>
      <c r="FAE27" s="11"/>
      <c r="FAF27" s="11"/>
      <c r="FAG27" s="11"/>
      <c r="FAH27" s="11"/>
      <c r="FAI27" s="11"/>
      <c r="FAJ27" s="11"/>
      <c r="FAK27" s="11"/>
      <c r="FAL27" s="11"/>
      <c r="FAM27" s="11"/>
      <c r="FAN27" s="11"/>
      <c r="FAO27" s="11"/>
      <c r="FAP27" s="11"/>
      <c r="FAQ27" s="11"/>
      <c r="FAR27" s="11"/>
      <c r="FAS27" s="11"/>
      <c r="FAT27" s="11"/>
      <c r="FAU27" s="11"/>
      <c r="FAV27" s="11"/>
      <c r="FAW27" s="11"/>
      <c r="FAX27" s="11"/>
      <c r="FAY27" s="11"/>
      <c r="FAZ27" s="11"/>
      <c r="FBA27" s="11"/>
      <c r="FBB27" s="11"/>
      <c r="FBC27" s="11"/>
      <c r="FBD27" s="11"/>
      <c r="FBE27" s="11"/>
      <c r="FBF27" s="11"/>
      <c r="FBG27" s="11"/>
      <c r="FBH27" s="11"/>
      <c r="FBI27" s="11"/>
      <c r="FBJ27" s="11"/>
      <c r="FBK27" s="11"/>
      <c r="FBL27" s="11"/>
      <c r="FBM27" s="11"/>
      <c r="FBN27" s="11"/>
      <c r="FBO27" s="11"/>
      <c r="FBP27" s="11"/>
      <c r="FBQ27" s="11"/>
      <c r="FBR27" s="11"/>
      <c r="FBS27" s="11"/>
      <c r="FBT27" s="11"/>
      <c r="FBU27" s="11"/>
      <c r="FBV27" s="11"/>
      <c r="FBW27" s="11"/>
      <c r="FBX27" s="11"/>
      <c r="FBY27" s="11"/>
      <c r="FBZ27" s="11"/>
      <c r="FCA27" s="11"/>
      <c r="FCB27" s="11"/>
      <c r="FCC27" s="11"/>
      <c r="FCD27" s="11"/>
      <c r="FCE27" s="11"/>
      <c r="FCF27" s="11"/>
      <c r="FCG27" s="11"/>
      <c r="FCH27" s="11"/>
      <c r="FCI27" s="11"/>
      <c r="FCJ27" s="11"/>
      <c r="FCK27" s="11"/>
      <c r="FCL27" s="11"/>
      <c r="FCM27" s="11"/>
      <c r="FCN27" s="11"/>
      <c r="FCO27" s="11"/>
      <c r="FCP27" s="11"/>
      <c r="FCQ27" s="11"/>
      <c r="FCR27" s="11"/>
      <c r="FCS27" s="11"/>
      <c r="FCT27" s="11"/>
      <c r="FCU27" s="11"/>
      <c r="FCV27" s="11"/>
      <c r="FCW27" s="11"/>
      <c r="FCX27" s="11"/>
      <c r="FCY27" s="11"/>
      <c r="FCZ27" s="11"/>
      <c r="FDA27" s="11"/>
      <c r="FDB27" s="11"/>
      <c r="FDC27" s="11"/>
      <c r="FDD27" s="11"/>
      <c r="FDE27" s="11"/>
      <c r="FDF27" s="11"/>
      <c r="FDG27" s="11"/>
      <c r="FDH27" s="11"/>
      <c r="FDI27" s="11"/>
      <c r="FDJ27" s="11"/>
      <c r="FDK27" s="11"/>
      <c r="FDL27" s="11"/>
      <c r="FDM27" s="11"/>
      <c r="FDN27" s="11"/>
      <c r="FDO27" s="11"/>
      <c r="FDP27" s="11"/>
      <c r="FDQ27" s="11"/>
      <c r="FDR27" s="11"/>
      <c r="FDS27" s="11"/>
      <c r="FDT27" s="11"/>
      <c r="FDU27" s="11"/>
      <c r="FDV27" s="11"/>
      <c r="FDW27" s="11"/>
      <c r="FDX27" s="11"/>
      <c r="FDY27" s="11"/>
      <c r="FDZ27" s="11"/>
      <c r="FEA27" s="11"/>
      <c r="FEB27" s="11"/>
      <c r="FEC27" s="11"/>
      <c r="FED27" s="11"/>
      <c r="FEE27" s="11"/>
      <c r="FEF27" s="11"/>
      <c r="FEG27" s="11"/>
      <c r="FEH27" s="11"/>
      <c r="FEI27" s="11"/>
      <c r="FEJ27" s="11"/>
      <c r="FEK27" s="11"/>
      <c r="FEL27" s="11"/>
      <c r="FEM27" s="11"/>
      <c r="FEN27" s="11"/>
      <c r="FEO27" s="11"/>
      <c r="FEP27" s="11"/>
      <c r="FEQ27" s="11"/>
      <c r="FER27" s="11"/>
      <c r="FES27" s="11"/>
      <c r="FET27" s="11"/>
      <c r="FEU27" s="11"/>
      <c r="FEV27" s="11"/>
      <c r="FEW27" s="11"/>
      <c r="FEX27" s="11"/>
      <c r="FEY27" s="11"/>
      <c r="FEZ27" s="11"/>
      <c r="FFA27" s="11"/>
      <c r="FFB27" s="11"/>
      <c r="FFC27" s="11"/>
      <c r="FFD27" s="11"/>
      <c r="FFE27" s="11"/>
      <c r="FFF27" s="11"/>
      <c r="FFG27" s="11"/>
      <c r="FFH27" s="11"/>
      <c r="FFI27" s="11"/>
      <c r="FFJ27" s="11"/>
      <c r="FFK27" s="11"/>
      <c r="FFL27" s="11"/>
      <c r="FFM27" s="11"/>
      <c r="FFN27" s="11"/>
      <c r="FFO27" s="11"/>
      <c r="FFP27" s="11"/>
      <c r="FFQ27" s="11"/>
      <c r="FFR27" s="11"/>
      <c r="FFS27" s="11"/>
      <c r="FFT27" s="11"/>
      <c r="FFU27" s="11"/>
      <c r="FFV27" s="11"/>
      <c r="FFW27" s="11"/>
      <c r="FFX27" s="11"/>
      <c r="FFY27" s="11"/>
      <c r="FFZ27" s="11"/>
      <c r="FGA27" s="11"/>
      <c r="FGB27" s="11"/>
      <c r="FGC27" s="11"/>
      <c r="FGD27" s="11"/>
      <c r="FGE27" s="11"/>
      <c r="FGF27" s="11"/>
      <c r="FGG27" s="11"/>
      <c r="FGH27" s="11"/>
      <c r="FGI27" s="11"/>
      <c r="FGJ27" s="11"/>
      <c r="FGK27" s="11"/>
      <c r="FGL27" s="11"/>
      <c r="FGM27" s="11"/>
      <c r="FGN27" s="11"/>
      <c r="FGO27" s="11"/>
      <c r="FGP27" s="11"/>
      <c r="FGQ27" s="11"/>
      <c r="FGR27" s="11"/>
      <c r="FGS27" s="11"/>
      <c r="FGT27" s="11"/>
      <c r="FGU27" s="11"/>
      <c r="FGV27" s="11"/>
      <c r="FGW27" s="11"/>
      <c r="FGX27" s="11"/>
      <c r="FGY27" s="11"/>
      <c r="FGZ27" s="11"/>
      <c r="FHA27" s="11"/>
      <c r="FHB27" s="11"/>
      <c r="FHC27" s="11"/>
      <c r="FHD27" s="11"/>
      <c r="FHE27" s="11"/>
      <c r="FHF27" s="11"/>
      <c r="FHG27" s="11"/>
      <c r="FHH27" s="11"/>
      <c r="FHI27" s="11"/>
      <c r="FHJ27" s="11"/>
      <c r="FHK27" s="11"/>
      <c r="FHL27" s="11"/>
      <c r="FHM27" s="11"/>
      <c r="FHN27" s="11"/>
      <c r="FHO27" s="11"/>
      <c r="FHP27" s="11"/>
      <c r="FHQ27" s="11"/>
      <c r="FHR27" s="11"/>
      <c r="FHS27" s="11"/>
      <c r="FHT27" s="11"/>
      <c r="FHU27" s="11"/>
      <c r="FHV27" s="11"/>
      <c r="FHW27" s="11"/>
      <c r="FHX27" s="11"/>
      <c r="FHY27" s="11"/>
      <c r="FHZ27" s="11"/>
      <c r="FIA27" s="11"/>
      <c r="FIB27" s="11"/>
      <c r="FIC27" s="11"/>
      <c r="FID27" s="11"/>
      <c r="FIE27" s="11"/>
      <c r="FIF27" s="11"/>
      <c r="FIG27" s="11"/>
      <c r="FIH27" s="11"/>
      <c r="FII27" s="11"/>
      <c r="FIJ27" s="11"/>
      <c r="FIK27" s="11"/>
      <c r="FIL27" s="11"/>
      <c r="FIM27" s="11"/>
      <c r="FIN27" s="11"/>
      <c r="FIO27" s="11"/>
      <c r="FIP27" s="11"/>
      <c r="FIQ27" s="11"/>
      <c r="FIR27" s="11"/>
      <c r="FIS27" s="11"/>
      <c r="FIT27" s="11"/>
      <c r="FIU27" s="11"/>
      <c r="FIV27" s="11"/>
      <c r="FIW27" s="11"/>
      <c r="FIX27" s="11"/>
      <c r="FIY27" s="11"/>
      <c r="FIZ27" s="11"/>
      <c r="FJA27" s="11"/>
      <c r="FJB27" s="11"/>
      <c r="FJC27" s="11"/>
      <c r="FJD27" s="11"/>
      <c r="FJE27" s="11"/>
      <c r="FJF27" s="11"/>
      <c r="FJG27" s="11"/>
      <c r="FJH27" s="11"/>
      <c r="FJI27" s="11"/>
      <c r="FJJ27" s="11"/>
      <c r="FJK27" s="11"/>
      <c r="FJL27" s="11"/>
      <c r="FJM27" s="11"/>
      <c r="FJN27" s="11"/>
      <c r="FJO27" s="11"/>
      <c r="FJP27" s="11"/>
      <c r="FJQ27" s="11"/>
      <c r="FJR27" s="11"/>
      <c r="FJS27" s="11"/>
      <c r="FJT27" s="11"/>
      <c r="FJU27" s="11"/>
      <c r="FJV27" s="11"/>
      <c r="FJW27" s="11"/>
      <c r="FJX27" s="11"/>
      <c r="FJY27" s="11"/>
      <c r="FJZ27" s="11"/>
      <c r="FKA27" s="11"/>
      <c r="FKB27" s="11"/>
      <c r="FKC27" s="11"/>
      <c r="FKD27" s="11"/>
      <c r="FKE27" s="11"/>
      <c r="FKF27" s="11"/>
      <c r="FKG27" s="11"/>
      <c r="FKH27" s="11"/>
      <c r="FKI27" s="11"/>
      <c r="FKJ27" s="11"/>
      <c r="FKK27" s="11"/>
      <c r="FKL27" s="11"/>
      <c r="FKM27" s="11"/>
      <c r="FKN27" s="11"/>
      <c r="FKO27" s="11"/>
      <c r="FKP27" s="11"/>
      <c r="FKQ27" s="11"/>
      <c r="FKR27" s="11"/>
      <c r="FKS27" s="11"/>
      <c r="FKT27" s="11"/>
      <c r="FKU27" s="11"/>
      <c r="FKV27" s="11"/>
      <c r="FKW27" s="11"/>
      <c r="FKX27" s="11"/>
      <c r="FKY27" s="11"/>
      <c r="FKZ27" s="11"/>
      <c r="FLA27" s="11"/>
      <c r="FLB27" s="11"/>
      <c r="FLC27" s="11"/>
      <c r="FLD27" s="11"/>
      <c r="FLE27" s="11"/>
      <c r="FLF27" s="11"/>
      <c r="FLG27" s="11"/>
      <c r="FLH27" s="11"/>
      <c r="FLI27" s="11"/>
      <c r="FLJ27" s="11"/>
      <c r="FLK27" s="11"/>
      <c r="FLL27" s="11"/>
      <c r="FLM27" s="11"/>
      <c r="FLN27" s="11"/>
      <c r="FLO27" s="11"/>
      <c r="FLP27" s="11"/>
      <c r="FLQ27" s="11"/>
      <c r="FLR27" s="11"/>
      <c r="FLS27" s="11"/>
      <c r="FLT27" s="11"/>
      <c r="FLU27" s="11"/>
      <c r="FLV27" s="11"/>
      <c r="FLW27" s="11"/>
      <c r="FLX27" s="11"/>
      <c r="FLY27" s="11"/>
      <c r="FLZ27" s="11"/>
      <c r="FMA27" s="11"/>
      <c r="FMB27" s="11"/>
      <c r="FMC27" s="11"/>
      <c r="FMD27" s="11"/>
      <c r="FME27" s="11"/>
      <c r="FMF27" s="11"/>
      <c r="FMG27" s="11"/>
      <c r="FMH27" s="11"/>
      <c r="FMI27" s="11"/>
      <c r="FMJ27" s="11"/>
      <c r="FMK27" s="11"/>
      <c r="FML27" s="11"/>
      <c r="FMM27" s="11"/>
      <c r="FMN27" s="11"/>
      <c r="FMO27" s="11"/>
      <c r="FMP27" s="11"/>
      <c r="FMQ27" s="11"/>
      <c r="FMR27" s="11"/>
      <c r="FMS27" s="11"/>
      <c r="FMT27" s="11"/>
      <c r="FMU27" s="11"/>
      <c r="FMV27" s="11"/>
      <c r="FMW27" s="11"/>
      <c r="FMX27" s="11"/>
      <c r="FMY27" s="11"/>
      <c r="FMZ27" s="11"/>
      <c r="FNA27" s="11"/>
      <c r="FNB27" s="11"/>
      <c r="FNC27" s="11"/>
      <c r="FND27" s="11"/>
      <c r="FNE27" s="11"/>
      <c r="FNF27" s="11"/>
      <c r="FNG27" s="11"/>
      <c r="FNH27" s="11"/>
      <c r="FNI27" s="11"/>
      <c r="FNJ27" s="11"/>
      <c r="FNK27" s="11"/>
      <c r="FNL27" s="11"/>
      <c r="FNM27" s="11"/>
      <c r="FNN27" s="11"/>
      <c r="FNO27" s="11"/>
      <c r="FNP27" s="11"/>
      <c r="FNQ27" s="11"/>
      <c r="FNR27" s="11"/>
      <c r="FNS27" s="11"/>
      <c r="FNT27" s="11"/>
      <c r="FNU27" s="11"/>
      <c r="FNV27" s="11"/>
      <c r="FNW27" s="11"/>
      <c r="FNX27" s="11"/>
      <c r="FNY27" s="11"/>
      <c r="FNZ27" s="11"/>
      <c r="FOA27" s="11"/>
      <c r="FOB27" s="11"/>
      <c r="FOC27" s="11"/>
      <c r="FOD27" s="11"/>
      <c r="FOE27" s="11"/>
      <c r="FOF27" s="11"/>
      <c r="FOG27" s="11"/>
      <c r="FOH27" s="11"/>
      <c r="FOI27" s="11"/>
      <c r="FOJ27" s="11"/>
      <c r="FOK27" s="11"/>
      <c r="FOL27" s="11"/>
      <c r="FOM27" s="11"/>
      <c r="FON27" s="11"/>
      <c r="FOO27" s="11"/>
      <c r="FOP27" s="11"/>
      <c r="FOQ27" s="11"/>
      <c r="FOR27" s="11"/>
      <c r="FOS27" s="11"/>
      <c r="FOT27" s="11"/>
      <c r="FOU27" s="11"/>
      <c r="FOV27" s="11"/>
      <c r="FOW27" s="11"/>
      <c r="FOX27" s="11"/>
      <c r="FOY27" s="11"/>
      <c r="FOZ27" s="11"/>
      <c r="FPA27" s="11"/>
      <c r="FPB27" s="11"/>
      <c r="FPC27" s="11"/>
      <c r="FPD27" s="11"/>
      <c r="FPE27" s="11"/>
      <c r="FPF27" s="11"/>
      <c r="FPG27" s="11"/>
      <c r="FPH27" s="11"/>
      <c r="FPI27" s="11"/>
      <c r="FPJ27" s="11"/>
      <c r="FPK27" s="11"/>
      <c r="FPL27" s="11"/>
      <c r="FPM27" s="11"/>
      <c r="FPN27" s="11"/>
      <c r="FPO27" s="11"/>
      <c r="FPP27" s="11"/>
      <c r="FPQ27" s="11"/>
      <c r="FPR27" s="11"/>
      <c r="FPS27" s="11"/>
      <c r="FPT27" s="11"/>
      <c r="FPU27" s="11"/>
      <c r="FPV27" s="11"/>
      <c r="FPW27" s="11"/>
      <c r="FPX27" s="11"/>
      <c r="FPY27" s="11"/>
      <c r="FPZ27" s="11"/>
      <c r="FQA27" s="11"/>
      <c r="FQB27" s="11"/>
      <c r="FQC27" s="11"/>
      <c r="FQD27" s="11"/>
      <c r="FQE27" s="11"/>
      <c r="FQF27" s="11"/>
      <c r="FQG27" s="11"/>
      <c r="FQH27" s="11"/>
      <c r="FQI27" s="11"/>
      <c r="FQJ27" s="11"/>
      <c r="FQK27" s="11"/>
      <c r="FQL27" s="11"/>
      <c r="FQM27" s="11"/>
      <c r="FQN27" s="11"/>
      <c r="FQO27" s="11"/>
      <c r="FQP27" s="11"/>
      <c r="FQQ27" s="11"/>
      <c r="FQR27" s="11"/>
      <c r="FQS27" s="11"/>
      <c r="FQT27" s="11"/>
      <c r="FQU27" s="11"/>
      <c r="FQV27" s="11"/>
      <c r="FQW27" s="11"/>
      <c r="FQX27" s="11"/>
      <c r="FQY27" s="11"/>
      <c r="FQZ27" s="11"/>
      <c r="FRA27" s="11"/>
      <c r="FRB27" s="11"/>
      <c r="FRC27" s="11"/>
      <c r="FRD27" s="11"/>
      <c r="FRE27" s="11"/>
      <c r="FRF27" s="11"/>
      <c r="FRG27" s="11"/>
      <c r="FRH27" s="11"/>
      <c r="FRI27" s="11"/>
      <c r="FRJ27" s="11"/>
      <c r="FRK27" s="11"/>
      <c r="FRL27" s="11"/>
      <c r="FRM27" s="11"/>
      <c r="FRN27" s="11"/>
      <c r="FRO27" s="11"/>
      <c r="FRP27" s="11"/>
      <c r="FRQ27" s="11"/>
      <c r="FRR27" s="11"/>
      <c r="FRS27" s="11"/>
      <c r="FRT27" s="11"/>
      <c r="FRU27" s="11"/>
      <c r="FRV27" s="11"/>
      <c r="FRW27" s="11"/>
      <c r="FRX27" s="11"/>
      <c r="FRY27" s="11"/>
      <c r="FRZ27" s="11"/>
      <c r="FSA27" s="11"/>
      <c r="FSB27" s="11"/>
      <c r="FSC27" s="11"/>
      <c r="FSD27" s="11"/>
      <c r="FSE27" s="11"/>
      <c r="FSF27" s="11"/>
      <c r="FSG27" s="11"/>
      <c r="FSH27" s="11"/>
      <c r="FSI27" s="11"/>
      <c r="FSJ27" s="11"/>
      <c r="FSK27" s="11"/>
      <c r="FSL27" s="11"/>
      <c r="FSM27" s="11"/>
      <c r="FSN27" s="11"/>
      <c r="FSO27" s="11"/>
      <c r="FSP27" s="11"/>
      <c r="FSQ27" s="11"/>
      <c r="FSR27" s="11"/>
      <c r="FSS27" s="11"/>
      <c r="FST27" s="11"/>
      <c r="FSU27" s="11"/>
      <c r="FSV27" s="11"/>
      <c r="FSW27" s="11"/>
      <c r="FSX27" s="11"/>
      <c r="FSY27" s="11"/>
      <c r="FSZ27" s="11"/>
      <c r="FTA27" s="11"/>
      <c r="FTB27" s="11"/>
      <c r="FTC27" s="11"/>
      <c r="FTD27" s="11"/>
      <c r="FTE27" s="11"/>
      <c r="FTF27" s="11"/>
      <c r="FTG27" s="11"/>
      <c r="FTH27" s="11"/>
      <c r="FTI27" s="11"/>
      <c r="FTJ27" s="11"/>
      <c r="FTK27" s="11"/>
      <c r="FTL27" s="11"/>
      <c r="FTM27" s="11"/>
      <c r="FTN27" s="11"/>
      <c r="FTO27" s="11"/>
      <c r="FTP27" s="11"/>
      <c r="FTQ27" s="11"/>
      <c r="FTR27" s="11"/>
      <c r="FTS27" s="11"/>
      <c r="FTT27" s="11"/>
      <c r="FTU27" s="11"/>
      <c r="FTV27" s="11"/>
      <c r="FTW27" s="11"/>
      <c r="FTX27" s="11"/>
      <c r="FTY27" s="11"/>
      <c r="FTZ27" s="11"/>
      <c r="FUA27" s="11"/>
      <c r="FUB27" s="11"/>
      <c r="FUC27" s="11"/>
      <c r="FUD27" s="11"/>
      <c r="FUE27" s="11"/>
      <c r="FUF27" s="11"/>
      <c r="FUG27" s="11"/>
      <c r="FUH27" s="11"/>
      <c r="FUI27" s="11"/>
      <c r="FUJ27" s="11"/>
      <c r="FUK27" s="11"/>
      <c r="FUL27" s="11"/>
      <c r="FUM27" s="11"/>
      <c r="FUN27" s="11"/>
      <c r="FUO27" s="11"/>
      <c r="FUP27" s="11"/>
      <c r="FUQ27" s="11"/>
      <c r="FUR27" s="11"/>
      <c r="FUS27" s="11"/>
      <c r="FUT27" s="11"/>
      <c r="FUU27" s="11"/>
      <c r="FUV27" s="11"/>
      <c r="FUW27" s="11"/>
      <c r="FUX27" s="11"/>
      <c r="FUY27" s="11"/>
      <c r="FUZ27" s="11"/>
      <c r="FVA27" s="11"/>
      <c r="FVB27" s="11"/>
      <c r="FVC27" s="11"/>
      <c r="FVD27" s="11"/>
      <c r="FVE27" s="11"/>
      <c r="FVF27" s="11"/>
      <c r="FVG27" s="11"/>
      <c r="FVH27" s="11"/>
      <c r="FVI27" s="11"/>
      <c r="FVJ27" s="11"/>
      <c r="FVK27" s="11"/>
      <c r="FVL27" s="11"/>
      <c r="FVM27" s="11"/>
      <c r="FVN27" s="11"/>
      <c r="FVO27" s="11"/>
      <c r="FVP27" s="11"/>
      <c r="FVQ27" s="11"/>
      <c r="FVR27" s="11"/>
      <c r="FVS27" s="11"/>
      <c r="FVT27" s="11"/>
      <c r="FVU27" s="11"/>
      <c r="FVV27" s="11"/>
      <c r="FVW27" s="11"/>
      <c r="FVX27" s="11"/>
      <c r="FVY27" s="11"/>
      <c r="FVZ27" s="11"/>
      <c r="FWA27" s="11"/>
      <c r="FWB27" s="11"/>
      <c r="FWC27" s="11"/>
      <c r="FWD27" s="11"/>
      <c r="FWE27" s="11"/>
      <c r="FWF27" s="11"/>
      <c r="FWG27" s="11"/>
      <c r="FWH27" s="11"/>
      <c r="FWI27" s="11"/>
      <c r="FWJ27" s="11"/>
      <c r="FWK27" s="11"/>
      <c r="FWL27" s="11"/>
      <c r="FWM27" s="11"/>
      <c r="FWN27" s="11"/>
      <c r="FWO27" s="11"/>
      <c r="FWP27" s="11"/>
      <c r="FWQ27" s="11"/>
      <c r="FWR27" s="11"/>
      <c r="FWS27" s="11"/>
      <c r="FWT27" s="11"/>
      <c r="FWU27" s="11"/>
      <c r="FWV27" s="11"/>
      <c r="FWW27" s="11"/>
      <c r="FWX27" s="11"/>
      <c r="FWY27" s="11"/>
      <c r="FWZ27" s="11"/>
      <c r="FXA27" s="11"/>
      <c r="FXB27" s="11"/>
      <c r="FXC27" s="11"/>
      <c r="FXD27" s="11"/>
      <c r="FXE27" s="11"/>
      <c r="FXF27" s="11"/>
      <c r="FXG27" s="11"/>
      <c r="FXH27" s="11"/>
      <c r="FXI27" s="11"/>
      <c r="FXJ27" s="11"/>
      <c r="FXK27" s="11"/>
      <c r="FXL27" s="11"/>
      <c r="FXM27" s="11"/>
      <c r="FXN27" s="11"/>
      <c r="FXO27" s="11"/>
      <c r="FXP27" s="11"/>
      <c r="FXQ27" s="11"/>
      <c r="FXR27" s="11"/>
      <c r="FXS27" s="11"/>
      <c r="FXT27" s="11"/>
      <c r="FXU27" s="11"/>
      <c r="FXV27" s="11"/>
      <c r="FXW27" s="11"/>
      <c r="FXX27" s="11"/>
      <c r="FXY27" s="11"/>
      <c r="FXZ27" s="11"/>
      <c r="FYA27" s="11"/>
      <c r="FYB27" s="11"/>
      <c r="FYC27" s="11"/>
      <c r="FYD27" s="11"/>
      <c r="FYE27" s="11"/>
      <c r="FYF27" s="11"/>
      <c r="FYG27" s="11"/>
      <c r="FYH27" s="11"/>
      <c r="FYI27" s="11"/>
      <c r="FYJ27" s="11"/>
      <c r="FYK27" s="11"/>
      <c r="FYL27" s="11"/>
      <c r="FYM27" s="11"/>
      <c r="FYN27" s="11"/>
      <c r="FYO27" s="11"/>
      <c r="FYP27" s="11"/>
      <c r="FYQ27" s="11"/>
      <c r="FYR27" s="11"/>
      <c r="FYS27" s="11"/>
      <c r="FYT27" s="11"/>
      <c r="FYU27" s="11"/>
      <c r="FYV27" s="11"/>
      <c r="FYW27" s="11"/>
      <c r="FYX27" s="11"/>
      <c r="FYY27" s="11"/>
      <c r="FYZ27" s="11"/>
      <c r="FZA27" s="11"/>
      <c r="FZB27" s="11"/>
      <c r="FZC27" s="11"/>
      <c r="FZD27" s="11"/>
      <c r="FZE27" s="11"/>
      <c r="FZF27" s="11"/>
      <c r="FZG27" s="11"/>
      <c r="FZH27" s="11"/>
      <c r="FZI27" s="11"/>
      <c r="FZJ27" s="11"/>
      <c r="FZK27" s="11"/>
      <c r="FZL27" s="11"/>
      <c r="FZM27" s="11"/>
      <c r="FZN27" s="11"/>
      <c r="FZO27" s="11"/>
      <c r="FZP27" s="11"/>
      <c r="FZQ27" s="11"/>
      <c r="FZR27" s="11"/>
      <c r="FZS27" s="11"/>
      <c r="FZT27" s="11"/>
      <c r="FZU27" s="11"/>
      <c r="FZV27" s="11"/>
      <c r="FZW27" s="11"/>
      <c r="FZX27" s="11"/>
      <c r="FZY27" s="11"/>
      <c r="FZZ27" s="11"/>
      <c r="GAA27" s="11"/>
      <c r="GAB27" s="11"/>
      <c r="GAC27" s="11"/>
      <c r="GAD27" s="11"/>
      <c r="GAE27" s="11"/>
      <c r="GAF27" s="11"/>
      <c r="GAG27" s="11"/>
      <c r="GAH27" s="11"/>
      <c r="GAI27" s="11"/>
      <c r="GAJ27" s="11"/>
      <c r="GAK27" s="11"/>
      <c r="GAL27" s="11"/>
      <c r="GAM27" s="11"/>
      <c r="GAN27" s="11"/>
      <c r="GAO27" s="11"/>
      <c r="GAP27" s="11"/>
      <c r="GAQ27" s="11"/>
      <c r="GAR27" s="11"/>
      <c r="GAS27" s="11"/>
      <c r="GAT27" s="11"/>
      <c r="GAU27" s="11"/>
      <c r="GAV27" s="11"/>
      <c r="GAW27" s="11"/>
      <c r="GAX27" s="11"/>
      <c r="GAY27" s="11"/>
      <c r="GAZ27" s="11"/>
      <c r="GBA27" s="11"/>
      <c r="GBB27" s="11"/>
      <c r="GBC27" s="11"/>
      <c r="GBD27" s="11"/>
      <c r="GBE27" s="11"/>
      <c r="GBF27" s="11"/>
      <c r="GBG27" s="11"/>
      <c r="GBH27" s="11"/>
      <c r="GBI27" s="11"/>
      <c r="GBJ27" s="11"/>
      <c r="GBK27" s="11"/>
      <c r="GBL27" s="11"/>
      <c r="GBM27" s="11"/>
      <c r="GBN27" s="11"/>
      <c r="GBO27" s="11"/>
      <c r="GBP27" s="11"/>
      <c r="GBQ27" s="11"/>
      <c r="GBR27" s="11"/>
      <c r="GBS27" s="11"/>
      <c r="GBT27" s="11"/>
      <c r="GBU27" s="11"/>
      <c r="GBV27" s="11"/>
      <c r="GBW27" s="11"/>
      <c r="GBX27" s="11"/>
      <c r="GBY27" s="11"/>
      <c r="GBZ27" s="11"/>
      <c r="GCA27" s="11"/>
      <c r="GCB27" s="11"/>
      <c r="GCC27" s="11"/>
      <c r="GCD27" s="11"/>
      <c r="GCE27" s="11"/>
      <c r="GCF27" s="11"/>
      <c r="GCG27" s="11"/>
      <c r="GCH27" s="11"/>
      <c r="GCI27" s="11"/>
      <c r="GCJ27" s="11"/>
      <c r="GCK27" s="11"/>
      <c r="GCL27" s="11"/>
      <c r="GCM27" s="11"/>
      <c r="GCN27" s="11"/>
      <c r="GCO27" s="11"/>
      <c r="GCP27" s="11"/>
      <c r="GCQ27" s="11"/>
      <c r="GCR27" s="11"/>
      <c r="GCS27" s="11"/>
      <c r="GCT27" s="11"/>
      <c r="GCU27" s="11"/>
      <c r="GCV27" s="11"/>
      <c r="GCW27" s="11"/>
      <c r="GCX27" s="11"/>
      <c r="GCY27" s="11"/>
      <c r="GCZ27" s="11"/>
      <c r="GDA27" s="11"/>
      <c r="GDB27" s="11"/>
      <c r="GDC27" s="11"/>
      <c r="GDD27" s="11"/>
      <c r="GDE27" s="11"/>
      <c r="GDF27" s="11"/>
      <c r="GDG27" s="11"/>
      <c r="GDH27" s="11"/>
      <c r="GDI27" s="11"/>
      <c r="GDJ27" s="11"/>
      <c r="GDK27" s="11"/>
      <c r="GDL27" s="11"/>
      <c r="GDM27" s="11"/>
      <c r="GDN27" s="11"/>
      <c r="GDO27" s="11"/>
      <c r="GDP27" s="11"/>
      <c r="GDQ27" s="11"/>
      <c r="GDR27" s="11"/>
      <c r="GDS27" s="11"/>
      <c r="GDT27" s="11"/>
      <c r="GDU27" s="11"/>
      <c r="GDV27" s="11"/>
      <c r="GDW27" s="11"/>
      <c r="GDX27" s="11"/>
      <c r="GDY27" s="11"/>
      <c r="GDZ27" s="11"/>
      <c r="GEA27" s="11"/>
      <c r="GEB27" s="11"/>
      <c r="GEC27" s="11"/>
      <c r="GED27" s="11"/>
      <c r="GEE27" s="11"/>
      <c r="GEF27" s="11"/>
      <c r="GEG27" s="11"/>
      <c r="GEH27" s="11"/>
      <c r="GEI27" s="11"/>
      <c r="GEJ27" s="11"/>
      <c r="GEK27" s="11"/>
      <c r="GEL27" s="11"/>
      <c r="GEM27" s="11"/>
      <c r="GEN27" s="11"/>
      <c r="GEO27" s="11"/>
      <c r="GEP27" s="11"/>
      <c r="GEQ27" s="11"/>
      <c r="GER27" s="11"/>
      <c r="GES27" s="11"/>
      <c r="GET27" s="11"/>
      <c r="GEU27" s="11"/>
      <c r="GEV27" s="11"/>
      <c r="GEW27" s="11"/>
      <c r="GEX27" s="11"/>
      <c r="GEY27" s="11"/>
      <c r="GEZ27" s="11"/>
      <c r="GFA27" s="11"/>
      <c r="GFB27" s="11"/>
      <c r="GFC27" s="11"/>
      <c r="GFD27" s="11"/>
      <c r="GFE27" s="11"/>
      <c r="GFF27" s="11"/>
      <c r="GFG27" s="11"/>
      <c r="GFH27" s="11"/>
      <c r="GFI27" s="11"/>
      <c r="GFJ27" s="11"/>
      <c r="GFK27" s="11"/>
      <c r="GFL27" s="11"/>
      <c r="GFM27" s="11"/>
      <c r="GFN27" s="11"/>
      <c r="GFO27" s="11"/>
      <c r="GFP27" s="11"/>
      <c r="GFQ27" s="11"/>
      <c r="GFR27" s="11"/>
      <c r="GFS27" s="11"/>
      <c r="GFT27" s="11"/>
      <c r="GFU27" s="11"/>
      <c r="GFV27" s="11"/>
      <c r="GFW27" s="11"/>
      <c r="GFX27" s="11"/>
      <c r="GFY27" s="11"/>
      <c r="GFZ27" s="11"/>
      <c r="GGA27" s="11"/>
      <c r="GGB27" s="11"/>
      <c r="GGC27" s="11"/>
      <c r="GGD27" s="11"/>
      <c r="GGE27" s="11"/>
      <c r="GGF27" s="11"/>
      <c r="GGG27" s="11"/>
      <c r="GGH27" s="11"/>
      <c r="GGI27" s="11"/>
      <c r="GGJ27" s="11"/>
      <c r="GGK27" s="11"/>
      <c r="GGL27" s="11"/>
      <c r="GGM27" s="11"/>
      <c r="GGN27" s="11"/>
      <c r="GGO27" s="11"/>
      <c r="GGP27" s="11"/>
      <c r="GGQ27" s="11"/>
      <c r="GGR27" s="11"/>
      <c r="GGS27" s="11"/>
      <c r="GGT27" s="11"/>
      <c r="GGU27" s="11"/>
      <c r="GGV27" s="11"/>
      <c r="GGW27" s="11"/>
      <c r="GGX27" s="11"/>
      <c r="GGY27" s="11"/>
      <c r="GGZ27" s="11"/>
      <c r="GHA27" s="11"/>
      <c r="GHB27" s="11"/>
      <c r="GHC27" s="11"/>
      <c r="GHD27" s="11"/>
      <c r="GHE27" s="11"/>
      <c r="GHF27" s="11"/>
      <c r="GHG27" s="11"/>
      <c r="GHH27" s="11"/>
      <c r="GHI27" s="11"/>
      <c r="GHJ27" s="11"/>
      <c r="GHK27" s="11"/>
      <c r="GHL27" s="11"/>
      <c r="GHM27" s="11"/>
      <c r="GHN27" s="11"/>
      <c r="GHO27" s="11"/>
      <c r="GHP27" s="11"/>
      <c r="GHQ27" s="11"/>
      <c r="GHR27" s="11"/>
      <c r="GHS27" s="11"/>
      <c r="GHT27" s="11"/>
      <c r="GHU27" s="11"/>
      <c r="GHV27" s="11"/>
      <c r="GHW27" s="11"/>
      <c r="GHX27" s="11"/>
      <c r="GHY27" s="11"/>
      <c r="GHZ27" s="11"/>
      <c r="GIA27" s="11"/>
      <c r="GIB27" s="11"/>
      <c r="GIC27" s="11"/>
      <c r="GID27" s="11"/>
      <c r="GIE27" s="11"/>
      <c r="GIF27" s="11"/>
      <c r="GIG27" s="11"/>
      <c r="GIH27" s="11"/>
      <c r="GII27" s="11"/>
      <c r="GIJ27" s="11"/>
      <c r="GIK27" s="11"/>
      <c r="GIL27" s="11"/>
      <c r="GIM27" s="11"/>
      <c r="GIN27" s="11"/>
      <c r="GIO27" s="11"/>
      <c r="GIP27" s="11"/>
      <c r="GIQ27" s="11"/>
      <c r="GIR27" s="11"/>
      <c r="GIS27" s="11"/>
      <c r="GIT27" s="11"/>
      <c r="GIU27" s="11"/>
      <c r="GIV27" s="11"/>
      <c r="GIW27" s="11"/>
      <c r="GIX27" s="11"/>
      <c r="GIY27" s="11"/>
      <c r="GIZ27" s="11"/>
      <c r="GJA27" s="11"/>
      <c r="GJB27" s="11"/>
      <c r="GJC27" s="11"/>
      <c r="GJD27" s="11"/>
      <c r="GJE27" s="11"/>
      <c r="GJF27" s="11"/>
      <c r="GJG27" s="11"/>
      <c r="GJH27" s="11"/>
      <c r="GJI27" s="11"/>
      <c r="GJJ27" s="11"/>
      <c r="GJK27" s="11"/>
      <c r="GJL27" s="11"/>
      <c r="GJM27" s="11"/>
      <c r="GJN27" s="11"/>
      <c r="GJO27" s="11"/>
      <c r="GJP27" s="11"/>
      <c r="GJQ27" s="11"/>
      <c r="GJR27" s="11"/>
      <c r="GJS27" s="11"/>
      <c r="GJT27" s="11"/>
      <c r="GJU27" s="11"/>
      <c r="GJV27" s="11"/>
      <c r="GJW27" s="11"/>
      <c r="GJX27" s="11"/>
      <c r="GJY27" s="11"/>
      <c r="GJZ27" s="11"/>
      <c r="GKA27" s="11"/>
      <c r="GKB27" s="11"/>
      <c r="GKC27" s="11"/>
      <c r="GKD27" s="11"/>
      <c r="GKE27" s="11"/>
      <c r="GKF27" s="11"/>
      <c r="GKG27" s="11"/>
      <c r="GKH27" s="11"/>
      <c r="GKI27" s="11"/>
      <c r="GKJ27" s="11"/>
      <c r="GKK27" s="11"/>
      <c r="GKL27" s="11"/>
      <c r="GKM27" s="11"/>
      <c r="GKN27" s="11"/>
      <c r="GKO27" s="11"/>
      <c r="GKP27" s="11"/>
      <c r="GKQ27" s="11"/>
      <c r="GKR27" s="11"/>
      <c r="GKS27" s="11"/>
      <c r="GKT27" s="11"/>
      <c r="GKU27" s="11"/>
      <c r="GKV27" s="11"/>
      <c r="GKW27" s="11"/>
      <c r="GKX27" s="11"/>
      <c r="GKY27" s="11"/>
      <c r="GKZ27" s="11"/>
      <c r="GLA27" s="11"/>
      <c r="GLB27" s="11"/>
      <c r="GLC27" s="11"/>
      <c r="GLD27" s="11"/>
      <c r="GLE27" s="11"/>
      <c r="GLF27" s="11"/>
      <c r="GLG27" s="11"/>
      <c r="GLH27" s="11"/>
      <c r="GLI27" s="11"/>
      <c r="GLJ27" s="11"/>
      <c r="GLK27" s="11"/>
      <c r="GLL27" s="11"/>
      <c r="GLM27" s="11"/>
      <c r="GLN27" s="11"/>
      <c r="GLO27" s="11"/>
      <c r="GLP27" s="11"/>
      <c r="GLQ27" s="11"/>
      <c r="GLR27" s="11"/>
      <c r="GLS27" s="11"/>
      <c r="GLT27" s="11"/>
      <c r="GLU27" s="11"/>
      <c r="GLV27" s="11"/>
      <c r="GLW27" s="11"/>
      <c r="GLX27" s="11"/>
      <c r="GLY27" s="11"/>
      <c r="GLZ27" s="11"/>
      <c r="GMA27" s="11"/>
      <c r="GMB27" s="11"/>
      <c r="GMC27" s="11"/>
      <c r="GMD27" s="11"/>
      <c r="GME27" s="11"/>
      <c r="GMF27" s="11"/>
      <c r="GMG27" s="11"/>
      <c r="GMH27" s="11"/>
      <c r="GMI27" s="11"/>
      <c r="GMJ27" s="11"/>
      <c r="GMK27" s="11"/>
      <c r="GML27" s="11"/>
      <c r="GMM27" s="11"/>
      <c r="GMN27" s="11"/>
      <c r="GMO27" s="11"/>
      <c r="GMP27" s="11"/>
      <c r="GMQ27" s="11"/>
      <c r="GMR27" s="11"/>
      <c r="GMS27" s="11"/>
      <c r="GMT27" s="11"/>
      <c r="GMU27" s="11"/>
      <c r="GMV27" s="11"/>
      <c r="GMW27" s="11"/>
      <c r="GMX27" s="11"/>
      <c r="GMY27" s="11"/>
      <c r="GMZ27" s="11"/>
      <c r="GNA27" s="11"/>
      <c r="GNB27" s="11"/>
      <c r="GNC27" s="11"/>
      <c r="GND27" s="11"/>
      <c r="GNE27" s="11"/>
      <c r="GNF27" s="11"/>
      <c r="GNG27" s="11"/>
      <c r="GNH27" s="11"/>
      <c r="GNI27" s="11"/>
      <c r="GNJ27" s="11"/>
      <c r="GNK27" s="11"/>
      <c r="GNL27" s="11"/>
      <c r="GNM27" s="11"/>
      <c r="GNN27" s="11"/>
      <c r="GNO27" s="11"/>
      <c r="GNP27" s="11"/>
      <c r="GNQ27" s="11"/>
      <c r="GNR27" s="11"/>
      <c r="GNS27" s="11"/>
      <c r="GNT27" s="11"/>
      <c r="GNU27" s="11"/>
      <c r="GNV27" s="11"/>
      <c r="GNW27" s="11"/>
      <c r="GNX27" s="11"/>
      <c r="GNY27" s="11"/>
      <c r="GNZ27" s="11"/>
      <c r="GOA27" s="11"/>
      <c r="GOB27" s="11"/>
      <c r="GOC27" s="11"/>
      <c r="GOD27" s="11"/>
      <c r="GOE27" s="11"/>
      <c r="GOF27" s="11"/>
      <c r="GOG27" s="11"/>
      <c r="GOH27" s="11"/>
      <c r="GOI27" s="11"/>
      <c r="GOJ27" s="11"/>
      <c r="GOK27" s="11"/>
      <c r="GOL27" s="11"/>
      <c r="GOM27" s="11"/>
      <c r="GON27" s="11"/>
      <c r="GOO27" s="11"/>
      <c r="GOP27" s="11"/>
      <c r="GOQ27" s="11"/>
      <c r="GOR27" s="11"/>
      <c r="GOS27" s="11"/>
      <c r="GOT27" s="11"/>
      <c r="GOU27" s="11"/>
      <c r="GOV27" s="11"/>
      <c r="GOW27" s="11"/>
      <c r="GOX27" s="11"/>
      <c r="GOY27" s="11"/>
      <c r="GOZ27" s="11"/>
      <c r="GPA27" s="11"/>
      <c r="GPB27" s="11"/>
      <c r="GPC27" s="11"/>
      <c r="GPD27" s="11"/>
      <c r="GPE27" s="11"/>
      <c r="GPF27" s="11"/>
      <c r="GPG27" s="11"/>
      <c r="GPH27" s="11"/>
      <c r="GPI27" s="11"/>
      <c r="GPJ27" s="11"/>
      <c r="GPK27" s="11"/>
      <c r="GPL27" s="11"/>
      <c r="GPM27" s="11"/>
      <c r="GPN27" s="11"/>
      <c r="GPO27" s="11"/>
      <c r="GPP27" s="11"/>
      <c r="GPQ27" s="11"/>
      <c r="GPR27" s="11"/>
      <c r="GPS27" s="11"/>
      <c r="GPT27" s="11"/>
      <c r="GPU27" s="11"/>
      <c r="GPV27" s="11"/>
      <c r="GPW27" s="11"/>
      <c r="GPX27" s="11"/>
      <c r="GPY27" s="11"/>
      <c r="GPZ27" s="11"/>
      <c r="GQA27" s="11"/>
      <c r="GQB27" s="11"/>
      <c r="GQC27" s="11"/>
      <c r="GQD27" s="11"/>
      <c r="GQE27" s="11"/>
      <c r="GQF27" s="11"/>
      <c r="GQG27" s="11"/>
      <c r="GQH27" s="11"/>
      <c r="GQI27" s="11"/>
      <c r="GQJ27" s="11"/>
      <c r="GQK27" s="11"/>
      <c r="GQL27" s="11"/>
      <c r="GQM27" s="11"/>
      <c r="GQN27" s="11"/>
      <c r="GQO27" s="11"/>
      <c r="GQP27" s="11"/>
      <c r="GQQ27" s="11"/>
      <c r="GQR27" s="11"/>
      <c r="GQS27" s="11"/>
      <c r="GQT27" s="11"/>
      <c r="GQU27" s="11"/>
      <c r="GQV27" s="11"/>
      <c r="GQW27" s="11"/>
      <c r="GQX27" s="11"/>
      <c r="GQY27" s="11"/>
      <c r="GQZ27" s="11"/>
      <c r="GRA27" s="11"/>
      <c r="GRB27" s="11"/>
      <c r="GRC27" s="11"/>
      <c r="GRD27" s="11"/>
      <c r="GRE27" s="11"/>
      <c r="GRF27" s="11"/>
      <c r="GRG27" s="11"/>
      <c r="GRH27" s="11"/>
      <c r="GRI27" s="11"/>
      <c r="GRJ27" s="11"/>
      <c r="GRK27" s="11"/>
      <c r="GRL27" s="11"/>
      <c r="GRM27" s="11"/>
      <c r="GRN27" s="11"/>
      <c r="GRO27" s="11"/>
      <c r="GRP27" s="11"/>
      <c r="GRQ27" s="11"/>
      <c r="GRR27" s="11"/>
      <c r="GRS27" s="11"/>
      <c r="GRT27" s="11"/>
      <c r="GRU27" s="11"/>
      <c r="GRV27" s="11"/>
      <c r="GRW27" s="11"/>
      <c r="GRX27" s="11"/>
      <c r="GRY27" s="11"/>
      <c r="GRZ27" s="11"/>
      <c r="GSA27" s="11"/>
      <c r="GSB27" s="11"/>
      <c r="GSC27" s="11"/>
      <c r="GSD27" s="11"/>
      <c r="GSE27" s="11"/>
      <c r="GSF27" s="11"/>
      <c r="GSG27" s="11"/>
      <c r="GSH27" s="11"/>
      <c r="GSI27" s="11"/>
      <c r="GSJ27" s="11"/>
      <c r="GSK27" s="11"/>
      <c r="GSL27" s="11"/>
      <c r="GSM27" s="11"/>
      <c r="GSN27" s="11"/>
      <c r="GSO27" s="11"/>
      <c r="GSP27" s="11"/>
      <c r="GSQ27" s="11"/>
      <c r="GSR27" s="11"/>
      <c r="GSS27" s="11"/>
      <c r="GST27" s="11"/>
      <c r="GSU27" s="11"/>
      <c r="GSV27" s="11"/>
      <c r="GSW27" s="11"/>
      <c r="GSX27" s="11"/>
      <c r="GSY27" s="11"/>
      <c r="GSZ27" s="11"/>
      <c r="GTA27" s="11"/>
      <c r="GTB27" s="11"/>
      <c r="GTC27" s="11"/>
      <c r="GTD27" s="11"/>
      <c r="GTE27" s="11"/>
      <c r="GTF27" s="11"/>
      <c r="GTG27" s="11"/>
      <c r="GTH27" s="11"/>
      <c r="GTI27" s="11"/>
      <c r="GTJ27" s="11"/>
      <c r="GTK27" s="11"/>
      <c r="GTL27" s="11"/>
      <c r="GTM27" s="11"/>
      <c r="GTN27" s="11"/>
      <c r="GTO27" s="11"/>
      <c r="GTP27" s="11"/>
      <c r="GTQ27" s="11"/>
      <c r="GTR27" s="11"/>
      <c r="GTS27" s="11"/>
      <c r="GTT27" s="11"/>
      <c r="GTU27" s="11"/>
      <c r="GTV27" s="11"/>
      <c r="GTW27" s="11"/>
      <c r="GTX27" s="11"/>
      <c r="GTY27" s="11"/>
      <c r="GTZ27" s="11"/>
      <c r="GUA27" s="11"/>
      <c r="GUB27" s="11"/>
      <c r="GUC27" s="11"/>
      <c r="GUD27" s="11"/>
      <c r="GUE27" s="11"/>
      <c r="GUF27" s="11"/>
      <c r="GUG27" s="11"/>
      <c r="GUH27" s="11"/>
      <c r="GUI27" s="11"/>
      <c r="GUJ27" s="11"/>
      <c r="GUK27" s="11"/>
      <c r="GUL27" s="11"/>
      <c r="GUM27" s="11"/>
      <c r="GUN27" s="11"/>
      <c r="GUO27" s="11"/>
      <c r="GUP27" s="11"/>
      <c r="GUQ27" s="11"/>
      <c r="GUR27" s="11"/>
      <c r="GUS27" s="11"/>
      <c r="GUT27" s="11"/>
      <c r="GUU27" s="11"/>
      <c r="GUV27" s="11"/>
      <c r="GUW27" s="11"/>
      <c r="GUX27" s="11"/>
      <c r="GUY27" s="11"/>
      <c r="GUZ27" s="11"/>
      <c r="GVA27" s="11"/>
      <c r="GVB27" s="11"/>
      <c r="GVC27" s="11"/>
      <c r="GVD27" s="11"/>
      <c r="GVE27" s="11"/>
      <c r="GVF27" s="11"/>
      <c r="GVG27" s="11"/>
      <c r="GVH27" s="11"/>
      <c r="GVI27" s="11"/>
      <c r="GVJ27" s="11"/>
      <c r="GVK27" s="11"/>
      <c r="GVL27" s="11"/>
      <c r="GVM27" s="11"/>
      <c r="GVN27" s="11"/>
      <c r="GVO27" s="11"/>
      <c r="GVP27" s="11"/>
      <c r="GVQ27" s="11"/>
      <c r="GVR27" s="11"/>
      <c r="GVS27" s="11"/>
      <c r="GVT27" s="11"/>
      <c r="GVU27" s="11"/>
      <c r="GVV27" s="11"/>
      <c r="GVW27" s="11"/>
      <c r="GVX27" s="11"/>
      <c r="GVY27" s="11"/>
      <c r="GVZ27" s="11"/>
      <c r="GWA27" s="11"/>
      <c r="GWB27" s="11"/>
      <c r="GWC27" s="11"/>
      <c r="GWD27" s="11"/>
      <c r="GWE27" s="11"/>
      <c r="GWF27" s="11"/>
      <c r="GWG27" s="11"/>
      <c r="GWH27" s="11"/>
      <c r="GWI27" s="11"/>
      <c r="GWJ27" s="11"/>
      <c r="GWK27" s="11"/>
      <c r="GWL27" s="11"/>
      <c r="GWM27" s="11"/>
      <c r="GWN27" s="11"/>
      <c r="GWO27" s="11"/>
      <c r="GWP27" s="11"/>
      <c r="GWQ27" s="11"/>
      <c r="GWR27" s="11"/>
      <c r="GWS27" s="11"/>
      <c r="GWT27" s="11"/>
      <c r="GWU27" s="11"/>
      <c r="GWV27" s="11"/>
      <c r="GWW27" s="11"/>
      <c r="GWX27" s="11"/>
      <c r="GWY27" s="11"/>
      <c r="GWZ27" s="11"/>
      <c r="GXA27" s="11"/>
      <c r="GXB27" s="11"/>
      <c r="GXC27" s="11"/>
      <c r="GXD27" s="11"/>
      <c r="GXE27" s="11"/>
      <c r="GXF27" s="11"/>
      <c r="GXG27" s="11"/>
      <c r="GXH27" s="11"/>
      <c r="GXI27" s="11"/>
      <c r="GXJ27" s="11"/>
      <c r="GXK27" s="11"/>
      <c r="GXL27" s="11"/>
      <c r="GXM27" s="11"/>
      <c r="GXN27" s="11"/>
      <c r="GXO27" s="11"/>
      <c r="GXP27" s="11"/>
      <c r="GXQ27" s="11"/>
      <c r="GXR27" s="11"/>
      <c r="GXS27" s="11"/>
      <c r="GXT27" s="11"/>
      <c r="GXU27" s="11"/>
      <c r="GXV27" s="11"/>
      <c r="GXW27" s="11"/>
      <c r="GXX27" s="11"/>
      <c r="GXY27" s="11"/>
      <c r="GXZ27" s="11"/>
      <c r="GYA27" s="11"/>
      <c r="GYB27" s="11"/>
      <c r="GYC27" s="11"/>
      <c r="GYD27" s="11"/>
      <c r="GYE27" s="11"/>
      <c r="GYF27" s="11"/>
      <c r="GYG27" s="11"/>
      <c r="GYH27" s="11"/>
      <c r="GYI27" s="11"/>
      <c r="GYJ27" s="11"/>
      <c r="GYK27" s="11"/>
      <c r="GYL27" s="11"/>
      <c r="GYM27" s="11"/>
      <c r="GYN27" s="11"/>
      <c r="GYO27" s="11"/>
      <c r="GYP27" s="11"/>
      <c r="GYQ27" s="11"/>
      <c r="GYR27" s="11"/>
      <c r="GYS27" s="11"/>
      <c r="GYT27" s="11"/>
      <c r="GYU27" s="11"/>
      <c r="GYV27" s="11"/>
      <c r="GYW27" s="11"/>
      <c r="GYX27" s="11"/>
      <c r="GYY27" s="11"/>
      <c r="GYZ27" s="11"/>
      <c r="GZA27" s="11"/>
      <c r="GZB27" s="11"/>
      <c r="GZC27" s="11"/>
      <c r="GZD27" s="11"/>
      <c r="GZE27" s="11"/>
      <c r="GZF27" s="11"/>
      <c r="GZG27" s="11"/>
      <c r="GZH27" s="11"/>
      <c r="GZI27" s="11"/>
      <c r="GZJ27" s="11"/>
      <c r="GZK27" s="11"/>
      <c r="GZL27" s="11"/>
      <c r="GZM27" s="11"/>
      <c r="GZN27" s="11"/>
      <c r="GZO27" s="11"/>
      <c r="GZP27" s="11"/>
      <c r="GZQ27" s="11"/>
      <c r="GZR27" s="11"/>
      <c r="GZS27" s="11"/>
      <c r="GZT27" s="11"/>
      <c r="GZU27" s="11"/>
      <c r="GZV27" s="11"/>
      <c r="GZW27" s="11"/>
      <c r="GZX27" s="11"/>
      <c r="GZY27" s="11"/>
      <c r="GZZ27" s="11"/>
      <c r="HAA27" s="11"/>
      <c r="HAB27" s="11"/>
      <c r="HAC27" s="11"/>
      <c r="HAD27" s="11"/>
      <c r="HAE27" s="11"/>
      <c r="HAF27" s="11"/>
      <c r="HAG27" s="11"/>
      <c r="HAH27" s="11"/>
      <c r="HAI27" s="11"/>
      <c r="HAJ27" s="11"/>
      <c r="HAK27" s="11"/>
      <c r="HAL27" s="11"/>
      <c r="HAM27" s="11"/>
      <c r="HAN27" s="11"/>
      <c r="HAO27" s="11"/>
      <c r="HAP27" s="11"/>
      <c r="HAQ27" s="11"/>
      <c r="HAR27" s="11"/>
      <c r="HAS27" s="11"/>
      <c r="HAT27" s="11"/>
      <c r="HAU27" s="11"/>
      <c r="HAV27" s="11"/>
      <c r="HAW27" s="11"/>
      <c r="HAX27" s="11"/>
      <c r="HAY27" s="11"/>
      <c r="HAZ27" s="11"/>
      <c r="HBA27" s="11"/>
      <c r="HBB27" s="11"/>
      <c r="HBC27" s="11"/>
      <c r="HBD27" s="11"/>
      <c r="HBE27" s="11"/>
      <c r="HBF27" s="11"/>
      <c r="HBG27" s="11"/>
      <c r="HBH27" s="11"/>
      <c r="HBI27" s="11"/>
      <c r="HBJ27" s="11"/>
      <c r="HBK27" s="11"/>
      <c r="HBL27" s="11"/>
      <c r="HBM27" s="11"/>
      <c r="HBN27" s="11"/>
      <c r="HBO27" s="11"/>
      <c r="HBP27" s="11"/>
      <c r="HBQ27" s="11"/>
      <c r="HBR27" s="11"/>
      <c r="HBS27" s="11"/>
      <c r="HBT27" s="11"/>
      <c r="HBU27" s="11"/>
      <c r="HBV27" s="11"/>
      <c r="HBW27" s="11"/>
      <c r="HBX27" s="11"/>
      <c r="HBY27" s="11"/>
      <c r="HBZ27" s="11"/>
      <c r="HCA27" s="11"/>
      <c r="HCB27" s="11"/>
      <c r="HCC27" s="11"/>
      <c r="HCD27" s="11"/>
      <c r="HCE27" s="11"/>
      <c r="HCF27" s="11"/>
      <c r="HCG27" s="11"/>
      <c r="HCH27" s="11"/>
      <c r="HCI27" s="11"/>
      <c r="HCJ27" s="11"/>
      <c r="HCK27" s="11"/>
      <c r="HCL27" s="11"/>
      <c r="HCM27" s="11"/>
      <c r="HCN27" s="11"/>
      <c r="HCO27" s="11"/>
      <c r="HCP27" s="11"/>
      <c r="HCQ27" s="11"/>
      <c r="HCR27" s="11"/>
      <c r="HCS27" s="11"/>
      <c r="HCT27" s="11"/>
      <c r="HCU27" s="11"/>
      <c r="HCV27" s="11"/>
      <c r="HCW27" s="11"/>
      <c r="HCX27" s="11"/>
      <c r="HCY27" s="11"/>
      <c r="HCZ27" s="11"/>
      <c r="HDA27" s="11"/>
      <c r="HDB27" s="11"/>
      <c r="HDC27" s="11"/>
      <c r="HDD27" s="11"/>
      <c r="HDE27" s="11"/>
      <c r="HDF27" s="11"/>
      <c r="HDG27" s="11"/>
      <c r="HDH27" s="11"/>
      <c r="HDI27" s="11"/>
      <c r="HDJ27" s="11"/>
      <c r="HDK27" s="11"/>
      <c r="HDL27" s="11"/>
      <c r="HDM27" s="11"/>
      <c r="HDN27" s="11"/>
      <c r="HDO27" s="11"/>
      <c r="HDP27" s="11"/>
      <c r="HDQ27" s="11"/>
      <c r="HDR27" s="11"/>
      <c r="HDS27" s="11"/>
      <c r="HDT27" s="11"/>
      <c r="HDU27" s="11"/>
      <c r="HDV27" s="11"/>
      <c r="HDW27" s="11"/>
      <c r="HDX27" s="11"/>
      <c r="HDY27" s="11"/>
      <c r="HDZ27" s="11"/>
      <c r="HEA27" s="11"/>
      <c r="HEB27" s="11"/>
      <c r="HEC27" s="11"/>
      <c r="HED27" s="11"/>
      <c r="HEE27" s="11"/>
      <c r="HEF27" s="11"/>
      <c r="HEG27" s="11"/>
      <c r="HEH27" s="11"/>
      <c r="HEI27" s="11"/>
      <c r="HEJ27" s="11"/>
      <c r="HEK27" s="11"/>
      <c r="HEL27" s="11"/>
      <c r="HEM27" s="11"/>
      <c r="HEN27" s="11"/>
      <c r="HEO27" s="11"/>
      <c r="HEP27" s="11"/>
      <c r="HEQ27" s="11"/>
      <c r="HER27" s="11"/>
      <c r="HES27" s="11"/>
      <c r="HET27" s="11"/>
      <c r="HEU27" s="11"/>
      <c r="HEV27" s="11"/>
      <c r="HEW27" s="11"/>
      <c r="HEX27" s="11"/>
      <c r="HEY27" s="11"/>
      <c r="HEZ27" s="11"/>
      <c r="HFA27" s="11"/>
      <c r="HFB27" s="11"/>
      <c r="HFC27" s="11"/>
      <c r="HFD27" s="11"/>
      <c r="HFE27" s="11"/>
      <c r="HFF27" s="11"/>
      <c r="HFG27" s="11"/>
      <c r="HFH27" s="11"/>
      <c r="HFI27" s="11"/>
      <c r="HFJ27" s="11"/>
      <c r="HFK27" s="11"/>
      <c r="HFL27" s="11"/>
      <c r="HFM27" s="11"/>
      <c r="HFN27" s="11"/>
      <c r="HFO27" s="11"/>
      <c r="HFP27" s="11"/>
      <c r="HFQ27" s="11"/>
      <c r="HFR27" s="11"/>
      <c r="HFS27" s="11"/>
      <c r="HFT27" s="11"/>
      <c r="HFU27" s="11"/>
      <c r="HFV27" s="11"/>
      <c r="HFW27" s="11"/>
      <c r="HFX27" s="11"/>
      <c r="HFY27" s="11"/>
      <c r="HFZ27" s="11"/>
      <c r="HGA27" s="11"/>
      <c r="HGB27" s="11"/>
      <c r="HGC27" s="11"/>
      <c r="HGD27" s="11"/>
      <c r="HGE27" s="11"/>
      <c r="HGF27" s="11"/>
      <c r="HGG27" s="11"/>
      <c r="HGH27" s="11"/>
      <c r="HGI27" s="11"/>
      <c r="HGJ27" s="11"/>
      <c r="HGK27" s="11"/>
      <c r="HGL27" s="11"/>
      <c r="HGM27" s="11"/>
      <c r="HGN27" s="11"/>
      <c r="HGO27" s="11"/>
      <c r="HGP27" s="11"/>
      <c r="HGQ27" s="11"/>
      <c r="HGR27" s="11"/>
      <c r="HGS27" s="11"/>
      <c r="HGT27" s="11"/>
      <c r="HGU27" s="11"/>
      <c r="HGV27" s="11"/>
      <c r="HGW27" s="11"/>
      <c r="HGX27" s="11"/>
      <c r="HGY27" s="11"/>
      <c r="HGZ27" s="11"/>
      <c r="HHA27" s="11"/>
      <c r="HHB27" s="11"/>
      <c r="HHC27" s="11"/>
      <c r="HHD27" s="11"/>
      <c r="HHE27" s="11"/>
      <c r="HHF27" s="11"/>
      <c r="HHG27" s="11"/>
      <c r="HHH27" s="11"/>
      <c r="HHI27" s="11"/>
      <c r="HHJ27" s="11"/>
      <c r="HHK27" s="11"/>
      <c r="HHL27" s="11"/>
      <c r="HHM27" s="11"/>
      <c r="HHN27" s="11"/>
      <c r="HHO27" s="11"/>
      <c r="HHP27" s="11"/>
      <c r="HHQ27" s="11"/>
      <c r="HHR27" s="11"/>
      <c r="HHS27" s="11"/>
      <c r="HHT27" s="11"/>
      <c r="HHU27" s="11"/>
      <c r="HHV27" s="11"/>
      <c r="HHW27" s="11"/>
      <c r="HHX27" s="11"/>
      <c r="HHY27" s="11"/>
      <c r="HHZ27" s="11"/>
      <c r="HIA27" s="11"/>
      <c r="HIB27" s="11"/>
      <c r="HIC27" s="11"/>
      <c r="HID27" s="11"/>
      <c r="HIE27" s="11"/>
      <c r="HIF27" s="11"/>
      <c r="HIG27" s="11"/>
      <c r="HIH27" s="11"/>
      <c r="HII27" s="11"/>
      <c r="HIJ27" s="11"/>
      <c r="HIK27" s="11"/>
      <c r="HIL27" s="11"/>
      <c r="HIM27" s="11"/>
      <c r="HIN27" s="11"/>
      <c r="HIO27" s="11"/>
      <c r="HIP27" s="11"/>
      <c r="HIQ27" s="11"/>
      <c r="HIR27" s="11"/>
      <c r="HIS27" s="11"/>
      <c r="HIT27" s="11"/>
      <c r="HIU27" s="11"/>
      <c r="HIV27" s="11"/>
      <c r="HIW27" s="11"/>
      <c r="HIX27" s="11"/>
      <c r="HIY27" s="11"/>
      <c r="HIZ27" s="11"/>
      <c r="HJA27" s="11"/>
      <c r="HJB27" s="11"/>
      <c r="HJC27" s="11"/>
      <c r="HJD27" s="11"/>
      <c r="HJE27" s="11"/>
      <c r="HJF27" s="11"/>
      <c r="HJG27" s="11"/>
      <c r="HJH27" s="11"/>
      <c r="HJI27" s="11"/>
      <c r="HJJ27" s="11"/>
      <c r="HJK27" s="11"/>
      <c r="HJL27" s="11"/>
      <c r="HJM27" s="11"/>
      <c r="HJN27" s="11"/>
      <c r="HJO27" s="11"/>
      <c r="HJP27" s="11"/>
      <c r="HJQ27" s="11"/>
      <c r="HJR27" s="11"/>
      <c r="HJS27" s="11"/>
      <c r="HJT27" s="11"/>
      <c r="HJU27" s="11"/>
      <c r="HJV27" s="11"/>
      <c r="HJW27" s="11"/>
      <c r="HJX27" s="11"/>
      <c r="HJY27" s="11"/>
      <c r="HJZ27" s="11"/>
      <c r="HKA27" s="11"/>
      <c r="HKB27" s="11"/>
      <c r="HKC27" s="11"/>
      <c r="HKD27" s="11"/>
      <c r="HKE27" s="11"/>
      <c r="HKF27" s="11"/>
      <c r="HKG27" s="11"/>
      <c r="HKH27" s="11"/>
      <c r="HKI27" s="11"/>
      <c r="HKJ27" s="11"/>
      <c r="HKK27" s="11"/>
      <c r="HKL27" s="11"/>
      <c r="HKM27" s="11"/>
      <c r="HKN27" s="11"/>
      <c r="HKO27" s="11"/>
      <c r="HKP27" s="11"/>
      <c r="HKQ27" s="11"/>
      <c r="HKR27" s="11"/>
      <c r="HKS27" s="11"/>
      <c r="HKT27" s="11"/>
      <c r="HKU27" s="11"/>
      <c r="HKV27" s="11"/>
      <c r="HKW27" s="11"/>
      <c r="HKX27" s="11"/>
      <c r="HKY27" s="11"/>
      <c r="HKZ27" s="11"/>
      <c r="HLA27" s="11"/>
      <c r="HLB27" s="11"/>
      <c r="HLC27" s="11"/>
      <c r="HLD27" s="11"/>
      <c r="HLE27" s="11"/>
      <c r="HLF27" s="11"/>
      <c r="HLG27" s="11"/>
      <c r="HLH27" s="11"/>
      <c r="HLI27" s="11"/>
      <c r="HLJ27" s="11"/>
      <c r="HLK27" s="11"/>
      <c r="HLL27" s="11"/>
      <c r="HLM27" s="11"/>
      <c r="HLN27" s="11"/>
      <c r="HLO27" s="11"/>
      <c r="HLP27" s="11"/>
      <c r="HLQ27" s="11"/>
      <c r="HLR27" s="11"/>
      <c r="HLS27" s="11"/>
      <c r="HLT27" s="11"/>
      <c r="HLU27" s="11"/>
      <c r="HLV27" s="11"/>
      <c r="HLW27" s="11"/>
      <c r="HLX27" s="11"/>
      <c r="HLY27" s="11"/>
      <c r="HLZ27" s="11"/>
      <c r="HMA27" s="11"/>
      <c r="HMB27" s="11"/>
      <c r="HMC27" s="11"/>
      <c r="HMD27" s="11"/>
      <c r="HME27" s="11"/>
      <c r="HMF27" s="11"/>
      <c r="HMG27" s="11"/>
      <c r="HMH27" s="11"/>
      <c r="HMI27" s="11"/>
      <c r="HMJ27" s="11"/>
      <c r="HMK27" s="11"/>
      <c r="HML27" s="11"/>
      <c r="HMM27" s="11"/>
      <c r="HMN27" s="11"/>
      <c r="HMO27" s="11"/>
      <c r="HMP27" s="11"/>
      <c r="HMQ27" s="11"/>
      <c r="HMR27" s="11"/>
      <c r="HMS27" s="11"/>
      <c r="HMT27" s="11"/>
      <c r="HMU27" s="11"/>
      <c r="HMV27" s="11"/>
      <c r="HMW27" s="11"/>
      <c r="HMX27" s="11"/>
      <c r="HMY27" s="11"/>
      <c r="HMZ27" s="11"/>
      <c r="HNA27" s="11"/>
      <c r="HNB27" s="11"/>
      <c r="HNC27" s="11"/>
      <c r="HND27" s="11"/>
      <c r="HNE27" s="11"/>
      <c r="HNF27" s="11"/>
      <c r="HNG27" s="11"/>
      <c r="HNH27" s="11"/>
      <c r="HNI27" s="11"/>
      <c r="HNJ27" s="11"/>
      <c r="HNK27" s="11"/>
      <c r="HNL27" s="11"/>
      <c r="HNM27" s="11"/>
      <c r="HNN27" s="11"/>
      <c r="HNO27" s="11"/>
      <c r="HNP27" s="11"/>
      <c r="HNQ27" s="11"/>
      <c r="HNR27" s="11"/>
      <c r="HNS27" s="11"/>
      <c r="HNT27" s="11"/>
      <c r="HNU27" s="11"/>
      <c r="HNV27" s="11"/>
      <c r="HNW27" s="11"/>
      <c r="HNX27" s="11"/>
      <c r="HNY27" s="11"/>
      <c r="HNZ27" s="11"/>
      <c r="HOA27" s="11"/>
      <c r="HOB27" s="11"/>
      <c r="HOC27" s="11"/>
      <c r="HOD27" s="11"/>
      <c r="HOE27" s="11"/>
      <c r="HOF27" s="11"/>
      <c r="HOG27" s="11"/>
      <c r="HOH27" s="11"/>
      <c r="HOI27" s="11"/>
      <c r="HOJ27" s="11"/>
      <c r="HOK27" s="11"/>
      <c r="HOL27" s="11"/>
      <c r="HOM27" s="11"/>
      <c r="HON27" s="11"/>
      <c r="HOO27" s="11"/>
      <c r="HOP27" s="11"/>
      <c r="HOQ27" s="11"/>
      <c r="HOR27" s="11"/>
      <c r="HOS27" s="11"/>
      <c r="HOT27" s="11"/>
      <c r="HOU27" s="11"/>
      <c r="HOV27" s="11"/>
      <c r="HOW27" s="11"/>
      <c r="HOX27" s="11"/>
      <c r="HOY27" s="11"/>
      <c r="HOZ27" s="11"/>
      <c r="HPA27" s="11"/>
      <c r="HPB27" s="11"/>
      <c r="HPC27" s="11"/>
      <c r="HPD27" s="11"/>
      <c r="HPE27" s="11"/>
      <c r="HPF27" s="11"/>
      <c r="HPG27" s="11"/>
      <c r="HPH27" s="11"/>
      <c r="HPI27" s="11"/>
      <c r="HPJ27" s="11"/>
      <c r="HPK27" s="11"/>
      <c r="HPL27" s="11"/>
      <c r="HPM27" s="11"/>
      <c r="HPN27" s="11"/>
      <c r="HPO27" s="11"/>
      <c r="HPP27" s="11"/>
      <c r="HPQ27" s="11"/>
      <c r="HPR27" s="11"/>
      <c r="HPS27" s="11"/>
      <c r="HPT27" s="11"/>
      <c r="HPU27" s="11"/>
      <c r="HPV27" s="11"/>
      <c r="HPW27" s="11"/>
      <c r="HPX27" s="11"/>
      <c r="HPY27" s="11"/>
      <c r="HPZ27" s="11"/>
      <c r="HQA27" s="11"/>
      <c r="HQB27" s="11"/>
      <c r="HQC27" s="11"/>
      <c r="HQD27" s="11"/>
      <c r="HQE27" s="11"/>
      <c r="HQF27" s="11"/>
      <c r="HQG27" s="11"/>
      <c r="HQH27" s="11"/>
      <c r="HQI27" s="11"/>
      <c r="HQJ27" s="11"/>
      <c r="HQK27" s="11"/>
      <c r="HQL27" s="11"/>
      <c r="HQM27" s="11"/>
      <c r="HQN27" s="11"/>
      <c r="HQO27" s="11"/>
      <c r="HQP27" s="11"/>
      <c r="HQQ27" s="11"/>
      <c r="HQR27" s="11"/>
      <c r="HQS27" s="11"/>
      <c r="HQT27" s="11"/>
      <c r="HQU27" s="11"/>
      <c r="HQV27" s="11"/>
      <c r="HQW27" s="11"/>
      <c r="HQX27" s="11"/>
      <c r="HQY27" s="11"/>
      <c r="HQZ27" s="11"/>
      <c r="HRA27" s="11"/>
      <c r="HRB27" s="11"/>
      <c r="HRC27" s="11"/>
      <c r="HRD27" s="11"/>
      <c r="HRE27" s="11"/>
      <c r="HRF27" s="11"/>
      <c r="HRG27" s="11"/>
      <c r="HRH27" s="11"/>
      <c r="HRI27" s="11"/>
      <c r="HRJ27" s="11"/>
      <c r="HRK27" s="11"/>
      <c r="HRL27" s="11"/>
      <c r="HRM27" s="11"/>
      <c r="HRN27" s="11"/>
      <c r="HRO27" s="11"/>
      <c r="HRP27" s="11"/>
      <c r="HRQ27" s="11"/>
      <c r="HRR27" s="11"/>
      <c r="HRS27" s="11"/>
      <c r="HRT27" s="11"/>
      <c r="HRU27" s="11"/>
      <c r="HRV27" s="11"/>
      <c r="HRW27" s="11"/>
      <c r="HRX27" s="11"/>
      <c r="HRY27" s="11"/>
      <c r="HRZ27" s="11"/>
      <c r="HSA27" s="11"/>
      <c r="HSB27" s="11"/>
      <c r="HSC27" s="11"/>
      <c r="HSD27" s="11"/>
      <c r="HSE27" s="11"/>
    </row>
    <row r="28" spans="1:5907" s="8" customFormat="1" ht="19.95" customHeight="1" x14ac:dyDescent="0.4">
      <c r="A28" s="37"/>
      <c r="B28" s="38" t="s">
        <v>25</v>
      </c>
      <c r="C28" s="31" t="s">
        <v>47</v>
      </c>
      <c r="D28" s="611"/>
      <c r="E28" s="612"/>
      <c r="F28" s="39">
        <f>COUNTIFS(Table1351452010[Sales],"คุณจินตนา อ้อยหวาน",Table1351452010[(B)
Total
ค่าเชื่มสัญญาณ/ค่าติดตั้ง/
ค่าขายอุปกรณ์],"&gt;0")</f>
        <v>0</v>
      </c>
      <c r="G28" s="40">
        <f>SUMIF(Table1351452010[[#All],[Sales]],"คุณจินตนา อ้อยหวาน",Table1351452010[[#All],[(B)
Total
ค่าเชื่มสัญญาณ/ค่าติดตั้ง/
ค่าขายอุปกรณ์]])</f>
        <v>0</v>
      </c>
      <c r="H28" s="32">
        <v>0</v>
      </c>
      <c r="I28" s="41">
        <f t="shared" si="3"/>
        <v>0</v>
      </c>
      <c r="J28" s="36"/>
      <c r="K28" s="36"/>
      <c r="L28" s="36"/>
      <c r="M28" s="36"/>
      <c r="N28" s="582"/>
      <c r="O28" s="379"/>
      <c r="P28" s="318" t="s">
        <v>13</v>
      </c>
      <c r="Q28" s="381" t="s">
        <v>47</v>
      </c>
      <c r="R28" s="369">
        <v>0.75</v>
      </c>
      <c r="S28" s="370">
        <f>SUMIF($C$5:$C$44,"คุณจินตนา อ้อยหวาน",$I$5:$I$44)*R28</f>
        <v>10657.02528</v>
      </c>
      <c r="T28" s="357" t="s">
        <v>121</v>
      </c>
      <c r="U28" s="358">
        <v>0</v>
      </c>
      <c r="V28" s="692">
        <f>S28+U29</f>
        <v>10657.02528</v>
      </c>
      <c r="W28" s="581"/>
      <c r="X28" s="11"/>
      <c r="Y28" s="11"/>
      <c r="Z28" s="11"/>
      <c r="AA28" s="11"/>
      <c r="AB28" s="11"/>
      <c r="AC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row>
    <row r="29" spans="1:5907" s="8" customFormat="1" ht="19.95" customHeight="1" x14ac:dyDescent="0.4">
      <c r="A29" s="37"/>
      <c r="B29" s="38"/>
      <c r="C29" s="31" t="s">
        <v>48</v>
      </c>
      <c r="D29" s="611"/>
      <c r="E29" s="612"/>
      <c r="F29" s="39">
        <f>COUNTIFS(Table1351452010[Sales],"คุณพัชรพรรณ พึ่งพา",Table1351452010[(B)
Total
ค่าเชื่มสัญญาณ/ค่าติดตั้ง/
ค่าขายอุปกรณ์],"&gt;0")</f>
        <v>0</v>
      </c>
      <c r="G29" s="40">
        <f>SUMIF(Table1351452010[[#All],[Sales]],"คุณพัชรพรรณ พึ่งพา",Table1351452010[[#All],[(B)
Total
ค่าเชื่มสัญญาณ/ค่าติดตั้ง/
ค่าขายอุปกรณ์]])</f>
        <v>0</v>
      </c>
      <c r="H29" s="32">
        <v>0</v>
      </c>
      <c r="I29" s="41">
        <f t="shared" si="3"/>
        <v>0</v>
      </c>
      <c r="J29" s="36"/>
      <c r="K29" s="36"/>
      <c r="L29" s="36"/>
      <c r="M29" s="36"/>
      <c r="N29" s="582"/>
      <c r="O29" s="379"/>
      <c r="P29" s="319"/>
      <c r="Q29" s="380" t="s">
        <v>209</v>
      </c>
      <c r="R29" s="367" t="s">
        <v>121</v>
      </c>
      <c r="S29" s="368">
        <v>0</v>
      </c>
      <c r="T29" s="356">
        <v>1</v>
      </c>
      <c r="U29" s="394">
        <f>SUMIF($C$5:$C$44,"คุณจินตนาอ้อยหวาน2",$I$5:$I$44)*T29</f>
        <v>0</v>
      </c>
      <c r="V29" s="685"/>
      <c r="W29" s="581"/>
      <c r="X29" s="11"/>
      <c r="Y29" s="11"/>
      <c r="Z29" s="242"/>
      <c r="AA29" s="101"/>
      <c r="AB29" s="68"/>
      <c r="AC29" s="11"/>
    </row>
    <row r="30" spans="1:5907" s="8" customFormat="1" ht="19.95" customHeight="1" x14ac:dyDescent="0.4">
      <c r="A30" s="37"/>
      <c r="B30" s="38"/>
      <c r="C30" s="31" t="s">
        <v>61</v>
      </c>
      <c r="D30" s="611"/>
      <c r="E30" s="612"/>
      <c r="F30" s="39">
        <f>COUNTIFS(Table1351452010[Sales],"คุณชนัฐฎา สนคะมี",Table1351452010[(B)
Total
ค่าเชื่มสัญญาณ/ค่าติดตั้ง/
ค่าขายอุปกรณ์],"&gt;0")</f>
        <v>0</v>
      </c>
      <c r="G30" s="40">
        <f>SUMIF(Table1351452010[[#All],[Sales]],"คุณชนัฐฎา สนคะมี",Table1351452010[[#All],[(B)
Total
ค่าเชื่มสัญญาณ/ค่าติดตั้ง/
ค่าขายอุปกรณ์]])</f>
        <v>0</v>
      </c>
      <c r="H30" s="32">
        <v>0</v>
      </c>
      <c r="I30" s="41">
        <f t="shared" si="3"/>
        <v>0</v>
      </c>
      <c r="J30" s="36"/>
      <c r="K30" s="36"/>
      <c r="L30" s="36"/>
      <c r="M30" s="36"/>
      <c r="N30" s="582"/>
      <c r="O30" s="379"/>
      <c r="P30" s="318" t="s">
        <v>13</v>
      </c>
      <c r="Q30" s="381" t="s">
        <v>48</v>
      </c>
      <c r="R30" s="369">
        <v>0.75</v>
      </c>
      <c r="S30" s="370">
        <f>SUMIF($C$5:$C$44,"คุณพัชรพรรณ พึ่งพา",$I$5:$I$44)*R30</f>
        <v>45046.8</v>
      </c>
      <c r="T30" s="357" t="s">
        <v>121</v>
      </c>
      <c r="U30" s="358">
        <v>0</v>
      </c>
      <c r="V30" s="692">
        <f>S30+U31</f>
        <v>45046.8</v>
      </c>
      <c r="W30" s="581"/>
      <c r="X30" s="11"/>
      <c r="Y30" s="11"/>
      <c r="Z30" s="242"/>
      <c r="AA30" s="68"/>
      <c r="AB30" s="288"/>
      <c r="AC30" s="11"/>
    </row>
    <row r="31" spans="1:5907" s="8" customFormat="1" ht="19.95" customHeight="1" x14ac:dyDescent="0.4">
      <c r="A31" s="37"/>
      <c r="B31" s="38"/>
      <c r="C31" s="31" t="s">
        <v>78</v>
      </c>
      <c r="D31" s="611"/>
      <c r="E31" s="612"/>
      <c r="F31" s="39">
        <f>COUNTIFS(Table1351452010[Sales],"คุณจิรภิญญา เป็นปึก",Table1351452010[(B)
Total
ค่าเชื่มสัญญาณ/ค่าติดตั้ง/
ค่าขายอุปกรณ์],"&gt;0")</f>
        <v>0</v>
      </c>
      <c r="G31" s="40">
        <f>SUMIF(Table1351452010[[#All],[Sales]],"คุณจิรภิญญา เป็นปึก",Table1351452010[[#All],[(B)
Total
ค่าเชื่มสัญญาณ/ค่าติดตั้ง/
ค่าขายอุปกรณ์]])</f>
        <v>0</v>
      </c>
      <c r="H31" s="32">
        <v>0</v>
      </c>
      <c r="I31" s="41">
        <f t="shared" si="3"/>
        <v>0</v>
      </c>
      <c r="J31" s="36"/>
      <c r="K31" s="36"/>
      <c r="L31" s="36"/>
      <c r="M31" s="36"/>
      <c r="N31" s="582"/>
      <c r="O31" s="379"/>
      <c r="P31" s="319"/>
      <c r="Q31" s="380" t="s">
        <v>210</v>
      </c>
      <c r="R31" s="367" t="s">
        <v>121</v>
      </c>
      <c r="S31" s="368">
        <v>0</v>
      </c>
      <c r="T31" s="356">
        <v>1</v>
      </c>
      <c r="U31" s="394">
        <f>SUMIF($C$5:$C$44,"คุณพัชรพรรณ พึ่งพา2",$I$5:$I$44)*T31</f>
        <v>0</v>
      </c>
      <c r="V31" s="685"/>
      <c r="W31" s="581"/>
      <c r="X31" s="11"/>
      <c r="Y31" s="11"/>
      <c r="Z31" s="242"/>
      <c r="AA31" s="68"/>
      <c r="AB31" s="288"/>
      <c r="AC31" s="11"/>
    </row>
    <row r="32" spans="1:5907" s="8" customFormat="1" ht="19.95" customHeight="1" x14ac:dyDescent="0.4">
      <c r="A32" s="37"/>
      <c r="B32" s="38"/>
      <c r="C32" s="42" t="s">
        <v>45</v>
      </c>
      <c r="D32" s="611"/>
      <c r="E32" s="612"/>
      <c r="F32" s="39">
        <f>COUNTIFS(Table1351452010[Sales],"คุณแดง มูลสองแคว",Table1351452010[(B)
Total
ค่าเชื่มสัญญาณ/ค่าติดตั้ง/
ค่าขายอุปกรณ์],"&gt;0")</f>
        <v>0</v>
      </c>
      <c r="G32" s="40">
        <f>SUMIF(Table1351452010[[#All],[Sales]],"คุณแดง มูลสองแคว",Table1351452010[[#All],[(B)
Total
ค่าเชื่มสัญญาณ/ค่าติดตั้ง/
ค่าขายอุปกรณ์]])</f>
        <v>0</v>
      </c>
      <c r="H32" s="32">
        <v>0</v>
      </c>
      <c r="I32" s="41">
        <f t="shared" si="3"/>
        <v>0</v>
      </c>
      <c r="J32" s="36"/>
      <c r="K32" s="36"/>
      <c r="L32" s="36"/>
      <c r="M32" s="36"/>
      <c r="N32" s="582"/>
      <c r="O32" s="379"/>
      <c r="P32" s="318" t="s">
        <v>13</v>
      </c>
      <c r="Q32" s="381" t="s">
        <v>61</v>
      </c>
      <c r="R32" s="369">
        <v>0.75</v>
      </c>
      <c r="S32" s="370">
        <f>SUMIF($C$5:$C$44,"คุณชนัฐฎา สนคะมี",$I$5:$I$44)*R32</f>
        <v>1823.6620800000001</v>
      </c>
      <c r="T32" s="357" t="s">
        <v>121</v>
      </c>
      <c r="U32" s="358">
        <v>0</v>
      </c>
      <c r="V32" s="692">
        <f>S32+U33</f>
        <v>1823.6620800000001</v>
      </c>
      <c r="W32" s="581"/>
      <c r="X32" s="11"/>
      <c r="Y32" s="11"/>
      <c r="Z32" s="242"/>
      <c r="AA32" s="68"/>
      <c r="AB32" s="268"/>
      <c r="AC32" s="11"/>
    </row>
    <row r="33" spans="1:265" s="8" customFormat="1" ht="19.95" customHeight="1" x14ac:dyDescent="0.4">
      <c r="A33" s="37"/>
      <c r="B33" s="38"/>
      <c r="C33" s="43" t="s">
        <v>41</v>
      </c>
      <c r="D33" s="611"/>
      <c r="E33" s="612"/>
      <c r="F33" s="39">
        <f>COUNTIFS(Table1351452010[Sales],"คุณรุ่งอรุณ อินบุญรอด",Table1351452010[(B)
Total
ค่าเชื่มสัญญาณ/ค่าติดตั้ง/
ค่าขายอุปกรณ์],"&gt;0")</f>
        <v>0</v>
      </c>
      <c r="G33" s="44">
        <f>SUMIF(Table1351452010[[#All],[Sales]],"คุณรุ่งอรุณ อินบุญรอด",Table1351452010[[#All],[(B)
Total
ค่าเชื่มสัญญาณ/ค่าติดตั้ง/
ค่าขายอุปกรณ์]])</f>
        <v>0</v>
      </c>
      <c r="H33" s="32">
        <v>0</v>
      </c>
      <c r="I33" s="41">
        <f t="shared" ref="I33" si="4">G33-H33</f>
        <v>0</v>
      </c>
      <c r="J33" s="36"/>
      <c r="K33" s="36"/>
      <c r="L33" s="36"/>
      <c r="M33" s="36"/>
      <c r="N33" s="582"/>
      <c r="O33" s="379"/>
      <c r="P33" s="319"/>
      <c r="Q33" s="380" t="s">
        <v>211</v>
      </c>
      <c r="R33" s="367" t="s">
        <v>121</v>
      </c>
      <c r="S33" s="368">
        <v>0</v>
      </c>
      <c r="T33" s="356">
        <v>1</v>
      </c>
      <c r="U33" s="394">
        <f>SUMIF($C$5:$C$44,"คุณชนัฐฎา สนคะมี2",$I$5:$I$44)*T33</f>
        <v>0</v>
      </c>
      <c r="V33" s="685"/>
      <c r="W33" s="581"/>
      <c r="X33" s="11"/>
      <c r="Y33" s="11"/>
      <c r="Z33" s="242"/>
      <c r="AA33" s="68"/>
      <c r="AB33" s="268"/>
      <c r="AC33" s="11"/>
    </row>
    <row r="34" spans="1:265" s="8" customFormat="1" ht="19.95" customHeight="1" thickBot="1" x14ac:dyDescent="0.45">
      <c r="A34" s="45"/>
      <c r="B34" s="46"/>
      <c r="C34" s="47" t="s">
        <v>129</v>
      </c>
      <c r="D34" s="618"/>
      <c r="E34" s="615"/>
      <c r="F34" s="48">
        <f>COUNTIFS(Table1351452010[Sales],"คุณสุชานัน พึ่งพา(OS)",Table1351452010[(B)
Total
ค่าเชื่มสัญญาณ/ค่าติดตั้ง/
ค่าขายอุปกรณ์],"&gt;0")</f>
        <v>0</v>
      </c>
      <c r="G34" s="49">
        <f>SUMIF(Table1351452010[Sales],"คุณสุชานัน พึ่งพา(OS)",Table1351452010[(B)
Total
ค่าเชื่มสัญญาณ/ค่าติดตั้ง/
ค่าขายอุปกรณ์])</f>
        <v>0</v>
      </c>
      <c r="H34" s="50">
        <v>0</v>
      </c>
      <c r="I34" s="51">
        <f t="shared" si="3"/>
        <v>0</v>
      </c>
      <c r="J34" s="36"/>
      <c r="K34" s="36"/>
      <c r="L34" s="36"/>
      <c r="M34" s="36"/>
      <c r="N34" s="582"/>
      <c r="O34" s="379"/>
      <c r="P34" s="318" t="s">
        <v>13</v>
      </c>
      <c r="Q34" s="381" t="s">
        <v>78</v>
      </c>
      <c r="R34" s="369">
        <v>0.75</v>
      </c>
      <c r="S34" s="370">
        <f>SUMIF($C$5:$C$44,"คุณจิรภิญญา เป็นปึก",$I$5:$I$44)*R34</f>
        <v>5642.9602559999994</v>
      </c>
      <c r="T34" s="357" t="s">
        <v>121</v>
      </c>
      <c r="U34" s="358">
        <v>0</v>
      </c>
      <c r="V34" s="692">
        <f>S34+U35</f>
        <v>5642.9602559999994</v>
      </c>
      <c r="W34" s="581"/>
      <c r="X34" s="11"/>
      <c r="Y34" s="11"/>
      <c r="Z34" s="242"/>
      <c r="AA34" s="68"/>
      <c r="AB34" s="288"/>
      <c r="AC34" s="11"/>
    </row>
    <row r="35" spans="1:265" s="8" customFormat="1" ht="19.95" customHeight="1" x14ac:dyDescent="0.4">
      <c r="A35" s="37">
        <v>3</v>
      </c>
      <c r="B35" s="52" t="s">
        <v>142</v>
      </c>
      <c r="C35" s="53" t="s">
        <v>43</v>
      </c>
      <c r="D35" s="622" t="s">
        <v>76</v>
      </c>
      <c r="E35" s="619"/>
      <c r="F35" s="54">
        <f>COUNTIFS(Table1351452010[[#All],[Sales]],"คุณนิมิต จุ้ยอยู่ทอง",Table1351452010[[#All],[(C)
Total 
คอมฯค่าเชื่อมสัญญาณ]],"&gt;1")</f>
        <v>0</v>
      </c>
      <c r="G35" s="55">
        <f>SUMIF(Table1351452010[[#All],[Sales]],"คุณนิมิต จุ้ยอยู่ทอง",Table1351452010[[#All],[(C)
Total 
คอมฯค่าเชื่อมสัญญาณ]])</f>
        <v>0</v>
      </c>
      <c r="H35" s="56">
        <v>0</v>
      </c>
      <c r="I35" s="57">
        <f>G35-H35</f>
        <v>0</v>
      </c>
      <c r="J35" s="36"/>
      <c r="K35" s="36"/>
      <c r="L35" s="36"/>
      <c r="M35" s="36"/>
      <c r="N35" s="582"/>
      <c r="O35" s="379"/>
      <c r="P35" s="319"/>
      <c r="Q35" s="380" t="s">
        <v>212</v>
      </c>
      <c r="R35" s="367" t="s">
        <v>121</v>
      </c>
      <c r="S35" s="368">
        <v>0</v>
      </c>
      <c r="T35" s="356">
        <v>1</v>
      </c>
      <c r="U35" s="394">
        <f>SUMIF($C$5:$C$44,"คุณจิรภิญญา เป็นปึก2",$I$5:$I$44)*T35</f>
        <v>0</v>
      </c>
      <c r="V35" s="685"/>
      <c r="W35" s="581"/>
      <c r="X35" s="11"/>
      <c r="Y35" s="11"/>
      <c r="Z35" s="223"/>
      <c r="AA35" s="68"/>
      <c r="AB35" s="68"/>
      <c r="AC35" s="11"/>
    </row>
    <row r="36" spans="1:265" s="8" customFormat="1" ht="19.95" customHeight="1" x14ac:dyDescent="0.4">
      <c r="A36" s="37"/>
      <c r="B36" s="52" t="s">
        <v>72</v>
      </c>
      <c r="C36" s="31" t="s">
        <v>44</v>
      </c>
      <c r="D36" s="623" t="s">
        <v>77</v>
      </c>
      <c r="E36" s="619"/>
      <c r="F36" s="58">
        <f>COUNTIFS(Table1351452010[[#All],[Sales]],"คุณธวัช มีแสง",Table1351452010[[#All],[(C)
Total 
คอมฯค่าเชื่อมสัญญาณ]],"&gt;1")</f>
        <v>0</v>
      </c>
      <c r="G36" s="40">
        <f>SUMIF(Table1351452010[[#All],[Sales]],"คุณธวัช มีแสง",Table1351452010[[#All],[(C)
Total 
คอมฯค่าเชื่อมสัญญาณ]])</f>
        <v>0</v>
      </c>
      <c r="H36" s="32">
        <v>0</v>
      </c>
      <c r="I36" s="41">
        <f>G36-H36</f>
        <v>0</v>
      </c>
      <c r="J36" s="36"/>
      <c r="K36" s="36"/>
      <c r="L36" s="36"/>
      <c r="M36" s="36"/>
      <c r="N36" s="582"/>
      <c r="O36" s="379"/>
      <c r="P36" s="318" t="s">
        <v>51</v>
      </c>
      <c r="Q36" s="381" t="s">
        <v>45</v>
      </c>
      <c r="R36" s="369">
        <v>0.75</v>
      </c>
      <c r="S36" s="370">
        <f>SUMIF($C$5:$C$44,"คุณแดง มูลสองแคว",$I$5:$I$44)*R36</f>
        <v>0</v>
      </c>
      <c r="T36" s="357" t="s">
        <v>121</v>
      </c>
      <c r="U36" s="358">
        <v>0</v>
      </c>
      <c r="V36" s="692">
        <f>S36+U37</f>
        <v>0</v>
      </c>
      <c r="W36" s="581"/>
      <c r="X36" s="11"/>
      <c r="Y36" s="11"/>
    </row>
    <row r="37" spans="1:265" s="8" customFormat="1" ht="19.95" customHeight="1" x14ac:dyDescent="0.4">
      <c r="A37" s="37"/>
      <c r="B37" s="59"/>
      <c r="C37" s="31" t="s">
        <v>46</v>
      </c>
      <c r="D37" s="624"/>
      <c r="E37" s="620"/>
      <c r="F37" s="58">
        <f>COUNTIFS(Table1351452010[[#All],[Sales]],"คุณนิยนต์ อยู่ทะเล",Table1351452010[[#All],[(C)
Total 
คอมฯค่าเชื่อมสัญญาณ]],"&gt;1")</f>
        <v>0</v>
      </c>
      <c r="G37" s="40">
        <f>SUMIF(Table1351452010[[#All],[Sales]],"คุณแดง มูลสองแคว",Table1351452010[[#All],[(C)
Total 
คอมฯค่าเชื่อมสัญญาณ]])</f>
        <v>0</v>
      </c>
      <c r="H37" s="32">
        <v>0</v>
      </c>
      <c r="I37" s="41">
        <f>G37-H37</f>
        <v>0</v>
      </c>
      <c r="J37" s="36"/>
      <c r="K37" s="36"/>
      <c r="L37" s="36"/>
      <c r="M37" s="36"/>
      <c r="N37" s="582"/>
      <c r="O37" s="379"/>
      <c r="P37" s="319"/>
      <c r="Q37" s="380" t="s">
        <v>213</v>
      </c>
      <c r="R37" s="367" t="s">
        <v>121</v>
      </c>
      <c r="S37" s="368">
        <v>0</v>
      </c>
      <c r="T37" s="356">
        <v>1</v>
      </c>
      <c r="U37" s="394">
        <f>SUMIF($C$5:$C$44,"คุณแดง มูลสองแคว2",$I$5:$I$44)*T37</f>
        <v>0</v>
      </c>
      <c r="V37" s="685"/>
      <c r="W37" s="581"/>
      <c r="X37" s="11"/>
      <c r="Y37" s="11"/>
    </row>
    <row r="38" spans="1:265" s="8" customFormat="1" ht="21" customHeight="1" x14ac:dyDescent="0.4">
      <c r="A38" s="37"/>
      <c r="B38" s="59"/>
      <c r="C38" s="31" t="s">
        <v>47</v>
      </c>
      <c r="D38" s="625"/>
      <c r="E38" s="621"/>
      <c r="F38" s="58">
        <f>COUNTIFS(Table1351452010[[#All],[Sales]],"คุณจินตนา อ้อยหวาน",Table1351452010[[#All],[(C)
Total 
คอมฯค่าเชื่อมสัญญาณ]],"&gt;1")</f>
        <v>0</v>
      </c>
      <c r="G38" s="40">
        <f>SUMIF(Table1351452010[[#All],[Sales]],"คุณจินตนา อ้อยหวาน",Table1351452010[[#All],[(C)
Total 
คอมฯค่าเชื่อมสัญญาณ]])</f>
        <v>0</v>
      </c>
      <c r="H38" s="32">
        <v>0</v>
      </c>
      <c r="I38" s="41">
        <f t="shared" ref="I38:I44" si="5">G38-H38</f>
        <v>0</v>
      </c>
      <c r="J38" s="36"/>
      <c r="K38" s="36"/>
      <c r="L38" s="36"/>
      <c r="M38" s="36"/>
      <c r="N38" s="582"/>
      <c r="O38" s="379"/>
      <c r="P38" s="318" t="s">
        <v>51</v>
      </c>
      <c r="Q38" s="381" t="s">
        <v>41</v>
      </c>
      <c r="R38" s="369">
        <v>0.75</v>
      </c>
      <c r="S38" s="370">
        <f>SUMIF($C$5:$C$44,"คุณรุ่งอรุณ อินบุญรอด",$I$5:$I$44)*R38</f>
        <v>5040.0576000000001</v>
      </c>
      <c r="T38" s="357" t="s">
        <v>121</v>
      </c>
      <c r="U38" s="358">
        <v>0</v>
      </c>
      <c r="V38" s="692">
        <f>S38+U39</f>
        <v>5040.0576000000001</v>
      </c>
      <c r="W38" s="581"/>
      <c r="X38" s="11"/>
      <c r="Y38" s="11"/>
    </row>
    <row r="39" spans="1:265" s="8" customFormat="1" ht="18.600000000000001" customHeight="1" x14ac:dyDescent="0.4">
      <c r="A39" s="37"/>
      <c r="B39" s="59"/>
      <c r="C39" s="31" t="s">
        <v>48</v>
      </c>
      <c r="D39" s="625"/>
      <c r="E39" s="621"/>
      <c r="F39" s="58">
        <f>COUNTIFS(Table1351452010[[#All],[Sales]],"คุณพัชรพรรณ พึ่งพา",Table1351452010[[#All],[(C)
Total 
คอมฯค่าเชื่อมสัญญาณ]],"&gt;1")</f>
        <v>0</v>
      </c>
      <c r="G39" s="40">
        <f>SUMIF(Table1351452010[[#All],[Sales]],"คุณพัชรพรรณ พึ่งพา",Table1351452010[[#All],[(C)
Total 
คอมฯค่าเชื่อมสัญญาณ]])</f>
        <v>0</v>
      </c>
      <c r="H39" s="32">
        <v>0</v>
      </c>
      <c r="I39" s="41">
        <f t="shared" si="5"/>
        <v>0</v>
      </c>
      <c r="J39" s="36"/>
      <c r="K39" s="36"/>
      <c r="L39" s="36"/>
      <c r="M39" s="36"/>
      <c r="N39" s="582"/>
      <c r="O39" s="379"/>
      <c r="P39" s="319"/>
      <c r="Q39" s="380" t="s">
        <v>214</v>
      </c>
      <c r="R39" s="367" t="s">
        <v>121</v>
      </c>
      <c r="S39" s="368">
        <v>0</v>
      </c>
      <c r="T39" s="356">
        <v>1</v>
      </c>
      <c r="U39" s="394">
        <f>SUMIF($C$5:$C$44,"คุณรุ่งอรุณ อินบุญรอด2",$I$5:$I$44)*T39</f>
        <v>0</v>
      </c>
      <c r="V39" s="685"/>
      <c r="W39" s="581"/>
      <c r="X39" s="11"/>
      <c r="Y39" s="11"/>
    </row>
    <row r="40" spans="1:265" s="8" customFormat="1" ht="23.4" customHeight="1" x14ac:dyDescent="0.4">
      <c r="A40" s="37"/>
      <c r="B40" s="59"/>
      <c r="C40" s="31" t="s">
        <v>61</v>
      </c>
      <c r="D40" s="625"/>
      <c r="E40" s="621"/>
      <c r="F40" s="58">
        <f>COUNTIFS(Table1351452010[[#All],[Sales]],"คุณชนัฐฎา สนคะมี",Table1351452010[[#All],[(C)
Total 
คอมฯค่าเชื่อมสัญญาณ]],"&gt;1")</f>
        <v>0</v>
      </c>
      <c r="G40" s="40">
        <f>SUMIF(Table1351452010[[#All],[Sales]],"คุณชนัฐฎา สนคะมี",Table1351452010[[#All],[(C)
Total 
คอมฯค่าเชื่อมสัญญาณ]])</f>
        <v>0</v>
      </c>
      <c r="H40" s="32">
        <v>0</v>
      </c>
      <c r="I40" s="41">
        <f t="shared" si="5"/>
        <v>0</v>
      </c>
      <c r="J40" s="36"/>
      <c r="K40" s="36"/>
      <c r="L40" s="36"/>
      <c r="M40" s="36"/>
      <c r="N40" s="582"/>
      <c r="O40" s="382"/>
      <c r="P40" s="349" t="s">
        <v>109</v>
      </c>
      <c r="Q40" s="383" t="s">
        <v>129</v>
      </c>
      <c r="R40" s="371">
        <v>0.75</v>
      </c>
      <c r="S40" s="370">
        <f>SUMIF($C$5:$C$44,"คุณสุชานัน พึ่งพา(OS)",$I$5:$I$44)*R40</f>
        <v>0</v>
      </c>
      <c r="T40" s="359" t="s">
        <v>121</v>
      </c>
      <c r="U40" s="360">
        <v>0</v>
      </c>
      <c r="V40" s="692">
        <f>S41+U41</f>
        <v>0</v>
      </c>
      <c r="W40" s="581"/>
      <c r="X40" s="11"/>
      <c r="Y40" s="11"/>
    </row>
    <row r="41" spans="1:265" ht="19.95" customHeight="1" thickBot="1" x14ac:dyDescent="0.45">
      <c r="A41" s="37"/>
      <c r="B41" s="59"/>
      <c r="C41" s="31" t="s">
        <v>78</v>
      </c>
      <c r="D41" s="625"/>
      <c r="E41" s="621"/>
      <c r="F41" s="58">
        <f>COUNTIFS(Table1351452010[[#All],[Sales]],"คุณจิรภิญญา เป็นปึก",Table1351452010[[#All],[(C)
Total 
คอมฯค่าเชื่อมสัญญาณ]],"&gt;1")</f>
        <v>0</v>
      </c>
      <c r="G41" s="40">
        <f>SUMIF(Table1351452010[[#All],[Sales]],"คุณจิรภิญญา เป็นปึก",Table1351452010[[#All],[(C)
Total 
คอมฯค่าเชื่อมสัญญาณ]])</f>
        <v>0</v>
      </c>
      <c r="H41" s="32">
        <v>0</v>
      </c>
      <c r="I41" s="41">
        <f t="shared" si="5"/>
        <v>0</v>
      </c>
      <c r="J41" s="36"/>
      <c r="K41" s="216"/>
      <c r="L41" s="217"/>
      <c r="M41" s="20"/>
      <c r="N41" s="582"/>
      <c r="O41" s="382"/>
      <c r="P41" s="389"/>
      <c r="Q41" s="390" t="s">
        <v>216</v>
      </c>
      <c r="R41" s="391" t="s">
        <v>121</v>
      </c>
      <c r="S41" s="392">
        <v>0</v>
      </c>
      <c r="T41" s="393">
        <v>1</v>
      </c>
      <c r="U41" s="394">
        <f>SUMIF($C$5:$C$44,"คุณสุชานัน พึ่งพา(OS)2",$I$5:$I$44)*T41</f>
        <v>0</v>
      </c>
      <c r="V41" s="697"/>
      <c r="W41" s="581"/>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row>
    <row r="42" spans="1:265" s="8" customFormat="1" ht="19.95" customHeight="1" x14ac:dyDescent="0.4">
      <c r="A42" s="37"/>
      <c r="B42" s="59"/>
      <c r="C42" s="31" t="s">
        <v>45</v>
      </c>
      <c r="D42" s="625"/>
      <c r="E42" s="621"/>
      <c r="F42" s="58">
        <f>COUNTIFS(Table1351452010[[#All],[Sales]],"คุณแดง มูลสองแคว",Table1351452010[[#All],[(C)
Total 
คอมฯค่าเชื่อมสัญญาณ]],"&gt;1")</f>
        <v>0</v>
      </c>
      <c r="G42" s="40">
        <f>SUMIF(Table1351452010[[#All],[Sales]],"คุณแดง มูลสองแคว",Table1351452010[[#All],[(C)
Total 
คอมฯค่าเชื่อมสัญญาณ]])</f>
        <v>0</v>
      </c>
      <c r="H42" s="32">
        <v>0</v>
      </c>
      <c r="I42" s="41">
        <f t="shared" si="5"/>
        <v>0</v>
      </c>
      <c r="J42" s="36"/>
      <c r="K42" s="216"/>
      <c r="L42" s="320"/>
      <c r="M42" s="320"/>
      <c r="N42" s="582"/>
      <c r="O42" s="395" t="s">
        <v>16</v>
      </c>
      <c r="P42" s="396" t="s">
        <v>38</v>
      </c>
      <c r="Q42" s="397" t="s">
        <v>129</v>
      </c>
      <c r="R42" s="398">
        <v>0.05</v>
      </c>
      <c r="S42" s="399">
        <f>$U$12*R42</f>
        <v>5073.7158143999995</v>
      </c>
      <c r="T42" s="400">
        <v>0</v>
      </c>
      <c r="U42" s="401">
        <v>0</v>
      </c>
      <c r="V42" s="421">
        <f>S42</f>
        <v>5073.7158143999995</v>
      </c>
      <c r="W42" s="581"/>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c r="IX42" s="13"/>
      <c r="IY42" s="13"/>
      <c r="IZ42" s="13"/>
      <c r="JA42" s="13"/>
      <c r="JB42" s="13"/>
      <c r="JC42" s="13"/>
      <c r="JD42" s="13"/>
      <c r="JE42" s="13"/>
    </row>
    <row r="43" spans="1:265" s="14" customFormat="1" ht="19.95" customHeight="1" x14ac:dyDescent="0.4">
      <c r="A43" s="37"/>
      <c r="B43" s="59"/>
      <c r="C43" s="42" t="s">
        <v>41</v>
      </c>
      <c r="D43" s="625"/>
      <c r="E43" s="621"/>
      <c r="F43" s="39">
        <f>COUNTIFS(Table1351452010[[#All],[Sales]],"คุณรุ่งอรุณ อินบุญรอด",Table1351452010[[#All],[(C)
Total 
คอมฯค่าเชื่อมสัญญาณ]],"&gt;1")</f>
        <v>0</v>
      </c>
      <c r="G43" s="44">
        <f>SUMIF(Table1351452010[[#All],[Sales]],"คุณรุ่งอรุณ อินบุญรอด",Table1351452010[[#All],[(C)
Total 
คอมฯค่าเชื่อมสัญญาณ]])</f>
        <v>0</v>
      </c>
      <c r="H43" s="32">
        <v>0</v>
      </c>
      <c r="I43" s="41">
        <f t="shared" ref="I43" si="6">G43-H43</f>
        <v>0</v>
      </c>
      <c r="J43" s="36"/>
      <c r="K43" s="218"/>
      <c r="L43" s="321"/>
      <c r="M43" s="321"/>
      <c r="N43" s="582"/>
      <c r="O43" s="384" t="s">
        <v>226</v>
      </c>
      <c r="P43" s="316" t="s">
        <v>79</v>
      </c>
      <c r="Q43" s="385" t="s">
        <v>43</v>
      </c>
      <c r="R43" s="374">
        <v>0.1</v>
      </c>
      <c r="S43" s="375">
        <f>$U$12*R43</f>
        <v>10147.431628799999</v>
      </c>
      <c r="T43" s="361">
        <v>0</v>
      </c>
      <c r="U43" s="362">
        <v>0</v>
      </c>
      <c r="V43" s="422">
        <f>S43</f>
        <v>10147.431628799999</v>
      </c>
      <c r="W43" s="581"/>
      <c r="X43" s="8"/>
      <c r="Y43" s="8"/>
      <c r="Z43" s="8"/>
      <c r="AA43" s="8"/>
      <c r="AB43" s="8"/>
      <c r="AC43" s="8"/>
      <c r="AD43" s="13"/>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row>
    <row r="44" spans="1:265" ht="19.95" customHeight="1" thickBot="1" x14ac:dyDescent="0.45">
      <c r="A44" s="37"/>
      <c r="B44" s="60"/>
      <c r="C44" s="42" t="s">
        <v>129</v>
      </c>
      <c r="D44" s="626"/>
      <c r="E44" s="621"/>
      <c r="F44" s="39">
        <f>COUNTIFS(Table1351452010[[#All],[Sales]],"คุณสุชานัน พึ่งพา(OS)",Table1351452010[[#All],[(C)
Total 
คอมฯค่าเชื่อมสัญญาณ]],"&gt;1")</f>
        <v>0</v>
      </c>
      <c r="G44" s="44">
        <f>SUMIF(Table1351452010[[#All],[Sales]],"คุณสุชานัน พึ่งพา(OS)",Table1351452010[[#All],[(C)
Total 
คอมฯค่าเชื่อมสัญญาณ]])</f>
        <v>0</v>
      </c>
      <c r="H44" s="32">
        <v>0</v>
      </c>
      <c r="I44" s="41">
        <f t="shared" si="5"/>
        <v>0</v>
      </c>
      <c r="J44" s="36"/>
      <c r="K44" s="26"/>
      <c r="L44" s="226"/>
      <c r="M44" s="226"/>
      <c r="N44" s="582"/>
      <c r="O44" s="386" t="s">
        <v>227</v>
      </c>
      <c r="P44" s="387" t="s">
        <v>109</v>
      </c>
      <c r="Q44" s="388" t="s">
        <v>129</v>
      </c>
      <c r="R44" s="372">
        <v>0.1</v>
      </c>
      <c r="S44" s="373">
        <f>$U$12*R44</f>
        <v>10147.431628799999</v>
      </c>
      <c r="T44" s="363">
        <v>0</v>
      </c>
      <c r="U44" s="364">
        <v>0</v>
      </c>
      <c r="V44" s="423">
        <f>S44</f>
        <v>10147.431628799999</v>
      </c>
      <c r="W44" s="581"/>
      <c r="X44" s="8"/>
      <c r="Y44" s="8"/>
      <c r="Z44" s="8"/>
      <c r="AA44" s="8"/>
      <c r="AB44" s="8"/>
      <c r="AC44" s="8"/>
      <c r="AD44" s="8"/>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row>
    <row r="45" spans="1:265" ht="19.95" customHeight="1" thickBot="1" x14ac:dyDescent="0.45">
      <c r="A45" s="61"/>
      <c r="B45" s="62" t="s">
        <v>8</v>
      </c>
      <c r="C45" s="62"/>
      <c r="D45" s="627"/>
      <c r="E45" s="628"/>
      <c r="F45" s="63">
        <f>SUM(F5:F44)</f>
        <v>17</v>
      </c>
      <c r="G45" s="64">
        <f>SUM(G5:G44)</f>
        <v>105702.41280000001</v>
      </c>
      <c r="H45" s="64">
        <f>SUM(H5:H44)</f>
        <v>4228.0965120000001</v>
      </c>
      <c r="I45" s="65">
        <f>SUM(I5:I44)</f>
        <v>101474.316288</v>
      </c>
      <c r="J45" s="66"/>
      <c r="K45" s="66"/>
      <c r="L45" s="36"/>
      <c r="M45" s="36"/>
      <c r="N45" s="583"/>
      <c r="O45" s="123"/>
      <c r="P45" s="123"/>
      <c r="Q45" s="113"/>
      <c r="R45" s="33"/>
      <c r="S45" s="317">
        <f>SUM(S22:S44)</f>
        <v>101474.316288</v>
      </c>
      <c r="T45" s="11"/>
      <c r="U45" s="353">
        <f>SUM(U22:U44)</f>
        <v>0</v>
      </c>
      <c r="V45" s="420">
        <f>SUM(V22:V44)</f>
        <v>101474.316288</v>
      </c>
      <c r="W45" s="584"/>
      <c r="X45" s="8"/>
      <c r="Y45" s="8"/>
      <c r="AD45" s="14"/>
    </row>
    <row r="46" spans="1:265" ht="19.95" customHeight="1" thickTop="1" thickBot="1" x14ac:dyDescent="0.45">
      <c r="A46" s="17"/>
      <c r="B46" s="17"/>
      <c r="C46" s="17"/>
      <c r="D46" s="17"/>
      <c r="E46" s="67"/>
      <c r="F46" s="67"/>
      <c r="G46" s="67"/>
      <c r="H46" s="67"/>
      <c r="I46" s="67"/>
      <c r="J46" s="17"/>
      <c r="K46" s="66"/>
      <c r="L46" s="66"/>
      <c r="M46" s="66"/>
      <c r="N46" s="583"/>
      <c r="O46" s="12"/>
      <c r="P46" s="12"/>
      <c r="Q46" s="12"/>
      <c r="R46" s="230"/>
      <c r="S46" s="11"/>
      <c r="T46" s="230"/>
      <c r="U46" s="11"/>
      <c r="V46" s="11"/>
      <c r="W46" s="584"/>
      <c r="X46" s="8"/>
      <c r="Y46" s="8"/>
      <c r="Z46" s="8"/>
      <c r="AA46" s="8"/>
      <c r="AB46" s="8"/>
    </row>
    <row r="47" spans="1:265" ht="19.95" customHeight="1" x14ac:dyDescent="0.4">
      <c r="A47" s="68"/>
      <c r="B47" s="686" t="s">
        <v>115</v>
      </c>
      <c r="C47" s="687"/>
      <c r="D47" s="687"/>
      <c r="E47" s="687"/>
      <c r="F47" s="687"/>
      <c r="G47" s="687"/>
      <c r="H47" s="687"/>
      <c r="I47" s="687"/>
      <c r="J47" s="687"/>
      <c r="K47" s="688"/>
      <c r="L47" s="69"/>
      <c r="M47" s="69"/>
      <c r="N47" s="583"/>
      <c r="O47" s="12"/>
      <c r="P47" s="12"/>
      <c r="Q47" s="12"/>
      <c r="R47" s="230"/>
      <c r="S47" s="230"/>
      <c r="T47" s="230"/>
      <c r="U47" s="11"/>
      <c r="V47" s="11"/>
      <c r="W47" s="584"/>
      <c r="X47" s="8"/>
    </row>
    <row r="48" spans="1:265" ht="19.95" customHeight="1" x14ac:dyDescent="0.4">
      <c r="A48" s="17"/>
      <c r="B48" s="689"/>
      <c r="C48" s="690"/>
      <c r="D48" s="690"/>
      <c r="E48" s="690"/>
      <c r="F48" s="690"/>
      <c r="G48" s="690"/>
      <c r="H48" s="690"/>
      <c r="I48" s="690"/>
      <c r="J48" s="690"/>
      <c r="K48" s="691"/>
      <c r="L48" s="69"/>
      <c r="M48" s="69"/>
      <c r="N48" s="583"/>
      <c r="O48" s="12"/>
      <c r="P48" s="12"/>
      <c r="Q48" s="12"/>
      <c r="R48" s="230"/>
      <c r="S48" s="230"/>
      <c r="T48" s="230"/>
      <c r="U48" s="11"/>
      <c r="V48" s="11"/>
      <c r="W48" s="584"/>
      <c r="X48" s="8"/>
    </row>
    <row r="49" spans="1:264" ht="25.05" customHeight="1" thickBot="1" x14ac:dyDescent="0.45">
      <c r="A49" s="70"/>
      <c r="B49" s="71" t="s">
        <v>228</v>
      </c>
      <c r="C49" s="72" t="s">
        <v>138</v>
      </c>
      <c r="D49" s="72" t="s">
        <v>22</v>
      </c>
      <c r="E49" s="73" t="s">
        <v>20</v>
      </c>
      <c r="F49" s="73" t="s">
        <v>11</v>
      </c>
      <c r="G49" s="73" t="s">
        <v>21</v>
      </c>
      <c r="H49" s="72" t="s">
        <v>19</v>
      </c>
      <c r="I49" s="72" t="s">
        <v>18</v>
      </c>
      <c r="J49" s="72" t="s">
        <v>49</v>
      </c>
      <c r="K49" s="74" t="s">
        <v>50</v>
      </c>
      <c r="L49" s="69"/>
      <c r="M49" s="69"/>
      <c r="N49" s="585"/>
      <c r="O49" s="586"/>
      <c r="P49" s="586"/>
      <c r="Q49" s="586"/>
      <c r="R49" s="587"/>
      <c r="S49" s="587"/>
      <c r="T49" s="587"/>
      <c r="U49" s="588"/>
      <c r="V49" s="588"/>
      <c r="W49" s="589"/>
      <c r="X49" s="8"/>
    </row>
    <row r="50" spans="1:264" ht="19.95" customHeight="1" x14ac:dyDescent="0.4">
      <c r="A50" s="68"/>
      <c r="B50" s="75" t="s">
        <v>15</v>
      </c>
      <c r="C50" s="76" t="s">
        <v>79</v>
      </c>
      <c r="D50" s="77" t="s">
        <v>43</v>
      </c>
      <c r="E50" s="78">
        <f>V22</f>
        <v>3022.2720000000004</v>
      </c>
      <c r="F50" s="79">
        <v>0</v>
      </c>
      <c r="G50" s="80">
        <f>SUM(E50-F50)</f>
        <v>3022.2720000000004</v>
      </c>
      <c r="H50" s="81">
        <v>0</v>
      </c>
      <c r="I50" s="236">
        <f>SUM(G50-H50)</f>
        <v>3022.2720000000004</v>
      </c>
      <c r="J50" s="82" t="s">
        <v>57</v>
      </c>
      <c r="K50" s="83" t="s">
        <v>52</v>
      </c>
      <c r="L50" s="84"/>
      <c r="M50" s="84"/>
      <c r="N50" s="11"/>
      <c r="O50" s="12"/>
      <c r="P50" s="12"/>
      <c r="Q50" s="12"/>
      <c r="R50" s="230"/>
      <c r="S50" s="230"/>
      <c r="T50" s="230"/>
      <c r="U50" s="11"/>
      <c r="V50" s="8"/>
      <c r="W50" s="8"/>
      <c r="X50" s="8"/>
    </row>
    <row r="51" spans="1:264" ht="19.95" customHeight="1" x14ac:dyDescent="0.4">
      <c r="A51" s="68"/>
      <c r="B51" s="85"/>
      <c r="C51" s="86" t="s">
        <v>79</v>
      </c>
      <c r="D51" s="87" t="s">
        <v>44</v>
      </c>
      <c r="E51" s="88">
        <f>V24</f>
        <v>0</v>
      </c>
      <c r="F51" s="89"/>
      <c r="G51" s="90">
        <f t="shared" ref="G51:G62" si="7">SUM(E51-F51)</f>
        <v>0</v>
      </c>
      <c r="H51" s="91">
        <v>0</v>
      </c>
      <c r="I51" s="237">
        <f>SUM(G51-H51)</f>
        <v>0</v>
      </c>
      <c r="J51" s="92" t="s">
        <v>57</v>
      </c>
      <c r="K51" s="93" t="s">
        <v>53</v>
      </c>
      <c r="L51" s="84"/>
      <c r="M51" s="84"/>
      <c r="N51" s="8"/>
      <c r="O51" s="12"/>
      <c r="P51" s="12"/>
      <c r="Q51" s="12"/>
      <c r="R51" s="230"/>
      <c r="S51" s="230"/>
      <c r="T51" s="230"/>
      <c r="U51" s="11"/>
      <c r="V51" s="8"/>
      <c r="W51" s="8"/>
      <c r="X51" s="8"/>
    </row>
    <row r="52" spans="1:264" ht="19.95" customHeight="1" x14ac:dyDescent="0.4">
      <c r="A52" s="68"/>
      <c r="B52" s="85"/>
      <c r="C52" s="86" t="s">
        <v>79</v>
      </c>
      <c r="D52" s="87" t="s">
        <v>46</v>
      </c>
      <c r="E52" s="88">
        <f>V26</f>
        <v>4872.96</v>
      </c>
      <c r="F52" s="90">
        <v>0</v>
      </c>
      <c r="G52" s="90">
        <f t="shared" si="7"/>
        <v>4872.96</v>
      </c>
      <c r="H52" s="94">
        <v>0</v>
      </c>
      <c r="I52" s="237">
        <f>SUM(G52-H52)</f>
        <v>4872.96</v>
      </c>
      <c r="J52" s="92" t="s">
        <v>57</v>
      </c>
      <c r="K52" s="93" t="s">
        <v>55</v>
      </c>
      <c r="L52" s="84"/>
      <c r="M52" s="84"/>
      <c r="O52" s="12"/>
      <c r="P52" s="12"/>
      <c r="Q52" s="12"/>
      <c r="R52" s="230"/>
      <c r="S52" s="230"/>
      <c r="T52" s="230"/>
      <c r="U52" s="11"/>
      <c r="V52" s="8"/>
      <c r="W52" s="8"/>
      <c r="X52" s="8"/>
    </row>
    <row r="53" spans="1:264" ht="19.95" customHeight="1" x14ac:dyDescent="0.4">
      <c r="A53" s="68"/>
      <c r="B53" s="85"/>
      <c r="C53" s="95" t="s">
        <v>13</v>
      </c>
      <c r="D53" s="87" t="s">
        <v>47</v>
      </c>
      <c r="E53" s="88">
        <f>V28</f>
        <v>10657.02528</v>
      </c>
      <c r="F53" s="90">
        <v>0</v>
      </c>
      <c r="G53" s="90">
        <f t="shared" si="7"/>
        <v>10657.02528</v>
      </c>
      <c r="H53" s="94">
        <v>0</v>
      </c>
      <c r="I53" s="237">
        <f t="shared" ref="I53:I59" si="8">SUM(G53-H53)</f>
        <v>10657.02528</v>
      </c>
      <c r="J53" s="92" t="s">
        <v>57</v>
      </c>
      <c r="K53" s="96" t="s">
        <v>83</v>
      </c>
      <c r="L53" s="84"/>
      <c r="M53" s="84"/>
      <c r="N53" s="8"/>
      <c r="O53" s="9"/>
      <c r="P53" s="9"/>
      <c r="Q53" s="9"/>
      <c r="R53" s="227"/>
      <c r="S53" s="227"/>
      <c r="T53" s="227"/>
      <c r="U53" s="8"/>
      <c r="V53" s="8"/>
    </row>
    <row r="54" spans="1:264" ht="19.95" customHeight="1" x14ac:dyDescent="0.4">
      <c r="A54" s="68"/>
      <c r="B54" s="85"/>
      <c r="C54" s="95" t="s">
        <v>13</v>
      </c>
      <c r="D54" s="87" t="s">
        <v>48</v>
      </c>
      <c r="E54" s="88">
        <f>V30</f>
        <v>45046.8</v>
      </c>
      <c r="F54" s="90">
        <v>0</v>
      </c>
      <c r="G54" s="90">
        <f t="shared" si="7"/>
        <v>45046.8</v>
      </c>
      <c r="H54" s="94">
        <v>0</v>
      </c>
      <c r="I54" s="237">
        <f t="shared" si="8"/>
        <v>45046.8</v>
      </c>
      <c r="J54" s="92" t="s">
        <v>57</v>
      </c>
      <c r="K54" s="96" t="s">
        <v>84</v>
      </c>
      <c r="L54" s="84"/>
      <c r="M54" s="84"/>
      <c r="N54" s="14"/>
      <c r="O54" s="9"/>
      <c r="P54" s="9"/>
      <c r="Q54" s="9"/>
      <c r="R54" s="227"/>
      <c r="S54" s="227"/>
      <c r="T54" s="227"/>
      <c r="U54" s="8"/>
      <c r="V54" s="8"/>
      <c r="W54" s="8"/>
      <c r="X54" s="8"/>
    </row>
    <row r="55" spans="1:264" ht="19.95" customHeight="1" x14ac:dyDescent="0.4">
      <c r="A55" s="68"/>
      <c r="B55" s="85"/>
      <c r="C55" s="95" t="s">
        <v>13</v>
      </c>
      <c r="D55" s="87" t="s">
        <v>61</v>
      </c>
      <c r="E55" s="88">
        <f>V32</f>
        <v>1823.6620800000001</v>
      </c>
      <c r="F55" s="90">
        <v>0</v>
      </c>
      <c r="G55" s="90">
        <f t="shared" si="7"/>
        <v>1823.6620800000001</v>
      </c>
      <c r="H55" s="94">
        <v>0</v>
      </c>
      <c r="I55" s="237">
        <f t="shared" si="8"/>
        <v>1823.6620800000001</v>
      </c>
      <c r="J55" s="92" t="s">
        <v>57</v>
      </c>
      <c r="K55" s="96" t="s">
        <v>62</v>
      </c>
      <c r="L55" s="84"/>
      <c r="M55" s="84"/>
      <c r="T55" s="227"/>
      <c r="W55" s="14"/>
      <c r="X55" s="14"/>
    </row>
    <row r="56" spans="1:264" ht="19.95" customHeight="1" x14ac:dyDescent="0.4">
      <c r="A56" s="68"/>
      <c r="B56" s="85"/>
      <c r="C56" s="95" t="s">
        <v>13</v>
      </c>
      <c r="D56" s="87" t="s">
        <v>78</v>
      </c>
      <c r="E56" s="88">
        <f>V34</f>
        <v>5642.9602559999994</v>
      </c>
      <c r="F56" s="90">
        <v>0</v>
      </c>
      <c r="G56" s="90">
        <f t="shared" si="7"/>
        <v>5642.9602559999994</v>
      </c>
      <c r="H56" s="94">
        <v>0</v>
      </c>
      <c r="I56" s="237">
        <f>SUM(G56-H56)</f>
        <v>5642.9602559999994</v>
      </c>
      <c r="J56" s="92" t="s">
        <v>57</v>
      </c>
      <c r="K56" s="96" t="s">
        <v>85</v>
      </c>
      <c r="L56" s="84"/>
      <c r="M56" s="84"/>
      <c r="O56" s="9"/>
      <c r="P56" s="9"/>
      <c r="Q56" s="9"/>
      <c r="R56" s="227"/>
      <c r="S56" s="227"/>
      <c r="U56" s="8"/>
      <c r="V56" s="8"/>
    </row>
    <row r="57" spans="1:264" s="16" customFormat="1" ht="19.95" customHeight="1" x14ac:dyDescent="0.4">
      <c r="A57" s="68"/>
      <c r="B57" s="85"/>
      <c r="C57" s="86" t="s">
        <v>51</v>
      </c>
      <c r="D57" s="87" t="s">
        <v>45</v>
      </c>
      <c r="E57" s="88">
        <f>V36</f>
        <v>0</v>
      </c>
      <c r="F57" s="90">
        <v>0</v>
      </c>
      <c r="G57" s="90">
        <f t="shared" si="7"/>
        <v>0</v>
      </c>
      <c r="H57" s="94">
        <v>0</v>
      </c>
      <c r="I57" s="237">
        <f t="shared" si="8"/>
        <v>0</v>
      </c>
      <c r="J57" s="92" t="s">
        <v>57</v>
      </c>
      <c r="K57" s="93" t="s">
        <v>54</v>
      </c>
      <c r="L57" s="84"/>
      <c r="M57" s="84"/>
      <c r="N57" s="13"/>
      <c r="O57" s="15"/>
      <c r="P57" s="15"/>
      <c r="Q57" s="15"/>
      <c r="R57" s="15"/>
      <c r="S57" s="15"/>
      <c r="T57" s="227"/>
      <c r="U57" s="14"/>
      <c r="V57" s="14"/>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c r="IX57" s="13"/>
      <c r="IY57" s="13"/>
      <c r="IZ57" s="13"/>
      <c r="JA57" s="13"/>
      <c r="JB57" s="13"/>
      <c r="JC57" s="13"/>
      <c r="JD57" s="13"/>
    </row>
    <row r="58" spans="1:264" ht="19.95" customHeight="1" x14ac:dyDescent="0.4">
      <c r="A58" s="68"/>
      <c r="B58" s="85"/>
      <c r="C58" s="125" t="s">
        <v>51</v>
      </c>
      <c r="D58" s="232" t="s">
        <v>41</v>
      </c>
      <c r="E58" s="88">
        <f>V38</f>
        <v>5040.0576000000001</v>
      </c>
      <c r="F58" s="126">
        <v>0</v>
      </c>
      <c r="G58" s="126">
        <f>SUM(E58-F58)</f>
        <v>5040.0576000000001</v>
      </c>
      <c r="H58" s="233">
        <v>0</v>
      </c>
      <c r="I58" s="237">
        <f t="shared" ref="I58" si="9">SUM(G58-H58)</f>
        <v>5040.0576000000001</v>
      </c>
      <c r="J58" s="234" t="s">
        <v>57</v>
      </c>
      <c r="K58" s="235" t="s">
        <v>56</v>
      </c>
      <c r="L58" s="84"/>
      <c r="M58" s="84"/>
      <c r="T58" s="15"/>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row>
    <row r="59" spans="1:264" ht="19.95" customHeight="1" thickBot="1" x14ac:dyDescent="0.45">
      <c r="A59" s="68"/>
      <c r="B59" s="85"/>
      <c r="C59" s="125" t="s">
        <v>109</v>
      </c>
      <c r="D59" s="232" t="s">
        <v>129</v>
      </c>
      <c r="E59" s="88">
        <f>V40</f>
        <v>0</v>
      </c>
      <c r="F59" s="126">
        <v>0</v>
      </c>
      <c r="G59" s="126">
        <f t="shared" si="7"/>
        <v>0</v>
      </c>
      <c r="H59" s="233">
        <v>0</v>
      </c>
      <c r="I59" s="237">
        <f t="shared" si="8"/>
        <v>0</v>
      </c>
      <c r="J59" s="234" t="s">
        <v>57</v>
      </c>
      <c r="K59" s="235" t="s">
        <v>60</v>
      </c>
      <c r="L59" s="84"/>
      <c r="M59" s="84"/>
      <c r="AC59" s="16"/>
      <c r="AD59" s="16"/>
    </row>
    <row r="60" spans="1:264" s="8" customFormat="1" ht="19.95" customHeight="1" x14ac:dyDescent="0.4">
      <c r="A60" s="68"/>
      <c r="B60" s="97" t="s">
        <v>16</v>
      </c>
      <c r="C60" s="98" t="s">
        <v>109</v>
      </c>
      <c r="D60" s="77" t="s">
        <v>129</v>
      </c>
      <c r="E60" s="78">
        <f>V42</f>
        <v>5073.7158143999995</v>
      </c>
      <c r="F60" s="80">
        <v>0</v>
      </c>
      <c r="G60" s="80">
        <f t="shared" si="7"/>
        <v>5073.7158143999995</v>
      </c>
      <c r="H60" s="99">
        <v>0</v>
      </c>
      <c r="I60" s="236">
        <f>SUM(G60-H60)</f>
        <v>5073.7158143999995</v>
      </c>
      <c r="J60" s="82" t="s">
        <v>57</v>
      </c>
      <c r="K60" s="100" t="s">
        <v>60</v>
      </c>
      <c r="L60" s="101"/>
      <c r="M60" s="101"/>
      <c r="N60" s="13"/>
      <c r="O60" s="7"/>
      <c r="P60" s="7"/>
      <c r="Q60" s="7"/>
      <c r="R60" s="7"/>
      <c r="S60" s="7"/>
      <c r="T60" s="7"/>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c r="IX60" s="13"/>
      <c r="IY60" s="13"/>
      <c r="IZ60" s="13"/>
      <c r="JA60" s="13"/>
      <c r="JB60" s="13"/>
      <c r="JC60" s="13"/>
      <c r="JD60" s="13"/>
    </row>
    <row r="61" spans="1:264" ht="19.95" customHeight="1" x14ac:dyDescent="0.4">
      <c r="A61" s="68"/>
      <c r="B61" s="102" t="s">
        <v>226</v>
      </c>
      <c r="C61" s="103" t="s">
        <v>79</v>
      </c>
      <c r="D61" s="87" t="s">
        <v>43</v>
      </c>
      <c r="E61" s="88">
        <f>V43</f>
        <v>10147.431628799999</v>
      </c>
      <c r="F61" s="90">
        <v>0</v>
      </c>
      <c r="G61" s="90">
        <f t="shared" si="7"/>
        <v>10147.431628799999</v>
      </c>
      <c r="H61" s="94">
        <v>0</v>
      </c>
      <c r="I61" s="237">
        <f>SUM(G61-H61)</f>
        <v>10147.431628799999</v>
      </c>
      <c r="J61" s="92" t="s">
        <v>57</v>
      </c>
      <c r="K61" s="104" t="s">
        <v>52</v>
      </c>
      <c r="L61" s="101"/>
      <c r="M61" s="101"/>
      <c r="Y61" s="16"/>
      <c r="Z61" s="16"/>
      <c r="AA61" s="16"/>
      <c r="AB61" s="16"/>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c r="IW61" s="8"/>
      <c r="IX61" s="8"/>
      <c r="IY61" s="8"/>
      <c r="IZ61" s="8"/>
      <c r="JA61" s="8"/>
      <c r="JB61" s="8"/>
      <c r="JC61" s="8"/>
      <c r="JD61" s="8"/>
    </row>
    <row r="62" spans="1:264" ht="19.95" customHeight="1" thickBot="1" x14ac:dyDescent="0.45">
      <c r="A62" s="68"/>
      <c r="B62" s="105" t="s">
        <v>227</v>
      </c>
      <c r="C62" s="106" t="s">
        <v>109</v>
      </c>
      <c r="D62" s="107" t="s">
        <v>129</v>
      </c>
      <c r="E62" s="108">
        <f>V44</f>
        <v>10147.431628799999</v>
      </c>
      <c r="F62" s="109">
        <v>0</v>
      </c>
      <c r="G62" s="109">
        <f t="shared" si="7"/>
        <v>10147.431628799999</v>
      </c>
      <c r="H62" s="110">
        <v>0</v>
      </c>
      <c r="I62" s="238">
        <f>SUM(G62-H62)</f>
        <v>10147.431628799999</v>
      </c>
      <c r="J62" s="111" t="s">
        <v>57</v>
      </c>
      <c r="K62" s="112" t="s">
        <v>60</v>
      </c>
      <c r="L62" s="101"/>
      <c r="M62" s="101"/>
      <c r="AC62" s="8"/>
      <c r="AD62" s="8"/>
    </row>
    <row r="63" spans="1:264" ht="21.6" thickBot="1" x14ac:dyDescent="0.45">
      <c r="A63" s="113"/>
      <c r="B63" s="114"/>
      <c r="C63" s="115"/>
      <c r="D63" s="116"/>
      <c r="E63" s="117">
        <f>SUM(E50:E62)</f>
        <v>101474.316288</v>
      </c>
      <c r="F63" s="118"/>
      <c r="G63" s="239">
        <f>SUM(G50:G62)</f>
        <v>101474.316288</v>
      </c>
      <c r="H63" s="119"/>
      <c r="I63" s="120">
        <f>SUM(I50:I62)</f>
        <v>101474.316288</v>
      </c>
      <c r="J63" s="121"/>
      <c r="K63" s="122"/>
      <c r="L63" s="123"/>
      <c r="M63" s="123"/>
    </row>
    <row r="64" spans="1:264" ht="21.6" thickTop="1" x14ac:dyDescent="0.4">
      <c r="A64" s="68"/>
      <c r="B64" s="123"/>
      <c r="C64" s="123"/>
      <c r="D64" s="113"/>
      <c r="E64" s="33"/>
      <c r="F64" s="34"/>
      <c r="G64" s="34"/>
      <c r="H64" s="124"/>
      <c r="I64" s="68"/>
      <c r="J64" s="68"/>
      <c r="K64" s="68"/>
      <c r="L64" s="68"/>
      <c r="M64" s="68"/>
      <c r="Y64" s="8"/>
      <c r="Z64" s="8"/>
      <c r="AA64" s="8"/>
      <c r="AB64" s="8"/>
    </row>
    <row r="65" spans="1:24" ht="21" x14ac:dyDescent="0.4">
      <c r="A65" s="68"/>
      <c r="B65" s="123"/>
      <c r="C65" s="123"/>
      <c r="D65" s="113"/>
      <c r="E65" s="33"/>
      <c r="F65" s="34"/>
      <c r="G65" s="34"/>
      <c r="H65" s="34"/>
      <c r="I65" s="34"/>
      <c r="J65" s="68"/>
      <c r="K65" s="68"/>
      <c r="L65" s="68"/>
      <c r="M65" s="68"/>
    </row>
    <row r="66" spans="1:24" ht="21" x14ac:dyDescent="0.4">
      <c r="A66" s="17"/>
      <c r="B66" s="17"/>
      <c r="C66" s="17"/>
      <c r="D66" s="17"/>
      <c r="E66" s="67"/>
      <c r="F66" s="67"/>
      <c r="G66" s="67"/>
      <c r="H66" s="67"/>
      <c r="I66" s="68"/>
      <c r="J66" s="68"/>
      <c r="K66" s="68"/>
      <c r="L66" s="68"/>
      <c r="M66" s="68"/>
    </row>
    <row r="67" spans="1:24" ht="21" x14ac:dyDescent="0.4">
      <c r="A67" s="68"/>
      <c r="B67" s="68"/>
      <c r="C67" s="68"/>
      <c r="D67" s="68"/>
      <c r="E67" s="124"/>
      <c r="F67" s="124"/>
      <c r="G67" s="124"/>
      <c r="H67" s="124"/>
      <c r="I67" s="68"/>
      <c r="J67" s="68"/>
      <c r="K67" s="68"/>
      <c r="L67" s="68"/>
      <c r="M67" s="68"/>
    </row>
    <row r="68" spans="1:24" ht="21" x14ac:dyDescent="0.4">
      <c r="A68" s="68"/>
      <c r="B68" s="68"/>
      <c r="C68" s="68"/>
      <c r="D68" s="68"/>
      <c r="E68" s="124"/>
      <c r="F68" s="124"/>
      <c r="G68" s="124"/>
      <c r="H68" s="124"/>
      <c r="I68" s="68"/>
      <c r="J68" s="68"/>
      <c r="K68" s="68"/>
      <c r="L68" s="68"/>
      <c r="M68" s="68"/>
    </row>
    <row r="69" spans="1:24" ht="21" x14ac:dyDescent="0.4">
      <c r="A69" s="68"/>
      <c r="B69" s="68"/>
      <c r="C69" s="68"/>
      <c r="D69" s="68"/>
      <c r="E69" s="124"/>
      <c r="F69" s="124"/>
      <c r="G69" s="124"/>
      <c r="H69" s="124"/>
      <c r="I69" s="68"/>
      <c r="J69" s="68"/>
      <c r="K69" s="68"/>
      <c r="L69" s="68"/>
      <c r="M69" s="68"/>
      <c r="N69" s="16"/>
    </row>
    <row r="70" spans="1:24" ht="21" x14ac:dyDescent="0.4">
      <c r="A70" s="68"/>
      <c r="B70" s="68"/>
      <c r="C70" s="68"/>
      <c r="D70" s="68"/>
      <c r="E70" s="124"/>
      <c r="F70" s="124"/>
      <c r="G70" s="124"/>
      <c r="H70" s="124"/>
      <c r="I70" s="68"/>
      <c r="J70" s="68"/>
      <c r="K70" s="68"/>
      <c r="L70" s="68"/>
      <c r="M70" s="68"/>
      <c r="W70" s="16"/>
      <c r="X70" s="16"/>
    </row>
    <row r="71" spans="1:24" ht="21" x14ac:dyDescent="0.4">
      <c r="A71" s="68"/>
      <c r="B71" s="68"/>
      <c r="C71" s="68"/>
      <c r="D71" s="68"/>
      <c r="E71" s="124"/>
      <c r="F71" s="124"/>
      <c r="G71" s="124"/>
      <c r="H71" s="124"/>
      <c r="I71" s="68"/>
      <c r="J71" s="68"/>
      <c r="K71" s="68"/>
      <c r="L71" s="68"/>
      <c r="M71" s="68"/>
    </row>
    <row r="72" spans="1:24" ht="21" x14ac:dyDescent="0.4">
      <c r="A72" s="68"/>
      <c r="B72" s="68"/>
      <c r="C72" s="68"/>
      <c r="D72" s="68"/>
      <c r="E72" s="124"/>
      <c r="F72" s="124"/>
      <c r="G72" s="124"/>
      <c r="H72" s="124"/>
      <c r="I72" s="68"/>
      <c r="J72" s="68"/>
      <c r="K72" s="68"/>
      <c r="L72" s="68"/>
      <c r="M72" s="68"/>
      <c r="N72" s="8"/>
      <c r="R72" s="231"/>
      <c r="S72" s="231"/>
      <c r="U72" s="16"/>
      <c r="V72" s="16"/>
    </row>
    <row r="73" spans="1:24" ht="21" x14ac:dyDescent="0.4">
      <c r="A73" s="68"/>
      <c r="B73" s="68"/>
      <c r="C73" s="68"/>
      <c r="D73" s="68"/>
      <c r="E73" s="124"/>
      <c r="F73" s="124"/>
      <c r="G73" s="124"/>
      <c r="H73" s="124"/>
      <c r="I73" s="68"/>
      <c r="J73" s="68"/>
      <c r="K73" s="68"/>
      <c r="L73" s="68"/>
      <c r="M73" s="68"/>
      <c r="T73" s="231"/>
      <c r="W73" s="8"/>
      <c r="X73" s="8"/>
    </row>
    <row r="74" spans="1:24" ht="21" x14ac:dyDescent="0.4">
      <c r="A74" s="68"/>
      <c r="B74" s="68"/>
      <c r="C74" s="68"/>
      <c r="D74" s="68"/>
      <c r="E74" s="124"/>
      <c r="F74" s="124"/>
      <c r="G74" s="124"/>
      <c r="H74" s="124"/>
      <c r="I74" s="68"/>
      <c r="J74" s="68"/>
      <c r="K74" s="68"/>
      <c r="L74" s="68"/>
      <c r="M74" s="68"/>
    </row>
    <row r="75" spans="1:24" ht="21" x14ac:dyDescent="0.4">
      <c r="A75" s="68"/>
      <c r="B75" s="68"/>
      <c r="C75" s="68"/>
      <c r="D75" s="68"/>
      <c r="E75" s="124"/>
      <c r="F75" s="124"/>
      <c r="G75" s="124"/>
      <c r="H75" s="124"/>
      <c r="I75" s="68"/>
      <c r="J75" s="68"/>
      <c r="K75" s="68"/>
      <c r="L75" s="68"/>
      <c r="M75" s="68"/>
      <c r="O75" s="9"/>
      <c r="P75" s="9"/>
      <c r="Q75" s="9"/>
      <c r="R75" s="227"/>
      <c r="S75" s="227"/>
      <c r="U75" s="8"/>
      <c r="V75" s="8"/>
    </row>
    <row r="76" spans="1:24" ht="21" x14ac:dyDescent="0.4">
      <c r="A76" s="68"/>
      <c r="B76" s="68"/>
      <c r="C76" s="68"/>
      <c r="D76" s="68"/>
      <c r="E76" s="124"/>
      <c r="F76" s="124"/>
      <c r="G76" s="124"/>
      <c r="H76" s="124"/>
      <c r="I76" s="68"/>
      <c r="J76" s="68"/>
      <c r="K76" s="68"/>
      <c r="L76" s="68"/>
      <c r="M76" s="68"/>
      <c r="T76" s="227"/>
    </row>
    <row r="77" spans="1:24" ht="13.2" customHeight="1" x14ac:dyDescent="0.4">
      <c r="A77" s="68"/>
      <c r="B77" s="68"/>
      <c r="C77" s="68"/>
      <c r="D77" s="68"/>
      <c r="E77" s="124"/>
      <c r="F77" s="124"/>
      <c r="G77" s="124"/>
      <c r="H77" s="124"/>
      <c r="I77" s="68"/>
      <c r="J77" s="68"/>
      <c r="K77" s="68"/>
      <c r="L77" s="68"/>
      <c r="M77" s="68"/>
    </row>
    <row r="78" spans="1:24" ht="19.95" customHeight="1" x14ac:dyDescent="0.4">
      <c r="A78" s="68"/>
      <c r="B78" s="68"/>
      <c r="C78" s="68"/>
      <c r="D78" s="68"/>
      <c r="E78" s="124"/>
      <c r="F78" s="124"/>
      <c r="G78" s="124"/>
      <c r="H78" s="124"/>
      <c r="I78" s="68"/>
      <c r="J78" s="68"/>
      <c r="K78" s="68"/>
      <c r="L78" s="68"/>
      <c r="M78" s="68"/>
    </row>
    <row r="79" spans="1:24" ht="22.2" customHeight="1" x14ac:dyDescent="0.4">
      <c r="A79" s="68"/>
      <c r="B79" s="68"/>
      <c r="C79" s="68"/>
      <c r="D79" s="68"/>
      <c r="E79" s="124"/>
      <c r="F79" s="124"/>
      <c r="G79" s="124"/>
      <c r="H79" s="124"/>
      <c r="I79" s="68"/>
      <c r="J79" s="68"/>
      <c r="K79" s="68"/>
      <c r="L79" s="68"/>
      <c r="M79" s="68"/>
    </row>
    <row r="80" spans="1:24" ht="22.2" customHeight="1" x14ac:dyDescent="0.4">
      <c r="A80" s="68"/>
      <c r="B80" s="68"/>
      <c r="C80" s="68"/>
      <c r="D80" s="68"/>
      <c r="E80" s="124"/>
      <c r="F80" s="124"/>
      <c r="G80" s="124"/>
      <c r="H80" s="124"/>
      <c r="I80" s="68"/>
      <c r="J80" s="68"/>
      <c r="K80" s="68"/>
      <c r="L80" s="68"/>
      <c r="M80" s="68"/>
    </row>
    <row r="81" spans="1:20" ht="22.2" customHeight="1" x14ac:dyDescent="0.4">
      <c r="A81" s="68"/>
      <c r="B81" s="68"/>
      <c r="C81" s="68"/>
      <c r="D81" s="68"/>
      <c r="E81" s="33"/>
      <c r="F81" s="33"/>
      <c r="G81" s="33"/>
      <c r="H81" s="33"/>
      <c r="I81" s="68"/>
      <c r="J81" s="68"/>
      <c r="K81" s="68"/>
      <c r="L81" s="68"/>
      <c r="M81" s="68"/>
    </row>
    <row r="82" spans="1:20" ht="22.2" customHeight="1" x14ac:dyDescent="0.4">
      <c r="A82" s="68"/>
      <c r="B82" s="68"/>
      <c r="C82" s="68"/>
      <c r="D82" s="68"/>
      <c r="E82" s="33"/>
      <c r="F82" s="33"/>
      <c r="G82" s="33"/>
      <c r="H82" s="33"/>
      <c r="I82" s="68"/>
      <c r="J82" s="68"/>
      <c r="K82" s="68"/>
      <c r="L82" s="68"/>
      <c r="M82" s="68"/>
    </row>
    <row r="83" spans="1:20" ht="22.2" customHeight="1" x14ac:dyDescent="0.4">
      <c r="A83" s="68"/>
      <c r="B83" s="68"/>
      <c r="C83" s="68"/>
      <c r="D83" s="68"/>
      <c r="E83" s="33"/>
      <c r="F83" s="33"/>
      <c r="G83" s="33"/>
      <c r="H83" s="33"/>
      <c r="I83" s="68"/>
      <c r="J83" s="68"/>
      <c r="K83" s="68"/>
      <c r="L83" s="68"/>
      <c r="M83" s="68"/>
    </row>
    <row r="84" spans="1:20" ht="22.2" customHeight="1" x14ac:dyDescent="0.4">
      <c r="A84" s="68"/>
      <c r="B84" s="265"/>
      <c r="C84" s="265"/>
      <c r="D84" s="265"/>
      <c r="E84" s="265"/>
      <c r="F84" s="265"/>
      <c r="G84" s="265"/>
      <c r="H84" s="68"/>
      <c r="I84" s="113"/>
      <c r="J84" s="68"/>
      <c r="K84" s="68"/>
      <c r="L84" s="68"/>
      <c r="M84" s="68"/>
      <c r="O84" s="225"/>
      <c r="P84" s="225"/>
      <c r="Q84" s="225"/>
      <c r="R84" s="225"/>
      <c r="S84" s="225"/>
    </row>
    <row r="85" spans="1:20" ht="22.2" customHeight="1" x14ac:dyDescent="0.4">
      <c r="A85" s="68"/>
      <c r="B85" s="266"/>
      <c r="C85" s="266"/>
      <c r="D85" s="266"/>
      <c r="E85" s="267"/>
      <c r="F85" s="267"/>
      <c r="G85" s="267"/>
      <c r="H85" s="68"/>
      <c r="I85" s="68"/>
      <c r="J85" s="68"/>
      <c r="K85" s="68"/>
      <c r="L85" s="68"/>
      <c r="M85" s="68"/>
      <c r="O85" s="225"/>
      <c r="P85" s="225"/>
      <c r="Q85" s="225"/>
      <c r="R85" s="225"/>
      <c r="S85" s="225"/>
      <c r="T85" s="225"/>
    </row>
    <row r="86" spans="1:20" ht="22.2" customHeight="1" x14ac:dyDescent="0.4">
      <c r="A86" s="68"/>
      <c r="B86" s="268"/>
      <c r="C86" s="84"/>
      <c r="D86" s="68"/>
      <c r="E86" s="84"/>
      <c r="F86" s="33"/>
      <c r="G86" s="33"/>
      <c r="H86" s="269"/>
      <c r="I86" s="68"/>
      <c r="J86" s="68"/>
      <c r="K86" s="68"/>
      <c r="L86" s="68"/>
      <c r="M86" s="68"/>
      <c r="O86" s="225"/>
      <c r="P86" s="225"/>
      <c r="Q86" s="225"/>
      <c r="R86" s="225"/>
      <c r="S86" s="225"/>
      <c r="T86" s="225"/>
    </row>
    <row r="87" spans="1:20" ht="22.2" customHeight="1" x14ac:dyDescent="0.4">
      <c r="A87" s="68"/>
      <c r="B87" s="268"/>
      <c r="C87" s="84"/>
      <c r="D87" s="68"/>
      <c r="E87" s="84"/>
      <c r="F87" s="33"/>
      <c r="G87" s="33"/>
      <c r="H87" s="269"/>
      <c r="I87" s="68"/>
      <c r="J87" s="68"/>
      <c r="K87" s="68"/>
      <c r="L87" s="68"/>
      <c r="M87" s="68"/>
      <c r="O87" s="225"/>
      <c r="P87" s="225"/>
      <c r="Q87" s="225"/>
      <c r="R87" s="225"/>
      <c r="S87" s="225"/>
      <c r="T87" s="225"/>
    </row>
    <row r="88" spans="1:20" ht="22.2" customHeight="1" x14ac:dyDescent="0.4">
      <c r="A88" s="68"/>
      <c r="B88" s="268"/>
      <c r="C88" s="84"/>
      <c r="D88" s="68"/>
      <c r="E88" s="84"/>
      <c r="F88" s="33"/>
      <c r="G88" s="33"/>
      <c r="H88" s="269"/>
      <c r="I88" s="68"/>
      <c r="J88" s="68"/>
      <c r="K88" s="68"/>
      <c r="L88" s="68"/>
      <c r="M88" s="68"/>
      <c r="O88" s="225"/>
      <c r="P88" s="225"/>
      <c r="Q88" s="225"/>
      <c r="R88" s="225"/>
      <c r="S88" s="225"/>
      <c r="T88" s="225"/>
    </row>
    <row r="89" spans="1:20" ht="22.2" customHeight="1" x14ac:dyDescent="0.4">
      <c r="A89" s="68"/>
      <c r="B89" s="268"/>
      <c r="C89" s="84"/>
      <c r="D89" s="68"/>
      <c r="E89" s="84"/>
      <c r="F89" s="33"/>
      <c r="G89" s="33"/>
      <c r="H89" s="269"/>
      <c r="I89" s="68"/>
      <c r="J89" s="68"/>
      <c r="K89" s="68"/>
      <c r="L89" s="68"/>
      <c r="M89" s="68"/>
      <c r="O89" s="225"/>
      <c r="P89" s="225"/>
      <c r="Q89" s="225"/>
      <c r="R89" s="225"/>
      <c r="S89" s="225"/>
      <c r="T89" s="225"/>
    </row>
    <row r="90" spans="1:20" ht="22.2" customHeight="1" x14ac:dyDescent="0.4">
      <c r="A90" s="68"/>
      <c r="B90" s="268"/>
      <c r="C90" s="84"/>
      <c r="D90" s="68"/>
      <c r="E90" s="84"/>
      <c r="F90" s="33"/>
      <c r="G90" s="33"/>
      <c r="H90" s="269"/>
      <c r="I90" s="68"/>
      <c r="J90" s="68"/>
      <c r="K90" s="68"/>
      <c r="L90" s="68"/>
      <c r="M90" s="68"/>
      <c r="O90" s="225"/>
      <c r="P90" s="225"/>
      <c r="Q90" s="225"/>
      <c r="R90" s="225"/>
      <c r="S90" s="225"/>
      <c r="T90" s="225"/>
    </row>
    <row r="91" spans="1:20" ht="22.2" customHeight="1" x14ac:dyDescent="0.4">
      <c r="A91" s="68"/>
      <c r="B91" s="268"/>
      <c r="C91" s="84"/>
      <c r="D91" s="68"/>
      <c r="E91" s="84"/>
      <c r="F91" s="33"/>
      <c r="G91" s="33"/>
      <c r="H91" s="269"/>
      <c r="I91" s="68"/>
      <c r="J91" s="68"/>
      <c r="K91" s="68"/>
      <c r="L91" s="68"/>
      <c r="M91" s="68"/>
      <c r="O91" s="225"/>
      <c r="P91" s="225"/>
      <c r="Q91" s="225"/>
      <c r="R91" s="225"/>
      <c r="S91" s="225"/>
      <c r="T91" s="225"/>
    </row>
    <row r="92" spans="1:20" ht="22.2" customHeight="1" x14ac:dyDescent="0.4">
      <c r="A92" s="68"/>
      <c r="B92" s="268"/>
      <c r="C92" s="84"/>
      <c r="D92" s="68"/>
      <c r="E92" s="84"/>
      <c r="F92" s="33"/>
      <c r="G92" s="33"/>
      <c r="H92" s="269"/>
      <c r="I92" s="68"/>
      <c r="J92" s="68"/>
      <c r="K92" s="68"/>
      <c r="L92" s="68"/>
      <c r="M92" s="68"/>
      <c r="O92" s="225"/>
      <c r="P92" s="225"/>
      <c r="Q92" s="225"/>
      <c r="R92" s="225"/>
      <c r="S92" s="225"/>
      <c r="T92" s="225"/>
    </row>
    <row r="93" spans="1:20" ht="22.2" customHeight="1" x14ac:dyDescent="0.4">
      <c r="A93" s="68"/>
      <c r="B93" s="268"/>
      <c r="C93" s="84"/>
      <c r="D93" s="68"/>
      <c r="E93" s="84"/>
      <c r="F93" s="33"/>
      <c r="G93" s="33"/>
      <c r="H93" s="269"/>
      <c r="I93" s="68"/>
      <c r="J93" s="68"/>
      <c r="K93" s="68"/>
      <c r="L93" s="68"/>
      <c r="M93" s="68"/>
      <c r="O93" s="225"/>
      <c r="P93" s="225"/>
      <c r="Q93" s="225"/>
      <c r="R93" s="225"/>
      <c r="S93" s="225"/>
      <c r="T93" s="225"/>
    </row>
    <row r="94" spans="1:20" ht="22.2" customHeight="1" x14ac:dyDescent="0.4">
      <c r="A94" s="68"/>
      <c r="B94" s="268"/>
      <c r="C94" s="84"/>
      <c r="D94" s="68"/>
      <c r="E94" s="84"/>
      <c r="F94" s="33"/>
      <c r="G94" s="33"/>
      <c r="H94" s="269"/>
      <c r="I94" s="68"/>
      <c r="J94" s="68"/>
      <c r="K94" s="68"/>
      <c r="L94" s="68"/>
      <c r="M94" s="68"/>
      <c r="O94" s="225"/>
      <c r="P94" s="225"/>
      <c r="Q94" s="225"/>
      <c r="R94" s="225"/>
      <c r="S94" s="225"/>
      <c r="T94" s="225"/>
    </row>
    <row r="95" spans="1:20" ht="22.2" customHeight="1" x14ac:dyDescent="0.4">
      <c r="A95" s="68"/>
      <c r="B95" s="268"/>
      <c r="C95" s="84"/>
      <c r="D95" s="68"/>
      <c r="E95" s="84"/>
      <c r="F95" s="33"/>
      <c r="G95" s="33"/>
      <c r="H95" s="269"/>
      <c r="I95" s="68"/>
      <c r="J95" s="68"/>
      <c r="K95" s="68"/>
      <c r="L95" s="68"/>
      <c r="M95" s="68"/>
      <c r="O95" s="225"/>
      <c r="P95" s="225"/>
      <c r="Q95" s="225"/>
      <c r="R95" s="225"/>
      <c r="S95" s="225"/>
      <c r="T95" s="225"/>
    </row>
    <row r="96" spans="1:20" ht="22.2" customHeight="1" x14ac:dyDescent="0.4">
      <c r="A96" s="68"/>
      <c r="B96" s="268"/>
      <c r="C96" s="84"/>
      <c r="D96" s="68"/>
      <c r="E96" s="84"/>
      <c r="F96" s="33"/>
      <c r="G96" s="33"/>
      <c r="H96" s="269"/>
      <c r="I96" s="68"/>
      <c r="J96" s="68"/>
      <c r="K96" s="68"/>
      <c r="L96" s="68"/>
      <c r="M96" s="68"/>
      <c r="O96" s="225"/>
      <c r="P96" s="225"/>
      <c r="Q96" s="225"/>
      <c r="R96" s="225"/>
      <c r="S96" s="225"/>
      <c r="T96" s="225"/>
    </row>
    <row r="97" spans="1:20" ht="22.2" customHeight="1" x14ac:dyDescent="0.4">
      <c r="A97" s="68"/>
      <c r="B97" s="268"/>
      <c r="C97" s="84"/>
      <c r="D97" s="68"/>
      <c r="E97" s="84"/>
      <c r="F97" s="33"/>
      <c r="G97" s="33"/>
      <c r="H97" s="269"/>
      <c r="I97" s="68"/>
      <c r="J97" s="68"/>
      <c r="K97" s="68"/>
      <c r="L97" s="68"/>
      <c r="M97" s="68"/>
      <c r="O97" s="225"/>
      <c r="P97" s="225"/>
      <c r="Q97" s="225"/>
      <c r="R97" s="225"/>
      <c r="S97" s="225"/>
      <c r="T97" s="225"/>
    </row>
    <row r="98" spans="1:20" ht="18.600000000000001" customHeight="1" x14ac:dyDescent="0.4">
      <c r="A98" s="68"/>
      <c r="B98" s="268"/>
      <c r="C98" s="84"/>
      <c r="D98" s="68"/>
      <c r="E98" s="84"/>
      <c r="F98" s="33"/>
      <c r="G98" s="33"/>
      <c r="H98" s="269"/>
      <c r="I98" s="68"/>
      <c r="J98" s="68"/>
      <c r="K98" s="68"/>
      <c r="L98" s="68"/>
      <c r="M98" s="68"/>
      <c r="O98" s="225"/>
      <c r="P98" s="225"/>
      <c r="Q98" s="225"/>
      <c r="R98" s="225"/>
      <c r="S98" s="225"/>
      <c r="T98" s="225"/>
    </row>
    <row r="99" spans="1:20" ht="21" x14ac:dyDescent="0.4">
      <c r="A99" s="68"/>
      <c r="B99" s="268"/>
      <c r="C99" s="84"/>
      <c r="D99" s="68"/>
      <c r="E99" s="84"/>
      <c r="F99" s="33"/>
      <c r="G99" s="33"/>
      <c r="H99" s="269"/>
      <c r="I99" s="68"/>
      <c r="J99" s="68"/>
      <c r="K99" s="68"/>
      <c r="L99" s="68"/>
      <c r="M99" s="68"/>
      <c r="O99" s="225"/>
      <c r="P99" s="225"/>
      <c r="Q99" s="225"/>
      <c r="R99" s="225"/>
      <c r="S99" s="225"/>
      <c r="T99" s="225"/>
    </row>
    <row r="100" spans="1:20" ht="21" x14ac:dyDescent="0.4">
      <c r="A100" s="68"/>
      <c r="B100" s="268"/>
      <c r="C100" s="84"/>
      <c r="D100" s="68"/>
      <c r="E100" s="84"/>
      <c r="F100" s="33"/>
      <c r="G100" s="33"/>
      <c r="H100" s="269"/>
      <c r="I100" s="68"/>
      <c r="J100" s="68"/>
      <c r="K100" s="68"/>
      <c r="L100" s="68"/>
      <c r="M100" s="68"/>
      <c r="O100" s="225"/>
      <c r="P100" s="225"/>
      <c r="Q100" s="225"/>
      <c r="R100" s="225"/>
      <c r="S100" s="225"/>
      <c r="T100" s="225"/>
    </row>
    <row r="101" spans="1:20" ht="21" x14ac:dyDescent="0.4">
      <c r="A101" s="68"/>
      <c r="B101" s="268"/>
      <c r="C101" s="84"/>
      <c r="D101" s="68"/>
      <c r="E101" s="84"/>
      <c r="F101" s="33"/>
      <c r="G101" s="33"/>
      <c r="H101" s="68"/>
      <c r="I101" s="68"/>
      <c r="J101" s="68"/>
      <c r="K101" s="68"/>
      <c r="L101" s="68"/>
      <c r="M101" s="68"/>
      <c r="O101" s="225"/>
      <c r="P101" s="225"/>
      <c r="Q101" s="225"/>
      <c r="R101" s="225"/>
      <c r="S101" s="225"/>
      <c r="T101" s="225"/>
    </row>
    <row r="102" spans="1:20" ht="21" x14ac:dyDescent="0.4">
      <c r="A102" s="68"/>
      <c r="B102" s="268"/>
      <c r="C102" s="84"/>
      <c r="D102" s="68"/>
      <c r="E102" s="84"/>
      <c r="F102" s="33"/>
      <c r="G102" s="33"/>
      <c r="H102" s="68"/>
      <c r="I102" s="68"/>
      <c r="J102" s="68"/>
      <c r="K102" s="68"/>
      <c r="L102" s="68"/>
      <c r="M102" s="68"/>
      <c r="O102" s="225"/>
      <c r="P102" s="225"/>
      <c r="Q102" s="225"/>
      <c r="R102" s="225"/>
      <c r="S102" s="225"/>
      <c r="T102" s="225"/>
    </row>
    <row r="103" spans="1:20" ht="21" x14ac:dyDescent="0.4">
      <c r="A103" s="68"/>
      <c r="B103" s="268"/>
      <c r="C103" s="84"/>
      <c r="D103" s="68"/>
      <c r="E103" s="84"/>
      <c r="F103" s="33"/>
      <c r="G103" s="33"/>
      <c r="H103" s="68"/>
      <c r="I103" s="68"/>
      <c r="J103" s="68"/>
      <c r="K103" s="68"/>
      <c r="L103" s="68"/>
      <c r="M103" s="68"/>
      <c r="O103" s="225"/>
      <c r="P103" s="225"/>
      <c r="Q103" s="225"/>
      <c r="R103" s="225"/>
      <c r="S103" s="225"/>
      <c r="T103" s="225"/>
    </row>
    <row r="104" spans="1:20" ht="21" x14ac:dyDescent="0.4">
      <c r="A104" s="68"/>
      <c r="B104" s="123"/>
      <c r="C104" s="123"/>
      <c r="D104" s="113"/>
      <c r="E104" s="33"/>
      <c r="F104" s="34"/>
      <c r="G104" s="34"/>
      <c r="H104" s="68"/>
      <c r="I104" s="68"/>
      <c r="J104" s="68"/>
      <c r="K104" s="68"/>
      <c r="L104" s="68"/>
      <c r="M104" s="68"/>
      <c r="O104" s="225"/>
      <c r="P104" s="225"/>
      <c r="Q104" s="225"/>
      <c r="R104" s="225"/>
      <c r="S104" s="225"/>
      <c r="T104" s="225"/>
    </row>
    <row r="105" spans="1:20" ht="21" x14ac:dyDescent="0.4">
      <c r="A105" s="68"/>
      <c r="B105" s="68"/>
      <c r="C105" s="68"/>
      <c r="D105" s="68"/>
      <c r="E105" s="124"/>
      <c r="F105" s="124"/>
      <c r="G105" s="124"/>
      <c r="H105" s="68"/>
      <c r="I105" s="124"/>
      <c r="J105" s="68"/>
      <c r="K105" s="68"/>
      <c r="L105" s="68"/>
      <c r="M105" s="68"/>
      <c r="O105" s="225"/>
      <c r="P105" s="225"/>
      <c r="Q105" s="225"/>
      <c r="R105" s="225"/>
      <c r="S105" s="225"/>
      <c r="T105" s="225"/>
    </row>
    <row r="106" spans="1:20" ht="21" x14ac:dyDescent="0.4">
      <c r="A106" s="68"/>
      <c r="B106" s="68"/>
      <c r="C106" s="68"/>
      <c r="D106" s="68"/>
      <c r="E106" s="124"/>
      <c r="F106" s="124"/>
      <c r="G106" s="124"/>
      <c r="H106" s="68"/>
      <c r="I106" s="124"/>
      <c r="J106" s="68"/>
      <c r="K106" s="68"/>
      <c r="L106" s="68"/>
      <c r="M106" s="68"/>
      <c r="O106" s="225"/>
      <c r="P106" s="225"/>
      <c r="Q106" s="225"/>
      <c r="R106" s="225"/>
      <c r="S106" s="225"/>
      <c r="T106" s="225"/>
    </row>
    <row r="107" spans="1:20" ht="21" x14ac:dyDescent="0.4">
      <c r="A107" s="68"/>
      <c r="B107" s="68"/>
      <c r="C107" s="68"/>
      <c r="D107" s="68"/>
      <c r="E107" s="124"/>
      <c r="F107" s="124"/>
      <c r="G107" s="124"/>
      <c r="H107" s="68"/>
      <c r="I107" s="124"/>
      <c r="J107" s="68"/>
      <c r="K107" s="68"/>
      <c r="L107" s="68"/>
      <c r="M107" s="68"/>
      <c r="O107" s="225"/>
      <c r="P107" s="225"/>
      <c r="Q107" s="225"/>
      <c r="R107" s="225"/>
      <c r="S107" s="225"/>
      <c r="T107" s="225"/>
    </row>
    <row r="108" spans="1:20" ht="21" x14ac:dyDescent="0.4">
      <c r="E108" s="127"/>
      <c r="F108" s="127"/>
      <c r="G108" s="127"/>
      <c r="H108" s="13"/>
      <c r="I108" s="127"/>
      <c r="T108" s="225"/>
    </row>
    <row r="109" spans="1:20" ht="21" x14ac:dyDescent="0.4">
      <c r="E109" s="127"/>
      <c r="F109" s="127"/>
      <c r="G109" s="127"/>
      <c r="H109" s="127"/>
      <c r="I109" s="127"/>
    </row>
    <row r="110" spans="1:20" ht="21" x14ac:dyDescent="0.4">
      <c r="E110" s="127"/>
      <c r="F110" s="127"/>
      <c r="G110" s="127"/>
      <c r="H110" s="127"/>
      <c r="I110" s="127"/>
    </row>
    <row r="111" spans="1:20" ht="21" x14ac:dyDescent="0.4">
      <c r="E111" s="127"/>
      <c r="F111" s="127"/>
      <c r="G111" s="127"/>
      <c r="H111" s="127"/>
      <c r="I111" s="127"/>
    </row>
    <row r="112" spans="1:20" ht="13.95" customHeight="1" x14ac:dyDescent="0.4">
      <c r="E112" s="127"/>
      <c r="F112" s="127"/>
      <c r="G112" s="127"/>
      <c r="H112" s="127"/>
      <c r="I112" s="127"/>
    </row>
    <row r="113" spans="5:9" ht="13.95" customHeight="1" x14ac:dyDescent="0.4">
      <c r="E113" s="127"/>
      <c r="F113" s="127"/>
      <c r="G113" s="127"/>
      <c r="H113" s="127"/>
      <c r="I113" s="127"/>
    </row>
    <row r="114" spans="5:9" ht="13.95" customHeight="1" x14ac:dyDescent="0.4">
      <c r="E114" s="127"/>
      <c r="F114" s="127"/>
      <c r="G114" s="127"/>
      <c r="H114" s="127"/>
      <c r="I114" s="127"/>
    </row>
    <row r="115" spans="5:9" ht="21" x14ac:dyDescent="0.4">
      <c r="E115" s="127"/>
      <c r="F115" s="127"/>
      <c r="G115" s="127"/>
      <c r="H115" s="127"/>
      <c r="I115" s="127"/>
    </row>
    <row r="116" spans="5:9" ht="21" x14ac:dyDescent="0.4">
      <c r="E116" s="127"/>
      <c r="F116" s="127"/>
      <c r="G116" s="127"/>
      <c r="H116" s="127"/>
      <c r="I116" s="127"/>
    </row>
    <row r="117" spans="5:9" ht="21" x14ac:dyDescent="0.4">
      <c r="E117" s="127"/>
      <c r="F117" s="127"/>
      <c r="G117" s="127"/>
      <c r="H117" s="127"/>
      <c r="I117" s="127"/>
    </row>
    <row r="118" spans="5:9" ht="21" x14ac:dyDescent="0.4">
      <c r="E118" s="127"/>
      <c r="F118" s="127"/>
      <c r="G118" s="127"/>
      <c r="H118" s="127"/>
      <c r="I118" s="127"/>
    </row>
    <row r="119" spans="5:9" ht="21" x14ac:dyDescent="0.4">
      <c r="E119" s="127"/>
      <c r="F119" s="127"/>
      <c r="G119" s="127"/>
      <c r="H119" s="127"/>
      <c r="I119" s="127"/>
    </row>
    <row r="120" spans="5:9" ht="21" x14ac:dyDescent="0.4">
      <c r="E120" s="127"/>
      <c r="F120" s="127"/>
      <c r="G120" s="127"/>
      <c r="H120" s="127"/>
      <c r="I120" s="127"/>
    </row>
    <row r="121" spans="5:9" ht="21" x14ac:dyDescent="0.4">
      <c r="E121" s="127"/>
      <c r="F121" s="127"/>
      <c r="G121" s="127"/>
      <c r="H121" s="127"/>
      <c r="I121" s="127"/>
    </row>
    <row r="122" spans="5:9" ht="21" x14ac:dyDescent="0.4">
      <c r="E122" s="127"/>
      <c r="F122" s="127"/>
      <c r="G122" s="127"/>
      <c r="H122" s="127"/>
      <c r="I122" s="127"/>
    </row>
    <row r="123" spans="5:9" ht="21" x14ac:dyDescent="0.4">
      <c r="E123" s="127"/>
      <c r="F123" s="127"/>
      <c r="G123" s="127"/>
      <c r="H123" s="127"/>
      <c r="I123" s="127"/>
    </row>
    <row r="124" spans="5:9" ht="21" x14ac:dyDescent="0.4">
      <c r="E124" s="127"/>
      <c r="F124" s="127"/>
      <c r="G124" s="127"/>
      <c r="H124" s="127"/>
      <c r="I124" s="127"/>
    </row>
    <row r="125" spans="5:9" ht="21" x14ac:dyDescent="0.4">
      <c r="E125" s="127"/>
      <c r="F125" s="127"/>
      <c r="G125" s="127"/>
      <c r="H125" s="127"/>
      <c r="I125" s="127"/>
    </row>
    <row r="126" spans="5:9" ht="21" x14ac:dyDescent="0.4">
      <c r="E126" s="127"/>
      <c r="F126" s="127"/>
      <c r="G126" s="127"/>
      <c r="H126" s="127"/>
      <c r="I126" s="127"/>
    </row>
    <row r="127" spans="5:9" ht="21" x14ac:dyDescent="0.4">
      <c r="E127" s="127"/>
      <c r="F127" s="127"/>
      <c r="G127" s="127"/>
      <c r="H127" s="127"/>
      <c r="I127" s="127"/>
    </row>
    <row r="128" spans="5:9" ht="21" x14ac:dyDescent="0.4">
      <c r="E128" s="127"/>
      <c r="F128" s="127"/>
      <c r="G128" s="127"/>
      <c r="H128" s="127"/>
      <c r="I128" s="127"/>
    </row>
    <row r="129" spans="5:9" ht="21" x14ac:dyDescent="0.4">
      <c r="E129" s="127"/>
      <c r="F129" s="127"/>
      <c r="G129" s="127"/>
      <c r="H129" s="127"/>
      <c r="I129" s="127"/>
    </row>
    <row r="130" spans="5:9" ht="21" x14ac:dyDescent="0.4">
      <c r="E130" s="127"/>
      <c r="F130" s="127"/>
      <c r="G130" s="127"/>
      <c r="H130" s="127"/>
      <c r="I130" s="127"/>
    </row>
    <row r="131" spans="5:9" ht="21" x14ac:dyDescent="0.4">
      <c r="E131" s="127"/>
      <c r="F131" s="127"/>
      <c r="G131" s="127"/>
      <c r="H131" s="127"/>
      <c r="I131" s="127"/>
    </row>
    <row r="132" spans="5:9" ht="21" x14ac:dyDescent="0.4">
      <c r="E132" s="127"/>
      <c r="F132" s="127"/>
      <c r="G132" s="127"/>
      <c r="H132" s="127"/>
      <c r="I132" s="127"/>
    </row>
    <row r="133" spans="5:9" ht="21" x14ac:dyDescent="0.4">
      <c r="E133" s="127"/>
      <c r="F133" s="127"/>
      <c r="G133" s="127"/>
      <c r="H133" s="127"/>
      <c r="I133" s="127"/>
    </row>
    <row r="134" spans="5:9" ht="21" x14ac:dyDescent="0.4">
      <c r="E134" s="127"/>
      <c r="F134" s="127"/>
      <c r="G134" s="127"/>
      <c r="H134" s="127"/>
      <c r="I134" s="127"/>
    </row>
    <row r="135" spans="5:9" ht="21" x14ac:dyDescent="0.4">
      <c r="E135" s="127"/>
      <c r="F135" s="127"/>
      <c r="G135" s="127"/>
      <c r="H135" s="127"/>
      <c r="I135" s="127"/>
    </row>
    <row r="136" spans="5:9" ht="21" x14ac:dyDescent="0.4">
      <c r="E136" s="127"/>
      <c r="F136" s="127"/>
      <c r="G136" s="127"/>
      <c r="H136" s="127"/>
      <c r="I136" s="127"/>
    </row>
    <row r="137" spans="5:9" ht="21" x14ac:dyDescent="0.4">
      <c r="E137" s="127"/>
      <c r="F137" s="127"/>
      <c r="G137" s="127"/>
      <c r="H137" s="127"/>
      <c r="I137" s="127"/>
    </row>
    <row r="138" spans="5:9" ht="21" x14ac:dyDescent="0.4">
      <c r="E138" s="127"/>
      <c r="F138" s="127"/>
      <c r="G138" s="127"/>
      <c r="H138" s="127"/>
      <c r="I138" s="127"/>
    </row>
    <row r="139" spans="5:9" ht="21" x14ac:dyDescent="0.4">
      <c r="E139" s="127"/>
      <c r="F139" s="127"/>
      <c r="G139" s="127"/>
      <c r="H139" s="127"/>
      <c r="I139" s="127"/>
    </row>
    <row r="140" spans="5:9" ht="21" x14ac:dyDescent="0.4">
      <c r="E140" s="127"/>
      <c r="F140" s="127"/>
      <c r="G140" s="127"/>
      <c r="H140" s="127"/>
      <c r="I140" s="127"/>
    </row>
    <row r="141" spans="5:9" ht="21" x14ac:dyDescent="0.4">
      <c r="E141" s="127"/>
      <c r="F141" s="127"/>
      <c r="G141" s="127"/>
      <c r="H141" s="127"/>
      <c r="I141" s="127"/>
    </row>
    <row r="142" spans="5:9" ht="21" x14ac:dyDescent="0.4">
      <c r="E142" s="127"/>
      <c r="F142" s="127"/>
      <c r="G142" s="127"/>
      <c r="H142" s="127"/>
      <c r="I142" s="127"/>
    </row>
    <row r="143" spans="5:9" ht="21" x14ac:dyDescent="0.4">
      <c r="E143" s="127"/>
      <c r="F143" s="127"/>
      <c r="G143" s="127"/>
      <c r="H143" s="127"/>
      <c r="I143" s="127"/>
    </row>
    <row r="144" spans="5:9" ht="21" x14ac:dyDescent="0.4">
      <c r="E144" s="127"/>
      <c r="F144" s="127"/>
      <c r="G144" s="127"/>
      <c r="H144" s="127"/>
      <c r="I144" s="127"/>
    </row>
    <row r="145" spans="5:9" ht="21" x14ac:dyDescent="0.4">
      <c r="E145" s="127"/>
      <c r="F145" s="127"/>
      <c r="G145" s="127"/>
      <c r="H145" s="127"/>
      <c r="I145" s="127"/>
    </row>
    <row r="146" spans="5:9" ht="21" x14ac:dyDescent="0.4">
      <c r="E146" s="127"/>
      <c r="F146" s="127"/>
      <c r="G146" s="127"/>
      <c r="H146" s="127"/>
      <c r="I146" s="127"/>
    </row>
    <row r="147" spans="5:9" ht="21" x14ac:dyDescent="0.4">
      <c r="E147" s="127"/>
      <c r="F147" s="127"/>
      <c r="G147" s="127"/>
      <c r="H147" s="127"/>
      <c r="I147" s="127"/>
    </row>
    <row r="148" spans="5:9" ht="21" x14ac:dyDescent="0.4">
      <c r="E148" s="127"/>
      <c r="F148" s="127"/>
      <c r="G148" s="127"/>
      <c r="H148" s="127"/>
      <c r="I148" s="127"/>
    </row>
    <row r="149" spans="5:9" ht="21" x14ac:dyDescent="0.4">
      <c r="E149" s="127"/>
      <c r="F149" s="127"/>
      <c r="G149" s="127"/>
      <c r="H149" s="127"/>
      <c r="I149" s="127"/>
    </row>
    <row r="150" spans="5:9" ht="21" x14ac:dyDescent="0.4">
      <c r="E150" s="127"/>
      <c r="F150" s="127"/>
      <c r="G150" s="127"/>
      <c r="H150" s="127"/>
      <c r="I150" s="127"/>
    </row>
    <row r="151" spans="5:9" ht="21" x14ac:dyDescent="0.4">
      <c r="E151" s="127"/>
      <c r="F151" s="127"/>
      <c r="G151" s="127"/>
      <c r="H151" s="127"/>
      <c r="I151" s="127"/>
    </row>
    <row r="152" spans="5:9" ht="21" x14ac:dyDescent="0.4">
      <c r="E152" s="127"/>
      <c r="F152" s="127"/>
      <c r="G152" s="127"/>
      <c r="H152" s="127"/>
      <c r="I152" s="127"/>
    </row>
    <row r="153" spans="5:9" ht="21" x14ac:dyDescent="0.4">
      <c r="E153" s="127"/>
      <c r="F153" s="127"/>
      <c r="G153" s="127"/>
      <c r="H153" s="127"/>
      <c r="I153" s="127"/>
    </row>
    <row r="154" spans="5:9" ht="21" x14ac:dyDescent="0.4">
      <c r="E154" s="127"/>
      <c r="F154" s="127"/>
      <c r="G154" s="127"/>
      <c r="H154" s="127"/>
      <c r="I154" s="127"/>
    </row>
    <row r="155" spans="5:9" ht="21" x14ac:dyDescent="0.4">
      <c r="E155" s="127"/>
      <c r="F155" s="127"/>
      <c r="G155" s="127"/>
      <c r="H155" s="127"/>
      <c r="I155" s="127"/>
    </row>
    <row r="156" spans="5:9" ht="21" x14ac:dyDescent="0.4">
      <c r="E156" s="127"/>
      <c r="F156" s="127"/>
      <c r="G156" s="127"/>
      <c r="H156" s="127"/>
      <c r="I156" s="127"/>
    </row>
    <row r="157" spans="5:9" ht="21" x14ac:dyDescent="0.4">
      <c r="E157" s="127"/>
      <c r="F157" s="127"/>
      <c r="G157" s="127"/>
      <c r="H157" s="127"/>
      <c r="I157" s="127"/>
    </row>
    <row r="158" spans="5:9" ht="21" x14ac:dyDescent="0.4">
      <c r="E158" s="127"/>
      <c r="F158" s="127"/>
      <c r="G158" s="127"/>
      <c r="H158" s="127"/>
      <c r="I158" s="127"/>
    </row>
    <row r="159" spans="5:9" ht="21" x14ac:dyDescent="0.4">
      <c r="E159" s="127"/>
      <c r="F159" s="127"/>
      <c r="G159" s="127"/>
      <c r="H159" s="127"/>
      <c r="I159" s="127"/>
    </row>
    <row r="160" spans="5:9" ht="21" x14ac:dyDescent="0.4">
      <c r="E160" s="127"/>
      <c r="F160" s="127"/>
      <c r="G160" s="127"/>
      <c r="H160" s="127"/>
      <c r="I160" s="127"/>
    </row>
    <row r="161" ht="21" x14ac:dyDescent="0.4"/>
    <row r="162" ht="21" x14ac:dyDescent="0.4"/>
    <row r="163" ht="21" x14ac:dyDescent="0.4"/>
    <row r="164" ht="21" x14ac:dyDescent="0.4"/>
    <row r="165" ht="21" x14ac:dyDescent="0.4"/>
    <row r="166" ht="21" x14ac:dyDescent="0.4"/>
    <row r="167" ht="21" x14ac:dyDescent="0.4"/>
    <row r="168" ht="21" x14ac:dyDescent="0.4"/>
    <row r="169" ht="13.95" customHeight="1" x14ac:dyDescent="0.4"/>
    <row r="170" ht="13.95" customHeight="1" x14ac:dyDescent="0.4"/>
    <row r="171" ht="13.95" customHeight="1" x14ac:dyDescent="0.4"/>
    <row r="172" ht="13.95" customHeight="1" x14ac:dyDescent="0.4"/>
    <row r="173" ht="13.95" customHeight="1" x14ac:dyDescent="0.4"/>
    <row r="174" ht="13.95" customHeight="1" x14ac:dyDescent="0.4"/>
    <row r="175" ht="13.95" customHeight="1" x14ac:dyDescent="0.4"/>
    <row r="176" ht="13.95" customHeight="1" x14ac:dyDescent="0.4"/>
    <row r="177" ht="13.95" customHeight="1" x14ac:dyDescent="0.4"/>
    <row r="178" ht="13.95" customHeight="1" x14ac:dyDescent="0.4"/>
    <row r="179" ht="13.95" customHeight="1" x14ac:dyDescent="0.4"/>
    <row r="180" ht="13.95" customHeight="1" x14ac:dyDescent="0.4"/>
    <row r="181" ht="13.95" customHeight="1" x14ac:dyDescent="0.4"/>
    <row r="182" ht="13.95" customHeight="1" x14ac:dyDescent="0.4"/>
    <row r="183" ht="13.95" customHeight="1" x14ac:dyDescent="0.4"/>
    <row r="184" ht="13.95" customHeight="1" x14ac:dyDescent="0.4"/>
    <row r="185" ht="13.95" customHeight="1" x14ac:dyDescent="0.4"/>
    <row r="186" ht="13.95" customHeight="1" x14ac:dyDescent="0.4"/>
    <row r="187" ht="13.95" customHeight="1" x14ac:dyDescent="0.4"/>
    <row r="188" ht="13.95" customHeight="1" x14ac:dyDescent="0.4"/>
    <row r="189" ht="13.95" customHeight="1" x14ac:dyDescent="0.4"/>
    <row r="190" ht="13.95" customHeight="1" x14ac:dyDescent="0.4"/>
    <row r="191" ht="13.95" customHeight="1" x14ac:dyDescent="0.4"/>
    <row r="192" ht="13.95" customHeight="1" x14ac:dyDescent="0.4"/>
    <row r="193" ht="13.95" customHeight="1" x14ac:dyDescent="0.4"/>
  </sheetData>
  <mergeCells count="17">
    <mergeCell ref="B47:K48"/>
    <mergeCell ref="V24:V25"/>
    <mergeCell ref="R19:S19"/>
    <mergeCell ref="T19:U19"/>
    <mergeCell ref="V40:V41"/>
    <mergeCell ref="V38:V39"/>
    <mergeCell ref="V26:V27"/>
    <mergeCell ref="V28:V29"/>
    <mergeCell ref="V30:V31"/>
    <mergeCell ref="V32:V33"/>
    <mergeCell ref="V34:V35"/>
    <mergeCell ref="V36:V37"/>
    <mergeCell ref="A1:H1"/>
    <mergeCell ref="R20:S20"/>
    <mergeCell ref="T20:U20"/>
    <mergeCell ref="V20:V21"/>
    <mergeCell ref="V22:V23"/>
  </mergeCells>
  <phoneticPr fontId="7" type="noConversion"/>
  <printOptions horizontalCentered="1"/>
  <pageMargins left="0" right="0" top="0.25" bottom="0" header="0.23622047244094499" footer="0"/>
  <pageSetup paperSize="9" scale="60" fitToWidth="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7D87-9C73-45A7-BC91-E8BF857EBC8F}">
  <dimension ref="A1:Y42"/>
  <sheetViews>
    <sheetView zoomScale="70" zoomScaleNormal="70" workbookViewId="0">
      <selection activeCell="A19" sqref="A19:E19"/>
    </sheetView>
  </sheetViews>
  <sheetFormatPr defaultRowHeight="21" x14ac:dyDescent="0.4"/>
  <cols>
    <col min="1" max="1" width="32.5546875" style="243" bestFit="1" customWidth="1"/>
    <col min="2" max="2" width="33.6640625" style="243" bestFit="1" customWidth="1"/>
    <col min="3" max="3" width="14.6640625" style="243" customWidth="1"/>
    <col min="4" max="4" width="94" style="243" bestFit="1" customWidth="1"/>
    <col min="5" max="5" width="27.33203125" style="243" customWidth="1"/>
    <col min="6" max="7" width="8.88671875" style="243"/>
    <col min="8" max="8" width="11.77734375" style="243" bestFit="1" customWidth="1"/>
    <col min="9" max="9" width="15" style="243" bestFit="1" customWidth="1"/>
    <col min="10" max="10" width="16" style="593" bestFit="1" customWidth="1"/>
    <col min="11" max="11" width="18.77734375" style="657" bestFit="1" customWidth="1"/>
    <col min="12" max="12" width="19" style="243" customWidth="1"/>
    <col min="13" max="13" width="14.109375" style="243" bestFit="1" customWidth="1"/>
    <col min="14" max="14" width="18" style="243" customWidth="1"/>
    <col min="15" max="15" width="14.109375" style="243" bestFit="1" customWidth="1"/>
    <col min="16" max="16384" width="8.88671875" style="243"/>
  </cols>
  <sheetData>
    <row r="1" spans="1:25" ht="23.4" x14ac:dyDescent="0.4">
      <c r="A1" s="702" t="s">
        <v>147</v>
      </c>
      <c r="B1" s="702"/>
      <c r="C1" s="702"/>
      <c r="D1" s="702"/>
      <c r="E1" s="702"/>
      <c r="F1" s="597"/>
      <c r="G1" s="698" t="s">
        <v>225</v>
      </c>
      <c r="H1" s="698"/>
      <c r="I1" s="698"/>
      <c r="J1" s="698"/>
      <c r="K1" s="698"/>
      <c r="L1" s="698"/>
      <c r="M1" s="698"/>
      <c r="N1" s="698"/>
      <c r="O1" s="699"/>
      <c r="P1" s="597"/>
      <c r="Q1" s="597"/>
      <c r="R1" s="597"/>
      <c r="S1" s="597"/>
      <c r="T1" s="597"/>
      <c r="U1" s="597"/>
      <c r="V1" s="597"/>
      <c r="W1" s="597"/>
      <c r="X1" s="597"/>
      <c r="Y1" s="597"/>
    </row>
    <row r="2" spans="1:25" ht="42" x14ac:dyDescent="0.4">
      <c r="A2" s="244" t="s">
        <v>154</v>
      </c>
      <c r="B2" s="244" t="s">
        <v>155</v>
      </c>
      <c r="C2" s="245" t="s">
        <v>156</v>
      </c>
      <c r="D2" s="246" t="s">
        <v>144</v>
      </c>
      <c r="E2" s="246" t="s">
        <v>157</v>
      </c>
      <c r="F2" s="597"/>
      <c r="G2" s="604" t="s">
        <v>313</v>
      </c>
      <c r="H2" s="604" t="s">
        <v>149</v>
      </c>
      <c r="I2" s="604" t="s">
        <v>150</v>
      </c>
      <c r="J2" s="603" t="s">
        <v>148</v>
      </c>
      <c r="K2" s="654" t="s">
        <v>314</v>
      </c>
      <c r="L2" s="606" t="s">
        <v>151</v>
      </c>
      <c r="M2" s="605" t="s">
        <v>152</v>
      </c>
      <c r="N2" s="606" t="s">
        <v>153</v>
      </c>
      <c r="O2" s="605" t="s">
        <v>152</v>
      </c>
      <c r="P2" s="597"/>
      <c r="Q2" s="597"/>
      <c r="R2" s="597"/>
      <c r="S2" s="597"/>
      <c r="T2" s="597"/>
      <c r="U2" s="597"/>
      <c r="V2" s="597"/>
      <c r="W2" s="597"/>
      <c r="X2" s="597"/>
      <c r="Y2" s="597"/>
    </row>
    <row r="3" spans="1:25" x14ac:dyDescent="0.4">
      <c r="A3" s="248" t="s">
        <v>159</v>
      </c>
      <c r="B3" s="249" t="s">
        <v>159</v>
      </c>
      <c r="C3" s="250">
        <v>0.25</v>
      </c>
      <c r="D3" s="251" t="s">
        <v>160</v>
      </c>
      <c r="E3" s="251" t="s">
        <v>91</v>
      </c>
      <c r="F3" s="597"/>
      <c r="G3" s="647" t="s">
        <v>312</v>
      </c>
      <c r="H3" s="599">
        <v>2024</v>
      </c>
      <c r="I3" s="599">
        <v>10</v>
      </c>
      <c r="J3" s="595">
        <v>45566</v>
      </c>
      <c r="K3" s="653">
        <v>153230</v>
      </c>
      <c r="L3" s="247">
        <v>6.6000000000000003E-2</v>
      </c>
      <c r="M3" s="247" t="s">
        <v>158</v>
      </c>
      <c r="N3" s="247">
        <v>0.02</v>
      </c>
      <c r="O3" s="247" t="s">
        <v>158</v>
      </c>
      <c r="P3" s="597"/>
      <c r="Q3" s="597"/>
      <c r="R3" s="597"/>
      <c r="S3" s="597"/>
      <c r="T3" s="597"/>
      <c r="U3" s="597"/>
      <c r="V3" s="597"/>
      <c r="W3" s="597"/>
      <c r="X3" s="597"/>
      <c r="Y3" s="597"/>
    </row>
    <row r="4" spans="1:25" x14ac:dyDescent="0.4">
      <c r="A4" s="248" t="s">
        <v>161</v>
      </c>
      <c r="B4" s="252" t="s">
        <v>161</v>
      </c>
      <c r="C4" s="253">
        <v>0.05</v>
      </c>
      <c r="D4" s="254" t="s">
        <v>162</v>
      </c>
      <c r="E4" s="254" t="s">
        <v>91</v>
      </c>
      <c r="F4" s="597"/>
      <c r="G4" s="647" t="s">
        <v>312</v>
      </c>
      <c r="H4" s="599">
        <v>2024</v>
      </c>
      <c r="I4" s="599">
        <v>11</v>
      </c>
      <c r="J4" s="595">
        <v>45597</v>
      </c>
      <c r="K4" s="653">
        <v>79481.666666666657</v>
      </c>
      <c r="L4" s="247">
        <v>0.04</v>
      </c>
      <c r="M4" s="247" t="s">
        <v>158</v>
      </c>
      <c r="N4" s="247">
        <v>0.02</v>
      </c>
      <c r="O4" s="247" t="s">
        <v>158</v>
      </c>
      <c r="P4" s="597"/>
      <c r="Q4" s="597"/>
      <c r="R4" s="597"/>
      <c r="S4" s="597"/>
      <c r="T4" s="597"/>
      <c r="U4" s="597"/>
      <c r="V4" s="597"/>
      <c r="W4" s="597"/>
      <c r="X4" s="597"/>
      <c r="Y4" s="597"/>
    </row>
    <row r="5" spans="1:25" x14ac:dyDescent="0.4">
      <c r="A5" s="248" t="s">
        <v>161</v>
      </c>
      <c r="B5" s="252" t="s">
        <v>161</v>
      </c>
      <c r="C5" s="253">
        <v>0.1</v>
      </c>
      <c r="D5" s="254" t="s">
        <v>163</v>
      </c>
      <c r="E5" s="254" t="s">
        <v>91</v>
      </c>
      <c r="F5" s="597"/>
      <c r="G5" s="647" t="s">
        <v>312</v>
      </c>
      <c r="H5" s="599">
        <v>2024</v>
      </c>
      <c r="I5" s="599">
        <v>12</v>
      </c>
      <c r="J5" s="595">
        <v>45627</v>
      </c>
      <c r="K5" s="653">
        <v>91568.777777777781</v>
      </c>
      <c r="L5" s="247">
        <v>4.5999999999999999E-2</v>
      </c>
      <c r="M5" s="247" t="s">
        <v>158</v>
      </c>
      <c r="N5" s="247">
        <v>0.02</v>
      </c>
      <c r="O5" s="247" t="s">
        <v>158</v>
      </c>
      <c r="P5" s="597"/>
      <c r="Q5" s="597"/>
      <c r="R5" s="597"/>
      <c r="S5" s="597"/>
      <c r="T5" s="597"/>
      <c r="U5" s="597"/>
      <c r="V5" s="597"/>
      <c r="W5" s="597"/>
      <c r="X5" s="597"/>
      <c r="Y5" s="597"/>
    </row>
    <row r="6" spans="1:25" x14ac:dyDescent="0.4">
      <c r="A6" s="248" t="s">
        <v>166</v>
      </c>
      <c r="B6" s="252" t="s">
        <v>167</v>
      </c>
      <c r="C6" s="253">
        <v>0.03</v>
      </c>
      <c r="D6" s="256" t="s">
        <v>181</v>
      </c>
      <c r="E6" s="262" t="s">
        <v>91</v>
      </c>
      <c r="F6" s="597"/>
      <c r="G6" s="652" t="s">
        <v>309</v>
      </c>
      <c r="H6" s="599">
        <v>2025</v>
      </c>
      <c r="I6" s="600" t="s">
        <v>164</v>
      </c>
      <c r="J6" s="595">
        <v>45658</v>
      </c>
      <c r="K6" s="653">
        <v>33998.333333333328</v>
      </c>
      <c r="L6" s="255">
        <v>0</v>
      </c>
      <c r="M6" s="255" t="s">
        <v>165</v>
      </c>
      <c r="N6" s="255">
        <v>0</v>
      </c>
      <c r="O6" s="255" t="s">
        <v>165</v>
      </c>
      <c r="P6" s="597"/>
      <c r="Q6" s="597"/>
      <c r="R6" s="597"/>
      <c r="S6" s="597"/>
      <c r="T6" s="597"/>
      <c r="U6" s="597"/>
      <c r="V6" s="597"/>
      <c r="W6" s="597"/>
      <c r="X6" s="597"/>
      <c r="Y6" s="597"/>
    </row>
    <row r="7" spans="1:25" ht="42" x14ac:dyDescent="0.4">
      <c r="A7" s="648" t="s">
        <v>166</v>
      </c>
      <c r="B7" s="651" t="s">
        <v>169</v>
      </c>
      <c r="C7" s="250">
        <v>0.01</v>
      </c>
      <c r="D7" s="257" t="s">
        <v>182</v>
      </c>
      <c r="E7" s="263" t="s">
        <v>91</v>
      </c>
      <c r="F7" s="597"/>
      <c r="G7" s="652" t="s">
        <v>309</v>
      </c>
      <c r="H7" s="601">
        <v>2025</v>
      </c>
      <c r="I7" s="602" t="s">
        <v>168</v>
      </c>
      <c r="J7" s="596">
        <v>45689</v>
      </c>
      <c r="K7" s="655">
        <v>17000</v>
      </c>
      <c r="L7" s="264">
        <v>0</v>
      </c>
      <c r="M7" s="264" t="s">
        <v>165</v>
      </c>
      <c r="N7" s="264">
        <v>0</v>
      </c>
      <c r="O7" s="264" t="s">
        <v>165</v>
      </c>
      <c r="P7" s="597"/>
      <c r="Q7" s="597"/>
      <c r="R7" s="597"/>
      <c r="S7" s="597"/>
      <c r="T7" s="597"/>
      <c r="U7" s="597"/>
      <c r="V7" s="597"/>
      <c r="W7" s="597"/>
      <c r="X7" s="597"/>
      <c r="Y7" s="597"/>
    </row>
    <row r="8" spans="1:25" x14ac:dyDescent="0.4">
      <c r="A8" s="248" t="s">
        <v>307</v>
      </c>
      <c r="B8" s="258" t="s">
        <v>171</v>
      </c>
      <c r="C8" s="259" t="s">
        <v>172</v>
      </c>
      <c r="D8" s="260" t="s">
        <v>173</v>
      </c>
      <c r="E8" s="260" t="s">
        <v>174</v>
      </c>
      <c r="F8" s="597"/>
      <c r="G8" s="652" t="s">
        <v>309</v>
      </c>
      <c r="H8" s="601">
        <v>2025</v>
      </c>
      <c r="I8" s="602" t="s">
        <v>170</v>
      </c>
      <c r="J8" s="596">
        <v>45717</v>
      </c>
      <c r="K8" s="655">
        <v>7558.6722222222224</v>
      </c>
      <c r="L8" s="264">
        <v>0</v>
      </c>
      <c r="M8" s="264" t="s">
        <v>165</v>
      </c>
      <c r="N8" s="264">
        <v>0</v>
      </c>
      <c r="O8" s="264" t="s">
        <v>165</v>
      </c>
      <c r="P8" s="597"/>
      <c r="Q8" s="597"/>
      <c r="R8" s="597"/>
      <c r="S8" s="597"/>
      <c r="T8" s="597"/>
      <c r="U8" s="597"/>
      <c r="V8" s="597"/>
      <c r="W8" s="597"/>
      <c r="X8" s="597"/>
      <c r="Y8" s="597"/>
    </row>
    <row r="9" spans="1:25" ht="42" x14ac:dyDescent="0.4">
      <c r="A9" s="648" t="s">
        <v>306</v>
      </c>
      <c r="B9" s="649" t="s">
        <v>171</v>
      </c>
      <c r="C9" s="650">
        <v>0.02</v>
      </c>
      <c r="D9" s="646" t="s">
        <v>308</v>
      </c>
      <c r="E9" s="648" t="s">
        <v>91</v>
      </c>
      <c r="F9" s="597"/>
      <c r="G9" s="652" t="s">
        <v>310</v>
      </c>
      <c r="H9" s="601">
        <v>2025</v>
      </c>
      <c r="I9" s="602" t="s">
        <v>175</v>
      </c>
      <c r="J9" s="596">
        <v>45748</v>
      </c>
      <c r="K9" s="655">
        <v>28962.49666666667</v>
      </c>
      <c r="L9" s="264">
        <v>0</v>
      </c>
      <c r="M9" s="264" t="s">
        <v>165</v>
      </c>
      <c r="N9" s="264">
        <v>0</v>
      </c>
      <c r="O9" s="264" t="s">
        <v>165</v>
      </c>
      <c r="P9" s="597"/>
      <c r="Q9" s="597"/>
      <c r="R9" s="597"/>
      <c r="S9" s="597"/>
      <c r="T9" s="597"/>
      <c r="U9" s="597"/>
      <c r="V9" s="597"/>
      <c r="W9" s="597"/>
      <c r="X9" s="597"/>
      <c r="Y9" s="597"/>
    </row>
    <row r="10" spans="1:25" x14ac:dyDescent="0.4">
      <c r="A10" s="597"/>
      <c r="B10" s="597"/>
      <c r="C10" s="597"/>
      <c r="D10" s="597"/>
      <c r="E10" s="597"/>
      <c r="F10" s="597"/>
      <c r="G10" s="652" t="s">
        <v>310</v>
      </c>
      <c r="H10" s="599">
        <v>2025</v>
      </c>
      <c r="I10" s="600" t="s">
        <v>176</v>
      </c>
      <c r="J10" s="595">
        <v>45778</v>
      </c>
      <c r="K10" s="653">
        <v>21782.777777777777</v>
      </c>
      <c r="L10" s="255">
        <v>0</v>
      </c>
      <c r="M10" s="255" t="s">
        <v>165</v>
      </c>
      <c r="N10" s="255">
        <v>0</v>
      </c>
      <c r="O10" s="255" t="s">
        <v>165</v>
      </c>
      <c r="P10" s="597"/>
      <c r="Q10" s="597"/>
      <c r="R10" s="597"/>
      <c r="S10" s="597"/>
      <c r="T10" s="597"/>
      <c r="U10" s="597"/>
      <c r="V10" s="597"/>
      <c r="W10" s="597"/>
      <c r="X10" s="597"/>
      <c r="Y10" s="597"/>
    </row>
    <row r="11" spans="1:25" x14ac:dyDescent="0.4">
      <c r="A11" s="597"/>
      <c r="B11" s="597"/>
      <c r="C11" s="597"/>
      <c r="D11" s="597"/>
      <c r="E11" s="597"/>
      <c r="F11" s="597"/>
      <c r="G11" s="652" t="s">
        <v>310</v>
      </c>
      <c r="H11" s="599">
        <v>2025</v>
      </c>
      <c r="I11" s="600" t="s">
        <v>177</v>
      </c>
      <c r="J11" s="595">
        <v>45809</v>
      </c>
      <c r="K11" s="653">
        <v>92498.055555555547</v>
      </c>
      <c r="L11" s="247">
        <v>4.5999999999999999E-2</v>
      </c>
      <c r="M11" s="247" t="s">
        <v>158</v>
      </c>
      <c r="N11" s="255">
        <v>0</v>
      </c>
      <c r="O11" s="255" t="s">
        <v>165</v>
      </c>
      <c r="P11" s="597"/>
      <c r="Q11" s="597"/>
      <c r="R11" s="597"/>
      <c r="S11" s="597"/>
      <c r="T11" s="597"/>
      <c r="U11" s="597"/>
      <c r="V11" s="597"/>
      <c r="W11" s="597"/>
      <c r="X11" s="597"/>
      <c r="Y11" s="597"/>
    </row>
    <row r="12" spans="1:25" x14ac:dyDescent="0.4">
      <c r="A12" s="597"/>
      <c r="B12" s="597"/>
      <c r="C12" s="597"/>
      <c r="D12" s="597"/>
      <c r="E12" s="597"/>
      <c r="F12" s="597"/>
      <c r="G12" s="652" t="s">
        <v>311</v>
      </c>
      <c r="H12" s="599">
        <v>2025</v>
      </c>
      <c r="I12" s="600" t="s">
        <v>178</v>
      </c>
      <c r="J12" s="595">
        <v>45839</v>
      </c>
      <c r="K12" s="653">
        <v>2898.2142857142858</v>
      </c>
      <c r="L12" s="255">
        <v>0</v>
      </c>
      <c r="M12" s="255" t="s">
        <v>165</v>
      </c>
      <c r="N12" s="255">
        <v>0</v>
      </c>
      <c r="O12" s="255" t="s">
        <v>165</v>
      </c>
      <c r="P12" s="597"/>
      <c r="Q12" s="597"/>
      <c r="R12" s="597"/>
      <c r="S12" s="597"/>
      <c r="T12" s="597"/>
      <c r="U12" s="597"/>
      <c r="V12" s="597"/>
      <c r="W12" s="597"/>
      <c r="X12" s="597"/>
      <c r="Y12" s="597"/>
    </row>
    <row r="13" spans="1:25" x14ac:dyDescent="0.4">
      <c r="A13" s="597"/>
      <c r="B13" s="597"/>
      <c r="C13" s="597"/>
      <c r="D13" s="597"/>
      <c r="E13" s="597"/>
      <c r="F13" s="597"/>
      <c r="G13" s="652" t="s">
        <v>311</v>
      </c>
      <c r="H13" s="599">
        <v>2025</v>
      </c>
      <c r="I13" s="600" t="s">
        <v>179</v>
      </c>
      <c r="J13" s="595">
        <v>45870</v>
      </c>
      <c r="K13" s="653">
        <v>102090.27777777777</v>
      </c>
      <c r="L13" s="247">
        <v>0.05</v>
      </c>
      <c r="M13" s="247" t="s">
        <v>158</v>
      </c>
      <c r="N13" s="255">
        <v>0</v>
      </c>
      <c r="O13" s="255" t="s">
        <v>165</v>
      </c>
      <c r="P13" s="597"/>
      <c r="Q13" s="597"/>
      <c r="R13" s="597"/>
      <c r="S13" s="597"/>
      <c r="T13" s="597"/>
      <c r="U13" s="597"/>
      <c r="V13" s="597"/>
      <c r="W13" s="597"/>
      <c r="X13" s="597"/>
      <c r="Y13" s="597"/>
    </row>
    <row r="14" spans="1:25" x14ac:dyDescent="0.4">
      <c r="A14" s="597"/>
      <c r="B14" s="597"/>
      <c r="C14" s="597"/>
      <c r="D14" s="597"/>
      <c r="E14" s="597"/>
      <c r="F14" s="597"/>
      <c r="G14" s="652" t="s">
        <v>311</v>
      </c>
      <c r="H14" s="599">
        <v>2025</v>
      </c>
      <c r="I14" s="600" t="s">
        <v>180</v>
      </c>
      <c r="J14" s="595">
        <v>45901</v>
      </c>
      <c r="K14" s="653"/>
      <c r="L14" s="255"/>
      <c r="M14" s="261"/>
      <c r="N14" s="261"/>
      <c r="O14" s="261"/>
      <c r="P14" s="597"/>
      <c r="Q14" s="597"/>
      <c r="R14" s="597"/>
      <c r="S14" s="597"/>
      <c r="T14" s="597"/>
      <c r="U14" s="597"/>
      <c r="V14" s="597"/>
      <c r="W14" s="597"/>
      <c r="X14" s="597"/>
      <c r="Y14" s="597"/>
    </row>
    <row r="15" spans="1:25" x14ac:dyDescent="0.4">
      <c r="A15" s="597"/>
      <c r="B15" s="597"/>
      <c r="C15" s="597"/>
      <c r="D15" s="597"/>
      <c r="E15" s="597"/>
      <c r="F15" s="597"/>
      <c r="G15" s="647"/>
      <c r="H15" s="599">
        <v>2025</v>
      </c>
      <c r="I15" s="599">
        <v>10</v>
      </c>
      <c r="J15" s="595">
        <v>45931</v>
      </c>
      <c r="K15" s="653"/>
      <c r="L15" s="255"/>
      <c r="M15" s="261"/>
      <c r="N15" s="261"/>
      <c r="O15" s="261"/>
      <c r="P15" s="597"/>
      <c r="Q15" s="597"/>
      <c r="R15" s="597"/>
      <c r="S15" s="597"/>
      <c r="T15" s="597"/>
      <c r="U15" s="597"/>
      <c r="V15" s="597"/>
      <c r="W15" s="597"/>
      <c r="X15" s="597"/>
      <c r="Y15" s="597"/>
    </row>
    <row r="16" spans="1:25" x14ac:dyDescent="0.4">
      <c r="A16" s="597"/>
      <c r="B16" s="597"/>
      <c r="C16" s="597"/>
      <c r="D16" s="597"/>
      <c r="E16" s="597"/>
      <c r="F16" s="597"/>
      <c r="G16" s="647"/>
      <c r="H16" s="599">
        <v>2025</v>
      </c>
      <c r="I16" s="599">
        <v>11</v>
      </c>
      <c r="J16" s="595">
        <v>45962</v>
      </c>
      <c r="K16" s="653"/>
      <c r="L16" s="255"/>
      <c r="M16" s="261"/>
      <c r="N16" s="261"/>
      <c r="O16" s="261"/>
      <c r="P16" s="597"/>
      <c r="Q16" s="597"/>
      <c r="R16" s="597"/>
      <c r="S16" s="597"/>
      <c r="T16" s="597"/>
      <c r="U16" s="597"/>
      <c r="V16" s="597"/>
      <c r="W16" s="597"/>
      <c r="X16" s="597"/>
      <c r="Y16" s="597"/>
    </row>
    <row r="17" spans="1:25" x14ac:dyDescent="0.4">
      <c r="A17" s="597"/>
      <c r="B17" s="597"/>
      <c r="C17" s="597"/>
      <c r="D17" s="597"/>
      <c r="E17" s="597"/>
      <c r="F17" s="597"/>
      <c r="G17" s="647"/>
      <c r="H17" s="599">
        <v>2025</v>
      </c>
      <c r="I17" s="599">
        <v>12</v>
      </c>
      <c r="J17" s="595">
        <v>45992</v>
      </c>
      <c r="K17" s="653"/>
      <c r="L17" s="255"/>
      <c r="M17" s="261"/>
      <c r="N17" s="261"/>
      <c r="O17" s="261"/>
      <c r="P17" s="597"/>
      <c r="Q17" s="597"/>
      <c r="R17" s="597"/>
      <c r="S17" s="597"/>
      <c r="T17" s="597"/>
      <c r="U17" s="597"/>
      <c r="V17" s="597"/>
      <c r="W17" s="597"/>
      <c r="X17" s="597"/>
      <c r="Y17" s="597"/>
    </row>
    <row r="18" spans="1:25" ht="28.8" x14ac:dyDescent="0.55000000000000004">
      <c r="A18" s="703" t="s">
        <v>230</v>
      </c>
      <c r="B18" s="703"/>
      <c r="C18" s="703"/>
      <c r="D18" s="703"/>
      <c r="E18" s="703"/>
      <c r="F18" s="597"/>
      <c r="G18" s="597"/>
      <c r="H18" s="597"/>
      <c r="I18" s="597"/>
      <c r="J18" s="598"/>
      <c r="K18" s="656"/>
      <c r="L18" s="597"/>
      <c r="M18" s="597"/>
      <c r="N18" s="597"/>
      <c r="O18" s="597"/>
      <c r="P18" s="597"/>
      <c r="Q18" s="597"/>
      <c r="R18" s="597"/>
      <c r="S18" s="597"/>
      <c r="T18" s="597"/>
      <c r="U18" s="597"/>
      <c r="V18" s="597"/>
      <c r="W18" s="597"/>
      <c r="X18" s="597"/>
      <c r="Y18" s="597"/>
    </row>
    <row r="19" spans="1:25" ht="68.400000000000006" customHeight="1" x14ac:dyDescent="0.4">
      <c r="A19" s="700" t="s">
        <v>229</v>
      </c>
      <c r="B19" s="701"/>
      <c r="C19" s="701"/>
      <c r="D19" s="701"/>
      <c r="E19" s="701"/>
      <c r="F19" s="597"/>
      <c r="G19" s="597"/>
      <c r="H19" s="597"/>
      <c r="I19" s="597"/>
      <c r="J19" s="598"/>
      <c r="K19" s="656"/>
      <c r="L19" s="597"/>
      <c r="M19" s="597"/>
      <c r="N19" s="597"/>
      <c r="O19" s="597"/>
      <c r="P19" s="597"/>
      <c r="Q19" s="597"/>
      <c r="R19" s="597"/>
      <c r="S19" s="597"/>
      <c r="T19" s="597"/>
      <c r="U19" s="597"/>
      <c r="V19" s="597"/>
      <c r="W19" s="597"/>
      <c r="X19" s="597"/>
      <c r="Y19" s="597"/>
    </row>
    <row r="20" spans="1:25" x14ac:dyDescent="0.4">
      <c r="A20" s="597"/>
      <c r="B20" s="597"/>
      <c r="C20" s="597"/>
      <c r="D20" s="597"/>
      <c r="E20" s="597"/>
      <c r="F20" s="597"/>
      <c r="G20" s="597"/>
      <c r="H20" s="597"/>
      <c r="I20" s="597"/>
      <c r="J20" s="598"/>
      <c r="K20" s="656"/>
      <c r="L20" s="597"/>
      <c r="M20" s="597"/>
      <c r="N20" s="597"/>
      <c r="O20" s="597"/>
      <c r="P20" s="597"/>
      <c r="Q20" s="597"/>
      <c r="R20" s="597"/>
      <c r="S20" s="597"/>
      <c r="T20" s="597"/>
      <c r="U20" s="597"/>
      <c r="V20" s="597"/>
      <c r="W20" s="597"/>
      <c r="X20" s="597"/>
      <c r="Y20" s="597"/>
    </row>
    <row r="21" spans="1:25" ht="28.8" x14ac:dyDescent="0.55000000000000004">
      <c r="A21" s="703" t="s">
        <v>304</v>
      </c>
      <c r="B21" s="703"/>
      <c r="C21" s="703"/>
      <c r="D21" s="703"/>
      <c r="E21" s="703"/>
      <c r="F21" s="597"/>
      <c r="G21" s="597"/>
      <c r="H21" s="597"/>
      <c r="I21" s="597"/>
      <c r="J21" s="598"/>
      <c r="K21" s="656"/>
      <c r="L21" s="597"/>
      <c r="M21" s="597"/>
      <c r="N21" s="597"/>
      <c r="O21" s="597"/>
      <c r="P21" s="597"/>
      <c r="Q21" s="597"/>
      <c r="R21" s="597"/>
      <c r="S21" s="597"/>
      <c r="T21" s="597"/>
      <c r="U21" s="597"/>
      <c r="V21" s="597"/>
      <c r="W21" s="597"/>
      <c r="X21" s="597"/>
      <c r="Y21" s="597"/>
    </row>
    <row r="22" spans="1:25" ht="68.400000000000006" customHeight="1" x14ac:dyDescent="0.4">
      <c r="A22" s="700" t="s">
        <v>305</v>
      </c>
      <c r="B22" s="701"/>
      <c r="C22" s="701"/>
      <c r="D22" s="701"/>
      <c r="E22" s="701"/>
      <c r="F22" s="597"/>
      <c r="G22" s="597"/>
      <c r="H22" s="597"/>
      <c r="I22" s="597"/>
      <c r="J22" s="598"/>
      <c r="K22" s="656"/>
      <c r="L22" s="597"/>
      <c r="M22" s="597"/>
      <c r="N22" s="597"/>
      <c r="O22" s="597"/>
      <c r="P22" s="597"/>
      <c r="Q22" s="597"/>
      <c r="R22" s="597"/>
      <c r="S22" s="597"/>
      <c r="T22" s="597"/>
      <c r="U22" s="597"/>
      <c r="V22" s="597"/>
      <c r="W22" s="597"/>
      <c r="X22" s="597"/>
      <c r="Y22" s="597"/>
    </row>
    <row r="23" spans="1:25" x14ac:dyDescent="0.4">
      <c r="A23" s="597"/>
      <c r="B23" s="597"/>
      <c r="C23" s="597"/>
      <c r="D23" s="597"/>
      <c r="E23" s="597"/>
      <c r="F23" s="597"/>
      <c r="G23" s="597"/>
      <c r="H23" s="597"/>
      <c r="I23" s="597"/>
      <c r="J23" s="598"/>
      <c r="K23" s="656"/>
      <c r="L23" s="597"/>
      <c r="M23" s="597"/>
      <c r="N23" s="597"/>
      <c r="O23" s="597"/>
      <c r="P23" s="597"/>
      <c r="Q23" s="597"/>
      <c r="R23" s="597"/>
      <c r="S23" s="597"/>
      <c r="T23" s="597"/>
      <c r="U23" s="597"/>
      <c r="V23" s="597"/>
      <c r="W23" s="597"/>
      <c r="X23" s="597"/>
      <c r="Y23" s="597"/>
    </row>
    <row r="24" spans="1:25" x14ac:dyDescent="0.4">
      <c r="A24" s="597"/>
      <c r="B24" s="597"/>
      <c r="C24" s="597"/>
      <c r="D24" s="597"/>
      <c r="E24" s="597"/>
      <c r="F24" s="597"/>
      <c r="G24" s="597"/>
      <c r="H24" s="597"/>
      <c r="I24" s="597"/>
      <c r="J24" s="598"/>
      <c r="K24" s="656"/>
      <c r="L24" s="597"/>
      <c r="M24" s="597"/>
      <c r="N24" s="597"/>
      <c r="O24" s="597"/>
      <c r="P24" s="597"/>
      <c r="Q24" s="597"/>
      <c r="R24" s="597"/>
      <c r="S24" s="597"/>
      <c r="T24" s="597"/>
      <c r="U24" s="597"/>
      <c r="V24" s="597"/>
      <c r="W24" s="597"/>
      <c r="X24" s="597"/>
      <c r="Y24" s="597"/>
    </row>
    <row r="25" spans="1:25" x14ac:dyDescent="0.4">
      <c r="A25" s="597"/>
      <c r="B25" s="597"/>
      <c r="C25" s="597"/>
      <c r="D25" s="597"/>
      <c r="E25" s="597"/>
      <c r="F25" s="597"/>
      <c r="G25" s="597"/>
      <c r="H25" s="597"/>
      <c r="I25" s="597"/>
      <c r="J25" s="598"/>
      <c r="K25" s="656"/>
      <c r="L25" s="597"/>
      <c r="M25" s="597"/>
      <c r="N25" s="597"/>
      <c r="O25" s="597"/>
      <c r="P25" s="597"/>
      <c r="Q25" s="597"/>
      <c r="R25" s="597"/>
      <c r="S25" s="597"/>
      <c r="T25" s="597"/>
      <c r="U25" s="597"/>
      <c r="V25" s="597"/>
      <c r="W25" s="597"/>
      <c r="X25" s="597"/>
      <c r="Y25" s="597"/>
    </row>
    <row r="26" spans="1:25" x14ac:dyDescent="0.4">
      <c r="A26" s="597"/>
      <c r="B26" s="597"/>
      <c r="C26" s="597"/>
      <c r="D26" s="597"/>
      <c r="E26" s="597"/>
      <c r="F26" s="597"/>
      <c r="G26" s="597"/>
      <c r="H26" s="597"/>
      <c r="I26" s="597"/>
      <c r="J26" s="598"/>
      <c r="K26" s="656"/>
      <c r="L26" s="597"/>
      <c r="M26" s="597"/>
      <c r="N26" s="597"/>
      <c r="O26" s="597"/>
      <c r="P26" s="597"/>
      <c r="Q26" s="597"/>
      <c r="R26" s="597"/>
      <c r="S26" s="597"/>
      <c r="T26" s="597"/>
      <c r="U26" s="597"/>
      <c r="V26" s="597"/>
      <c r="W26" s="597"/>
      <c r="X26" s="597"/>
      <c r="Y26" s="597"/>
    </row>
    <row r="27" spans="1:25" x14ac:dyDescent="0.4">
      <c r="A27" s="597"/>
      <c r="B27" s="597"/>
      <c r="C27" s="597"/>
      <c r="D27" s="597"/>
      <c r="E27" s="597"/>
      <c r="F27" s="597"/>
      <c r="G27" s="597"/>
      <c r="H27" s="597"/>
      <c r="I27" s="597"/>
      <c r="J27" s="598"/>
      <c r="K27" s="656"/>
      <c r="L27" s="597"/>
      <c r="M27" s="597"/>
      <c r="N27" s="597"/>
      <c r="O27" s="597"/>
      <c r="P27" s="597"/>
      <c r="Q27" s="597"/>
      <c r="R27" s="597"/>
      <c r="S27" s="597"/>
      <c r="T27" s="597"/>
      <c r="U27" s="597"/>
      <c r="V27" s="597"/>
      <c r="W27" s="597"/>
      <c r="X27" s="597"/>
      <c r="Y27" s="597"/>
    </row>
    <row r="28" spans="1:25" x14ac:dyDescent="0.4">
      <c r="A28" s="597"/>
      <c r="B28" s="597"/>
      <c r="C28" s="597"/>
      <c r="D28" s="597"/>
      <c r="E28" s="597"/>
      <c r="F28" s="597"/>
      <c r="G28" s="597"/>
      <c r="H28" s="597"/>
      <c r="I28" s="597"/>
      <c r="J28" s="598"/>
      <c r="K28" s="656"/>
      <c r="L28" s="597"/>
      <c r="M28" s="597"/>
      <c r="N28" s="597"/>
      <c r="O28" s="597"/>
      <c r="P28" s="597"/>
      <c r="Q28" s="597"/>
      <c r="R28" s="597"/>
      <c r="S28" s="597"/>
      <c r="T28" s="597"/>
      <c r="U28" s="597"/>
      <c r="V28" s="597"/>
      <c r="W28" s="597"/>
      <c r="X28" s="597"/>
      <c r="Y28" s="597"/>
    </row>
    <row r="29" spans="1:25" x14ac:dyDescent="0.4">
      <c r="A29" s="597"/>
      <c r="B29" s="597"/>
      <c r="C29" s="597"/>
      <c r="D29" s="597"/>
      <c r="E29" s="597"/>
      <c r="F29" s="597"/>
      <c r="G29" s="597"/>
      <c r="H29" s="597"/>
      <c r="I29" s="597"/>
      <c r="J29" s="598"/>
      <c r="K29" s="656"/>
      <c r="L29" s="597"/>
      <c r="M29" s="597"/>
      <c r="N29" s="597"/>
      <c r="O29" s="597"/>
      <c r="P29" s="597"/>
      <c r="Q29" s="597"/>
      <c r="R29" s="597"/>
      <c r="S29" s="597"/>
      <c r="T29" s="597"/>
      <c r="U29" s="597"/>
      <c r="V29" s="597"/>
      <c r="W29" s="597"/>
      <c r="X29" s="597"/>
      <c r="Y29" s="597"/>
    </row>
    <row r="30" spans="1:25" x14ac:dyDescent="0.4">
      <c r="A30" s="597"/>
      <c r="B30" s="597"/>
      <c r="C30" s="597"/>
      <c r="D30" s="597"/>
      <c r="E30" s="597"/>
      <c r="F30" s="597"/>
      <c r="G30" s="597"/>
      <c r="H30" s="597"/>
      <c r="I30" s="597"/>
      <c r="J30" s="598"/>
      <c r="K30" s="656"/>
      <c r="L30" s="597"/>
      <c r="M30" s="597"/>
      <c r="N30" s="597"/>
      <c r="O30" s="597"/>
      <c r="P30" s="597"/>
      <c r="Q30" s="597"/>
      <c r="R30" s="597"/>
      <c r="S30" s="597"/>
      <c r="T30" s="597"/>
      <c r="U30" s="597"/>
      <c r="V30" s="597"/>
      <c r="W30" s="597"/>
      <c r="X30" s="597"/>
      <c r="Y30" s="597"/>
    </row>
    <row r="31" spans="1:25" x14ac:dyDescent="0.4">
      <c r="A31" s="597"/>
      <c r="B31" s="597"/>
      <c r="C31" s="597"/>
      <c r="D31" s="597"/>
      <c r="E31" s="597"/>
      <c r="F31" s="597"/>
      <c r="G31" s="597"/>
      <c r="H31" s="597"/>
      <c r="I31" s="597"/>
      <c r="J31" s="598"/>
      <c r="K31" s="656"/>
      <c r="L31" s="597"/>
      <c r="M31" s="597"/>
      <c r="N31" s="597"/>
      <c r="O31" s="597"/>
      <c r="P31" s="597"/>
      <c r="Q31" s="597"/>
      <c r="R31" s="597"/>
      <c r="S31" s="597"/>
      <c r="T31" s="597"/>
      <c r="U31" s="597"/>
      <c r="V31" s="597"/>
      <c r="W31" s="597"/>
      <c r="X31" s="597"/>
      <c r="Y31" s="597"/>
    </row>
    <row r="32" spans="1:25" x14ac:dyDescent="0.4">
      <c r="A32" s="597"/>
      <c r="B32" s="597"/>
      <c r="C32" s="597"/>
      <c r="D32" s="597"/>
      <c r="E32" s="597"/>
      <c r="F32" s="597"/>
      <c r="G32" s="597"/>
      <c r="H32" s="597"/>
      <c r="I32" s="597"/>
      <c r="J32" s="598"/>
      <c r="K32" s="656"/>
      <c r="L32" s="597"/>
      <c r="M32" s="597"/>
      <c r="N32" s="597"/>
      <c r="O32" s="597"/>
      <c r="P32" s="597"/>
      <c r="Q32" s="597"/>
      <c r="R32" s="597"/>
      <c r="S32" s="597"/>
      <c r="T32" s="597"/>
      <c r="U32" s="597"/>
      <c r="V32" s="597"/>
      <c r="W32" s="597"/>
      <c r="X32" s="597"/>
      <c r="Y32" s="597"/>
    </row>
    <row r="33" spans="1:25" x14ac:dyDescent="0.4">
      <c r="A33" s="597"/>
      <c r="B33" s="597"/>
      <c r="C33" s="597"/>
      <c r="D33" s="597"/>
      <c r="E33" s="597"/>
      <c r="F33" s="597"/>
      <c r="G33" s="597"/>
      <c r="H33" s="597"/>
      <c r="I33" s="597"/>
      <c r="J33" s="598"/>
      <c r="K33" s="656"/>
      <c r="L33" s="597"/>
      <c r="M33" s="597"/>
      <c r="N33" s="597"/>
      <c r="O33" s="597"/>
      <c r="P33" s="597"/>
      <c r="Q33" s="597"/>
      <c r="R33" s="597"/>
      <c r="S33" s="597"/>
      <c r="T33" s="597"/>
      <c r="U33" s="597"/>
      <c r="V33" s="597"/>
      <c r="W33" s="597"/>
      <c r="X33" s="597"/>
      <c r="Y33" s="597"/>
    </row>
    <row r="34" spans="1:25" x14ac:dyDescent="0.4">
      <c r="A34" s="597"/>
      <c r="B34" s="597"/>
      <c r="C34" s="597"/>
      <c r="D34" s="597"/>
      <c r="E34" s="597"/>
      <c r="F34" s="597"/>
      <c r="G34" s="597"/>
      <c r="H34" s="597"/>
      <c r="I34" s="597"/>
      <c r="J34" s="598"/>
      <c r="K34" s="656"/>
      <c r="L34" s="597"/>
      <c r="M34" s="597"/>
      <c r="N34" s="597"/>
      <c r="O34" s="597"/>
      <c r="P34" s="597"/>
      <c r="Q34" s="597"/>
      <c r="R34" s="597"/>
      <c r="S34" s="597"/>
      <c r="T34" s="597"/>
      <c r="U34" s="597"/>
      <c r="V34" s="597"/>
      <c r="W34" s="597"/>
      <c r="X34" s="597"/>
      <c r="Y34" s="597"/>
    </row>
    <row r="35" spans="1:25" x14ac:dyDescent="0.4">
      <c r="A35" s="597"/>
      <c r="B35" s="597"/>
      <c r="C35" s="597"/>
      <c r="D35" s="597"/>
      <c r="E35" s="597"/>
      <c r="F35" s="597"/>
      <c r="G35" s="597"/>
      <c r="H35" s="597"/>
      <c r="I35" s="597"/>
      <c r="J35" s="598"/>
      <c r="K35" s="656"/>
      <c r="L35" s="597"/>
      <c r="M35" s="597"/>
      <c r="N35" s="597"/>
      <c r="O35" s="597"/>
      <c r="P35" s="597"/>
      <c r="Q35" s="597"/>
      <c r="R35" s="597"/>
      <c r="S35" s="597"/>
      <c r="T35" s="597"/>
      <c r="U35" s="597"/>
      <c r="V35" s="597"/>
      <c r="W35" s="597"/>
      <c r="X35" s="597"/>
      <c r="Y35" s="597"/>
    </row>
    <row r="36" spans="1:25" x14ac:dyDescent="0.4">
      <c r="A36" s="597"/>
      <c r="B36" s="597"/>
      <c r="C36" s="597"/>
      <c r="D36" s="597"/>
      <c r="E36" s="597"/>
      <c r="F36" s="597"/>
      <c r="G36" s="597"/>
      <c r="H36" s="597"/>
      <c r="I36" s="597"/>
      <c r="J36" s="598"/>
      <c r="K36" s="656"/>
      <c r="L36" s="597"/>
      <c r="M36" s="597"/>
      <c r="N36" s="597"/>
      <c r="O36" s="597"/>
      <c r="P36" s="597"/>
      <c r="Q36" s="597"/>
      <c r="R36" s="597"/>
      <c r="S36" s="597"/>
      <c r="T36" s="597"/>
      <c r="U36" s="597"/>
      <c r="V36" s="597"/>
      <c r="W36" s="597"/>
      <c r="X36" s="597"/>
      <c r="Y36" s="597"/>
    </row>
    <row r="37" spans="1:25" x14ac:dyDescent="0.4">
      <c r="A37" s="597"/>
      <c r="B37" s="597"/>
      <c r="C37" s="597"/>
      <c r="D37" s="597"/>
      <c r="E37" s="597"/>
      <c r="F37" s="597"/>
      <c r="G37" s="597"/>
      <c r="H37" s="597"/>
      <c r="I37" s="597"/>
      <c r="J37" s="598"/>
      <c r="K37" s="656"/>
      <c r="L37" s="597"/>
      <c r="M37" s="597"/>
      <c r="N37" s="597"/>
      <c r="O37" s="597"/>
      <c r="P37" s="597"/>
      <c r="Q37" s="597"/>
      <c r="R37" s="597"/>
      <c r="S37" s="597"/>
      <c r="T37" s="597"/>
      <c r="U37" s="597"/>
      <c r="V37" s="597"/>
      <c r="W37" s="597"/>
      <c r="X37" s="597"/>
      <c r="Y37" s="597"/>
    </row>
    <row r="38" spans="1:25" x14ac:dyDescent="0.4">
      <c r="A38" s="597"/>
      <c r="B38" s="597"/>
      <c r="C38" s="597"/>
      <c r="D38" s="597"/>
      <c r="E38" s="597"/>
      <c r="F38" s="597"/>
      <c r="G38" s="597"/>
      <c r="H38" s="597"/>
      <c r="I38" s="597"/>
      <c r="J38" s="598"/>
      <c r="K38" s="656"/>
      <c r="L38" s="597"/>
      <c r="M38" s="597"/>
      <c r="N38" s="597"/>
      <c r="O38" s="597"/>
      <c r="P38" s="597"/>
      <c r="Q38" s="597"/>
      <c r="R38" s="597"/>
      <c r="S38" s="597"/>
      <c r="T38" s="597"/>
      <c r="U38" s="597"/>
      <c r="V38" s="597"/>
      <c r="W38" s="597"/>
      <c r="X38" s="597"/>
      <c r="Y38" s="597"/>
    </row>
    <row r="39" spans="1:25" x14ac:dyDescent="0.4">
      <c r="A39" s="597"/>
      <c r="B39" s="597"/>
      <c r="C39" s="597"/>
      <c r="D39" s="597"/>
      <c r="E39" s="597"/>
      <c r="F39" s="597"/>
      <c r="G39" s="597"/>
      <c r="H39" s="597"/>
      <c r="I39" s="597"/>
      <c r="J39" s="598"/>
      <c r="K39" s="656"/>
      <c r="L39" s="597"/>
      <c r="M39" s="597"/>
      <c r="N39" s="597"/>
      <c r="O39" s="597"/>
      <c r="P39" s="597"/>
      <c r="Q39" s="597"/>
      <c r="R39" s="597"/>
      <c r="S39" s="597"/>
      <c r="T39" s="597"/>
      <c r="U39" s="597"/>
      <c r="V39" s="597"/>
      <c r="W39" s="597"/>
      <c r="X39" s="597"/>
      <c r="Y39" s="597"/>
    </row>
    <row r="40" spans="1:25" x14ac:dyDescent="0.4">
      <c r="A40" s="597"/>
      <c r="B40" s="597"/>
      <c r="C40" s="597"/>
      <c r="D40" s="597"/>
      <c r="E40" s="597"/>
      <c r="F40" s="597"/>
      <c r="G40" s="597"/>
      <c r="H40" s="597"/>
      <c r="I40" s="597"/>
      <c r="J40" s="598"/>
      <c r="K40" s="656"/>
      <c r="L40" s="597"/>
      <c r="M40" s="597"/>
      <c r="N40" s="597"/>
      <c r="O40" s="597"/>
      <c r="P40" s="597"/>
      <c r="Q40" s="597"/>
      <c r="R40" s="597"/>
      <c r="S40" s="597"/>
      <c r="T40" s="597"/>
      <c r="U40" s="597"/>
      <c r="V40" s="597"/>
      <c r="W40" s="597"/>
      <c r="X40" s="597"/>
      <c r="Y40" s="597"/>
    </row>
    <row r="41" spans="1:25" x14ac:dyDescent="0.4">
      <c r="A41" s="597"/>
      <c r="B41" s="597"/>
      <c r="C41" s="597"/>
      <c r="D41" s="597"/>
      <c r="E41" s="597"/>
      <c r="F41" s="597"/>
      <c r="G41" s="597"/>
      <c r="H41" s="597"/>
      <c r="I41" s="597"/>
      <c r="J41" s="598"/>
      <c r="K41" s="656"/>
      <c r="L41" s="597"/>
      <c r="M41" s="597"/>
      <c r="N41" s="597"/>
      <c r="O41" s="597"/>
      <c r="P41" s="597"/>
      <c r="Q41" s="597"/>
      <c r="R41" s="597"/>
      <c r="S41" s="597"/>
      <c r="T41" s="597"/>
      <c r="U41" s="597"/>
      <c r="V41" s="597"/>
      <c r="W41" s="597"/>
      <c r="X41" s="597"/>
      <c r="Y41" s="597"/>
    </row>
    <row r="42" spans="1:25" x14ac:dyDescent="0.4">
      <c r="A42" s="597"/>
      <c r="B42" s="597"/>
      <c r="C42" s="597"/>
      <c r="D42" s="597"/>
      <c r="E42" s="597"/>
      <c r="F42" s="597"/>
      <c r="G42" s="597"/>
      <c r="H42" s="597"/>
      <c r="I42" s="597"/>
      <c r="J42" s="598"/>
      <c r="K42" s="656"/>
      <c r="L42" s="597"/>
      <c r="M42" s="597"/>
      <c r="N42" s="597"/>
      <c r="O42" s="597"/>
      <c r="P42" s="597"/>
      <c r="Q42" s="597"/>
      <c r="R42" s="597"/>
      <c r="S42" s="597"/>
      <c r="T42" s="597"/>
      <c r="U42" s="597"/>
      <c r="V42" s="597"/>
      <c r="W42" s="597"/>
      <c r="X42" s="597"/>
      <c r="Y42" s="597"/>
    </row>
  </sheetData>
  <mergeCells count="6">
    <mergeCell ref="G1:O1"/>
    <mergeCell ref="A22:E22"/>
    <mergeCell ref="A1:E1"/>
    <mergeCell ref="A19:E19"/>
    <mergeCell ref="A18:E18"/>
    <mergeCell ref="A21:E21"/>
  </mergeCells>
  <phoneticPr fontId="53" type="noConversion"/>
  <hyperlinks>
    <hyperlink ref="A19" r:id="rId1" xr:uid="{7BCDC62E-EC58-4C61-8FB6-FA6C03E67360}"/>
    <hyperlink ref="A22" r:id="rId2" xr:uid="{D1FD4EE5-34B0-44A3-B421-3D2204DC1C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F24"/>
  <sheetViews>
    <sheetView workbookViewId="0">
      <selection activeCell="N31" sqref="N31"/>
    </sheetView>
  </sheetViews>
  <sheetFormatPr defaultRowHeight="13.2" x14ac:dyDescent="0.25"/>
  <cols>
    <col min="1" max="1" width="26.44140625" bestFit="1" customWidth="1"/>
    <col min="2" max="2" width="29.21875" bestFit="1" customWidth="1"/>
    <col min="4" max="4" width="10.88671875" customWidth="1"/>
    <col min="5" max="5" width="11" customWidth="1"/>
    <col min="6" max="6" width="12.109375" bestFit="1" customWidth="1"/>
  </cols>
  <sheetData>
    <row r="1" spans="1:6" ht="26.4" x14ac:dyDescent="0.25">
      <c r="A1" s="280" t="s">
        <v>36</v>
      </c>
      <c r="B1" s="281" t="s">
        <v>137</v>
      </c>
      <c r="C1" s="282" t="s">
        <v>95</v>
      </c>
      <c r="D1" s="291" t="s">
        <v>117</v>
      </c>
      <c r="E1" s="291" t="s">
        <v>119</v>
      </c>
      <c r="F1" s="292" t="s">
        <v>138</v>
      </c>
    </row>
    <row r="2" spans="1:6" ht="13.8" x14ac:dyDescent="0.3">
      <c r="A2" s="1" t="s">
        <v>43</v>
      </c>
      <c r="B2" s="4" t="s">
        <v>27</v>
      </c>
      <c r="C2" s="4" t="s">
        <v>96</v>
      </c>
      <c r="D2" s="5" t="s">
        <v>118</v>
      </c>
      <c r="E2" s="591" t="s">
        <v>203</v>
      </c>
      <c r="F2" s="1" t="s">
        <v>15</v>
      </c>
    </row>
    <row r="3" spans="1:6" ht="13.8" x14ac:dyDescent="0.3">
      <c r="A3" s="1" t="s">
        <v>206</v>
      </c>
      <c r="B3" s="4" t="s">
        <v>28</v>
      </c>
      <c r="C3" s="283" t="s">
        <v>97</v>
      </c>
      <c r="D3" s="5" t="s">
        <v>131</v>
      </c>
      <c r="E3" s="283" t="s">
        <v>120</v>
      </c>
      <c r="F3" s="3" t="s">
        <v>189</v>
      </c>
    </row>
    <row r="4" spans="1:6" ht="13.8" x14ac:dyDescent="0.3">
      <c r="A4" s="1" t="s">
        <v>44</v>
      </c>
      <c r="B4" s="4" t="s">
        <v>106</v>
      </c>
      <c r="C4" s="284"/>
      <c r="D4" s="290"/>
      <c r="E4" s="284"/>
      <c r="F4" s="1" t="s">
        <v>190</v>
      </c>
    </row>
    <row r="5" spans="1:6" ht="13.8" x14ac:dyDescent="0.3">
      <c r="A5" s="1" t="s">
        <v>207</v>
      </c>
      <c r="B5" s="4" t="s">
        <v>107</v>
      </c>
      <c r="D5" s="289"/>
      <c r="F5" s="284"/>
    </row>
    <row r="6" spans="1:6" ht="13.8" x14ac:dyDescent="0.3">
      <c r="A6" s="1" t="s">
        <v>46</v>
      </c>
      <c r="B6" s="2" t="s">
        <v>80</v>
      </c>
      <c r="D6" s="289"/>
    </row>
    <row r="7" spans="1:6" ht="13.8" x14ac:dyDescent="0.3">
      <c r="A7" s="1" t="s">
        <v>208</v>
      </c>
      <c r="B7" s="2" t="s">
        <v>81</v>
      </c>
      <c r="D7" s="289"/>
    </row>
    <row r="8" spans="1:6" ht="13.8" x14ac:dyDescent="0.3">
      <c r="A8" s="1" t="s">
        <v>47</v>
      </c>
      <c r="B8" s="2" t="s">
        <v>37</v>
      </c>
      <c r="D8" s="289"/>
    </row>
    <row r="9" spans="1:6" ht="13.8" x14ac:dyDescent="0.3">
      <c r="A9" s="1" t="s">
        <v>209</v>
      </c>
      <c r="B9" s="2" t="s">
        <v>35</v>
      </c>
      <c r="D9" s="289"/>
    </row>
    <row r="10" spans="1:6" ht="13.8" x14ac:dyDescent="0.3">
      <c r="A10" s="1" t="s">
        <v>48</v>
      </c>
      <c r="B10" s="2" t="s">
        <v>30</v>
      </c>
      <c r="D10" s="289"/>
    </row>
    <row r="11" spans="1:6" ht="13.8" x14ac:dyDescent="0.3">
      <c r="A11" s="1" t="s">
        <v>210</v>
      </c>
      <c r="B11" s="2" t="s">
        <v>31</v>
      </c>
      <c r="D11" s="289"/>
    </row>
    <row r="12" spans="1:6" ht="13.8" x14ac:dyDescent="0.3">
      <c r="A12" s="1" t="s">
        <v>61</v>
      </c>
      <c r="B12" s="2" t="s">
        <v>32</v>
      </c>
    </row>
    <row r="13" spans="1:6" ht="13.8" x14ac:dyDescent="0.3">
      <c r="A13" s="1" t="s">
        <v>211</v>
      </c>
      <c r="B13" s="2" t="s">
        <v>33</v>
      </c>
    </row>
    <row r="14" spans="1:6" ht="13.8" x14ac:dyDescent="0.3">
      <c r="A14" s="1" t="s">
        <v>78</v>
      </c>
      <c r="B14" s="2" t="s">
        <v>29</v>
      </c>
    </row>
    <row r="15" spans="1:6" ht="13.8" x14ac:dyDescent="0.3">
      <c r="A15" s="1" t="s">
        <v>212</v>
      </c>
      <c r="B15" s="2" t="s">
        <v>34</v>
      </c>
    </row>
    <row r="16" spans="1:6" ht="13.8" x14ac:dyDescent="0.3">
      <c r="A16" s="1" t="s">
        <v>45</v>
      </c>
      <c r="B16" s="2" t="s">
        <v>59</v>
      </c>
    </row>
    <row r="17" spans="1:2" ht="13.8" x14ac:dyDescent="0.3">
      <c r="A17" s="1" t="s">
        <v>213</v>
      </c>
      <c r="B17" s="286"/>
    </row>
    <row r="18" spans="1:2" x14ac:dyDescent="0.25">
      <c r="A18" s="3" t="s">
        <v>42</v>
      </c>
    </row>
    <row r="19" spans="1:2" x14ac:dyDescent="0.25">
      <c r="A19" s="1" t="s">
        <v>215</v>
      </c>
    </row>
    <row r="20" spans="1:2" x14ac:dyDescent="0.25">
      <c r="A20" s="1" t="s">
        <v>41</v>
      </c>
    </row>
    <row r="21" spans="1:2" x14ac:dyDescent="0.25">
      <c r="A21" s="1" t="s">
        <v>214</v>
      </c>
    </row>
    <row r="22" spans="1:2" x14ac:dyDescent="0.25">
      <c r="A22" s="1" t="s">
        <v>129</v>
      </c>
    </row>
    <row r="23" spans="1:2" x14ac:dyDescent="0.25">
      <c r="A23" s="1" t="s">
        <v>216</v>
      </c>
    </row>
    <row r="24" spans="1:2" x14ac:dyDescent="0.25">
      <c r="A24" s="28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2.รายละเอียดแนบตั้งเบิกค่าคอมCN</vt:lpstr>
      <vt:lpstr>1.สรุปยอดเบิกค่าคอม CN</vt:lpstr>
      <vt:lpstr>เงื่อนไขการเบิกค่าคอมCN</vt:lpstr>
      <vt:lpstr>Ref</vt:lpstr>
      <vt:lpstr>'1.สรุปยอดเบิกค่าคอม CN'!Print_Area</vt:lpstr>
      <vt:lpstr>'2.รายละเอียดแนบตั้งเบิกค่าคอมCN'!Print_Area</vt:lpstr>
      <vt:lpstr>'2.รายละเอียดแนบตั้งเบิกค่าคอมCN'!Print_Titles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2025-09-22T08:22:58Z</cp:lastPrinted>
  <dcterms:created xsi:type="dcterms:W3CDTF">2022-04-03T17:11:16Z</dcterms:created>
  <dcterms:modified xsi:type="dcterms:W3CDTF">2025-10-08T07:37:04Z</dcterms:modified>
</cp:coreProperties>
</file>