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122F9448-48D6-4FD8-BB05-A1824FE688AF}" xr6:coauthVersionLast="47" xr6:coauthVersionMax="47" xr10:uidLastSave="{00000000-0000-0000-0000-000000000000}"/>
  <bookViews>
    <workbookView xWindow="-108" yWindow="-108" windowWidth="23256" windowHeight="12456" firstSheet="2" activeTab="8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มิถุนายน!$A$2:$AF$44</definedName>
    <definedName name="_xlnm.Print_Area" localSheetId="8">กันยายน!$A$1:$Y$51</definedName>
    <definedName name="_xlnm.Print_Area" localSheetId="4">พฤษภาคม!$A$1:$Y$48</definedName>
    <definedName name="_xlnm.Print_Area" localSheetId="5">มิถุนายน!$A$1:$Y$53</definedName>
    <definedName name="_xlnm.Print_Area" localSheetId="2">มีนาคม!$A$1:$Y$49</definedName>
    <definedName name="_xlnm.Print_Area" localSheetId="3">เมษายน!$A$1:$Y$47</definedName>
    <definedName name="_xlnm.Print_Area" localSheetId="7">สิงหาคม!$A$1:$Y$45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12" l="1"/>
  <c r="X33" i="12"/>
  <c r="Y33" i="12"/>
  <c r="W27" i="12"/>
  <c r="W26" i="12"/>
  <c r="W25" i="12"/>
  <c r="W24" i="12"/>
  <c r="W23" i="12"/>
  <c r="T19" i="12"/>
  <c r="T14" i="12"/>
  <c r="T13" i="12"/>
  <c r="T12" i="12"/>
  <c r="M39" i="12"/>
  <c r="H30" i="12"/>
  <c r="M30" i="12" s="1"/>
  <c r="N30" i="12" s="1"/>
  <c r="H27" i="12"/>
  <c r="I27" i="12" s="1"/>
  <c r="H18" i="12"/>
  <c r="I18" i="12" s="1"/>
  <c r="H36" i="12"/>
  <c r="M36" i="12" s="1"/>
  <c r="I36" i="12"/>
  <c r="H34" i="12"/>
  <c r="M34" i="12" s="1"/>
  <c r="W30" i="15"/>
  <c r="W28" i="15"/>
  <c r="T19" i="15"/>
  <c r="W32" i="15" s="1"/>
  <c r="T18" i="15"/>
  <c r="W31" i="15" s="1"/>
  <c r="T16" i="15"/>
  <c r="W29" i="15" s="1"/>
  <c r="T14" i="15"/>
  <c r="T13" i="15"/>
  <c r="T12" i="15"/>
  <c r="T10" i="15"/>
  <c r="T8" i="15"/>
  <c r="T9" i="15" s="1"/>
  <c r="T3" i="15"/>
  <c r="T7" i="15" s="1"/>
  <c r="W26" i="15" s="1"/>
  <c r="T2" i="15"/>
  <c r="W30" i="14"/>
  <c r="W28" i="14"/>
  <c r="T19" i="14"/>
  <c r="W32" i="14" s="1"/>
  <c r="T18" i="14"/>
  <c r="W31" i="14" s="1"/>
  <c r="T16" i="14"/>
  <c r="W29" i="14" s="1"/>
  <c r="T14" i="14"/>
  <c r="T13" i="14"/>
  <c r="T12" i="14"/>
  <c r="T10" i="14"/>
  <c r="T8" i="14"/>
  <c r="T9" i="14" s="1"/>
  <c r="T3" i="14"/>
  <c r="T7" i="14" s="1"/>
  <c r="W26" i="14" s="1"/>
  <c r="T2" i="14"/>
  <c r="W30" i="13"/>
  <c r="W28" i="13"/>
  <c r="T19" i="13"/>
  <c r="W32" i="13" s="1"/>
  <c r="T18" i="13"/>
  <c r="W31" i="13" s="1"/>
  <c r="T16" i="13"/>
  <c r="W29" i="13" s="1"/>
  <c r="T14" i="13"/>
  <c r="T13" i="13"/>
  <c r="T12" i="13"/>
  <c r="T10" i="13"/>
  <c r="T8" i="13"/>
  <c r="T9" i="13" s="1"/>
  <c r="T3" i="13"/>
  <c r="T7" i="13" s="1"/>
  <c r="W26" i="13" s="1"/>
  <c r="T2" i="13"/>
  <c r="W28" i="12"/>
  <c r="X28" i="12" s="1"/>
  <c r="W30" i="12"/>
  <c r="X30" i="12" s="1"/>
  <c r="Y30" i="12" s="1"/>
  <c r="W32" i="12"/>
  <c r="T18" i="12"/>
  <c r="W31" i="12" s="1"/>
  <c r="T16" i="12"/>
  <c r="W29" i="12" s="1"/>
  <c r="T16" i="11"/>
  <c r="T14" i="11"/>
  <c r="T13" i="11"/>
  <c r="T12" i="1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I32" i="11"/>
  <c r="H32" i="11"/>
  <c r="H31" i="11"/>
  <c r="I31" i="11" s="1"/>
  <c r="I30" i="11"/>
  <c r="H30" i="1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I13" i="11"/>
  <c r="H13" i="11"/>
  <c r="H12" i="11"/>
  <c r="I12" i="11" s="1"/>
  <c r="H11" i="11"/>
  <c r="I11" i="11" s="1"/>
  <c r="I10" i="11"/>
  <c r="H10" i="11"/>
  <c r="I9" i="11"/>
  <c r="H9" i="11"/>
  <c r="H8" i="11"/>
  <c r="I8" i="11" s="1"/>
  <c r="H7" i="11"/>
  <c r="I7" i="11" s="1"/>
  <c r="H6" i="11"/>
  <c r="I6" i="11" s="1"/>
  <c r="I5" i="11"/>
  <c r="H5" i="11"/>
  <c r="H4" i="11"/>
  <c r="I4" i="11" s="1"/>
  <c r="W26" i="9"/>
  <c r="T12" i="9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H4" i="9"/>
  <c r="I4" i="9" s="1"/>
  <c r="H4" i="15"/>
  <c r="I4" i="15" s="1"/>
  <c r="I30" i="12" l="1"/>
  <c r="M18" i="12"/>
  <c r="P34" i="12"/>
  <c r="N34" i="12"/>
  <c r="O34" i="12"/>
  <c r="N36" i="12"/>
  <c r="O36" i="12"/>
  <c r="P36" i="12"/>
  <c r="P30" i="12"/>
  <c r="O30" i="12"/>
  <c r="M27" i="12"/>
  <c r="I34" i="12"/>
  <c r="Y30" i="15"/>
  <c r="X26" i="15"/>
  <c r="Y26" i="15" s="1"/>
  <c r="W27" i="15"/>
  <c r="X29" i="15"/>
  <c r="Y29" i="15"/>
  <c r="X31" i="15"/>
  <c r="Y31" i="15" s="1"/>
  <c r="X32" i="15"/>
  <c r="Y32" i="15" s="1"/>
  <c r="Y28" i="15"/>
  <c r="X30" i="15"/>
  <c r="T4" i="15"/>
  <c r="W23" i="15" s="1"/>
  <c r="T5" i="15"/>
  <c r="W24" i="15" s="1"/>
  <c r="T6" i="15"/>
  <c r="W25" i="15" s="1"/>
  <c r="X28" i="15"/>
  <c r="X26" i="14"/>
  <c r="Y26" i="14" s="1"/>
  <c r="W27" i="14"/>
  <c r="X29" i="14"/>
  <c r="Y29" i="14"/>
  <c r="X31" i="14"/>
  <c r="Y31" i="14" s="1"/>
  <c r="X32" i="14"/>
  <c r="Y32" i="14" s="1"/>
  <c r="Y28" i="14"/>
  <c r="X30" i="14"/>
  <c r="Y30" i="14" s="1"/>
  <c r="T4" i="14"/>
  <c r="W23" i="14" s="1"/>
  <c r="T5" i="14"/>
  <c r="W24" i="14" s="1"/>
  <c r="T6" i="14"/>
  <c r="W25" i="14" s="1"/>
  <c r="X28" i="14"/>
  <c r="X26" i="13"/>
  <c r="Y26" i="13" s="1"/>
  <c r="W27" i="13"/>
  <c r="X29" i="13"/>
  <c r="Y29" i="13"/>
  <c r="X31" i="13"/>
  <c r="Y31" i="13" s="1"/>
  <c r="X32" i="13"/>
  <c r="Y32" i="13" s="1"/>
  <c r="Y28" i="13"/>
  <c r="X30" i="13"/>
  <c r="Y30" i="13" s="1"/>
  <c r="T4" i="13"/>
  <c r="W23" i="13" s="1"/>
  <c r="T5" i="13"/>
  <c r="W24" i="13" s="1"/>
  <c r="T6" i="13"/>
  <c r="W25" i="13" s="1"/>
  <c r="X28" i="13"/>
  <c r="X31" i="12"/>
  <c r="Y31" i="12" s="1"/>
  <c r="X32" i="12"/>
  <c r="Y32" i="12" s="1"/>
  <c r="X29" i="12"/>
  <c r="Y29" i="12" s="1"/>
  <c r="Y28" i="12"/>
  <c r="W32" i="11"/>
  <c r="W31" i="11"/>
  <c r="W30" i="11"/>
  <c r="W29" i="11"/>
  <c r="X29" i="11" s="1"/>
  <c r="Y29" i="11" s="1"/>
  <c r="P46" i="7"/>
  <c r="T11" i="7"/>
  <c r="T14" i="7"/>
  <c r="T13" i="7"/>
  <c r="T15" i="7"/>
  <c r="P5" i="7"/>
  <c r="T3" i="7"/>
  <c r="N46" i="7"/>
  <c r="O46" i="7"/>
  <c r="M46" i="7"/>
  <c r="M24" i="7"/>
  <c r="H24" i="7"/>
  <c r="I24" i="7" s="1"/>
  <c r="H4" i="7"/>
  <c r="I4" i="7" s="1"/>
  <c r="H5" i="7"/>
  <c r="O18" i="12" l="1"/>
  <c r="P18" i="12"/>
  <c r="N18" i="12"/>
  <c r="N27" i="12"/>
  <c r="O27" i="12"/>
  <c r="P27" i="12"/>
  <c r="W33" i="15"/>
  <c r="X23" i="15"/>
  <c r="X27" i="15"/>
  <c r="Y27" i="15" s="1"/>
  <c r="X25" i="15"/>
  <c r="Y25" i="15"/>
  <c r="X24" i="15"/>
  <c r="Y24" i="15" s="1"/>
  <c r="Y27" i="14"/>
  <c r="X27" i="14"/>
  <c r="X25" i="14"/>
  <c r="Y25" i="14"/>
  <c r="X24" i="14"/>
  <c r="Y24" i="14" s="1"/>
  <c r="W33" i="14"/>
  <c r="X23" i="14"/>
  <c r="X33" i="14" s="1"/>
  <c r="X27" i="13"/>
  <c r="Y27" i="13" s="1"/>
  <c r="X25" i="13"/>
  <c r="Y25" i="13"/>
  <c r="X24" i="13"/>
  <c r="Y24" i="13" s="1"/>
  <c r="W33" i="13"/>
  <c r="X23" i="13"/>
  <c r="X33" i="13" s="1"/>
  <c r="W28" i="11"/>
  <c r="X30" i="11"/>
  <c r="Y30" i="11" s="1"/>
  <c r="X31" i="11"/>
  <c r="Y31" i="11" s="1"/>
  <c r="X32" i="11"/>
  <c r="Y32" i="11" s="1"/>
  <c r="N24" i="7"/>
  <c r="O24" i="7"/>
  <c r="P24" i="7"/>
  <c r="M4" i="7"/>
  <c r="I5" i="7"/>
  <c r="M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9" i="7"/>
  <c r="H18" i="7"/>
  <c r="H17" i="7"/>
  <c r="H16" i="7"/>
  <c r="H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T14" i="6"/>
  <c r="N38" i="6"/>
  <c r="O38" i="6"/>
  <c r="P38" i="6"/>
  <c r="I38" i="6"/>
  <c r="J38" i="6"/>
  <c r="H38" i="6"/>
  <c r="M38" i="6"/>
  <c r="M4" i="6"/>
  <c r="N4" i="6" s="1"/>
  <c r="O4" i="6"/>
  <c r="X33" i="15" l="1"/>
  <c r="Y23" i="15"/>
  <c r="Y33" i="15" s="1"/>
  <c r="Y23" i="14"/>
  <c r="Y33" i="14" s="1"/>
  <c r="Y23" i="13"/>
  <c r="Y33" i="13" s="1"/>
  <c r="X28" i="11"/>
  <c r="Y28" i="11" s="1"/>
  <c r="I39" i="7"/>
  <c r="M39" i="7"/>
  <c r="I40" i="7"/>
  <c r="M40" i="7"/>
  <c r="I41" i="7"/>
  <c r="M41" i="7"/>
  <c r="I17" i="7"/>
  <c r="M17" i="7"/>
  <c r="I43" i="7"/>
  <c r="M43" i="7"/>
  <c r="I32" i="7"/>
  <c r="M32" i="7"/>
  <c r="I20" i="7"/>
  <c r="M20" i="7"/>
  <c r="N5" i="7"/>
  <c r="O5" i="7"/>
  <c r="I21" i="7"/>
  <c r="M21" i="7"/>
  <c r="I34" i="7"/>
  <c r="M34" i="7"/>
  <c r="I22" i="7"/>
  <c r="M22" i="7"/>
  <c r="I35" i="7"/>
  <c r="M35" i="7"/>
  <c r="N4" i="7"/>
  <c r="O4" i="7"/>
  <c r="P4" i="7"/>
  <c r="I23" i="7"/>
  <c r="M23" i="7"/>
  <c r="I36" i="7"/>
  <c r="M36" i="7"/>
  <c r="I15" i="7"/>
  <c r="M15" i="7"/>
  <c r="I29" i="7"/>
  <c r="M29" i="7"/>
  <c r="I42" i="7"/>
  <c r="M42" i="7"/>
  <c r="I31" i="7"/>
  <c r="M31" i="7"/>
  <c r="I19" i="7"/>
  <c r="M19" i="7"/>
  <c r="I33" i="7"/>
  <c r="M33" i="7"/>
  <c r="I25" i="7"/>
  <c r="M25" i="7"/>
  <c r="I37" i="7"/>
  <c r="M37" i="7"/>
  <c r="I27" i="7"/>
  <c r="M27" i="7"/>
  <c r="I28" i="7"/>
  <c r="M28" i="7"/>
  <c r="I16" i="7"/>
  <c r="M16" i="7"/>
  <c r="I30" i="7"/>
  <c r="M30" i="7"/>
  <c r="I18" i="7"/>
  <c r="M18" i="7"/>
  <c r="I44" i="7"/>
  <c r="M44" i="7"/>
  <c r="I26" i="7"/>
  <c r="M26" i="7"/>
  <c r="I38" i="7"/>
  <c r="M38" i="7"/>
  <c r="P4" i="6"/>
  <c r="N18" i="7" l="1"/>
  <c r="O18" i="7"/>
  <c r="P18" i="7"/>
  <c r="N30" i="7"/>
  <c r="O30" i="7"/>
  <c r="P30" i="7"/>
  <c r="N19" i="7"/>
  <c r="O19" i="7"/>
  <c r="P19" i="7"/>
  <c r="O23" i="7"/>
  <c r="N23" i="7"/>
  <c r="P23" i="7"/>
  <c r="P38" i="7"/>
  <c r="N38" i="7"/>
  <c r="O38" i="7"/>
  <c r="N28" i="7"/>
  <c r="O28" i="7"/>
  <c r="P28" i="7"/>
  <c r="N31" i="7"/>
  <c r="O31" i="7"/>
  <c r="P31" i="7"/>
  <c r="N44" i="7"/>
  <c r="O44" i="7"/>
  <c r="P44" i="7"/>
  <c r="N29" i="7"/>
  <c r="O29" i="7"/>
  <c r="P29" i="7"/>
  <c r="N22" i="7"/>
  <c r="O22" i="7"/>
  <c r="P22" i="7"/>
  <c r="N15" i="7"/>
  <c r="O15" i="7"/>
  <c r="P15" i="7"/>
  <c r="N34" i="7"/>
  <c r="O34" i="7"/>
  <c r="P34" i="7"/>
  <c r="O17" i="7"/>
  <c r="P17" i="7"/>
  <c r="N17" i="7"/>
  <c r="N21" i="7"/>
  <c r="O21" i="7"/>
  <c r="P21" i="7"/>
  <c r="N20" i="7"/>
  <c r="O20" i="7"/>
  <c r="P20" i="7"/>
  <c r="N39" i="7"/>
  <c r="O39" i="7"/>
  <c r="P39" i="7"/>
  <c r="N37" i="7"/>
  <c r="O37" i="7"/>
  <c r="P37" i="7"/>
  <c r="O32" i="7"/>
  <c r="N32" i="7"/>
  <c r="P32" i="7"/>
  <c r="N25" i="7"/>
  <c r="O25" i="7"/>
  <c r="P25" i="7"/>
  <c r="N43" i="7"/>
  <c r="O43" i="7"/>
  <c r="P43" i="7"/>
  <c r="N33" i="7"/>
  <c r="O33" i="7"/>
  <c r="P33" i="7"/>
  <c r="N36" i="7"/>
  <c r="O36" i="7"/>
  <c r="P36" i="7"/>
  <c r="N16" i="7"/>
  <c r="O16" i="7"/>
  <c r="P16" i="7"/>
  <c r="N41" i="7"/>
  <c r="O41" i="7"/>
  <c r="P41" i="7"/>
  <c r="N40" i="7"/>
  <c r="O40" i="7"/>
  <c r="P40" i="7"/>
  <c r="O26" i="7"/>
  <c r="N26" i="7"/>
  <c r="P26" i="7"/>
  <c r="N27" i="7"/>
  <c r="O27" i="7"/>
  <c r="P27" i="7"/>
  <c r="N42" i="7"/>
  <c r="O42" i="7"/>
  <c r="P42" i="7"/>
  <c r="O35" i="7"/>
  <c r="P35" i="7"/>
  <c r="N35" i="7"/>
  <c r="H4" i="6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H35" i="14"/>
  <c r="P34" i="14"/>
  <c r="O34" i="14"/>
  <c r="M34" i="14"/>
  <c r="N34" i="14" s="1"/>
  <c r="H34" i="14"/>
  <c r="I34" i="14" s="1"/>
  <c r="P33" i="14"/>
  <c r="M33" i="14"/>
  <c r="O33" i="14" s="1"/>
  <c r="I33" i="14"/>
  <c r="H33" i="14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J49" i="13"/>
  <c r="M47" i="13"/>
  <c r="P47" i="13" s="1"/>
  <c r="I47" i="13"/>
  <c r="H47" i="13"/>
  <c r="H46" i="13"/>
  <c r="P45" i="13"/>
  <c r="O45" i="13"/>
  <c r="N45" i="13"/>
  <c r="M45" i="13"/>
  <c r="I45" i="13"/>
  <c r="H45" i="13"/>
  <c r="H44" i="13"/>
  <c r="M43" i="13"/>
  <c r="P43" i="13" s="1"/>
  <c r="I43" i="13"/>
  <c r="H43" i="13"/>
  <c r="H42" i="13"/>
  <c r="M41" i="13"/>
  <c r="P41" i="13" s="1"/>
  <c r="I41" i="13"/>
  <c r="H41" i="13"/>
  <c r="H40" i="13"/>
  <c r="P39" i="13"/>
  <c r="O39" i="13"/>
  <c r="N39" i="13"/>
  <c r="M39" i="13"/>
  <c r="I39" i="13"/>
  <c r="H39" i="13"/>
  <c r="H38" i="13"/>
  <c r="M37" i="13"/>
  <c r="P37" i="13" s="1"/>
  <c r="I37" i="13"/>
  <c r="H37" i="13"/>
  <c r="H36" i="13"/>
  <c r="M36" i="13" s="1"/>
  <c r="H35" i="13"/>
  <c r="M34" i="13"/>
  <c r="N34" i="13" s="1"/>
  <c r="H34" i="13"/>
  <c r="I34" i="13" s="1"/>
  <c r="M33" i="13"/>
  <c r="P33" i="13" s="1"/>
  <c r="I33" i="13"/>
  <c r="H33" i="13"/>
  <c r="H32" i="13"/>
  <c r="M32" i="13" s="1"/>
  <c r="H31" i="13"/>
  <c r="M30" i="13"/>
  <c r="N30" i="13" s="1"/>
  <c r="H30" i="13"/>
  <c r="I30" i="13" s="1"/>
  <c r="M29" i="13"/>
  <c r="P29" i="13" s="1"/>
  <c r="I29" i="13"/>
  <c r="H29" i="13"/>
  <c r="H28" i="13"/>
  <c r="M28" i="13" s="1"/>
  <c r="H27" i="13"/>
  <c r="P26" i="13"/>
  <c r="M26" i="13"/>
  <c r="N26" i="13" s="1"/>
  <c r="H26" i="13"/>
  <c r="I26" i="13" s="1"/>
  <c r="H25" i="13"/>
  <c r="M25" i="13" s="1"/>
  <c r="M24" i="13"/>
  <c r="N24" i="13" s="1"/>
  <c r="H24" i="13"/>
  <c r="I24" i="13" s="1"/>
  <c r="H23" i="13"/>
  <c r="M23" i="13" s="1"/>
  <c r="M22" i="13"/>
  <c r="N22" i="13" s="1"/>
  <c r="H22" i="13"/>
  <c r="I22" i="13" s="1"/>
  <c r="H21" i="13"/>
  <c r="M21" i="13" s="1"/>
  <c r="P20" i="13"/>
  <c r="M20" i="13"/>
  <c r="N20" i="13" s="1"/>
  <c r="H20" i="13"/>
  <c r="I20" i="13" s="1"/>
  <c r="H19" i="13"/>
  <c r="M19" i="13" s="1"/>
  <c r="M18" i="13"/>
  <c r="N18" i="13" s="1"/>
  <c r="H18" i="13"/>
  <c r="I18" i="13" s="1"/>
  <c r="H17" i="13"/>
  <c r="M17" i="13" s="1"/>
  <c r="H16" i="13"/>
  <c r="M16" i="13" s="1"/>
  <c r="O16" i="13" s="1"/>
  <c r="H15" i="13"/>
  <c r="M15" i="13" s="1"/>
  <c r="H14" i="13"/>
  <c r="M14" i="13" s="1"/>
  <c r="M13" i="13"/>
  <c r="P13" i="13" s="1"/>
  <c r="H13" i="13"/>
  <c r="I13" i="13" s="1"/>
  <c r="H12" i="13"/>
  <c r="M12" i="13" s="1"/>
  <c r="M11" i="13"/>
  <c r="N11" i="13" s="1"/>
  <c r="H11" i="13"/>
  <c r="I11" i="13" s="1"/>
  <c r="H10" i="13"/>
  <c r="M10" i="13" s="1"/>
  <c r="H9" i="13"/>
  <c r="M8" i="13"/>
  <c r="P8" i="13" s="1"/>
  <c r="I8" i="13"/>
  <c r="H8" i="13"/>
  <c r="H7" i="13"/>
  <c r="M7" i="13" s="1"/>
  <c r="P6" i="13"/>
  <c r="O6" i="13"/>
  <c r="N6" i="13"/>
  <c r="M6" i="13"/>
  <c r="I6" i="13"/>
  <c r="H6" i="13"/>
  <c r="H5" i="13"/>
  <c r="H49" i="13" s="1"/>
  <c r="H4" i="13"/>
  <c r="M4" i="13" s="1"/>
  <c r="J39" i="12"/>
  <c r="H37" i="12"/>
  <c r="M37" i="12" s="1"/>
  <c r="H35" i="12"/>
  <c r="M35" i="12" s="1"/>
  <c r="H33" i="12"/>
  <c r="M33" i="12" s="1"/>
  <c r="H32" i="12"/>
  <c r="H31" i="12"/>
  <c r="M31" i="12" s="1"/>
  <c r="H29" i="12"/>
  <c r="M29" i="12" s="1"/>
  <c r="H28" i="12"/>
  <c r="M28" i="12" s="1"/>
  <c r="H26" i="12"/>
  <c r="M26" i="12" s="1"/>
  <c r="H25" i="12"/>
  <c r="M25" i="12" s="1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7" i="12"/>
  <c r="M17" i="12" s="1"/>
  <c r="H16" i="12"/>
  <c r="M16" i="12" s="1"/>
  <c r="H15" i="12"/>
  <c r="M15" i="12" s="1"/>
  <c r="H14" i="12"/>
  <c r="M14" i="12" s="1"/>
  <c r="H13" i="12"/>
  <c r="I13" i="12" s="1"/>
  <c r="H12" i="12"/>
  <c r="M12" i="12" s="1"/>
  <c r="H11" i="12"/>
  <c r="M11" i="12" s="1"/>
  <c r="N11" i="12" s="1"/>
  <c r="H10" i="12"/>
  <c r="M10" i="12" s="1"/>
  <c r="H9" i="12"/>
  <c r="M9" i="12" s="1"/>
  <c r="H8" i="12"/>
  <c r="M8" i="12" s="1"/>
  <c r="P8" i="12" s="1"/>
  <c r="H7" i="12"/>
  <c r="M7" i="12" s="1"/>
  <c r="H6" i="12"/>
  <c r="I6" i="12" s="1"/>
  <c r="H5" i="12"/>
  <c r="M5" i="12" s="1"/>
  <c r="H4" i="12"/>
  <c r="J44" i="11"/>
  <c r="M42" i="11"/>
  <c r="M40" i="11"/>
  <c r="M39" i="11"/>
  <c r="O39" i="11" s="1"/>
  <c r="M38" i="11"/>
  <c r="M37" i="11"/>
  <c r="P37" i="11" s="1"/>
  <c r="M36" i="11"/>
  <c r="M35" i="11"/>
  <c r="M34" i="11"/>
  <c r="N34" i="11" s="1"/>
  <c r="M33" i="11"/>
  <c r="P33" i="11" s="1"/>
  <c r="M32" i="11"/>
  <c r="M31" i="11"/>
  <c r="M30" i="11"/>
  <c r="N30" i="11" s="1"/>
  <c r="M29" i="11"/>
  <c r="P29" i="11" s="1"/>
  <c r="M28" i="11"/>
  <c r="M27" i="11"/>
  <c r="M26" i="11"/>
  <c r="N26" i="11" s="1"/>
  <c r="M25" i="11"/>
  <c r="O24" i="11"/>
  <c r="M24" i="11"/>
  <c r="N24" i="11" s="1"/>
  <c r="M23" i="11"/>
  <c r="M22" i="11"/>
  <c r="N22" i="11" s="1"/>
  <c r="M21" i="11"/>
  <c r="P21" i="11" s="1"/>
  <c r="M20" i="11"/>
  <c r="N20" i="11" s="1"/>
  <c r="M19" i="11"/>
  <c r="M18" i="11"/>
  <c r="N18" i="11" s="1"/>
  <c r="M17" i="11"/>
  <c r="M15" i="11"/>
  <c r="M14" i="11"/>
  <c r="M13" i="11"/>
  <c r="M12" i="11"/>
  <c r="M11" i="11"/>
  <c r="N11" i="11" s="1"/>
  <c r="M10" i="11"/>
  <c r="M9" i="11"/>
  <c r="M8" i="11"/>
  <c r="M7" i="11"/>
  <c r="M6" i="11"/>
  <c r="O6" i="11" s="1"/>
  <c r="M5" i="11"/>
  <c r="J29" i="9"/>
  <c r="W32" i="9"/>
  <c r="W31" i="9"/>
  <c r="W30" i="9"/>
  <c r="M27" i="9"/>
  <c r="M26" i="9"/>
  <c r="N26" i="9" s="1"/>
  <c r="M25" i="9"/>
  <c r="M23" i="9"/>
  <c r="M22" i="9"/>
  <c r="N22" i="9" s="1"/>
  <c r="M21" i="9"/>
  <c r="P21" i="9" s="1"/>
  <c r="M20" i="9"/>
  <c r="N20" i="9" s="1"/>
  <c r="M19" i="9"/>
  <c r="M17" i="9"/>
  <c r="M14" i="9"/>
  <c r="M13" i="9"/>
  <c r="P13" i="9" s="1"/>
  <c r="M12" i="9"/>
  <c r="M10" i="9"/>
  <c r="P10" i="9" s="1"/>
  <c r="M8" i="9"/>
  <c r="P8" i="9" s="1"/>
  <c r="M7" i="9"/>
  <c r="M6" i="9"/>
  <c r="P6" i="9" s="1"/>
  <c r="T15" i="9" s="1"/>
  <c r="W29" i="9" s="1"/>
  <c r="X29" i="9" s="1"/>
  <c r="M4" i="9"/>
  <c r="J46" i="7"/>
  <c r="W34" i="7"/>
  <c r="X34" i="7" s="1"/>
  <c r="Y34" i="7" s="1"/>
  <c r="W33" i="7"/>
  <c r="W32" i="7"/>
  <c r="W31" i="7"/>
  <c r="X31" i="7" s="1"/>
  <c r="M14" i="7"/>
  <c r="M11" i="7"/>
  <c r="M10" i="7"/>
  <c r="P10" i="7" s="1"/>
  <c r="M9" i="7"/>
  <c r="M8" i="7"/>
  <c r="P8" i="7" s="1"/>
  <c r="M6" i="7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9" i="15"/>
  <c r="J49" i="15"/>
  <c r="P19" i="12" l="1"/>
  <c r="N19" i="12"/>
  <c r="O19" i="12"/>
  <c r="N33" i="12"/>
  <c r="O33" i="12"/>
  <c r="P33" i="12"/>
  <c r="N20" i="12"/>
  <c r="O20" i="12"/>
  <c r="P20" i="12"/>
  <c r="P35" i="12"/>
  <c r="N35" i="12"/>
  <c r="O35" i="12"/>
  <c r="N21" i="12"/>
  <c r="O21" i="12"/>
  <c r="P21" i="12"/>
  <c r="P37" i="12"/>
  <c r="N37" i="12"/>
  <c r="O37" i="12"/>
  <c r="P22" i="12"/>
  <c r="O22" i="12"/>
  <c r="N22" i="12"/>
  <c r="N23" i="12"/>
  <c r="O23" i="12"/>
  <c r="P23" i="12"/>
  <c r="N24" i="12"/>
  <c r="O24" i="12"/>
  <c r="P24" i="12"/>
  <c r="P25" i="12"/>
  <c r="N25" i="12"/>
  <c r="O25" i="12"/>
  <c r="N26" i="12"/>
  <c r="O26" i="12"/>
  <c r="P26" i="12"/>
  <c r="P28" i="12"/>
  <c r="N28" i="12"/>
  <c r="O28" i="12"/>
  <c r="N29" i="12"/>
  <c r="O29" i="12"/>
  <c r="P29" i="12"/>
  <c r="P16" i="12"/>
  <c r="N16" i="12"/>
  <c r="O16" i="12"/>
  <c r="P31" i="12"/>
  <c r="N31" i="12"/>
  <c r="O31" i="12"/>
  <c r="N17" i="12"/>
  <c r="O17" i="12"/>
  <c r="P17" i="12"/>
  <c r="I32" i="12"/>
  <c r="M32" i="12"/>
  <c r="M6" i="12"/>
  <c r="P6" i="12" s="1"/>
  <c r="O6" i="12"/>
  <c r="I8" i="12"/>
  <c r="I22" i="12"/>
  <c r="M13" i="12"/>
  <c r="H39" i="12"/>
  <c r="O11" i="12"/>
  <c r="P11" i="12"/>
  <c r="P24" i="11"/>
  <c r="N8" i="11"/>
  <c r="P8" i="11"/>
  <c r="O8" i="11"/>
  <c r="N13" i="11"/>
  <c r="P13" i="11"/>
  <c r="O13" i="11"/>
  <c r="P39" i="11"/>
  <c r="M41" i="11"/>
  <c r="P41" i="11" s="1"/>
  <c r="P6" i="11"/>
  <c r="N6" i="11"/>
  <c r="O18" i="11"/>
  <c r="P18" i="11"/>
  <c r="M15" i="9"/>
  <c r="X32" i="9"/>
  <c r="Y32" i="9" s="1"/>
  <c r="H29" i="9"/>
  <c r="M12" i="7"/>
  <c r="P12" i="7" s="1"/>
  <c r="N16" i="6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P17" i="13"/>
  <c r="O17" i="13"/>
  <c r="N17" i="13"/>
  <c r="P25" i="13"/>
  <c r="O25" i="13"/>
  <c r="N25" i="13"/>
  <c r="P32" i="13"/>
  <c r="O32" i="13"/>
  <c r="N32" i="13"/>
  <c r="P36" i="13"/>
  <c r="O36" i="13"/>
  <c r="N36" i="13"/>
  <c r="N10" i="13"/>
  <c r="P10" i="13"/>
  <c r="O10" i="13"/>
  <c r="P19" i="13"/>
  <c r="O19" i="13"/>
  <c r="N19" i="13"/>
  <c r="P12" i="13"/>
  <c r="O12" i="13"/>
  <c r="N12" i="13"/>
  <c r="P28" i="13"/>
  <c r="O28" i="13"/>
  <c r="N28" i="13"/>
  <c r="P21" i="13"/>
  <c r="O21" i="13"/>
  <c r="N21" i="13"/>
  <c r="N8" i="13"/>
  <c r="N13" i="13"/>
  <c r="O4" i="13"/>
  <c r="O8" i="13"/>
  <c r="O13" i="13"/>
  <c r="O18" i="13"/>
  <c r="I21" i="13"/>
  <c r="N4" i="13"/>
  <c r="P18" i="13"/>
  <c r="O24" i="13"/>
  <c r="M31" i="13"/>
  <c r="I31" i="13"/>
  <c r="M35" i="13"/>
  <c r="I35" i="13"/>
  <c r="M40" i="13"/>
  <c r="I40" i="13"/>
  <c r="M46" i="13"/>
  <c r="I46" i="13"/>
  <c r="P4" i="13"/>
  <c r="O11" i="13"/>
  <c r="N16" i="13"/>
  <c r="P24" i="13"/>
  <c r="M27" i="13"/>
  <c r="I27" i="13"/>
  <c r="N29" i="13"/>
  <c r="N33" i="13"/>
  <c r="N37" i="13"/>
  <c r="N43" i="13"/>
  <c r="M9" i="13"/>
  <c r="I9" i="13"/>
  <c r="P11" i="13"/>
  <c r="O14" i="13"/>
  <c r="N14" i="13"/>
  <c r="P16" i="13"/>
  <c r="I19" i="13"/>
  <c r="O29" i="13"/>
  <c r="O33" i="13"/>
  <c r="O37" i="13"/>
  <c r="O43" i="13"/>
  <c r="I14" i="13"/>
  <c r="I25" i="13"/>
  <c r="I5" i="13"/>
  <c r="I7" i="13"/>
  <c r="P14" i="13"/>
  <c r="O22" i="13"/>
  <c r="M38" i="13"/>
  <c r="I38" i="13"/>
  <c r="M44" i="13"/>
  <c r="I44" i="13"/>
  <c r="M5" i="13"/>
  <c r="I12" i="13"/>
  <c r="I17" i="13"/>
  <c r="P22" i="13"/>
  <c r="I32" i="13"/>
  <c r="N41" i="13"/>
  <c r="N47" i="13"/>
  <c r="I10" i="13"/>
  <c r="I15" i="13"/>
  <c r="I28" i="13"/>
  <c r="I36" i="13"/>
  <c r="O41" i="13"/>
  <c r="O47" i="13"/>
  <c r="I23" i="13"/>
  <c r="O30" i="13"/>
  <c r="O34" i="13"/>
  <c r="O20" i="13"/>
  <c r="O26" i="13"/>
  <c r="P30" i="13"/>
  <c r="P34" i="13"/>
  <c r="M42" i="13"/>
  <c r="I42" i="13"/>
  <c r="I4" i="13"/>
  <c r="I16" i="13"/>
  <c r="P12" i="12"/>
  <c r="O12" i="12"/>
  <c r="N12" i="12"/>
  <c r="P7" i="12"/>
  <c r="O7" i="12"/>
  <c r="N7" i="12"/>
  <c r="P14" i="12"/>
  <c r="O14" i="12"/>
  <c r="N14" i="12"/>
  <c r="P10" i="12"/>
  <c r="O10" i="12"/>
  <c r="N10" i="12"/>
  <c r="P15" i="12"/>
  <c r="O15" i="12"/>
  <c r="N15" i="12"/>
  <c r="P5" i="12"/>
  <c r="O5" i="12"/>
  <c r="N5" i="12"/>
  <c r="P9" i="12"/>
  <c r="O9" i="12"/>
  <c r="N9" i="12"/>
  <c r="I16" i="12"/>
  <c r="I9" i="12"/>
  <c r="I20" i="12"/>
  <c r="I35" i="12"/>
  <c r="I5" i="12"/>
  <c r="I7" i="12"/>
  <c r="I12" i="12"/>
  <c r="I14" i="12"/>
  <c r="I26" i="12"/>
  <c r="I10" i="12"/>
  <c r="I17" i="12"/>
  <c r="I37" i="12"/>
  <c r="I15" i="12"/>
  <c r="I31" i="12"/>
  <c r="I24" i="12"/>
  <c r="N8" i="12"/>
  <c r="O8" i="12"/>
  <c r="I29" i="12"/>
  <c r="M4" i="12"/>
  <c r="I4" i="12"/>
  <c r="I11" i="12"/>
  <c r="I19" i="12"/>
  <c r="I21" i="12"/>
  <c r="I23" i="12"/>
  <c r="I25" i="12"/>
  <c r="I28" i="12"/>
  <c r="I33" i="12"/>
  <c r="P5" i="1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O11" i="11"/>
  <c r="N21" i="11"/>
  <c r="N27" i="11"/>
  <c r="P27" i="11"/>
  <c r="O27" i="11"/>
  <c r="N29" i="11"/>
  <c r="N33" i="11"/>
  <c r="N37" i="11"/>
  <c r="P9" i="11"/>
  <c r="O9" i="11"/>
  <c r="N9" i="11"/>
  <c r="P11" i="11"/>
  <c r="M16" i="11"/>
  <c r="O21" i="11"/>
  <c r="O29" i="11"/>
  <c r="O33" i="11"/>
  <c r="O37" i="11"/>
  <c r="O22" i="11"/>
  <c r="P38" i="11"/>
  <c r="O38" i="11"/>
  <c r="N38" i="11"/>
  <c r="P22" i="11"/>
  <c r="O30" i="11"/>
  <c r="O34" i="11"/>
  <c r="O20" i="11"/>
  <c r="O26" i="11"/>
  <c r="P30" i="11"/>
  <c r="P34" i="11"/>
  <c r="P42" i="11"/>
  <c r="O42" i="11"/>
  <c r="N42" i="11"/>
  <c r="P20" i="11"/>
  <c r="P26" i="11"/>
  <c r="N39" i="11"/>
  <c r="H44" i="11"/>
  <c r="P19" i="9"/>
  <c r="O19" i="9"/>
  <c r="N19" i="9"/>
  <c r="P23" i="9"/>
  <c r="O23" i="9"/>
  <c r="N23" i="9"/>
  <c r="P25" i="9"/>
  <c r="O25" i="9"/>
  <c r="N25" i="9"/>
  <c r="P17" i="9"/>
  <c r="O17" i="9"/>
  <c r="N17" i="9"/>
  <c r="P12" i="9"/>
  <c r="O12" i="9"/>
  <c r="N12" i="9"/>
  <c r="P7" i="9"/>
  <c r="O7" i="9"/>
  <c r="N7" i="9"/>
  <c r="N10" i="9"/>
  <c r="X30" i="9"/>
  <c r="Y30" i="9" s="1"/>
  <c r="M5" i="9"/>
  <c r="O10" i="9"/>
  <c r="N21" i="9"/>
  <c r="O27" i="9"/>
  <c r="N27" i="9"/>
  <c r="P27" i="9"/>
  <c r="N13" i="9"/>
  <c r="O21" i="9"/>
  <c r="N8" i="9"/>
  <c r="O13" i="9"/>
  <c r="O8" i="9"/>
  <c r="O22" i="9"/>
  <c r="N6" i="9"/>
  <c r="P22" i="9"/>
  <c r="X31" i="9"/>
  <c r="Y31" i="9" s="1"/>
  <c r="O6" i="9"/>
  <c r="O14" i="9"/>
  <c r="P14" i="9"/>
  <c r="N14" i="9"/>
  <c r="M9" i="9"/>
  <c r="O4" i="9"/>
  <c r="N4" i="9"/>
  <c r="O20" i="9"/>
  <c r="O26" i="9"/>
  <c r="P4" i="9"/>
  <c r="P20" i="9"/>
  <c r="P26" i="9"/>
  <c r="M16" i="9"/>
  <c r="M11" i="9"/>
  <c r="M18" i="9"/>
  <c r="M24" i="9"/>
  <c r="Y29" i="9"/>
  <c r="P14" i="7"/>
  <c r="O14" i="7"/>
  <c r="N14" i="7"/>
  <c r="O6" i="7"/>
  <c r="N6" i="7"/>
  <c r="P9" i="7"/>
  <c r="O9" i="7"/>
  <c r="N9" i="7"/>
  <c r="P6" i="7"/>
  <c r="N12" i="7"/>
  <c r="H46" i="7"/>
  <c r="O12" i="7"/>
  <c r="X32" i="7"/>
  <c r="Y32" i="7" s="1"/>
  <c r="M7" i="7"/>
  <c r="N10" i="7"/>
  <c r="O10" i="7"/>
  <c r="N8" i="7"/>
  <c r="O8" i="7"/>
  <c r="P11" i="7"/>
  <c r="N11" i="7"/>
  <c r="O11" i="7"/>
  <c r="X33" i="7"/>
  <c r="Y33" i="7" s="1"/>
  <c r="M13" i="7"/>
  <c r="Y31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9" i="15"/>
  <c r="M4" i="15"/>
  <c r="O32" i="12" l="1"/>
  <c r="P32" i="12"/>
  <c r="N32" i="12"/>
  <c r="N6" i="12"/>
  <c r="P13" i="12"/>
  <c r="O13" i="12"/>
  <c r="N13" i="12"/>
  <c r="O41" i="11"/>
  <c r="N41" i="11"/>
  <c r="P15" i="9"/>
  <c r="O15" i="9"/>
  <c r="N15" i="9"/>
  <c r="T12" i="6"/>
  <c r="M29" i="5"/>
  <c r="T2" i="5" s="1"/>
  <c r="T13" i="2"/>
  <c r="T14" i="2"/>
  <c r="P31" i="14"/>
  <c r="O31" i="14"/>
  <c r="N31" i="14"/>
  <c r="P42" i="14"/>
  <c r="O42" i="14"/>
  <c r="N42" i="14"/>
  <c r="P44" i="14"/>
  <c r="O44" i="14"/>
  <c r="N44" i="14"/>
  <c r="P23" i="14"/>
  <c r="O23" i="14"/>
  <c r="N23" i="14"/>
  <c r="O15" i="14"/>
  <c r="P15" i="14"/>
  <c r="N15" i="14"/>
  <c r="M49" i="14"/>
  <c r="P12" i="14"/>
  <c r="O12" i="14"/>
  <c r="N12" i="14"/>
  <c r="P40" i="14"/>
  <c r="O40" i="14"/>
  <c r="N40" i="14"/>
  <c r="N49" i="14"/>
  <c r="P27" i="14"/>
  <c r="O27" i="14"/>
  <c r="N27" i="14"/>
  <c r="I49" i="14"/>
  <c r="P5" i="14"/>
  <c r="N5" i="14"/>
  <c r="O5" i="14"/>
  <c r="O49" i="14" s="1"/>
  <c r="P38" i="14"/>
  <c r="O38" i="14"/>
  <c r="N38" i="14"/>
  <c r="P9" i="14"/>
  <c r="O9" i="14"/>
  <c r="N9" i="14"/>
  <c r="P46" i="14"/>
  <c r="O46" i="14"/>
  <c r="N46" i="14"/>
  <c r="P35" i="14"/>
  <c r="O35" i="14"/>
  <c r="N35" i="14"/>
  <c r="P9" i="13"/>
  <c r="N9" i="13"/>
  <c r="O9" i="13"/>
  <c r="P5" i="13"/>
  <c r="O5" i="13"/>
  <c r="N5" i="13"/>
  <c r="N49" i="13" s="1"/>
  <c r="O46" i="13"/>
  <c r="N46" i="13"/>
  <c r="P46" i="13"/>
  <c r="I49" i="13"/>
  <c r="O44" i="13"/>
  <c r="N44" i="13"/>
  <c r="P44" i="13"/>
  <c r="O40" i="13"/>
  <c r="N40" i="13"/>
  <c r="P40" i="13"/>
  <c r="M49" i="13"/>
  <c r="O42" i="13"/>
  <c r="N42" i="13"/>
  <c r="P42" i="13"/>
  <c r="O38" i="13"/>
  <c r="N38" i="13"/>
  <c r="P38" i="13"/>
  <c r="O35" i="13"/>
  <c r="N35" i="13"/>
  <c r="P35" i="13"/>
  <c r="O27" i="13"/>
  <c r="N27" i="13"/>
  <c r="P27" i="13"/>
  <c r="O31" i="13"/>
  <c r="O49" i="13" s="1"/>
  <c r="N31" i="13"/>
  <c r="P31" i="13"/>
  <c r="O4" i="12"/>
  <c r="N4" i="12"/>
  <c r="T2" i="12"/>
  <c r="P4" i="12"/>
  <c r="I39" i="12"/>
  <c r="O16" i="11"/>
  <c r="N16" i="11"/>
  <c r="P16" i="11"/>
  <c r="I44" i="11"/>
  <c r="O4" i="11"/>
  <c r="N4" i="11"/>
  <c r="M44" i="11"/>
  <c r="T2" i="11" s="1"/>
  <c r="P4" i="11"/>
  <c r="N11" i="9"/>
  <c r="P11" i="9"/>
  <c r="O11" i="9"/>
  <c r="P9" i="9"/>
  <c r="T13" i="9" s="1"/>
  <c r="N9" i="9"/>
  <c r="O9" i="9"/>
  <c r="O16" i="9"/>
  <c r="N16" i="9"/>
  <c r="P16" i="9"/>
  <c r="M29" i="9"/>
  <c r="T2" i="9" s="1"/>
  <c r="I29" i="9"/>
  <c r="N24" i="9"/>
  <c r="P24" i="9"/>
  <c r="O24" i="9"/>
  <c r="P5" i="9"/>
  <c r="O5" i="9"/>
  <c r="N5" i="9"/>
  <c r="N18" i="9"/>
  <c r="P18" i="9"/>
  <c r="O18" i="9"/>
  <c r="T2" i="7"/>
  <c r="N13" i="7"/>
  <c r="P13" i="7"/>
  <c r="O13" i="7"/>
  <c r="P7" i="7"/>
  <c r="O7" i="7"/>
  <c r="N7" i="7"/>
  <c r="I46" i="7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M49" i="15"/>
  <c r="P4" i="15"/>
  <c r="N4" i="15"/>
  <c r="N49" i="15" s="1"/>
  <c r="N44" i="11" l="1"/>
  <c r="T3" i="11" s="1"/>
  <c r="T6" i="11" s="1"/>
  <c r="W27" i="11" s="1"/>
  <c r="X27" i="11" s="1"/>
  <c r="Y27" i="11" s="1"/>
  <c r="T7" i="11"/>
  <c r="W25" i="11" s="1"/>
  <c r="T4" i="11"/>
  <c r="W24" i="11" s="1"/>
  <c r="T5" i="11"/>
  <c r="W26" i="11" s="1"/>
  <c r="X26" i="11" s="1"/>
  <c r="Y26" i="11" s="1"/>
  <c r="T14" i="9"/>
  <c r="O29" i="9"/>
  <c r="T8" i="9" s="1"/>
  <c r="T9" i="9" s="1"/>
  <c r="W28" i="9" s="1"/>
  <c r="N29" i="9"/>
  <c r="T3" i="9" s="1"/>
  <c r="T7" i="9" s="1"/>
  <c r="W25" i="9" s="1"/>
  <c r="T5" i="7"/>
  <c r="T9" i="7"/>
  <c r="T10" i="7" s="1"/>
  <c r="T13" i="6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P49" i="14"/>
  <c r="P49" i="13"/>
  <c r="P39" i="12"/>
  <c r="T10" i="12" s="1"/>
  <c r="N39" i="12"/>
  <c r="T3" i="12" s="1"/>
  <c r="T5" i="12" s="1"/>
  <c r="O39" i="12"/>
  <c r="T8" i="12" s="1"/>
  <c r="T9" i="12" s="1"/>
  <c r="X27" i="12" s="1"/>
  <c r="Y27" i="12" s="1"/>
  <c r="P44" i="11"/>
  <c r="T10" i="11" s="1"/>
  <c r="O44" i="11"/>
  <c r="T8" i="11" s="1"/>
  <c r="T9" i="11" s="1"/>
  <c r="P29" i="9"/>
  <c r="T10" i="9" s="1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P49" i="15"/>
  <c r="X24" i="12" l="1"/>
  <c r="Y24" i="12" s="1"/>
  <c r="T4" i="12"/>
  <c r="T6" i="12"/>
  <c r="X25" i="12" s="1"/>
  <c r="Y25" i="12" s="1"/>
  <c r="T7" i="12"/>
  <c r="X26" i="12" s="1"/>
  <c r="Y26" i="12" s="1"/>
  <c r="W33" i="11"/>
  <c r="X24" i="11"/>
  <c r="Y24" i="11" s="1"/>
  <c r="X25" i="11"/>
  <c r="Y25" i="11" s="1"/>
  <c r="X28" i="9"/>
  <c r="T6" i="9"/>
  <c r="W27" i="9" s="1"/>
  <c r="X27" i="9" s="1"/>
  <c r="Y27" i="9" s="1"/>
  <c r="T4" i="9"/>
  <c r="W24" i="9" s="1"/>
  <c r="T5" i="9"/>
  <c r="T4" i="7"/>
  <c r="W26" i="7" s="1"/>
  <c r="X26" i="7" s="1"/>
  <c r="T8" i="7"/>
  <c r="W27" i="7" s="1"/>
  <c r="T6" i="7"/>
  <c r="T7" i="7"/>
  <c r="W28" i="7"/>
  <c r="X28" i="7" s="1"/>
  <c r="W30" i="7"/>
  <c r="X30" i="7" s="1"/>
  <c r="Y30" i="7" s="1"/>
  <c r="W25" i="3"/>
  <c r="T4" i="1"/>
  <c r="W26" i="1" s="1"/>
  <c r="T6" i="1"/>
  <c r="W29" i="1" s="1"/>
  <c r="X29" i="1" s="1"/>
  <c r="Y29" i="1" s="1"/>
  <c r="W28" i="1"/>
  <c r="X28" i="1" s="1"/>
  <c r="X25" i="9"/>
  <c r="Y25" i="9" s="1"/>
  <c r="X27" i="7"/>
  <c r="Y27" i="7" s="1"/>
  <c r="W29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X23" i="12" l="1"/>
  <c r="Y33" i="11"/>
  <c r="X33" i="11"/>
  <c r="X26" i="9"/>
  <c r="Y26" i="9" s="1"/>
  <c r="Y28" i="9"/>
  <c r="W33" i="9"/>
  <c r="X24" i="9"/>
  <c r="Y28" i="7"/>
  <c r="W36" i="1"/>
  <c r="X26" i="1"/>
  <c r="Y26" i="1" s="1"/>
  <c r="X29" i="7"/>
  <c r="Y29" i="7" s="1"/>
  <c r="Y26" i="7"/>
  <c r="W35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Y23" i="12" l="1"/>
  <c r="X33" i="9"/>
  <c r="Y24" i="9"/>
  <c r="Y33" i="9" s="1"/>
  <c r="X35" i="7"/>
  <c r="Y26" i="3"/>
  <c r="Y33" i="3" s="1"/>
  <c r="Y35" i="7"/>
  <c r="X33" i="6"/>
  <c r="Y24" i="6"/>
  <c r="Y33" i="6" s="1"/>
  <c r="Y26" i="5"/>
</calcChain>
</file>

<file path=xl/sharedStrings.xml><?xml version="1.0" encoding="utf-8"?>
<sst xmlns="http://schemas.openxmlformats.org/spreadsheetml/2006/main" count="2447" uniqueCount="1008">
  <si>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</si>
  <si>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</si>
  <si>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</si>
  <si>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</si>
  <si>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</si>
  <si>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</si>
  <si>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</si>
  <si>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</si>
  <si>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</si>
  <si>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</si>
  <si>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</si>
  <si>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</si>
  <si>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</si>
  <si>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</si>
  <si>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</si>
  <si>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</si>
  <si>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</si>
  <si>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</si>
  <si>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</si>
  <si>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</si>
  <si>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</si>
  <si>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</si>
  <si>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</si>
  <si>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</si>
  <si>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</si>
  <si>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</si>
  <si>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</si>
  <si>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</si>
  <si>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</si>
  <si>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</si>
  <si>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</si>
  <si>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</si>
  <si>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</si>
  <si>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</si>
  <si>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</si>
  <si>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</si>
  <si>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</si>
  <si>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</si>
  <si>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</si>
  <si>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</si>
  <si>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</si>
  <si>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</si>
  <si>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</si>
  <si>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</si>
  <si>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</si>
  <si>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</si>
  <si>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</si>
  <si>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</si>
  <si>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</si>
  <si>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</si>
  <si>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</si>
  <si>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</si>
  <si>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</si>
  <si>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</si>
  <si>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</si>
  <si>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</si>
  <si>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</si>
  <si>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</si>
  <si>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</si>
  <si>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</si>
  <si>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</si>
  <si>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กรกฎาคม 2567</t>
  </si>
  <si>
    <t>โครงการ</t>
  </si>
  <si>
    <t>คอนโดเมืองทองธานี</t>
  </si>
  <si>
    <t>เคหะแจ้งวัฒนะ</t>
  </si>
  <si>
    <t>การเคหะชุมชนบางนา 1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</si>
  <si>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</si>
  <si>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</si>
  <si>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อาคาร/ชั้น/ห้อง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</si>
  <si>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</si>
  <si>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</si>
  <si>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</si>
  <si>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</si>
  <si>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</si>
  <si>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</si>
  <si>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</si>
  <si>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</si>
  <si>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</si>
  <si>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</si>
  <si>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</si>
  <si>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</si>
  <si>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</si>
  <si>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</si>
  <si>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</si>
  <si>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</si>
  <si>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</si>
  <si>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</si>
  <si>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</si>
  <si>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</si>
  <si>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</si>
  <si>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</si>
  <si>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</si>
  <si>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</si>
  <si>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</si>
  <si>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</si>
  <si>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</si>
  <si>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</si>
  <si>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</si>
  <si>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</si>
  <si>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</si>
  <si>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</si>
  <si>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</si>
  <si>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</si>
  <si>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</si>
  <si>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</si>
  <si>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</si>
  <si>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</si>
  <si>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</si>
  <si>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</si>
  <si>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</si>
  <si>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</si>
  <si>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</si>
  <si>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</si>
  <si>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</si>
  <si>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</si>
  <si>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</si>
  <si>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</si>
  <si>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</si>
  <si>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</si>
  <si>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</si>
  <si>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</si>
  <si>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</si>
  <si>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</si>
  <si>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</si>
  <si>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</si>
  <si>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</si>
  <si>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</si>
  <si>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</si>
  <si>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</si>
  <si>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</si>
  <si>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</si>
  <si>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</si>
  <si>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</si>
  <si>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</si>
  <si>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</si>
  <si>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</si>
  <si>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</si>
  <si>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</si>
  <si>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</si>
  <si>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</si>
  <si>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</si>
  <si>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</si>
  <si>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</si>
  <si>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</si>
  <si>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</si>
  <si>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</si>
  <si>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</si>
  <si>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</si>
  <si>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</si>
  <si>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</si>
  <si>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</si>
  <si>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</si>
  <si>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</si>
  <si>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</si>
  <si>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</si>
  <si>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</si>
  <si>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</si>
  <si>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</si>
  <si>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</si>
  <si>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</si>
  <si>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</si>
  <si>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</si>
  <si>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</si>
  <si>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</si>
  <si>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</si>
  <si>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</si>
  <si>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</si>
  <si>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</si>
  <si>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</si>
  <si>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</si>
  <si>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</si>
  <si>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</si>
  <si>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</si>
  <si>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</si>
  <si>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</si>
  <si>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</si>
  <si>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</si>
  <si>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</si>
  <si>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</si>
  <si>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</si>
  <si>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</si>
  <si>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</si>
  <si>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</si>
  <si>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</si>
  <si>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</si>
  <si>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</si>
  <si>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</si>
  <si>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</si>
  <si>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</si>
  <si>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</si>
  <si>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</si>
  <si>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</si>
  <si>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</si>
  <si>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</si>
  <si>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</si>
  <si>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</si>
  <si>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</si>
  <si>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</si>
  <si>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</si>
  <si>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</si>
  <si>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</si>
  <si>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</si>
  <si>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</si>
  <si>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</si>
  <si>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</si>
  <si>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</si>
  <si>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</si>
  <si>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</si>
  <si>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</si>
  <si>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</si>
  <si>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</si>
  <si>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</si>
  <si>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</si>
  <si>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</si>
  <si>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</si>
  <si>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</si>
  <si>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</si>
  <si>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</si>
  <si>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</si>
  <si>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</si>
  <si>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</si>
  <si>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</si>
  <si>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</si>
  <si>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</si>
  <si>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</si>
  <si>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</si>
  <si>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</si>
  <si>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</si>
  <si>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</si>
  <si>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</si>
  <si>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</si>
  <si>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</si>
  <si>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</si>
  <si>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</si>
  <si>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</si>
  <si>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</si>
  <si>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</si>
  <si>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</si>
  <si>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</si>
  <si>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</si>
  <si>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</si>
  <si>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</si>
  <si>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</si>
  <si>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</si>
  <si>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</si>
  <si>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</si>
  <si>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</si>
  <si>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</si>
  <si>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</si>
  <si>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</si>
  <si>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</si>
  <si>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</si>
  <si>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</si>
  <si>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</si>
  <si>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</si>
  <si>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</si>
  <si>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</si>
  <si>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</si>
  <si>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</si>
  <si>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</si>
  <si>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</si>
  <si>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</si>
  <si>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</si>
  <si>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</si>
  <si>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</si>
  <si>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</si>
  <si>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</si>
  <si>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</si>
  <si>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</si>
  <si>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</si>
  <si>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</si>
  <si>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</si>
  <si>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</si>
  <si>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</si>
  <si>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</si>
  <si>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</si>
  <si>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</si>
  <si>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</si>
  <si>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</si>
  <si>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</si>
  <si>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</si>
  <si>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</si>
  <si>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</si>
  <si>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</si>
  <si>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</si>
  <si>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</si>
  <si>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</si>
  <si>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</si>
  <si>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</si>
  <si>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</si>
  <si>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</si>
  <si>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</si>
  <si>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</si>
  <si>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</si>
  <si>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</si>
  <si>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</si>
  <si>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</si>
  <si>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</si>
  <si>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</si>
  <si>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</si>
  <si>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</si>
  <si>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</si>
  <si>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</si>
  <si>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</si>
  <si>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</si>
  <si>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</si>
  <si>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</si>
  <si>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</si>
  <si>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</si>
  <si>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</si>
  <si>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</si>
  <si>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</si>
  <si>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</si>
  <si>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</si>
  <si>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</si>
  <si>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</si>
  <si>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</si>
  <si>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</si>
  <si>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</si>
  <si>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</si>
  <si>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</si>
  <si>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</si>
  <si>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</si>
  <si>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</si>
  <si>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</si>
  <si>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</si>
  <si>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</si>
  <si>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</si>
  <si>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</si>
  <si>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</si>
  <si>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</si>
  <si>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</si>
  <si>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</si>
  <si>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</si>
  <si>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</si>
  <si>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</si>
  <si>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</si>
  <si>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</si>
  <si>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</si>
  <si>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</si>
  <si>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</si>
  <si>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</si>
  <si>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</si>
  <si>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</si>
  <si>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</si>
  <si>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</si>
  <si>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</si>
  <si>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</si>
  <si>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</si>
  <si>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</si>
  <si>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</si>
  <si>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</si>
  <si>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</si>
  <si>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</si>
  <si>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</si>
  <si>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</si>
  <si>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</si>
  <si>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</si>
  <si>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</si>
  <si>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</si>
  <si>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</si>
  <si>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</si>
  <si>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</si>
  <si>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</si>
  <si>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</si>
  <si>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</si>
  <si>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</si>
  <si>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</si>
  <si>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</si>
  <si>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</si>
  <si>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</si>
  <si>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</si>
  <si>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</si>
  <si>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</si>
  <si>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</si>
  <si>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</si>
  <si>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</si>
  <si>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</si>
  <si>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</si>
  <si>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</si>
  <si>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</si>
  <si>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</si>
  <si>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</si>
  <si>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</si>
  <si>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</si>
  <si>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</si>
  <si>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</si>
  <si>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</si>
  <si>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</si>
  <si>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</si>
  <si>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</si>
  <si>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</si>
  <si>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</si>
  <si>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</si>
  <si>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</si>
  <si>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</si>
  <si>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</si>
  <si>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</si>
  <si>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</si>
  <si>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</si>
  <si>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</si>
  <si>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</si>
  <si>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</si>
  <si>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</si>
  <si>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</si>
  <si>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</si>
  <si>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</si>
  <si>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</si>
  <si>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</si>
  <si>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</si>
  <si>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</si>
  <si>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</si>
  <si>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</si>
  <si>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</si>
  <si>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</si>
  <si>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</si>
  <si>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</si>
  <si>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</si>
  <si>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</si>
  <si>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</si>
  <si>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</si>
  <si>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</si>
  <si>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</si>
  <si>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</si>
  <si>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</si>
  <si>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</si>
  <si>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</si>
  <si>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</si>
  <si>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</si>
  <si>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</si>
  <si>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</si>
  <si>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</si>
  <si>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</si>
  <si>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</si>
  <si>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</si>
  <si>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</si>
  <si>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</si>
  <si>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</si>
  <si>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</si>
  <si>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</si>
  <si>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</si>
  <si>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</si>
  <si>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</si>
  <si>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</si>
  <si>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</si>
  <si>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</si>
  <si>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</si>
  <si>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</si>
  <si>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</si>
  <si>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</si>
  <si>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</si>
  <si>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</si>
  <si>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</si>
  <si>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</si>
  <si>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</si>
  <si>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</si>
  <si>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</si>
  <si>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</si>
  <si>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</si>
  <si>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</si>
  <si>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</si>
  <si>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</si>
  <si>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</si>
  <si>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</si>
  <si>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</si>
  <si>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</si>
  <si>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</si>
  <si>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</si>
  <si>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</si>
  <si>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</si>
  <si>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</si>
  <si>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</si>
  <si>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</si>
  <si>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</si>
  <si>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</si>
  <si>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</si>
  <si>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</si>
  <si>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</si>
  <si>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</si>
  <si>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</si>
  <si>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</si>
  <si>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</si>
  <si>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</si>
  <si>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</si>
  <si>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</si>
  <si>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</si>
  <si>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</si>
  <si>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</si>
  <si>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</si>
  <si>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</si>
  <si>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</si>
  <si>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</si>
  <si>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</si>
  <si>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</si>
  <si>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</si>
  <si>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</si>
  <si>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</si>
  <si>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</si>
  <si>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</si>
  <si>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</si>
  <si>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</si>
  <si>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</si>
  <si>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</si>
  <si>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</si>
  <si>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</si>
  <si>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</si>
  <si>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</si>
  <si>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</si>
  <si>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</si>
  <si>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</si>
  <si>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</si>
  <si>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</si>
  <si>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</si>
  <si>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</si>
  <si>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</si>
  <si>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</si>
  <si>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</si>
  <si>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</si>
  <si>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</si>
  <si>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</si>
  <si>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</si>
  <si>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</si>
  <si>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</si>
  <si>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</si>
  <si>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</si>
  <si>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</si>
  <si>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</si>
  <si>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</si>
  <si>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</si>
  <si>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</si>
  <si>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</si>
  <si>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</si>
  <si>
    <t>คุณ บุญยัง ไสวดี</t>
  </si>
  <si>
    <t>คุณ ปาณิสรา ศรีวิเศษ</t>
  </si>
  <si>
    <t>คุณ กนกรัตน์ ณ นคร</t>
  </si>
  <si>
    <t>คุณ ชินพัฒน์ ลิ่วชัยชาญ</t>
  </si>
  <si>
    <t>คุณ สาคร เสาว์ราช</t>
  </si>
  <si>
    <t>คุณ ประภาศรี รังสิโรจน์</t>
  </si>
  <si>
    <t>คุณ ณัฐกานต์ รวมกลาง</t>
  </si>
  <si>
    <t>คุณ กรรณิกา จันณะเสน</t>
  </si>
  <si>
    <t>คุณ สคิ เลิศประไพสกุล</t>
  </si>
  <si>
    <t>คุณ ภัทรพร สีพาไชย</t>
  </si>
  <si>
    <t>คุณ อนุรักษ์ ชูวงศ์</t>
  </si>
  <si>
    <t>คุณ จินตนา เอมจุ้ย</t>
  </si>
  <si>
    <t>คุณ วิทย์ กาละพัฒน์ </t>
  </si>
  <si>
    <t>คุณ เศรษฐา ยมนา</t>
  </si>
  <si>
    <t>คุณ ไข่ เกตุสุวรรณ</t>
  </si>
  <si>
    <t>คุณ ฉวีวรรณ สุขปานกลาง</t>
  </si>
  <si>
    <t>คุณ ภูดิส ดวงกลาง</t>
  </si>
  <si>
    <t>คุณ ราตรี ชาทำมา</t>
  </si>
  <si>
    <t>คุณ รัตนากร สีจันทร์</t>
  </si>
  <si>
    <t>คุณ นงนภัส หรรษา</t>
  </si>
  <si>
    <t>คุณ สมจิตร ประสิทธิ์สุวรรณ์</t>
  </si>
  <si>
    <t>คุณ นิภรณ์ วัฒนานุกูลกิจ</t>
  </si>
  <si>
    <t>คุณ ฐิญาดา ช่อจำปี</t>
  </si>
  <si>
    <t>คุณ ถิรมนัส ศรีวงษ์</t>
  </si>
  <si>
    <t>คุณ สิทธิโชค แก้วสง่า</t>
  </si>
  <si>
    <t>คุณ ชรินทร์ ทรัพย์ประเสริฐ</t>
  </si>
  <si>
    <t>คุณประพฤติ ธรรมดา</t>
  </si>
  <si>
    <t>คุณ รินดา พิทักษ์ศานต์</t>
  </si>
  <si>
    <t>คุณธรินทร โสมศิริ</t>
  </si>
  <si>
    <t>คุณ ศริญญา เขียวคูหา</t>
  </si>
  <si>
    <t>คุณ สมเกียรติ สังข์สุวรรณ</t>
  </si>
  <si>
    <t>คุณ จันทร์สม โนจา</t>
  </si>
  <si>
    <t>คุณ วรรณภา ทิเขียว</t>
  </si>
  <si>
    <t>คุณ ศรินทร์ เลิศวนางกูร</t>
  </si>
  <si>
    <t>คุณ ธันยพัต คำสุข</t>
  </si>
  <si>
    <t>คุณ ปิยะฉัตร รัตนกุล</t>
  </si>
  <si>
    <t>ตึก J ห้อง 210/110 ชั้น 3</t>
  </si>
  <si>
    <t>ตึก C8-06/09</t>
  </si>
  <si>
    <t>ตึก T4-06/26</t>
  </si>
  <si>
    <t>ตึก T7-06/65</t>
  </si>
  <si>
    <t>ชั้น 8 ห้อง 222/222</t>
  </si>
  <si>
    <t>นิรันดร์คอนโดเทล1/1</t>
  </si>
  <si>
    <t>ตึก C1-03/63</t>
  </si>
  <si>
    <t>ตึก C2-15/42</t>
  </si>
  <si>
    <t>ตึก P2-6/14</t>
  </si>
  <si>
    <t>ห้อง 797/92 ตึก H ชั้น 5</t>
  </si>
  <si>
    <t>แฮปปี้คอนโดลาดพร้าว 101</t>
  </si>
  <si>
    <t>ตึก I ห้อง 4/30 ชั้น 2</t>
  </si>
  <si>
    <t>ตึก 1 ชั้น 2 ห้อง 30</t>
  </si>
  <si>
    <t>คอนโดบ้านสวนรัชธานี</t>
  </si>
  <si>
    <t>ห้อง 3/153 ชั้น 6 ตึก B</t>
  </si>
  <si>
    <t>คอนโดนิรันดร์เรซิเดนซ์ 7</t>
  </si>
  <si>
    <t>ตึก 1 ห้อง 2001/17 ชั้น 3</t>
  </si>
  <si>
    <t>เอื้ออาทรศรีสมิตร</t>
  </si>
  <si>
    <t>ห้อง 3/137  ชั้น 5 ตึก B</t>
  </si>
  <si>
    <t>ตึก10 ชั้น1 ห้อง70/6</t>
  </si>
  <si>
    <t>เอื้ออาทรกันตนา</t>
  </si>
  <si>
    <t>ห้อง 5004/3 ชั้น 1</t>
  </si>
  <si>
    <t>แฟลต ช.10</t>
  </si>
  <si>
    <t>B2 ห้อง69/43 ชั้น2</t>
  </si>
  <si>
    <t>คอนโด ตึกB2 บางใหญ่</t>
  </si>
  <si>
    <t>ตึกC3-10/35</t>
  </si>
  <si>
    <t>ตึก I ห้อง 86/138 ชั้น 5</t>
  </si>
  <si>
    <t>ตึก T8-8/27</t>
  </si>
  <si>
    <t>ตึก T8-7/47</t>
  </si>
  <si>
    <t>ตึก C3-6/40</t>
  </si>
  <si>
    <t>ตึก C3-8/33</t>
  </si>
  <si>
    <t>ตึก C8-10/15</t>
  </si>
  <si>
    <t>ตึก i ชั้น 2 ห้อง 209/78</t>
  </si>
  <si>
    <t>ห้อง 2002/70 ชั้น 4</t>
  </si>
  <si>
    <t>แฟลต 2 ห้วยขวาง</t>
  </si>
  <si>
    <t>ห้อง 12 /523 ชั้น 3</t>
  </si>
  <si>
    <t>ตึกดวงกมลคอนโด</t>
  </si>
  <si>
    <t>เลขที่ 200</t>
  </si>
  <si>
    <t>หมู่บ้านนิรันดร์วิลล์ 1</t>
  </si>
  <si>
    <t>ตึก 60 ชั้น 3 ห้อง 270/927</t>
  </si>
  <si>
    <t>แฟลตดินแดง</t>
  </si>
  <si>
    <t>ตึก T11-8/52</t>
  </si>
  <si>
    <t>ชั้น 5 ห้อง 44/152</t>
  </si>
  <si>
    <t>อาคารนำโชคคอนโดมิเนียม</t>
  </si>
  <si>
    <t>ตึก P1-03/66</t>
  </si>
  <si>
    <t>ตึก E ห้อง 205/21 ชั้น 1</t>
  </si>
  <si>
    <t>ตึก 4 ห้อง 20/97 ชั้น 1</t>
  </si>
  <si>
    <t>แฟลตตำรวจวิภาวดี</t>
  </si>
  <si>
    <t>ตึก T12-7/55</t>
  </si>
  <si>
    <t>ห้อง 132 ชั้น 7</t>
  </si>
  <si>
    <t>เสรีภาพคอนโด</t>
  </si>
  <si>
    <t>ตึก K ห้อง 2/341 ชั้น 7</t>
  </si>
  <si>
    <t>ตึก T12-09/50</t>
  </si>
  <si>
    <t>DMSP-2506-0022</t>
  </si>
  <si>
    <t>MTSP-2506-0060</t>
  </si>
  <si>
    <t>MTSP-2506-0061</t>
  </si>
  <si>
    <t>MTSP-2506-0062</t>
  </si>
  <si>
    <t>DMSP-2506-0001</t>
  </si>
  <si>
    <t>MTRVN-2505-00502</t>
  </si>
  <si>
    <t>MTRVN-2505-00503</t>
  </si>
  <si>
    <t>MTSP-2506-0063</t>
  </si>
  <si>
    <t>LPSP-2505-0143</t>
  </si>
  <si>
    <t>UDSP-2505-0117</t>
  </si>
  <si>
    <t>RISP-2505-0058</t>
  </si>
  <si>
    <t>UDSP-2505-0118</t>
  </si>
  <si>
    <t>WDSP-2506-0112</t>
  </si>
  <si>
    <t>UDRVN-2506-00003</t>
  </si>
  <si>
    <t>BTSP-2506-0054</t>
  </si>
  <si>
    <t>DDSP-2506-0039</t>
  </si>
  <si>
    <t>BTSP-2506-0055</t>
  </si>
  <si>
    <t>MTRVN-2506-00025</t>
  </si>
  <si>
    <t>UDOD-2506-0546,UDOD-2506-0547</t>
  </si>
  <si>
    <t>MTSP-2506-0089</t>
  </si>
  <si>
    <t>MTSP-2506-0083</t>
  </si>
  <si>
    <t>MTRVN-2506-00017</t>
  </si>
  <si>
    <t>MTRVN-2506-00018</t>
  </si>
  <si>
    <t>MTSP-2506-0084</t>
  </si>
  <si>
    <t>DMSP-2506-0023</t>
  </si>
  <si>
    <t>HKSP-2506-0047</t>
  </si>
  <si>
    <t>UDOD-2506-0551</t>
  </si>
  <si>
    <t>UDOD-2506-0545</t>
  </si>
  <si>
    <t>DDSP-2506-0038</t>
  </si>
  <si>
    <t>MTSP-2506-0086</t>
  </si>
  <si>
    <t>RMRVN-2506-00088</t>
  </si>
  <si>
    <t>MTSP-2506-0087</t>
  </si>
  <si>
    <t>DMSP-2506-0024</t>
  </si>
  <si>
    <t>LYSP-2506-0097</t>
  </si>
  <si>
    <t>MTRVN-2506-00467</t>
  </si>
  <si>
    <t>MTSP-2506-0090</t>
  </si>
  <si>
    <t>UDSP-2506-0090</t>
  </si>
  <si>
    <t>MTRVN-2506-00468</t>
  </si>
  <si>
    <t>ตั้งเบิกค่าคอมมิชชั่น (เคเบิล) ทีม Sales B2C ประจำเดือน มิถุนายน 2568</t>
  </si>
  <si>
    <t>RMSP-2505-0054</t>
  </si>
  <si>
    <t>RMSP-2505-0001</t>
  </si>
  <si>
    <t>คุณ มัลลิกา วันเนาว์</t>
  </si>
  <si>
    <t>คุณ อาทิตยา ดาบสีพาย</t>
  </si>
  <si>
    <t>ตึก A ห้อง 46/112 ชั้น 4</t>
  </si>
  <si>
    <t>ไทยเอเชียการเคหะ</t>
  </si>
  <si>
    <t>ตึก E ห้อง 481/27 ชั้น 2</t>
  </si>
  <si>
    <t>เทพลีลาคอนโดทาวน์</t>
  </si>
  <si>
    <t>RMSP-2506-0130</t>
  </si>
  <si>
    <t xml:space="preserve">คุณ กัลฏต์ชนม์ ศรีวิลัย </t>
  </si>
  <si>
    <t>ตึก D2 ห้อง 124/9 ชั้น 1</t>
  </si>
  <si>
    <t>JUNGIL CHU</t>
  </si>
  <si>
    <t>คุณ นนท์ธิกาญจน์  ประสงค์ธรรม์</t>
  </si>
  <si>
    <t xml:space="preserve">คุณ นิวัฒน์ ถนนทิพย์ </t>
  </si>
  <si>
    <t>คุณ อาณดา  อรุณโรจน์โสภี</t>
  </si>
  <si>
    <t>คุณ ตุ๊กตา คงพลาย</t>
  </si>
  <si>
    <t>คุณ สมศักดิ์  แซ่ลี้</t>
  </si>
  <si>
    <t>คุณจักรพงษ์ เรืองทอง</t>
  </si>
  <si>
    <t xml:space="preserve">คุณ สุภาพร กลมกล่อม </t>
  </si>
  <si>
    <t>คุณ จำนงค์ เล็ดลอด</t>
  </si>
  <si>
    <t>คุณ อริยวิศว์ วัฒนจิรภาส</t>
  </si>
  <si>
    <t>คุณนภัทร ธนะเดชฐากุล</t>
  </si>
  <si>
    <t xml:space="preserve">คุณสิทธิพร  ญารักษ์ </t>
  </si>
  <si>
    <t>คุณ ณฐมน  มงคลสระ</t>
  </si>
  <si>
    <t>คุณ สมบัติ  ล้อมสมบัติ</t>
  </si>
  <si>
    <t>คุณ คณพร โพธิจิตสกุล</t>
  </si>
  <si>
    <t>คุณ ณัฐกร เขมะวงศ์</t>
  </si>
  <si>
    <t>คุณ สุชาดา  นิเวศสถาน</t>
  </si>
  <si>
    <t>คุณ มาลัย ดีวิภาส</t>
  </si>
  <si>
    <t>คุณ พชร มาศศิริ</t>
  </si>
  <si>
    <t xml:space="preserve">คุณ นิลาวัณย์ ปัญญามีเพียร </t>
  </si>
  <si>
    <t>คุณ วัลย์วิศา ผลาจันทร์</t>
  </si>
  <si>
    <t xml:space="preserve">คุณ จิราภรณ์ ผกาขยาย </t>
  </si>
  <si>
    <t>Mr.BA LAI</t>
  </si>
  <si>
    <t xml:space="preserve">คุณ สมพงษ์ สุขสวัสดิ์ </t>
  </si>
  <si>
    <t>ตึก T6-11/32</t>
  </si>
  <si>
    <t>ห้อง 323 ชั้น 3</t>
  </si>
  <si>
    <t>ปูทอง อพาร์ทเมนท์</t>
  </si>
  <si>
    <t xml:space="preserve">ห้อง 2023/20 ชั้น 2 </t>
  </si>
  <si>
    <t>การเคหะแฟลต 23 ห้วยขวาง</t>
  </si>
  <si>
    <t>ตึก 47 ชั้น 2 ห้อง 227/17</t>
  </si>
  <si>
    <t>ตึก C3-1/46</t>
  </si>
  <si>
    <t xml:space="preserve">คอนโดเมืองทองธานี  </t>
  </si>
  <si>
    <t>ตึก T1-03/31</t>
  </si>
  <si>
    <t>ตึกG ห้อง8/75 ชั้น 3</t>
  </si>
  <si>
    <t>คอนโดนิรันดร์ 7</t>
  </si>
  <si>
    <t>ตึก T12-09/11</t>
  </si>
  <si>
    <t>ห้อง 6002/130 ชั้น4</t>
  </si>
  <si>
    <t>แฟลต ช.2 ดินแดง</t>
  </si>
  <si>
    <t>ตึก C5-6/15</t>
  </si>
  <si>
    <t>ตึก T6-4/08</t>
  </si>
  <si>
    <t>ห้อง 107/47 ชั้น 4</t>
  </si>
  <si>
    <t>แฟลต 8 ดินแดง</t>
  </si>
  <si>
    <t>ตึก T4-8/67</t>
  </si>
  <si>
    <t>ตึก F ชั้น5 ห้อง 206/183</t>
  </si>
  <si>
    <t>ตึก C7-13/20</t>
  </si>
  <si>
    <t>ตึก T12-09/37</t>
  </si>
  <si>
    <t>ตึกฉC ห้อง5/15 ชั้น1</t>
  </si>
  <si>
    <t>ตึก F ห้อง 323 ชั้น 3</t>
  </si>
  <si>
    <t>บดินทร์สวีทโฮม</t>
  </si>
  <si>
    <t xml:space="preserve">บ้านเลขที่ 2/344 </t>
  </si>
  <si>
    <t>หมู่บ้านจิตตกาญจน์</t>
  </si>
  <si>
    <t xml:space="preserve">ตึก A ชั้น 10 ห้อง 136/319 </t>
  </si>
  <si>
    <t>เอแบคคอนโดทาวน์</t>
  </si>
  <si>
    <t>ห้อง B327 ชั้น 3 ตึก B</t>
  </si>
  <si>
    <t>อาคารบางกะปิสวีทโฮม</t>
  </si>
  <si>
    <t>ตึก 21 ห้อง 2021/35 ชั้น 4</t>
  </si>
  <si>
    <t>ตึก B1  ชั้น 4 ห้อง 7098</t>
  </si>
  <si>
    <t>อาคารชุดบางใหญ่คอนโดทาวน์ B1</t>
  </si>
  <si>
    <t>ห้อง 112/617 ชัั้น 4 ตึก 3</t>
  </si>
  <si>
    <t>MTSP-2507-0052</t>
  </si>
  <si>
    <t>RISP-2507-0001</t>
  </si>
  <si>
    <t>HKSP-2507-0047</t>
  </si>
  <si>
    <t>DDSP-2507-0011</t>
  </si>
  <si>
    <t>MTSP-2507-0047</t>
  </si>
  <si>
    <t>MTSP-2507-0048</t>
  </si>
  <si>
    <t>UDSP-2507-0019</t>
  </si>
  <si>
    <t>MTSP-2507-0049</t>
  </si>
  <si>
    <t>DDSP-2507-0059</t>
  </si>
  <si>
    <t>MTSP-2507-0050</t>
  </si>
  <si>
    <t>MTSP-2507-0051</t>
  </si>
  <si>
    <t>DDSP-2507-0012</t>
  </si>
  <si>
    <t>MTRVN-2507-00028</t>
  </si>
  <si>
    <t>DMSP-2507-0015</t>
  </si>
  <si>
    <t>MTSP-2507-0056</t>
  </si>
  <si>
    <t>MTSP-2507-0057</t>
  </si>
  <si>
    <t>UDSP-2507-0073</t>
  </si>
  <si>
    <t>RMRVN-2507-00087</t>
  </si>
  <si>
    <t>BTSP-2507-0090</t>
  </si>
  <si>
    <t>NCSP-2507-0128</t>
  </si>
  <si>
    <t>NCRVN-2507-00290</t>
  </si>
  <si>
    <t>WDRVN-2507-00799</t>
  </si>
  <si>
    <t>BTSP-2507-0095</t>
  </si>
  <si>
    <t>ONSP-2507-0067</t>
  </si>
  <si>
    <t>MTSP-2507-0133</t>
  </si>
  <si>
    <t>MTSP-2507-0134</t>
  </si>
  <si>
    <t>MTSP-2508-0084</t>
  </si>
  <si>
    <t>DMSP-2507-0028</t>
  </si>
  <si>
    <t>DMSP-2507-0029</t>
  </si>
  <si>
    <t>MTSP-2508-0033</t>
  </si>
  <si>
    <t>LYSP-2508-0067</t>
  </si>
  <si>
    <t>DMSP-2507-0030</t>
  </si>
  <si>
    <t>DMSP-2507-0032</t>
  </si>
  <si>
    <t>DDSP-2508-0049</t>
  </si>
  <si>
    <t>MTSP-2507-0135</t>
  </si>
  <si>
    <t>DMSP-2508-0009</t>
  </si>
  <si>
    <t>MTSP-2507-0137</t>
  </si>
  <si>
    <t>DMSP-2507-0031</t>
  </si>
  <si>
    <t>MTSP-2507-0136</t>
  </si>
  <si>
    <t>DMSP-2508-0010</t>
  </si>
  <si>
    <t>MTSP-2508-0016</t>
  </si>
  <si>
    <t>MTSP-2508-0017</t>
  </si>
  <si>
    <t>DMSP-2508-0030</t>
  </si>
  <si>
    <t>NCSP-2508-0055</t>
  </si>
  <si>
    <t>HKSP-2508-0036</t>
  </si>
  <si>
    <t>MTSP-2508-0146</t>
  </si>
  <si>
    <t>MTSP-2508-0147</t>
  </si>
  <si>
    <t>NCSP-2508-0061</t>
  </si>
  <si>
    <t>DDSP-2508-0050</t>
  </si>
  <si>
    <t>WDSP-2508-0204</t>
  </si>
  <si>
    <t>DMRVN-2508-00002/DMRVN-2508-00001</t>
  </si>
  <si>
    <t>BTSP-2508-0073</t>
  </si>
  <si>
    <t>MTSP-2508-0148</t>
  </si>
  <si>
    <t>MTSP-2508-0149</t>
  </si>
  <si>
    <t>DDSP-2508-0051</t>
  </si>
  <si>
    <t>DMSP-2508-0031</t>
  </si>
  <si>
    <t>DMSP-2508-0032</t>
  </si>
  <si>
    <t>RMSP-2508-0120</t>
  </si>
  <si>
    <t>WDSP-2508-0232</t>
  </si>
  <si>
    <t>NKSP-2508-0026</t>
  </si>
  <si>
    <t>MTSP-2508-0150</t>
  </si>
  <si>
    <t>DMSP-2508-0033</t>
  </si>
  <si>
    <t>คุณ ธนัชชา วิรัช</t>
  </si>
  <si>
    <t xml:space="preserve">คุณ สมยศ จันตะเภา </t>
  </si>
  <si>
    <t>คุณ สุรดา ซ่อนกลิ่น</t>
  </si>
  <si>
    <t xml:space="preserve">คุณ ธัญญกาญจน์ อิทธิรัตนโรจน์ </t>
  </si>
  <si>
    <t>คุณมาลี  ม่วงทิพย์มาลัย</t>
  </si>
  <si>
    <t>คุณ ภาสกร  กองบุญ</t>
  </si>
  <si>
    <t>คุณ ปราณี ศรีสังวาลย์</t>
  </si>
  <si>
    <t>คุณ สาวิตรี  ปาณะดิษ</t>
  </si>
  <si>
    <t>คุณ กีรติ สาธก</t>
  </si>
  <si>
    <t>คุณ น้ำฝน ปิ่นน้อย</t>
  </si>
  <si>
    <t>คุณ พิชชาภา คงปราบ</t>
  </si>
  <si>
    <t>คุณ สุชาณี สอนสอาด</t>
  </si>
  <si>
    <t xml:space="preserve">คุณ กนกกรณ อังสนันท์ </t>
  </si>
  <si>
    <t>คุณวรากร  ขวัญดี</t>
  </si>
  <si>
    <t>คุณ ทรงศักดิ์  อินต๊ะวงศ์</t>
  </si>
  <si>
    <t>คุณ ปริศนา กลิ่นสนิท</t>
  </si>
  <si>
    <t>คุณ พิสิฐ เที่ยงเอี่ยม</t>
  </si>
  <si>
    <t>คุณ ภิญชฎา จำวงศ์ลา</t>
  </si>
  <si>
    <t>คุณ ชูเกียรติ ห้อยแจ้ง</t>
  </si>
  <si>
    <t>คุณ กวินทรา โบลตัน</t>
  </si>
  <si>
    <t>คุณ กันยา  บุญเพิ่มพูน</t>
  </si>
  <si>
    <t>คุณ กชนิภา เมืองมา</t>
  </si>
  <si>
    <t>คุณ มุตทิตา  ว่องประเสริฐ</t>
  </si>
  <si>
    <t>คุณ กรรนิกา ป้องเกษม</t>
  </si>
  <si>
    <t>คุณจุตพล กาดีวงศ์</t>
  </si>
  <si>
    <t>คุณ สมพงษ์ บุญเลาะ</t>
  </si>
  <si>
    <t>คุณ มณทภร  วรวงศ์</t>
  </si>
  <si>
    <t>คุณศุภกร  เรืองรอด</t>
  </si>
  <si>
    <t>คุณ ลัดดา นิธิวัฒนะไพบูลย์</t>
  </si>
  <si>
    <t>คุณบูรณ์ภิภพ  เงินคล</t>
  </si>
  <si>
    <t>คุณ ผ่องศรี ยิ้มแย้ม</t>
  </si>
  <si>
    <t>คุณ สนธยา สังข์ขาว</t>
  </si>
  <si>
    <t>คุณ ณัฐพล  ดุรงรัตน์</t>
  </si>
  <si>
    <t>คุณ ยืนยง  บุญเรือง</t>
  </si>
  <si>
    <t>คุณนิทัศน์ มนตรีวสุวัฒน์</t>
  </si>
  <si>
    <t>คุณ สายฝน  สุขเจริญ</t>
  </si>
  <si>
    <t>คุณ เกศินี อินเมฆ</t>
  </si>
  <si>
    <t>คุณ วันเพ็ญ  พรหมพิพัฒน์</t>
  </si>
  <si>
    <t>คุณ ญาณี ศรีศักดิ์</t>
  </si>
  <si>
    <t>ตึก P2-13/68</t>
  </si>
  <si>
    <t>ตึก T12-4/25</t>
  </si>
  <si>
    <t>ตึก C3-12/06</t>
  </si>
  <si>
    <t xml:space="preserve"> เมืองทองธานี</t>
  </si>
  <si>
    <t>ตึก F ห้อง 206/36 ชั้น 1</t>
  </si>
  <si>
    <t>ตึก L ชั้น 4 ห้อง 140</t>
  </si>
  <si>
    <t>ตึก C4-10/24</t>
  </si>
  <si>
    <t>แฟลต 2 ร้านค้าด้านล่าง</t>
  </si>
  <si>
    <t>แฟลตกรมวิชาการเกษตร</t>
  </si>
  <si>
    <t>ตึก H ชั้น 1 ห้อง 208/29</t>
  </si>
  <si>
    <t>ตึก I ชั้น 2 ห้อง 209/58</t>
  </si>
  <si>
    <t>ห้อง 6008/21 ชั้น 2</t>
  </si>
  <si>
    <t>แฟลต 2 ใหม่ ดินแดง</t>
  </si>
  <si>
    <t>ห้อง 51/257 ชั้น11</t>
  </si>
  <si>
    <t>ตึก H ชั้น 1 ห้อง 208/118</t>
  </si>
  <si>
    <t>ตึก T8-2/32</t>
  </si>
  <si>
    <t xml:space="preserve">ตึกH ชั้น5 ห้อง208/194 </t>
  </si>
  <si>
    <t>ตึก P2-8/16</t>
  </si>
  <si>
    <t>ห้อง 116 ชั้น 1 ตึก B</t>
  </si>
  <si>
    <t>คอนโดบ้านสวนแจ้งวัฒนะ</t>
  </si>
  <si>
    <t>ตึก C3-13/09</t>
  </si>
  <si>
    <t>ตึก T8-10/25</t>
  </si>
  <si>
    <t xml:space="preserve">ตึกL ชั้น1 ห้อง212/37 </t>
  </si>
  <si>
    <t>ห้อง308 ชั้น 3</t>
  </si>
  <si>
    <t xml:space="preserve">ศรีจินดาแมนชั่น 3 </t>
  </si>
  <si>
    <t>ตึก 24 ชั้น 3 ห้อง 2024/77</t>
  </si>
  <si>
    <t>ตึก T1 3/34</t>
  </si>
  <si>
    <t>ตึก T8-6/19</t>
  </si>
  <si>
    <t>ตึก 3  ชั้น 4 ห้อง 228</t>
  </si>
  <si>
    <t>ตึก 1  ชั้น 5 ห้อง 130</t>
  </si>
  <si>
    <t>อาคาร 1 ห้อง 2505/1 ชั้น 1</t>
  </si>
  <si>
    <t>ตึก 8 ชั้น ดินแดง</t>
  </si>
  <si>
    <t>ตึก B ห้อง 17/201 ชั้น 5</t>
  </si>
  <si>
    <t>กัญญาเฮ้าส์คอนโด</t>
  </si>
  <si>
    <t>ตึก H ชั้น 1 ห้อง 208/18</t>
  </si>
  <si>
    <t>ห้อง 77/49 ชั้น 2</t>
  </si>
  <si>
    <t>อาคารชุดบางใหญ่คอนโดทาวน์ A7</t>
  </si>
  <si>
    <t>ตึก C7-2/12</t>
  </si>
  <si>
    <t>ตึก T10-11/01</t>
  </si>
  <si>
    <t>119 ห้อง1-ห้องเย็บผ้า</t>
  </si>
  <si>
    <t>ขายเดี่ยวพื้นราบ</t>
  </si>
  <si>
    <t>ตึกK ชั้น3 ห้อง211/85</t>
  </si>
  <si>
    <t>ชั้น 8 ห้อง 166/755</t>
  </si>
  <si>
    <t>นิรันดร์คอนโดเทล2/2</t>
  </si>
  <si>
    <t>ตึก B 140/191 ชั้น 6</t>
  </si>
  <si>
    <t xml:space="preserve">นำโชคการเคหะ </t>
  </si>
  <si>
    <t>ห้อง 2017/34</t>
  </si>
  <si>
    <t>ตึก 35 ห้อง 16/03517 ชั้น 2</t>
  </si>
  <si>
    <t>บ้านเอื้ออาทรพหลโยธินกม.44</t>
  </si>
  <si>
    <t>ตึก C6-2/20</t>
  </si>
  <si>
    <t xml:space="preserve"> ตึก H ชั้น 1 208/08</t>
  </si>
  <si>
    <t>นางสาวนฤมล ทาแสง</t>
  </si>
  <si>
    <t xml:space="preserve">นางสาวศิริธร ถนอมสิงห์ </t>
  </si>
  <si>
    <t>จัดเก็บรายได้ โซน AF</t>
  </si>
  <si>
    <t>051-227-2576</t>
  </si>
  <si>
    <t>ตั้งเบิกค่าคอมมิชชั่น (เคเบิล) ทีม Sales B2C ประจำเดือน กันยายน 2568</t>
  </si>
  <si>
    <t>ตั้งเบิกค่าคอมมิชชั่น (เคเบิล) ทีม Sales B2C ประจำเดือน ตุลาคม 2568</t>
  </si>
  <si>
    <t>ตั้งเบิกค่าคอมมิชชั่น (เคเบิล) ทีม Sales B2C ประจำเดือน พฤศจิกายน 2568</t>
  </si>
  <si>
    <t>ตั้งเบิกค่าคอมมิชชั่น (เคเบิล) ทีม Sales B2C ประจำเดือน ธันวาคม 2568</t>
  </si>
  <si>
    <t>คุณ ประนอม ชนะการี</t>
  </si>
  <si>
    <t>คุณ ศศินันท์ วสุอัจฉริยะธร</t>
  </si>
  <si>
    <t>คุณ สุขติมา จรูญทรัพย์</t>
  </si>
  <si>
    <t>คุณเกศรินทร์  ประสพโชค</t>
  </si>
  <si>
    <t>คุณ กวิณภพ  นุ่มเนียม</t>
  </si>
  <si>
    <t xml:space="preserve"> Mrs.SAI NAM</t>
  </si>
  <si>
    <t>คุณ จันทนา ศรีไกร</t>
  </si>
  <si>
    <t>คุณณัฐชัย ขันชนะ</t>
  </si>
  <si>
    <t>คุณ สุชาติ  เรียบร้อย</t>
  </si>
  <si>
    <t>คุณ เลิศชาย  ภู่งานชื่น</t>
  </si>
  <si>
    <t>คุณ อุดม บุญชื่น</t>
  </si>
  <si>
    <t>คุณ ศันสนีย์ นาคหนุน</t>
  </si>
  <si>
    <t>คุณ ธนกร ฤทธิศิลป์</t>
  </si>
  <si>
    <t>คุณนพชัย  คำพิลา</t>
  </si>
  <si>
    <t>คุณ พรทิพย์ รื่นยศ</t>
  </si>
  <si>
    <t>คุณ ปองภพ ยงทวี</t>
  </si>
  <si>
    <t>คุณ พรรณี จินตนาวงศ์</t>
  </si>
  <si>
    <t>คุณ พรพิพัฒน์ หนูทอง</t>
  </si>
  <si>
    <t>คุณ รักษ์ฤทัย เปรี่ยมงูเหลือม</t>
  </si>
  <si>
    <t>คุณ รัชกัลญา บุนนาค</t>
  </si>
  <si>
    <t>คุณ ชนสรณ์  รื่นพิทักษ์</t>
  </si>
  <si>
    <t>คุณ ธัญญธร แสงสีนิล</t>
  </si>
  <si>
    <t>คุณ พะเยาว์ โพธิ์แก่ง</t>
  </si>
  <si>
    <t>คุณ อำนาจ พุทธรัตน์</t>
  </si>
  <si>
    <t>คุณ อริสา  ศรีสุข</t>
  </si>
  <si>
    <t>คุณ กนิษฐา บูกา</t>
  </si>
  <si>
    <t>คุณ ปิยพันธ์ ผดาวัลย์</t>
  </si>
  <si>
    <t>คุณ กิตติยา  นนท์ไพบูลย์</t>
  </si>
  <si>
    <t>คุณนันท์นภัส ศรีประเสริฐ</t>
  </si>
  <si>
    <t> ตึก T10-6/33</t>
  </si>
  <si>
    <t>ตึก 5 ห้อง 5/88 ชั้น4</t>
  </si>
  <si>
    <t xml:space="preserve">แฟลตตำรวจส่วนกลางอุดมสุข </t>
  </si>
  <si>
    <t>ชั้น 3 ห้อง 234/30</t>
  </si>
  <si>
    <t>แฟลต 54 ดินแดง</t>
  </si>
  <si>
    <t>ตึก7 ชั้น 1 ห้อง 5001/13</t>
  </si>
  <si>
    <t>แฟลต7 ดินแดง</t>
  </si>
  <si>
    <t>ตึก T11-13/28</t>
  </si>
  <si>
    <t>ตึก 1  ชั้น 2 ห้อง 101</t>
  </si>
  <si>
    <t>ห้อง 6001/219</t>
  </si>
  <si>
    <t>แฟลต ช.1 ดินแดง</t>
  </si>
  <si>
    <t>ตึก C1-11/14</t>
  </si>
  <si>
    <t>แฟลต 22 ร้านค้าด้านล่าง</t>
  </si>
  <si>
    <t>การเคหะแฟลต 22 ห้วยขวาง</t>
  </si>
  <si>
    <t>ตึก 12 ชั้น 3 ห้อง 18</t>
  </si>
  <si>
    <t>ตึก 12 ห้อง 2012/3 ชั้นล่าง</t>
  </si>
  <si>
    <t>บ้านเลขที่ 72</t>
  </si>
  <si>
    <t>หมู่บ้านถาวรนิเวศน์ 1</t>
  </si>
  <si>
    <t>ตึก B ห้อง 66/225 ชั้น 3</t>
  </si>
  <si>
    <t>พระโขนงคอนโด</t>
  </si>
  <si>
    <t>ตึก D ชั้น 7 ห้อง 713</t>
  </si>
  <si>
    <t>ห้อง 180/279 ชั้น 6 ตึก A</t>
  </si>
  <si>
    <t>นิรันดร์เรซิเดนซ์ 1</t>
  </si>
  <si>
    <t>ตึก T6-10/05</t>
  </si>
  <si>
    <t>ตึก C8-9/34</t>
  </si>
  <si>
    <t>ห้อง 6004/72 ชั้น 2</t>
  </si>
  <si>
    <t>แฟลต ช4 ดินแดง</t>
  </si>
  <si>
    <t>ตึก 2 ห้อง 5/100 ชั้น 9</t>
  </si>
  <si>
    <t>ลิฟวิ่งเพลส 138</t>
  </si>
  <si>
    <t>ตึก C8-12/45</t>
  </si>
  <si>
    <t xml:space="preserve">ตึก 2 ห้อง 645/159 ชั้น 3 </t>
  </si>
  <si>
    <t xml:space="preserve">พูนสินคอนโด </t>
  </si>
  <si>
    <t>ฟลต 10 ห้อง 10/120 ชั้น 5</t>
  </si>
  <si>
    <t>ห้อง 2508/38 ชั้นล่าง</t>
  </si>
  <si>
    <t>แฟลตดินแดง ตึก 1</t>
  </si>
  <si>
    <t>แฟลต ช.5 ห้อง  5555/0515</t>
  </si>
  <si>
    <t>แฟลต ช.5  ดินแดง</t>
  </si>
  <si>
    <t>ชั้น 7 ห้อง 173 ตึก A</t>
  </si>
  <si>
    <t>เอแบคคอนโดทาวน์ร</t>
  </si>
  <si>
    <t>ตึก 3 ชั้น 1 ห้อง 645/192</t>
  </si>
  <si>
    <t xml:space="preserve">อาคาร 1 ห้อง 112/111 ชั้น 3 </t>
  </si>
  <si>
    <t>ชั้น 3 ห้อง 49/72</t>
  </si>
  <si>
    <t xml:space="preserve">เคหะชุมชนไทยเหอหนาน </t>
  </si>
  <si>
    <t xml:space="preserve">ห้อง 7/55 ตึก D ชั้น 2 </t>
  </si>
  <si>
    <t>นิรันดร์เรซิเดนซ์ 7</t>
  </si>
  <si>
    <t>MTSP-2509-0007</t>
  </si>
  <si>
    <t>UDSP-2509-0039</t>
  </si>
  <si>
    <t>DDSP-2509-0054</t>
  </si>
  <si>
    <t>DDSP-2509-0002</t>
  </si>
  <si>
    <t>MTSP-2509-0113</t>
  </si>
  <si>
    <t>NCRVN-2508-00216-NCRVN-2508-00217</t>
  </si>
  <si>
    <t>DDSP-2509-0003</t>
  </si>
  <si>
    <t>HKSP-2509-0002</t>
  </si>
  <si>
    <t>WDSP-2508-0277</t>
  </si>
  <si>
    <t>WDSP-2508-0279</t>
  </si>
  <si>
    <t>WDSP-2508-0278</t>
  </si>
  <si>
    <t>PKSP-2509-0018</t>
  </si>
  <si>
    <t>RMRVN-2509-00009/RMRVN-2509-00010/RMRVN-2509-00008</t>
  </si>
  <si>
    <t>UDSP-2509-0038</t>
  </si>
  <si>
    <t>MTSP-2509-0103</t>
  </si>
  <si>
    <t>MTSP-2509-0104</t>
  </si>
  <si>
    <t>DDSP-2509-0043</t>
  </si>
  <si>
    <t>RMSP-2509-0031</t>
  </si>
  <si>
    <t>MTSP-2509-0105</t>
  </si>
  <si>
    <t>NCSP-2509-0078</t>
  </si>
  <si>
    <t>UDSP-2509-0074</t>
  </si>
  <si>
    <t>DDSP-2509-0044</t>
  </si>
  <si>
    <t>DDSP-2509-0045</t>
  </si>
  <si>
    <t>NCRVN-2509-00205</t>
  </si>
  <si>
    <t>NCSP-2509-0118</t>
  </si>
  <si>
    <t>ONRVN-2509-00141</t>
  </si>
  <si>
    <t>UDSP-2509-0076</t>
  </si>
  <si>
    <t>UDSP-2509-0094</t>
  </si>
  <si>
    <t>จัดเก็บโซนAf</t>
  </si>
  <si>
    <t>คุณ สมศักดิ์ วงศ์บุญเพ็ง</t>
  </si>
  <si>
    <t>MTSP-2509-0148</t>
  </si>
  <si>
    <t>ตึก C7-4/46</t>
  </si>
  <si>
    <t>คุณ พรศิริ สร้อยโคกสูง</t>
  </si>
  <si>
    <t xml:space="preserve">ตึก T1-09/24 </t>
  </si>
  <si>
    <t>MTSP-2509-0149</t>
  </si>
  <si>
    <t>MTSP-2509-0150</t>
  </si>
  <si>
    <t xml:space="preserve">คุณธนเดช ปัญญาบุญลือ
</t>
  </si>
  <si>
    <t>C4-6/65</t>
  </si>
  <si>
    <t>MTSP-2509-0151</t>
  </si>
  <si>
    <t>ตึกC3-13-39</t>
  </si>
  <si>
    <t>คุณ โสรยา นาคสง่า</t>
  </si>
  <si>
    <t>MTSP-2509-0152</t>
  </si>
  <si>
    <t>ตึก T7-11/61</t>
  </si>
  <si>
    <t xml:space="preserve">คุณ กฤษดา ทรรพมัทย์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</si>
</sst>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3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  <font>
      <sz val="11"/>
      <color theme="1"/>
      <name val="Calibri"/>
      <family val="2"/>
    </font>
    <font>
      <sz val="14"/>
      <color theme="1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4"/>
      <name val="Angsana New"/>
      <family val="1"/>
      <charset val="222"/>
    </font>
    <font>
      <sz val="14"/>
      <color rgb="FF000000"/>
      <name val="AngsanaUPC"/>
      <family val="1"/>
      <charset val="222"/>
    </font>
    <font>
      <sz val="15"/>
      <color rgb="FF1F1F1F"/>
      <name val="Angsana New"/>
      <family val="1"/>
    </font>
    <font>
      <sz val="11"/>
      <color rgb="FF333333"/>
      <name val="Angsana New"/>
      <family val="1"/>
    </font>
    <font>
      <sz val="11"/>
      <color theme="1"/>
      <name val="Angsana New"/>
      <family val="1"/>
    </font>
    <font>
      <sz val="15"/>
      <color theme="1"/>
      <name val="AngsanaUPC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9F9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06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3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/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/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43" fontId="3" fillId="0" borderId="0" xfId="1" applyFont="1" applyAlignment="1"/>
    <xf numFmtId="43" fontId="0" fillId="0" borderId="0" xfId="1" applyFont="1" applyAlignment="1"/>
    <xf numFmtId="43" fontId="11" fillId="0" borderId="0" xfId="1" applyFont="1" applyAlignment="1"/>
    <xf numFmtId="43" fontId="12" fillId="0" borderId="3" xfId="1" applyFont="1" applyFill="1" applyBorder="1" applyAlignment="1"/>
    <xf numFmtId="43" fontId="13" fillId="0" borderId="3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/>
    </xf>
    <xf numFmtId="43" fontId="13" fillId="0" borderId="3" xfId="1" applyFont="1" applyFill="1" applyBorder="1" applyAlignment="1"/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>
      <alignment horizontal="right"/>
    </xf>
    <xf numFmtId="0" fontId="13" fillId="0" borderId="3" xfId="0" applyFont="1" applyFill="1" applyBorder="1"/>
    <xf numFmtId="0" fontId="24" fillId="0" borderId="3" xfId="0" applyFont="1" applyFill="1" applyBorder="1" applyAlignment="1"/>
    <xf numFmtId="166" fontId="12" fillId="0" borderId="3" xfId="0" applyNumberFormat="1" applyFont="1" applyFill="1" applyBorder="1"/>
    <xf numFmtId="43" fontId="13" fillId="0" borderId="3" xfId="1" applyFont="1" applyFill="1" applyBorder="1"/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4" borderId="3" xfId="0" applyFont="1" applyFill="1" applyBorder="1"/>
    <xf numFmtId="166" fontId="3" fillId="3" borderId="3" xfId="0" applyNumberFormat="1" applyFont="1" applyFill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43" fontId="6" fillId="6" borderId="3" xfId="1" applyFont="1" applyFill="1" applyBorder="1" applyAlignment="1">
      <alignment horizontal="center" vertical="center"/>
    </xf>
    <xf numFmtId="43" fontId="3" fillId="6" borderId="3" xfId="1" applyFont="1" applyFill="1" applyBorder="1" applyAlignment="1"/>
    <xf numFmtId="43" fontId="5" fillId="6" borderId="3" xfId="1" applyFont="1" applyFill="1" applyBorder="1"/>
    <xf numFmtId="0" fontId="3" fillId="6" borderId="3" xfId="0" applyFont="1" applyFill="1" applyBorder="1"/>
    <xf numFmtId="43" fontId="13" fillId="0" borderId="3" xfId="1" applyFont="1" applyBorder="1"/>
    <xf numFmtId="43" fontId="12" fillId="0" borderId="3" xfId="1" applyFont="1" applyBorder="1"/>
    <xf numFmtId="43" fontId="25" fillId="0" borderId="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43" fontId="25" fillId="0" borderId="3" xfId="1" applyFont="1" applyBorder="1"/>
    <xf numFmtId="0" fontId="27" fillId="0" borderId="3" xfId="0" applyFont="1" applyBorder="1"/>
    <xf numFmtId="0" fontId="28" fillId="3" borderId="3" xfId="0" applyFont="1" applyFill="1" applyBorder="1"/>
    <xf numFmtId="0" fontId="25" fillId="0" borderId="3" xfId="0" applyFont="1" applyBorder="1"/>
    <xf numFmtId="43" fontId="25" fillId="0" borderId="3" xfId="1" applyFont="1" applyBorder="1" applyAlignment="1">
      <alignment horizontal="right"/>
    </xf>
    <xf numFmtId="43" fontId="26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center" vertical="top" wrapText="1"/>
    </xf>
    <xf numFmtId="43" fontId="25" fillId="0" borderId="0" xfId="1" applyFont="1" applyFill="1" applyBorder="1" applyAlignment="1">
      <alignment horizontal="center" vertical="center"/>
    </xf>
    <xf numFmtId="43" fontId="25" fillId="0" borderId="0" xfId="1" applyFont="1" applyBorder="1" applyAlignment="1">
      <alignment horizontal="right"/>
    </xf>
    <xf numFmtId="0" fontId="27" fillId="0" borderId="0" xfId="0" applyFont="1" applyBorder="1"/>
    <xf numFmtId="43" fontId="3" fillId="0" borderId="0" xfId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3" fontId="3" fillId="0" borderId="3" xfId="1" applyFont="1" applyBorder="1"/>
    <xf numFmtId="43" fontId="8" fillId="0" borderId="3" xfId="1" applyFont="1" applyBorder="1"/>
    <xf numFmtId="43" fontId="3" fillId="0" borderId="0" xfId="1" applyFont="1" applyAlignment="1">
      <alignment wrapText="1"/>
    </xf>
    <xf numFmtId="1" fontId="3" fillId="3" borderId="3" xfId="0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/>
    <xf numFmtId="1" fontId="12" fillId="7" borderId="3" xfId="0" applyNumberFormat="1" applyFont="1" applyFill="1" applyBorder="1" applyAlignment="1">
      <alignment horizontal="center"/>
    </xf>
    <xf numFmtId="166" fontId="12" fillId="7" borderId="3" xfId="0" applyNumberFormat="1" applyFont="1" applyFill="1" applyBorder="1" applyAlignment="1">
      <alignment horizontal="left"/>
    </xf>
    <xf numFmtId="0" fontId="6" fillId="8" borderId="3" xfId="0" applyFont="1" applyFill="1" applyBorder="1"/>
    <xf numFmtId="43" fontId="3" fillId="7" borderId="3" xfId="1" applyFont="1" applyFill="1" applyBorder="1" applyAlignment="1">
      <alignment horizontal="center"/>
    </xf>
    <xf numFmtId="43" fontId="3" fillId="7" borderId="5" xfId="1" applyFont="1" applyFill="1" applyBorder="1" applyAlignment="1"/>
    <xf numFmtId="0" fontId="3" fillId="7" borderId="3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right"/>
    </xf>
    <xf numFmtId="0" fontId="3" fillId="7" borderId="3" xfId="0" applyFont="1" applyFill="1" applyBorder="1"/>
    <xf numFmtId="0" fontId="8" fillId="9" borderId="3" xfId="0" applyFont="1" applyFill="1" applyBorder="1"/>
    <xf numFmtId="1" fontId="29" fillId="7" borderId="3" xfId="0" applyNumberFormat="1" applyFont="1" applyFill="1" applyBorder="1" applyAlignment="1">
      <alignment horizontal="center"/>
    </xf>
    <xf numFmtId="0" fontId="12" fillId="9" borderId="3" xfId="0" applyFont="1" applyFill="1" applyBorder="1"/>
    <xf numFmtId="0" fontId="30" fillId="10" borderId="3" xfId="0" applyFont="1" applyFill="1" applyBorder="1"/>
    <xf numFmtId="43" fontId="3" fillId="7" borderId="3" xfId="1" applyFont="1" applyFill="1" applyBorder="1"/>
    <xf numFmtId="0" fontId="8" fillId="7" borderId="3" xfId="0" applyFont="1" applyFill="1" applyBorder="1"/>
    <xf numFmtId="0" fontId="12" fillId="9" borderId="3" xfId="0" applyFont="1" applyFill="1" applyBorder="1" applyAlignment="1">
      <alignment horizontal="left"/>
    </xf>
    <xf numFmtId="1" fontId="12" fillId="9" borderId="3" xfId="0" applyNumberFormat="1" applyFont="1" applyFill="1" applyBorder="1" applyAlignment="1">
      <alignment horizontal="center"/>
    </xf>
    <xf numFmtId="166" fontId="12" fillId="9" borderId="3" xfId="0" applyNumberFormat="1" applyFont="1" applyFill="1" applyBorder="1" applyAlignment="1">
      <alignment horizontal="left"/>
    </xf>
    <xf numFmtId="0" fontId="3" fillId="9" borderId="3" xfId="0" applyFont="1" applyFill="1" applyBorder="1"/>
    <xf numFmtId="0" fontId="12" fillId="11" borderId="3" xfId="0" applyFont="1" applyFill="1" applyBorder="1" applyAlignment="1">
      <alignment horizontal="left"/>
    </xf>
    <xf numFmtId="1" fontId="12" fillId="11" borderId="3" xfId="0" applyNumberFormat="1" applyFont="1" applyFill="1" applyBorder="1" applyAlignment="1">
      <alignment horizontal="center"/>
    </xf>
    <xf numFmtId="166" fontId="12" fillId="11" borderId="3" xfId="0" applyNumberFormat="1" applyFont="1" applyFill="1" applyBorder="1" applyAlignment="1">
      <alignment horizontal="left"/>
    </xf>
    <xf numFmtId="0" fontId="12" fillId="11" borderId="3" xfId="0" applyFont="1" applyFill="1" applyBorder="1"/>
    <xf numFmtId="3" fontId="8" fillId="7" borderId="3" xfId="0" applyNumberFormat="1" applyFont="1" applyFill="1" applyBorder="1"/>
    <xf numFmtId="43" fontId="13" fillId="7" borderId="3" xfId="1" applyFont="1" applyFill="1" applyBorder="1" applyAlignment="1"/>
    <xf numFmtId="43" fontId="13" fillId="7" borderId="3" xfId="1" applyFont="1" applyFill="1" applyBorder="1" applyAlignment="1">
      <alignment horizontal="right"/>
    </xf>
    <xf numFmtId="0" fontId="31" fillId="7" borderId="3" xfId="0" applyFont="1" applyFill="1" applyBorder="1"/>
    <xf numFmtId="0" fontId="32" fillId="7" borderId="3" xfId="0" applyFont="1" applyFill="1" applyBorder="1"/>
    <xf numFmtId="43" fontId="12" fillId="7" borderId="3" xfId="1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zoomScale="50" zoomScaleNormal="50" zoomScaleSheetLayoutView="50" workbookViewId="0">
      <selection activeCell="C30" sqref="C1:C1048576"/>
    </sheetView>
  </sheetViews>
  <sheetFormatPr defaultRowHeight="14.4"/>
  <cols>
    <col min="1" max="1" width="5.6640625" style="20" bestFit="1" customWidth="1"/>
    <col min="2" max="2" width="26.5546875" style="20" customWidth="1"/>
    <col min="3" max="3" width="15.109375" style="75" bestFit="1" customWidth="1"/>
    <col min="4" max="4" width="16" style="77" customWidth="1"/>
    <col min="5" max="5" width="20.88671875" style="20" bestFit="1" customWidth="1"/>
    <col min="6" max="6" width="29.5546875" style="20" customWidth="1"/>
    <col min="7" max="7" width="16.5546875" style="20" customWidth="1"/>
    <col min="8" max="8" width="10.33203125" style="20" customWidth="1"/>
    <col min="9" max="9" width="9" style="20" customWidth="1"/>
    <col min="10" max="10" width="11.33203125" style="20" customWidth="1"/>
    <col min="11" max="11" width="21" style="20" bestFit="1" customWidth="1"/>
    <col min="12" max="12" width="2" style="20" customWidth="1"/>
    <col min="13" max="13" width="11.77734375" style="20" customWidth="1"/>
    <col min="14" max="14" width="15.44140625" style="20" customWidth="1"/>
    <col min="15" max="15" width="12.5546875" style="20" customWidth="1"/>
    <col min="16" max="16" width="10.33203125" style="20" bestFit="1" customWidth="1"/>
    <col min="17" max="17" width="1.44140625" style="20" customWidth="1"/>
    <col min="18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8" style="20" bestFit="1" customWidth="1"/>
    <col min="23" max="23" width="9.77734375" style="20" bestFit="1" customWidth="1"/>
    <col min="24" max="24" width="10.77734375" style="20" bestFit="1" customWidth="1"/>
    <col min="25" max="25" width="11.33203125" style="20" bestFit="1" customWidth="1"/>
    <col min="26" max="16384" width="8.88671875" style="20"/>
  </cols>
  <sheetData>
    <row r="1" spans="1:32" ht="41.4" customHeight="1">
      <c r="A1" s="261" t="s">
        <v>160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SUM(M32)</f>
        <v>4074.0887850467275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SUM(N32)</f>
        <v>2037.044392523364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72</v>
      </c>
      <c r="C4" s="5">
        <v>120000037751</v>
      </c>
      <c r="D4" s="62">
        <v>243892</v>
      </c>
      <c r="E4" s="27" t="s">
        <v>75</v>
      </c>
      <c r="F4" s="27" t="s">
        <v>76</v>
      </c>
      <c r="G4" s="28" t="s">
        <v>69</v>
      </c>
      <c r="H4" s="53">
        <f t="shared" ref="H4" si="0">J4/1.07</f>
        <v>185.98130841121494</v>
      </c>
      <c r="I4" s="53">
        <f t="shared" ref="I4:I30" si="1">J4-H4</f>
        <v>13.01869158878506</v>
      </c>
      <c r="J4" s="54">
        <v>199</v>
      </c>
      <c r="K4" s="46" t="s">
        <v>50</v>
      </c>
      <c r="L4" s="11"/>
      <c r="M4" s="6">
        <f t="shared" ref="M4:M30" si="2">H4</f>
        <v>185.98130841121494</v>
      </c>
      <c r="N4" s="39">
        <f t="shared" ref="N4:N30" si="3">M4-(M4*50/100)</f>
        <v>92.990654205607484</v>
      </c>
      <c r="O4" s="39">
        <f t="shared" ref="O4:O30" si="4">M4-(M4*80/100)</f>
        <v>37.196261682242977</v>
      </c>
      <c r="P4" s="39">
        <f t="shared" ref="P4:P30" si="5">M4-(M4*70/100)</f>
        <v>55.794392523364479</v>
      </c>
      <c r="Q4" s="42"/>
      <c r="R4" s="260" t="s">
        <v>16</v>
      </c>
      <c r="S4" s="260"/>
      <c r="T4" s="12">
        <f>T3*15/100</f>
        <v>305.55665887850461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4" t="s">
        <v>73</v>
      </c>
      <c r="C5" s="5">
        <v>120000068825</v>
      </c>
      <c r="D5" s="62">
        <v>243902</v>
      </c>
      <c r="E5" s="27" t="s">
        <v>77</v>
      </c>
      <c r="F5" s="27" t="s">
        <v>78</v>
      </c>
      <c r="G5" s="28" t="s">
        <v>70</v>
      </c>
      <c r="H5" s="55">
        <v>232.5</v>
      </c>
      <c r="I5" s="55">
        <f t="shared" si="1"/>
        <v>17.5</v>
      </c>
      <c r="J5" s="55">
        <v>250</v>
      </c>
      <c r="K5" s="69" t="s">
        <v>51</v>
      </c>
      <c r="L5" s="11"/>
      <c r="M5" s="6">
        <f t="shared" si="2"/>
        <v>232.5</v>
      </c>
      <c r="N5" s="39">
        <f t="shared" si="3"/>
        <v>116.25</v>
      </c>
      <c r="O5" s="39">
        <f t="shared" si="4"/>
        <v>46.5</v>
      </c>
      <c r="P5" s="39">
        <f t="shared" si="5"/>
        <v>69.75</v>
      </c>
      <c r="Q5" s="42"/>
      <c r="R5" s="260" t="s">
        <v>17</v>
      </c>
      <c r="S5" s="260"/>
      <c r="T5" s="12">
        <f>T3*15/100</f>
        <v>305.55665887850461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45" t="s">
        <v>74</v>
      </c>
      <c r="C6" s="5">
        <v>120000068995</v>
      </c>
      <c r="D6" s="63">
        <v>243948</v>
      </c>
      <c r="E6" s="45" t="s">
        <v>79</v>
      </c>
      <c r="F6" s="45" t="s">
        <v>80</v>
      </c>
      <c r="G6" s="28" t="s">
        <v>71</v>
      </c>
      <c r="H6" s="53">
        <f t="shared" ref="H6:H30" si="6">J6/1.07</f>
        <v>150</v>
      </c>
      <c r="I6" s="53">
        <f t="shared" si="1"/>
        <v>10.5</v>
      </c>
      <c r="J6" s="52">
        <v>160.5</v>
      </c>
      <c r="K6" s="29" t="s">
        <v>18</v>
      </c>
      <c r="L6" s="11"/>
      <c r="M6" s="6">
        <f t="shared" si="2"/>
        <v>150</v>
      </c>
      <c r="N6" s="39">
        <f t="shared" si="3"/>
        <v>75</v>
      </c>
      <c r="O6" s="39">
        <f t="shared" si="4"/>
        <v>30</v>
      </c>
      <c r="P6" s="39">
        <f t="shared" si="5"/>
        <v>45</v>
      </c>
      <c r="R6" s="260" t="s">
        <v>15</v>
      </c>
      <c r="S6" s="260"/>
      <c r="T6" s="12">
        <f>T3*15/100</f>
        <v>305.55665887850461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 t="s">
        <v>83</v>
      </c>
      <c r="C7" s="5">
        <v>120000069046</v>
      </c>
      <c r="D7" s="63">
        <v>243976</v>
      </c>
      <c r="E7" s="45" t="s">
        <v>85</v>
      </c>
      <c r="F7" s="45" t="s">
        <v>86</v>
      </c>
      <c r="G7" s="28" t="s">
        <v>81</v>
      </c>
      <c r="H7" s="66">
        <f t="shared" si="6"/>
        <v>150</v>
      </c>
      <c r="I7" s="66">
        <f t="shared" si="1"/>
        <v>10.5</v>
      </c>
      <c r="J7" s="67">
        <v>160.5</v>
      </c>
      <c r="K7" s="46" t="s">
        <v>50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60" t="s">
        <v>19</v>
      </c>
      <c r="S7" s="260"/>
      <c r="T7" s="12">
        <f>T3*3/100</f>
        <v>61.111331775700918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44" t="s">
        <v>84</v>
      </c>
      <c r="C8" s="47">
        <v>120000016352</v>
      </c>
      <c r="D8" s="63">
        <v>243979</v>
      </c>
      <c r="E8" s="4" t="s">
        <v>87</v>
      </c>
      <c r="F8" s="27" t="s">
        <v>88</v>
      </c>
      <c r="G8" s="28" t="s">
        <v>82</v>
      </c>
      <c r="H8" s="70">
        <f t="shared" si="6"/>
        <v>350.93457943925233</v>
      </c>
      <c r="I8" s="66">
        <f t="shared" si="1"/>
        <v>24.565420560747668</v>
      </c>
      <c r="J8" s="67">
        <v>375.5</v>
      </c>
      <c r="K8" s="46" t="s">
        <v>50</v>
      </c>
      <c r="L8" s="11"/>
      <c r="M8" s="6">
        <f t="shared" si="2"/>
        <v>350.93457943925233</v>
      </c>
      <c r="N8" s="39">
        <f t="shared" si="3"/>
        <v>175.46728971962617</v>
      </c>
      <c r="O8" s="39">
        <f t="shared" si="4"/>
        <v>70.186915887850489</v>
      </c>
      <c r="P8" s="39">
        <f t="shared" si="5"/>
        <v>105.28037383177571</v>
      </c>
      <c r="Q8" s="42"/>
      <c r="R8" s="260" t="s">
        <v>20</v>
      </c>
      <c r="S8" s="260"/>
      <c r="T8" s="12">
        <f>T3*52/100</f>
        <v>1059.2630841121493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136</v>
      </c>
      <c r="C9" s="5">
        <v>120000069049</v>
      </c>
      <c r="D9" s="62">
        <v>243985</v>
      </c>
      <c r="E9" s="68" t="s">
        <v>111</v>
      </c>
      <c r="F9" s="27" t="s">
        <v>63</v>
      </c>
      <c r="G9" s="79" t="s">
        <v>89</v>
      </c>
      <c r="H9" s="21">
        <f t="shared" si="6"/>
        <v>100</v>
      </c>
      <c r="I9" s="21">
        <f t="shared" si="1"/>
        <v>7</v>
      </c>
      <c r="J9" s="71">
        <v>107</v>
      </c>
      <c r="K9" s="51" t="s">
        <v>158</v>
      </c>
      <c r="L9" s="11"/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71" t="s">
        <v>21</v>
      </c>
      <c r="S9" s="271"/>
      <c r="T9" s="57">
        <f>SUM(O32)</f>
        <v>814.81775700934543</v>
      </c>
      <c r="U9" s="2"/>
      <c r="V9" s="2"/>
      <c r="W9" s="2"/>
      <c r="X9" s="2"/>
      <c r="Y9" s="1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137</v>
      </c>
      <c r="C10" s="5">
        <v>120000027799</v>
      </c>
      <c r="D10" s="62">
        <v>243986</v>
      </c>
      <c r="E10" s="27" t="s">
        <v>112</v>
      </c>
      <c r="F10" s="36" t="s">
        <v>63</v>
      </c>
      <c r="G10" s="28" t="s">
        <v>90</v>
      </c>
      <c r="H10" s="21">
        <f t="shared" si="6"/>
        <v>185.98130841121494</v>
      </c>
      <c r="I10" s="21">
        <f t="shared" si="1"/>
        <v>13.01869158878506</v>
      </c>
      <c r="J10" s="71">
        <v>199</v>
      </c>
      <c r="K10" s="51" t="s">
        <v>18</v>
      </c>
      <c r="L10" s="11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79" t="s">
        <v>22</v>
      </c>
      <c r="S10" s="279"/>
      <c r="T10" s="7">
        <f>SUM(T9)</f>
        <v>814.81775700934543</v>
      </c>
      <c r="U10" s="8"/>
      <c r="V10" s="8"/>
      <c r="W10" s="8"/>
      <c r="X10" s="8"/>
      <c r="Y10" s="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138</v>
      </c>
      <c r="C11" s="5">
        <v>120000069092</v>
      </c>
      <c r="D11" s="62">
        <v>243987</v>
      </c>
      <c r="E11" s="27" t="s">
        <v>113</v>
      </c>
      <c r="F11" s="36" t="s">
        <v>63</v>
      </c>
      <c r="G11" s="28" t="s">
        <v>91</v>
      </c>
      <c r="H11" s="21">
        <f t="shared" si="6"/>
        <v>185.98130841121494</v>
      </c>
      <c r="I11" s="21">
        <f t="shared" si="1"/>
        <v>13.01869158878506</v>
      </c>
      <c r="J11" s="71">
        <v>199</v>
      </c>
      <c r="K11" s="51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71" t="s">
        <v>23</v>
      </c>
      <c r="S11" s="271"/>
      <c r="T11" s="57">
        <f>SUM(P32)</f>
        <v>1222.2266355140182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139</v>
      </c>
      <c r="C12" s="5">
        <v>120000069062</v>
      </c>
      <c r="D12" s="62">
        <v>243991</v>
      </c>
      <c r="E12" s="27" t="s">
        <v>114</v>
      </c>
      <c r="F12" s="27" t="s">
        <v>65</v>
      </c>
      <c r="G12" s="28" t="s">
        <v>92</v>
      </c>
      <c r="H12" s="21">
        <f t="shared" si="6"/>
        <v>150</v>
      </c>
      <c r="I12" s="21">
        <f t="shared" si="1"/>
        <v>10.5</v>
      </c>
      <c r="J12" s="71">
        <v>160.5</v>
      </c>
      <c r="K12" s="51" t="s">
        <v>158</v>
      </c>
      <c r="L12" s="11"/>
      <c r="M12" s="6">
        <f t="shared" si="2"/>
        <v>150</v>
      </c>
      <c r="N12" s="39">
        <f t="shared" si="3"/>
        <v>75</v>
      </c>
      <c r="O12" s="39">
        <f t="shared" si="4"/>
        <v>30</v>
      </c>
      <c r="P12" s="39">
        <f t="shared" si="5"/>
        <v>45</v>
      </c>
      <c r="Q12" s="11"/>
      <c r="R12" s="260" t="s">
        <v>16</v>
      </c>
      <c r="S12" s="260"/>
      <c r="T12" s="13"/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140</v>
      </c>
      <c r="C13" s="5">
        <v>120000069063</v>
      </c>
      <c r="D13" s="62">
        <v>243991</v>
      </c>
      <c r="E13" s="27" t="s">
        <v>115</v>
      </c>
      <c r="F13" s="27" t="s">
        <v>116</v>
      </c>
      <c r="G13" s="28" t="s">
        <v>93</v>
      </c>
      <c r="H13" s="72">
        <f t="shared" si="6"/>
        <v>150</v>
      </c>
      <c r="I13" s="72">
        <f t="shared" si="1"/>
        <v>10.5</v>
      </c>
      <c r="J13" s="49">
        <v>160.5</v>
      </c>
      <c r="K13" s="73" t="s">
        <v>158</v>
      </c>
      <c r="L13" s="11"/>
      <c r="M13" s="6">
        <f t="shared" si="2"/>
        <v>150</v>
      </c>
      <c r="N13" s="39">
        <f t="shared" si="3"/>
        <v>75</v>
      </c>
      <c r="O13" s="39">
        <f t="shared" si="4"/>
        <v>30</v>
      </c>
      <c r="P13" s="39">
        <f t="shared" si="5"/>
        <v>45</v>
      </c>
      <c r="Q13" s="11"/>
      <c r="R13" s="260" t="s">
        <v>17</v>
      </c>
      <c r="S13" s="260"/>
      <c r="T13" s="13">
        <f>SUM(P17,P28)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45" t="s">
        <v>141</v>
      </c>
      <c r="C14" s="47">
        <v>120000069135</v>
      </c>
      <c r="D14" s="62">
        <v>243991</v>
      </c>
      <c r="E14" s="45" t="s">
        <v>117</v>
      </c>
      <c r="F14" s="61" t="s">
        <v>63</v>
      </c>
      <c r="G14" s="28" t="s">
        <v>94</v>
      </c>
      <c r="H14" s="72">
        <f t="shared" si="6"/>
        <v>100</v>
      </c>
      <c r="I14" s="72">
        <f t="shared" si="1"/>
        <v>7</v>
      </c>
      <c r="J14" s="49">
        <v>107</v>
      </c>
      <c r="K14" s="73" t="s">
        <v>158</v>
      </c>
      <c r="L14" s="11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60" t="s">
        <v>15</v>
      </c>
      <c r="S14" s="260"/>
      <c r="T14" s="13">
        <f>SUM(P6,P10:P11,P16,P20:P21,P23:P25,P29)</f>
        <v>469.76635514018687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142</v>
      </c>
      <c r="C15" s="5">
        <v>120000069069</v>
      </c>
      <c r="D15" s="62">
        <v>243993</v>
      </c>
      <c r="E15" s="27" t="s">
        <v>118</v>
      </c>
      <c r="F15" s="27" t="s">
        <v>119</v>
      </c>
      <c r="G15" s="28" t="s">
        <v>95</v>
      </c>
      <c r="H15" s="72">
        <f t="shared" si="6"/>
        <v>185.98130841121494</v>
      </c>
      <c r="I15" s="72">
        <f t="shared" si="1"/>
        <v>13.01869158878506</v>
      </c>
      <c r="J15" s="49">
        <v>199</v>
      </c>
      <c r="K15" s="73" t="s">
        <v>158</v>
      </c>
      <c r="L15" s="11"/>
      <c r="M15" s="6">
        <f t="shared" si="2"/>
        <v>185.98130841121494</v>
      </c>
      <c r="N15" s="39">
        <f t="shared" si="3"/>
        <v>92.990654205607484</v>
      </c>
      <c r="O15" s="39">
        <f t="shared" si="4"/>
        <v>37.196261682242977</v>
      </c>
      <c r="P15" s="39">
        <f t="shared" si="5"/>
        <v>55.794392523364479</v>
      </c>
      <c r="Q15" s="11"/>
      <c r="R15" s="260" t="s">
        <v>19</v>
      </c>
      <c r="S15" s="260"/>
      <c r="T15" s="13">
        <f>SUM(P5)</f>
        <v>69.75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143</v>
      </c>
      <c r="C16" s="5">
        <v>120000069087</v>
      </c>
      <c r="D16" s="64">
        <v>243999</v>
      </c>
      <c r="E16" s="27" t="s">
        <v>120</v>
      </c>
      <c r="F16" s="36" t="s">
        <v>63</v>
      </c>
      <c r="G16" s="28" t="s">
        <v>96</v>
      </c>
      <c r="H16" s="72">
        <f t="shared" si="6"/>
        <v>100</v>
      </c>
      <c r="I16" s="72">
        <f t="shared" si="1"/>
        <v>7</v>
      </c>
      <c r="J16" s="49">
        <v>107</v>
      </c>
      <c r="K16" s="73" t="s">
        <v>18</v>
      </c>
      <c r="L16" s="11"/>
      <c r="M16" s="6">
        <f t="shared" si="2"/>
        <v>100</v>
      </c>
      <c r="N16" s="39">
        <f t="shared" si="3"/>
        <v>50</v>
      </c>
      <c r="O16" s="39">
        <f t="shared" si="4"/>
        <v>20</v>
      </c>
      <c r="P16" s="39">
        <f t="shared" si="5"/>
        <v>30</v>
      </c>
      <c r="Q16" s="1"/>
      <c r="R16" s="260" t="s">
        <v>22</v>
      </c>
      <c r="S16" s="260"/>
      <c r="T16" s="13">
        <f>SUM(P4,P7:P9,P12:P15,P18,P22,P26:P27,P30)</f>
        <v>566.91588785046724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45" t="s">
        <v>144</v>
      </c>
      <c r="C17" s="5">
        <v>120000069095</v>
      </c>
      <c r="D17" s="64">
        <v>244000</v>
      </c>
      <c r="E17" s="45" t="s">
        <v>121</v>
      </c>
      <c r="F17" s="61" t="s">
        <v>63</v>
      </c>
      <c r="G17" s="28" t="s">
        <v>97</v>
      </c>
      <c r="H17" s="72">
        <f t="shared" si="6"/>
        <v>100</v>
      </c>
      <c r="I17" s="72">
        <f t="shared" si="1"/>
        <v>7</v>
      </c>
      <c r="J17" s="49">
        <v>107</v>
      </c>
      <c r="K17" s="73" t="s">
        <v>17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74" t="s">
        <v>24</v>
      </c>
      <c r="S17" s="275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27" t="s">
        <v>145</v>
      </c>
      <c r="C18" s="5">
        <v>120000069116</v>
      </c>
      <c r="D18" s="64">
        <v>244000</v>
      </c>
      <c r="E18" s="27" t="s">
        <v>122</v>
      </c>
      <c r="F18" s="61" t="s">
        <v>63</v>
      </c>
      <c r="G18" s="28" t="s">
        <v>98</v>
      </c>
      <c r="H18" s="72">
        <f t="shared" si="6"/>
        <v>185.98130841121494</v>
      </c>
      <c r="I18" s="72">
        <f t="shared" si="1"/>
        <v>13.01869158878506</v>
      </c>
      <c r="J18" s="49">
        <v>199</v>
      </c>
      <c r="K18" s="73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72" t="s">
        <v>34</v>
      </c>
      <c r="S18" s="273"/>
      <c r="T18" s="13">
        <f>SUM(P19)</f>
        <v>55.794392523364479</v>
      </c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146</v>
      </c>
      <c r="C19" s="5">
        <v>120000069093</v>
      </c>
      <c r="D19" s="64">
        <v>244000</v>
      </c>
      <c r="E19" s="27" t="s">
        <v>123</v>
      </c>
      <c r="F19" s="61" t="s">
        <v>63</v>
      </c>
      <c r="G19" s="28" t="s">
        <v>99</v>
      </c>
      <c r="H19" s="72">
        <f t="shared" si="6"/>
        <v>185.98130841121494</v>
      </c>
      <c r="I19" s="72">
        <f t="shared" si="1"/>
        <v>13.01869158878506</v>
      </c>
      <c r="J19" s="49">
        <v>199</v>
      </c>
      <c r="K19" s="73" t="s">
        <v>159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272" t="s">
        <v>55</v>
      </c>
      <c r="S19" s="273"/>
      <c r="T19" s="13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147</v>
      </c>
      <c r="C20" s="5">
        <v>120000069119</v>
      </c>
      <c r="D20" s="64">
        <v>244003</v>
      </c>
      <c r="E20" s="27" t="s">
        <v>124</v>
      </c>
      <c r="F20" s="61" t="s">
        <v>63</v>
      </c>
      <c r="G20" s="28" t="s">
        <v>100</v>
      </c>
      <c r="H20" s="21">
        <f t="shared" si="6"/>
        <v>185.98130841121494</v>
      </c>
      <c r="I20" s="21">
        <f t="shared" si="1"/>
        <v>13.01869158878506</v>
      </c>
      <c r="J20" s="71">
        <v>199</v>
      </c>
      <c r="K20" s="51" t="s">
        <v>18</v>
      </c>
      <c r="L20" s="11"/>
      <c r="M20" s="6">
        <f t="shared" si="2"/>
        <v>185.98130841121494</v>
      </c>
      <c r="N20" s="39">
        <f t="shared" si="3"/>
        <v>92.990654205607484</v>
      </c>
      <c r="O20" s="39">
        <f t="shared" si="4"/>
        <v>37.196261682242977</v>
      </c>
      <c r="P20" s="39">
        <f t="shared" si="5"/>
        <v>55.794392523364479</v>
      </c>
      <c r="Q20" s="11"/>
      <c r="R20" s="274" t="s">
        <v>58</v>
      </c>
      <c r="S20" s="275"/>
      <c r="T20" s="13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27" t="s">
        <v>148</v>
      </c>
      <c r="C21" s="5">
        <v>120000023636</v>
      </c>
      <c r="D21" s="64">
        <v>244003</v>
      </c>
      <c r="E21" s="27" t="s">
        <v>125</v>
      </c>
      <c r="F21" s="61" t="s">
        <v>63</v>
      </c>
      <c r="G21" s="28" t="s">
        <v>101</v>
      </c>
      <c r="H21" s="21">
        <f t="shared" si="6"/>
        <v>185.98130841121494</v>
      </c>
      <c r="I21" s="21">
        <f t="shared" si="1"/>
        <v>13.01869158878506</v>
      </c>
      <c r="J21" s="71">
        <v>199</v>
      </c>
      <c r="K21" s="51" t="s">
        <v>18</v>
      </c>
      <c r="L21" s="11"/>
      <c r="M21" s="6">
        <f t="shared" si="2"/>
        <v>185.98130841121494</v>
      </c>
      <c r="N21" s="39">
        <f t="shared" si="3"/>
        <v>92.990654205607484</v>
      </c>
      <c r="O21" s="39">
        <f t="shared" si="4"/>
        <v>37.196261682242977</v>
      </c>
      <c r="P21" s="39">
        <f t="shared" si="5"/>
        <v>55.794392523364479</v>
      </c>
      <c r="Q21" s="11"/>
      <c r="R21" s="31"/>
      <c r="S21" s="31"/>
      <c r="T21" s="3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45" t="s">
        <v>149</v>
      </c>
      <c r="C22" s="47">
        <v>120000069120</v>
      </c>
      <c r="D22" s="64">
        <v>244004</v>
      </c>
      <c r="E22" s="45" t="s">
        <v>126</v>
      </c>
      <c r="F22" s="61" t="s">
        <v>63</v>
      </c>
      <c r="G22" s="28" t="s">
        <v>102</v>
      </c>
      <c r="H22" s="21">
        <f t="shared" si="6"/>
        <v>100</v>
      </c>
      <c r="I22" s="21">
        <f t="shared" si="1"/>
        <v>7</v>
      </c>
      <c r="J22" s="71">
        <v>107</v>
      </c>
      <c r="K22" s="51" t="s">
        <v>158</v>
      </c>
      <c r="L22" s="11"/>
      <c r="M22" s="6">
        <f t="shared" si="2"/>
        <v>100</v>
      </c>
      <c r="N22" s="39">
        <f t="shared" si="3"/>
        <v>50</v>
      </c>
      <c r="O22" s="39">
        <f t="shared" si="4"/>
        <v>20</v>
      </c>
      <c r="P22" s="39">
        <f t="shared" si="5"/>
        <v>30</v>
      </c>
      <c r="Q22" s="11"/>
      <c r="R22" s="31"/>
      <c r="S22" s="31"/>
      <c r="T22" s="32"/>
      <c r="U22" s="2"/>
      <c r="V22" s="2"/>
      <c r="W22" s="2"/>
      <c r="X22" s="2"/>
      <c r="Y22" s="11"/>
    </row>
    <row r="23" spans="1:25" s="40" customFormat="1" ht="24" customHeight="1">
      <c r="A23" s="56">
        <v>20</v>
      </c>
      <c r="B23" s="45" t="s">
        <v>150</v>
      </c>
      <c r="C23" s="78">
        <v>120000069121</v>
      </c>
      <c r="D23" s="64">
        <v>244004</v>
      </c>
      <c r="E23" s="45" t="s">
        <v>127</v>
      </c>
      <c r="F23" s="61" t="s">
        <v>63</v>
      </c>
      <c r="G23" s="28" t="s">
        <v>103</v>
      </c>
      <c r="H23" s="21">
        <f t="shared" si="6"/>
        <v>100</v>
      </c>
      <c r="I23" s="21">
        <f t="shared" si="1"/>
        <v>7</v>
      </c>
      <c r="J23" s="71">
        <v>107</v>
      </c>
      <c r="K23" s="51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0" customFormat="1" ht="24" customHeight="1">
      <c r="A24" s="56">
        <v>21</v>
      </c>
      <c r="B24" s="45" t="s">
        <v>151</v>
      </c>
      <c r="C24" s="78">
        <v>120000069138</v>
      </c>
      <c r="D24" s="64">
        <v>244006</v>
      </c>
      <c r="E24" s="45" t="s">
        <v>128</v>
      </c>
      <c r="F24" s="61" t="s">
        <v>63</v>
      </c>
      <c r="G24" s="28" t="s">
        <v>104</v>
      </c>
      <c r="H24" s="21">
        <f t="shared" si="6"/>
        <v>185.98130841121494</v>
      </c>
      <c r="I24" s="21">
        <f t="shared" si="1"/>
        <v>13.01869158878506</v>
      </c>
      <c r="J24" s="71">
        <v>199</v>
      </c>
      <c r="K24" s="51" t="s">
        <v>18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276" t="s">
        <v>25</v>
      </c>
      <c r="S24" s="277"/>
      <c r="T24" s="277"/>
      <c r="U24" s="277"/>
      <c r="V24" s="277"/>
      <c r="W24" s="277"/>
      <c r="X24" s="277"/>
      <c r="Y24" s="278"/>
    </row>
    <row r="25" spans="1:25" s="40" customFormat="1" ht="24" customHeight="1">
      <c r="A25" s="56">
        <v>22</v>
      </c>
      <c r="B25" s="45" t="s">
        <v>152</v>
      </c>
      <c r="C25" s="78">
        <v>120000069142</v>
      </c>
      <c r="D25" s="64">
        <v>244007</v>
      </c>
      <c r="E25" s="45" t="s">
        <v>129</v>
      </c>
      <c r="F25" s="61" t="s">
        <v>63</v>
      </c>
      <c r="G25" s="28" t="s">
        <v>105</v>
      </c>
      <c r="H25" s="21">
        <f t="shared" si="6"/>
        <v>100</v>
      </c>
      <c r="I25" s="21">
        <f t="shared" si="1"/>
        <v>7</v>
      </c>
      <c r="J25" s="71">
        <v>107</v>
      </c>
      <c r="K25" s="51" t="s">
        <v>18</v>
      </c>
      <c r="L25" s="11"/>
      <c r="M25" s="6">
        <f t="shared" si="2"/>
        <v>100</v>
      </c>
      <c r="N25" s="39">
        <f t="shared" si="3"/>
        <v>50</v>
      </c>
      <c r="O25" s="39">
        <f t="shared" si="4"/>
        <v>20</v>
      </c>
      <c r="P25" s="39">
        <f t="shared" si="5"/>
        <v>30</v>
      </c>
      <c r="Q25" s="11"/>
      <c r="R25" s="22" t="s">
        <v>26</v>
      </c>
      <c r="S25" s="22" t="s">
        <v>27</v>
      </c>
      <c r="T25" s="22" t="s">
        <v>28</v>
      </c>
      <c r="U25" s="23" t="s">
        <v>29</v>
      </c>
      <c r="V25" s="22" t="s">
        <v>30</v>
      </c>
      <c r="W25" s="22" t="s">
        <v>31</v>
      </c>
      <c r="X25" s="22" t="s">
        <v>32</v>
      </c>
      <c r="Y25" s="22" t="s">
        <v>33</v>
      </c>
    </row>
    <row r="26" spans="1:25" s="40" customFormat="1" ht="24" customHeight="1">
      <c r="A26" s="56">
        <v>23</v>
      </c>
      <c r="B26" s="45" t="s">
        <v>153</v>
      </c>
      <c r="C26" s="74">
        <v>120000067966</v>
      </c>
      <c r="D26" s="64">
        <v>244007</v>
      </c>
      <c r="E26" s="45" t="s">
        <v>130</v>
      </c>
      <c r="F26" s="61" t="s">
        <v>63</v>
      </c>
      <c r="G26" s="28" t="s">
        <v>106</v>
      </c>
      <c r="H26" s="21">
        <f t="shared" si="6"/>
        <v>100</v>
      </c>
      <c r="I26" s="21">
        <f t="shared" si="1"/>
        <v>7</v>
      </c>
      <c r="J26" s="71">
        <v>107</v>
      </c>
      <c r="K26" s="51" t="s">
        <v>158</v>
      </c>
      <c r="L26" s="11"/>
      <c r="M26" s="6">
        <f t="shared" si="2"/>
        <v>100</v>
      </c>
      <c r="N26" s="39">
        <f t="shared" si="3"/>
        <v>50</v>
      </c>
      <c r="O26" s="39">
        <f t="shared" si="4"/>
        <v>20</v>
      </c>
      <c r="P26" s="39">
        <f t="shared" si="5"/>
        <v>30</v>
      </c>
      <c r="Q26" s="11"/>
      <c r="R26" s="14">
        <v>1</v>
      </c>
      <c r="S26" s="60" t="s">
        <v>16</v>
      </c>
      <c r="T26" s="15" t="s">
        <v>35</v>
      </c>
      <c r="U26" s="16" t="s">
        <v>36</v>
      </c>
      <c r="V26" s="14" t="s">
        <v>37</v>
      </c>
      <c r="W26" s="17">
        <f>SUM(T12,T4)</f>
        <v>305.55665887850461</v>
      </c>
      <c r="X26" s="17">
        <f t="shared" ref="X26:X30" si="7">W26*4%</f>
        <v>12.222266355140185</v>
      </c>
      <c r="Y26" s="17">
        <f>(W26-X26)</f>
        <v>293.33439252336444</v>
      </c>
    </row>
    <row r="27" spans="1:25" s="40" customFormat="1" ht="24" customHeight="1">
      <c r="A27" s="56">
        <v>24</v>
      </c>
      <c r="B27" s="45" t="s">
        <v>154</v>
      </c>
      <c r="C27" s="47">
        <v>120000069143</v>
      </c>
      <c r="D27" s="64">
        <v>244008</v>
      </c>
      <c r="E27" s="45" t="s">
        <v>131</v>
      </c>
      <c r="F27" s="61" t="s">
        <v>64</v>
      </c>
      <c r="G27" s="28" t="s">
        <v>107</v>
      </c>
      <c r="H27" s="21">
        <f t="shared" si="6"/>
        <v>37.383177570093459</v>
      </c>
      <c r="I27" s="21">
        <f t="shared" si="1"/>
        <v>2.6168224299065415</v>
      </c>
      <c r="J27" s="71">
        <v>40</v>
      </c>
      <c r="K27" s="51" t="s">
        <v>158</v>
      </c>
      <c r="L27" s="11"/>
      <c r="M27" s="6">
        <f t="shared" si="2"/>
        <v>37.383177570093459</v>
      </c>
      <c r="N27" s="39">
        <f t="shared" si="3"/>
        <v>18.691588785046729</v>
      </c>
      <c r="O27" s="39">
        <f t="shared" si="4"/>
        <v>7.4766355140186889</v>
      </c>
      <c r="P27" s="39">
        <f t="shared" si="5"/>
        <v>11.214953271028037</v>
      </c>
      <c r="Q27" s="2"/>
      <c r="R27" s="14">
        <v>2</v>
      </c>
      <c r="S27" s="18" t="s">
        <v>20</v>
      </c>
      <c r="T27" s="15" t="s">
        <v>38</v>
      </c>
      <c r="U27" s="16" t="s">
        <v>36</v>
      </c>
      <c r="V27" s="14" t="s">
        <v>37</v>
      </c>
      <c r="W27" s="17">
        <f>SUM(T8)</f>
        <v>1059.2630841121493</v>
      </c>
      <c r="X27" s="17">
        <f t="shared" si="7"/>
        <v>42.370523364485969</v>
      </c>
      <c r="Y27" s="17">
        <f t="shared" ref="Y27:Y35" si="8">(W27-X27)</f>
        <v>1016.8925607476633</v>
      </c>
    </row>
    <row r="28" spans="1:25" s="40" customFormat="1" ht="24" customHeight="1">
      <c r="A28" s="56">
        <v>25</v>
      </c>
      <c r="B28" s="45" t="s">
        <v>155</v>
      </c>
      <c r="C28" s="47">
        <v>120000069148</v>
      </c>
      <c r="D28" s="64">
        <v>244010</v>
      </c>
      <c r="E28" s="45" t="s">
        <v>132</v>
      </c>
      <c r="F28" s="45" t="s">
        <v>133</v>
      </c>
      <c r="G28" s="28" t="s">
        <v>108</v>
      </c>
      <c r="H28" s="21">
        <f t="shared" si="6"/>
        <v>100</v>
      </c>
      <c r="I28" s="21">
        <f t="shared" si="1"/>
        <v>7</v>
      </c>
      <c r="J28" s="71">
        <v>107</v>
      </c>
      <c r="K28" s="29" t="s">
        <v>17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3</v>
      </c>
      <c r="S28" s="60" t="s">
        <v>17</v>
      </c>
      <c r="T28" s="15" t="s">
        <v>39</v>
      </c>
      <c r="U28" s="16" t="s">
        <v>40</v>
      </c>
      <c r="V28" s="14" t="s">
        <v>37</v>
      </c>
      <c r="W28" s="17">
        <f>SUM(T5,T13)</f>
        <v>365.55665887850461</v>
      </c>
      <c r="X28" s="17">
        <f t="shared" si="7"/>
        <v>14.622266355140184</v>
      </c>
      <c r="Y28" s="17">
        <f>(W28-X28)</f>
        <v>350.93439252336441</v>
      </c>
    </row>
    <row r="29" spans="1:25" s="40" customFormat="1" ht="24" customHeight="1">
      <c r="A29" s="56">
        <v>26</v>
      </c>
      <c r="B29" s="45" t="s">
        <v>156</v>
      </c>
      <c r="C29" s="47">
        <v>120000069151</v>
      </c>
      <c r="D29" s="64">
        <v>244011</v>
      </c>
      <c r="E29" s="45" t="s">
        <v>134</v>
      </c>
      <c r="F29" s="61" t="s">
        <v>63</v>
      </c>
      <c r="G29" s="28" t="s">
        <v>109</v>
      </c>
      <c r="H29" s="21">
        <f t="shared" si="6"/>
        <v>185.98130841121494</v>
      </c>
      <c r="I29" s="21">
        <f t="shared" si="1"/>
        <v>13.01869158878506</v>
      </c>
      <c r="J29" s="71">
        <v>199</v>
      </c>
      <c r="K29" s="51" t="s">
        <v>18</v>
      </c>
      <c r="L29" s="11"/>
      <c r="M29" s="6">
        <f t="shared" si="2"/>
        <v>185.98130841121494</v>
      </c>
      <c r="N29" s="39">
        <f t="shared" si="3"/>
        <v>92.990654205607484</v>
      </c>
      <c r="O29" s="39">
        <f t="shared" si="4"/>
        <v>37.196261682242977</v>
      </c>
      <c r="P29" s="39">
        <f t="shared" si="5"/>
        <v>55.794392523364479</v>
      </c>
      <c r="Q29" s="2"/>
      <c r="R29" s="14">
        <v>4</v>
      </c>
      <c r="S29" s="60" t="s">
        <v>15</v>
      </c>
      <c r="T29" s="15" t="s">
        <v>39</v>
      </c>
      <c r="U29" s="16" t="s">
        <v>41</v>
      </c>
      <c r="V29" s="14" t="s">
        <v>37</v>
      </c>
      <c r="W29" s="17">
        <f>SUM(T6,T14)</f>
        <v>775.32301401869154</v>
      </c>
      <c r="X29" s="17">
        <f t="shared" si="7"/>
        <v>31.012920560747663</v>
      </c>
      <c r="Y29" s="17">
        <f t="shared" si="8"/>
        <v>744.31009345794382</v>
      </c>
    </row>
    <row r="30" spans="1:25" s="40" customFormat="1" ht="24" customHeight="1">
      <c r="A30" s="56">
        <v>27</v>
      </c>
      <c r="B30" s="27" t="s">
        <v>157</v>
      </c>
      <c r="C30" s="47">
        <v>120000069156</v>
      </c>
      <c r="D30" s="64">
        <v>244012</v>
      </c>
      <c r="E30" s="45" t="s">
        <v>135</v>
      </c>
      <c r="F30" s="45" t="s">
        <v>66</v>
      </c>
      <c r="G30" s="28" t="s">
        <v>110</v>
      </c>
      <c r="H30" s="21">
        <f t="shared" si="6"/>
        <v>93.457943925233636</v>
      </c>
      <c r="I30" s="21">
        <f t="shared" si="1"/>
        <v>6.5420560747663643</v>
      </c>
      <c r="J30" s="71">
        <v>100</v>
      </c>
      <c r="K30" s="51" t="s">
        <v>158</v>
      </c>
      <c r="L30" s="11"/>
      <c r="M30" s="6">
        <f t="shared" si="2"/>
        <v>93.457943925233636</v>
      </c>
      <c r="N30" s="39">
        <f t="shared" si="3"/>
        <v>46.728971962616818</v>
      </c>
      <c r="O30" s="39">
        <f t="shared" si="4"/>
        <v>18.691588785046733</v>
      </c>
      <c r="P30" s="39">
        <f t="shared" si="5"/>
        <v>28.037383177570092</v>
      </c>
      <c r="Q30" s="2"/>
      <c r="R30" s="14">
        <v>5</v>
      </c>
      <c r="S30" s="60" t="s">
        <v>19</v>
      </c>
      <c r="T30" s="15" t="s">
        <v>42</v>
      </c>
      <c r="U30" s="16" t="s">
        <v>43</v>
      </c>
      <c r="V30" s="14" t="s">
        <v>37</v>
      </c>
      <c r="W30" s="17">
        <f>SUM(T7,T15)</f>
        <v>130.86133177570093</v>
      </c>
      <c r="X30" s="17">
        <f t="shared" si="7"/>
        <v>5.2344532710280376</v>
      </c>
      <c r="Y30" s="17">
        <f t="shared" si="8"/>
        <v>125.6268785046729</v>
      </c>
    </row>
    <row r="31" spans="1:25" s="40" customFormat="1" ht="24" customHeight="1">
      <c r="C31" s="41"/>
      <c r="D31" s="76"/>
      <c r="R31" s="14">
        <v>6</v>
      </c>
      <c r="S31" s="60" t="s">
        <v>22</v>
      </c>
      <c r="T31" s="15" t="s">
        <v>44</v>
      </c>
      <c r="U31" s="16" t="s">
        <v>45</v>
      </c>
      <c r="V31" s="14" t="s">
        <v>37</v>
      </c>
      <c r="W31" s="17">
        <f>SUM(T16,T10)</f>
        <v>1381.7336448598126</v>
      </c>
      <c r="X31" s="17">
        <f>W31*4%</f>
        <v>55.269345794392507</v>
      </c>
      <c r="Y31" s="17">
        <f t="shared" si="8"/>
        <v>1326.4642990654202</v>
      </c>
    </row>
    <row r="32" spans="1:25" s="40" customFormat="1" ht="24" customHeight="1">
      <c r="C32" s="41"/>
      <c r="D32" s="76"/>
      <c r="H32" s="30">
        <f>SUM(H4:H31)</f>
        <v>4074.0887850467275</v>
      </c>
      <c r="I32" s="30">
        <f t="shared" ref="I32:J32" si="9">SUM(I4:I31)</f>
        <v>286.41121495327127</v>
      </c>
      <c r="J32" s="30">
        <f t="shared" si="9"/>
        <v>4360.5</v>
      </c>
      <c r="M32" s="30">
        <f>SUM(M4:M31)</f>
        <v>4074.0887850467275</v>
      </c>
      <c r="N32" s="30">
        <f t="shared" ref="N32:P32" si="10">SUM(N4:N31)</f>
        <v>2037.044392523364</v>
      </c>
      <c r="O32" s="30">
        <f t="shared" si="10"/>
        <v>814.81775700934543</v>
      </c>
      <c r="P32" s="30">
        <f t="shared" si="10"/>
        <v>1222.2266355140182</v>
      </c>
      <c r="R32" s="14">
        <v>7</v>
      </c>
      <c r="S32" s="29" t="s">
        <v>24</v>
      </c>
      <c r="T32" s="34" t="s">
        <v>46</v>
      </c>
      <c r="U32" s="3" t="s">
        <v>47</v>
      </c>
      <c r="V32" s="3" t="s">
        <v>37</v>
      </c>
      <c r="W32" s="17">
        <f>SUM(T17)</f>
        <v>0</v>
      </c>
      <c r="X32" s="17">
        <f>W32*4%</f>
        <v>0</v>
      </c>
      <c r="Y32" s="17">
        <f t="shared" si="8"/>
        <v>0</v>
      </c>
    </row>
    <row r="33" spans="3:25" s="40" customFormat="1" ht="24" customHeight="1">
      <c r="C33" s="41"/>
      <c r="D33" s="76"/>
      <c r="R33" s="14">
        <v>8</v>
      </c>
      <c r="S33" s="33" t="s">
        <v>34</v>
      </c>
      <c r="T33" s="29" t="s">
        <v>54</v>
      </c>
      <c r="U33" s="3" t="s">
        <v>48</v>
      </c>
      <c r="V33" s="3" t="s">
        <v>37</v>
      </c>
      <c r="W33" s="17">
        <f t="shared" ref="W33:W35" si="11">SUM(T18)</f>
        <v>55.794392523364479</v>
      </c>
      <c r="X33" s="17">
        <f>W33*4%</f>
        <v>2.2317757009345791</v>
      </c>
      <c r="Y33" s="17">
        <f t="shared" si="8"/>
        <v>53.562616822429902</v>
      </c>
    </row>
    <row r="34" spans="3:25" s="40" customFormat="1" ht="24" customHeight="1">
      <c r="C34" s="41"/>
      <c r="D34" s="76"/>
      <c r="R34" s="14">
        <v>9</v>
      </c>
      <c r="S34" s="33" t="s">
        <v>55</v>
      </c>
      <c r="T34" s="29" t="s">
        <v>56</v>
      </c>
      <c r="U34" s="3" t="s">
        <v>57</v>
      </c>
      <c r="V34" s="3" t="s">
        <v>37</v>
      </c>
      <c r="W34" s="17">
        <f t="shared" si="11"/>
        <v>0</v>
      </c>
      <c r="X34" s="17">
        <f t="shared" ref="X34:X35" si="12">W34*4%</f>
        <v>0</v>
      </c>
      <c r="Y34" s="17">
        <f t="shared" si="8"/>
        <v>0</v>
      </c>
    </row>
    <row r="35" spans="3:25" s="40" customFormat="1" ht="24" customHeight="1">
      <c r="C35" s="41"/>
      <c r="D35" s="76"/>
      <c r="R35" s="14">
        <v>10</v>
      </c>
      <c r="S35" s="38" t="s">
        <v>58</v>
      </c>
      <c r="T35" s="29" t="s">
        <v>59</v>
      </c>
      <c r="U35" s="3" t="s">
        <v>60</v>
      </c>
      <c r="V35" s="3" t="s">
        <v>37</v>
      </c>
      <c r="W35" s="17">
        <f t="shared" si="11"/>
        <v>0</v>
      </c>
      <c r="X35" s="17">
        <f t="shared" si="12"/>
        <v>0</v>
      </c>
      <c r="Y35" s="17">
        <f t="shared" si="8"/>
        <v>0</v>
      </c>
    </row>
    <row r="36" spans="3:25" s="40" customFormat="1" ht="24" customHeight="1" thickBot="1">
      <c r="C36" s="41"/>
      <c r="D36" s="76"/>
      <c r="R36" s="19"/>
      <c r="S36" s="19"/>
      <c r="T36" s="19"/>
      <c r="U36" s="19"/>
      <c r="V36" s="25" t="s">
        <v>49</v>
      </c>
      <c r="W36" s="26">
        <f>SUM(W26:W35)</f>
        <v>4074.0887850467275</v>
      </c>
      <c r="X36" s="26">
        <f t="shared" ref="X36:Y36" si="13">SUM(X26:X35)</f>
        <v>162.96355140186913</v>
      </c>
      <c r="Y36" s="26">
        <f t="shared" si="13"/>
        <v>3911.1252336448588</v>
      </c>
    </row>
    <row r="37" spans="3:25" s="40" customFormat="1" ht="24" customHeight="1" thickTop="1">
      <c r="C37" s="41"/>
      <c r="D37" s="76"/>
    </row>
    <row r="38" spans="3:25" s="40" customFormat="1" ht="24" customHeight="1">
      <c r="C38" s="41"/>
      <c r="D38" s="76"/>
    </row>
    <row r="39" spans="3:25" s="40" customFormat="1" ht="24" customHeight="1">
      <c r="C39" s="41"/>
      <c r="D39" s="76"/>
    </row>
    <row r="40" spans="3:25" s="40" customFormat="1" ht="24" customHeight="1">
      <c r="C40" s="41"/>
      <c r="D40" s="76"/>
    </row>
    <row r="41" spans="3:25" s="40" customFormat="1" ht="24" customHeight="1">
      <c r="C41" s="41"/>
      <c r="D41" s="76"/>
    </row>
    <row r="42" spans="3:25" s="40" customFormat="1" ht="24" customHeight="1">
      <c r="C42" s="41"/>
      <c r="D42" s="76"/>
    </row>
    <row r="43" spans="3:25" s="40" customFormat="1" ht="23.4">
      <c r="C43" s="41"/>
      <c r="D43" s="76"/>
    </row>
    <row r="44" spans="3:25" s="40" customFormat="1" ht="23.4">
      <c r="C44" s="41"/>
      <c r="D44" s="76"/>
    </row>
    <row r="45" spans="3:25" s="40" customFormat="1" ht="23.4">
      <c r="C45" s="41"/>
      <c r="D45" s="76"/>
    </row>
    <row r="46" spans="3:25" s="40" customFormat="1" ht="23.4">
      <c r="C46" s="41"/>
      <c r="D46" s="76"/>
    </row>
    <row r="47" spans="3:25" s="40" customFormat="1" ht="23.4">
      <c r="C47" s="41"/>
      <c r="D47" s="76"/>
    </row>
    <row r="48" spans="3:25" s="40" customFormat="1" ht="23.4">
      <c r="C48" s="41"/>
      <c r="D48" s="76"/>
    </row>
    <row r="49" spans="1:24" s="40" customFormat="1" ht="23.4">
      <c r="C49" s="41"/>
      <c r="D49" s="76"/>
    </row>
    <row r="50" spans="1:24" s="40" customFormat="1" ht="23.4">
      <c r="C50" s="41"/>
      <c r="D50" s="76"/>
    </row>
    <row r="51" spans="1:24" s="40" customFormat="1" ht="23.4">
      <c r="C51" s="41"/>
      <c r="D51" s="76"/>
    </row>
    <row r="52" spans="1:24" s="40" customFormat="1" ht="23.4">
      <c r="C52" s="41"/>
      <c r="D52" s="76"/>
    </row>
    <row r="53" spans="1:24" s="40" customFormat="1" ht="23.4">
      <c r="C53" s="41"/>
      <c r="D53" s="76"/>
    </row>
    <row r="54" spans="1:24" s="40" customFormat="1" ht="23.4">
      <c r="C54" s="41"/>
      <c r="D54" s="76"/>
    </row>
    <row r="55" spans="1:24" s="40" customFormat="1" ht="23.4">
      <c r="C55" s="41"/>
      <c r="D55" s="76"/>
    </row>
    <row r="56" spans="1:24" s="40" customFormat="1" ht="23.4">
      <c r="C56" s="41"/>
      <c r="D56" s="76"/>
    </row>
    <row r="57" spans="1:24" s="40" customFormat="1" ht="23.4">
      <c r="C57" s="41"/>
      <c r="D57" s="76"/>
    </row>
    <row r="58" spans="1:24" s="40" customFormat="1" ht="23.4">
      <c r="C58" s="41"/>
      <c r="D58" s="76"/>
    </row>
    <row r="59" spans="1:24" ht="23.4">
      <c r="A59" s="40"/>
      <c r="B59" s="40"/>
      <c r="C59" s="41"/>
      <c r="D59" s="7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9"/>
      <c r="T59" s="9"/>
      <c r="U59" s="9"/>
      <c r="V59" s="9"/>
      <c r="W59" s="9"/>
      <c r="X59" s="8"/>
    </row>
    <row r="60" spans="1:24" ht="23.4">
      <c r="A60" s="40"/>
      <c r="B60" s="40"/>
      <c r="C60" s="41"/>
      <c r="D60" s="7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9"/>
      <c r="T60" s="9"/>
      <c r="U60" s="9"/>
      <c r="V60" s="9"/>
      <c r="W60" s="9"/>
      <c r="X60" s="8"/>
    </row>
    <row r="61" spans="1:24" ht="23.4">
      <c r="A61" s="40"/>
      <c r="B61" s="40"/>
      <c r="C61" s="41"/>
      <c r="D61" s="76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9"/>
      <c r="T61" s="9"/>
      <c r="U61" s="9"/>
      <c r="V61" s="9"/>
      <c r="W61" s="9"/>
      <c r="X61" s="8"/>
    </row>
    <row r="62" spans="1:24" ht="23.4">
      <c r="A62" s="40"/>
      <c r="B62" s="40"/>
      <c r="C62" s="41"/>
      <c r="D62" s="7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9"/>
      <c r="T62" s="9"/>
      <c r="U62" s="9"/>
      <c r="V62" s="9"/>
      <c r="W62" s="9"/>
      <c r="X62" s="8"/>
    </row>
    <row r="63" spans="1:24" ht="23.4">
      <c r="A63" s="40"/>
      <c r="B63" s="40"/>
      <c r="C63" s="41"/>
      <c r="D63" s="7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9"/>
      <c r="T63" s="9"/>
      <c r="U63" s="9"/>
      <c r="V63" s="9"/>
      <c r="W63" s="9"/>
      <c r="X63" s="8"/>
    </row>
    <row r="64" spans="1:24" ht="23.4">
      <c r="A64" s="40"/>
      <c r="B64" s="40"/>
      <c r="C64" s="41"/>
      <c r="D64" s="76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9"/>
      <c r="T64" s="9"/>
      <c r="U64" s="9"/>
      <c r="V64" s="9"/>
      <c r="W64" s="9"/>
      <c r="X64" s="8"/>
    </row>
    <row r="65" spans="1:24" ht="23.4">
      <c r="A65" s="40"/>
      <c r="B65" s="40"/>
      <c r="C65" s="41"/>
      <c r="D65" s="76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9"/>
      <c r="T65" s="9"/>
      <c r="U65" s="9"/>
      <c r="V65" s="9"/>
      <c r="W65" s="9"/>
      <c r="X65" s="8"/>
    </row>
    <row r="66" spans="1:24" ht="23.4">
      <c r="A66" s="40"/>
      <c r="B66" s="40"/>
      <c r="C66" s="41"/>
      <c r="D66" s="76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9"/>
      <c r="T66" s="9"/>
      <c r="U66" s="9"/>
      <c r="V66" s="9"/>
      <c r="W66" s="9"/>
      <c r="X66" s="8"/>
    </row>
    <row r="67" spans="1:24" ht="23.4">
      <c r="A67" s="40"/>
      <c r="B67" s="40"/>
      <c r="C67" s="41"/>
      <c r="D67" s="76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9"/>
      <c r="T67" s="9"/>
      <c r="U67" s="9"/>
      <c r="V67" s="9"/>
      <c r="W67" s="9"/>
      <c r="X67" s="8"/>
    </row>
    <row r="68" spans="1:24" ht="23.4">
      <c r="A68" s="40"/>
      <c r="B68" s="40"/>
      <c r="C68" s="41"/>
      <c r="D68" s="76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9"/>
      <c r="T68" s="9"/>
      <c r="U68" s="9"/>
      <c r="V68" s="9"/>
      <c r="W68" s="9"/>
      <c r="X68" s="8"/>
    </row>
    <row r="69" spans="1:24" ht="23.4">
      <c r="A69" s="40"/>
      <c r="B69" s="40"/>
      <c r="C69" s="41"/>
      <c r="D69" s="76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9"/>
      <c r="T69" s="9"/>
      <c r="U69" s="9"/>
      <c r="V69" s="9"/>
      <c r="W69" s="9"/>
      <c r="X69" s="8"/>
    </row>
    <row r="70" spans="1:24" ht="23.4">
      <c r="A70" s="40"/>
      <c r="B70" s="40"/>
      <c r="C70" s="41"/>
      <c r="D70" s="76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9"/>
      <c r="T70" s="9"/>
      <c r="U70" s="9"/>
      <c r="V70" s="9"/>
      <c r="W70" s="9"/>
      <c r="X70" s="8"/>
    </row>
    <row r="71" spans="1:24" ht="23.4">
      <c r="A71" s="40"/>
      <c r="B71" s="40"/>
      <c r="C71" s="41"/>
      <c r="D71" s="76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9"/>
      <c r="T71" s="9"/>
      <c r="U71" s="9"/>
      <c r="V71" s="9"/>
      <c r="W71" s="9"/>
      <c r="X71" s="8"/>
    </row>
    <row r="72" spans="1:24" ht="23.4">
      <c r="A72" s="40"/>
      <c r="B72" s="40"/>
      <c r="C72" s="41"/>
      <c r="D72" s="76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9"/>
      <c r="T72" s="9"/>
      <c r="U72" s="9"/>
      <c r="V72" s="9"/>
      <c r="W72" s="9"/>
      <c r="X72" s="8"/>
    </row>
    <row r="73" spans="1:24" ht="23.4">
      <c r="A73" s="40"/>
      <c r="B73" s="40"/>
      <c r="C73" s="41"/>
      <c r="D73" s="76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9"/>
      <c r="T73" s="9"/>
      <c r="U73" s="9"/>
      <c r="V73" s="9"/>
      <c r="W73" s="9"/>
      <c r="X73" s="8"/>
    </row>
    <row r="74" spans="1:24" ht="23.4">
      <c r="A74" s="40"/>
      <c r="B74" s="40"/>
      <c r="C74" s="41"/>
      <c r="D74" s="7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9"/>
      <c r="T74" s="9"/>
      <c r="U74" s="9"/>
      <c r="V74" s="9"/>
      <c r="W74" s="9"/>
      <c r="X74" s="8"/>
    </row>
    <row r="75" spans="1:24" ht="23.4">
      <c r="A75" s="40"/>
      <c r="B75" s="40"/>
      <c r="C75" s="41"/>
      <c r="D75" s="76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9"/>
      <c r="T75" s="9"/>
      <c r="U75" s="9"/>
      <c r="V75" s="9"/>
      <c r="W75" s="9"/>
      <c r="X75" s="8"/>
    </row>
    <row r="76" spans="1:24" ht="23.4">
      <c r="A76" s="40"/>
      <c r="B76" s="40"/>
      <c r="C76" s="41"/>
      <c r="D76" s="76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9"/>
      <c r="T76" s="9"/>
      <c r="U76" s="9"/>
      <c r="V76" s="9"/>
      <c r="W76" s="9"/>
      <c r="X76" s="8"/>
    </row>
    <row r="77" spans="1:24" ht="23.4">
      <c r="A77" s="40"/>
      <c r="B77" s="40"/>
      <c r="C77" s="41"/>
      <c r="D77" s="76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9"/>
      <c r="T77" s="9"/>
      <c r="U77" s="9"/>
      <c r="V77" s="9"/>
      <c r="W77" s="9"/>
      <c r="X77" s="8"/>
    </row>
    <row r="78" spans="1:24" ht="23.4">
      <c r="A78" s="40"/>
      <c r="B78" s="40"/>
      <c r="C78" s="41"/>
      <c r="D78" s="7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9"/>
      <c r="T78" s="9"/>
      <c r="U78" s="9"/>
      <c r="V78" s="9"/>
      <c r="W78" s="9"/>
      <c r="X78" s="8"/>
    </row>
    <row r="79" spans="1:24" ht="23.4">
      <c r="A79" s="40"/>
      <c r="B79" s="40"/>
      <c r="C79" s="41"/>
      <c r="D79" s="76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</row>
    <row r="80" spans="1:24" ht="23.4">
      <c r="A80" s="40"/>
      <c r="B80" s="40"/>
      <c r="C80" s="41"/>
      <c r="D80" s="76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</row>
    <row r="81" spans="1:18" ht="23.4">
      <c r="A81" s="40"/>
      <c r="B81" s="40"/>
      <c r="C81" s="41"/>
      <c r="D81" s="76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</row>
    <row r="82" spans="1:18" ht="23.4">
      <c r="A82" s="40"/>
      <c r="B82" s="40"/>
      <c r="C82" s="41"/>
      <c r="D82" s="76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60" zoomScaleNormal="60" workbookViewId="0">
      <selection activeCell="K29" sqref="K29"/>
    </sheetView>
  </sheetViews>
  <sheetFormatPr defaultRowHeight="23.4"/>
  <cols>
    <col min="1" max="1" width="5.6640625" style="40" customWidth="1"/>
    <col min="2" max="2" width="20.6640625" style="40" bestFit="1" customWidth="1"/>
    <col min="3" max="3" width="12.33203125" style="41" bestFit="1" customWidth="1"/>
    <col min="4" max="4" width="9.77734375" style="40" bestFit="1" customWidth="1"/>
    <col min="5" max="5" width="22" style="40" bestFit="1" customWidth="1"/>
    <col min="6" max="6" width="27.6640625" style="40" bestFit="1" customWidth="1"/>
    <col min="7" max="7" width="17.109375" style="40" bestFit="1" customWidth="1"/>
    <col min="8" max="8" width="15.6640625" style="40" bestFit="1" customWidth="1"/>
    <col min="9" max="9" width="7.5546875" style="40" bestFit="1" customWidth="1"/>
    <col min="10" max="10" width="16.2187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332031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887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60" t="s">
        <v>16</v>
      </c>
      <c r="S4" s="26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60" t="s">
        <v>20</v>
      </c>
      <c r="S5" s="260"/>
      <c r="T5" s="12">
        <f>T3*55/100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60" t="s">
        <v>17</v>
      </c>
      <c r="S6" s="26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60" t="s">
        <v>15</v>
      </c>
      <c r="S7" s="260"/>
      <c r="T7" s="12">
        <f>T3*15/100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71" t="s">
        <v>21</v>
      </c>
      <c r="S8" s="27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79" t="s">
        <v>22</v>
      </c>
      <c r="S9" s="27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71" t="s">
        <v>23</v>
      </c>
      <c r="S10" s="27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303" t="s">
        <v>17</v>
      </c>
      <c r="S12" s="303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303" t="s">
        <v>15</v>
      </c>
      <c r="S13" s="303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303" t="s">
        <v>22</v>
      </c>
      <c r="S14" s="303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74" t="s">
        <v>24</v>
      </c>
      <c r="S15" s="275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72" t="s">
        <v>34</v>
      </c>
      <c r="S16" s="273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72" t="s">
        <v>55</v>
      </c>
      <c r="S17" s="273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74" t="s">
        <v>58</v>
      </c>
      <c r="S18" s="275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274" t="s">
        <v>883</v>
      </c>
      <c r="S19" s="275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76" t="s">
        <v>25</v>
      </c>
      <c r="S21" s="277"/>
      <c r="T21" s="277"/>
      <c r="U21" s="277"/>
      <c r="V21" s="277"/>
      <c r="W21" s="277"/>
      <c r="X21" s="277"/>
      <c r="Y21" s="278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0</v>
      </c>
      <c r="X23" s="17">
        <f t="shared" ref="X23:X26" si="6">W23*4%</f>
        <v>0</v>
      </c>
      <c r="Y23" s="17">
        <f>(W23-X23)</f>
        <v>0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0</v>
      </c>
      <c r="X24" s="17">
        <f t="shared" si="6"/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0</v>
      </c>
      <c r="X27" s="17">
        <f>W27*4%</f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8">SUM(T15)</f>
        <v>0</v>
      </c>
      <c r="X28" s="17">
        <f t="shared" ref="X28:X32" si="9"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8"/>
        <v>0</v>
      </c>
      <c r="X29" s="17">
        <f t="shared" si="9"/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8"/>
        <v>0</v>
      </c>
      <c r="X30" s="17">
        <f t="shared" si="9"/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8"/>
        <v>0</v>
      </c>
      <c r="X31" s="17">
        <f t="shared" si="9"/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8"/>
        <v>0</v>
      </c>
      <c r="X32" s="17">
        <f t="shared" si="9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W33" s="26">
        <f>SUM(W23:W32)</f>
        <v>0</v>
      </c>
      <c r="X33" s="26">
        <f>SUM(X23:X32)</f>
        <v>0</v>
      </c>
      <c r="Y33" s="26">
        <f>SUM(Y23:Y32)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10">SUM(I4:I48)</f>
        <v>0</v>
      </c>
      <c r="J49" s="48">
        <f t="shared" si="10"/>
        <v>0</v>
      </c>
      <c r="K49" s="48"/>
      <c r="M49" s="30">
        <f>SUM(M4:M48)</f>
        <v>0</v>
      </c>
      <c r="N49" s="30">
        <f t="shared" ref="N49:P49" si="11">SUM(N4:N48)</f>
        <v>0</v>
      </c>
      <c r="O49" s="30">
        <f t="shared" si="11"/>
        <v>0</v>
      </c>
      <c r="P49" s="30">
        <f t="shared" si="11"/>
        <v>0</v>
      </c>
    </row>
    <row r="68" spans="2:3">
      <c r="B68" s="41"/>
      <c r="C68" s="40"/>
    </row>
  </sheetData>
  <mergeCells count="35">
    <mergeCell ref="R19:S19"/>
    <mergeCell ref="R21:Y21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sqref="A1:Y1"/>
    </sheetView>
  </sheetViews>
  <sheetFormatPr defaultRowHeight="23.4"/>
  <cols>
    <col min="1" max="1" width="5.6640625" style="40" customWidth="1"/>
    <col min="2" max="2" width="25.109375" style="40" customWidth="1"/>
    <col min="3" max="3" width="20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04" t="s">
        <v>888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60" t="s">
        <v>16</v>
      </c>
      <c r="S4" s="26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60" t="s">
        <v>20</v>
      </c>
      <c r="S5" s="260"/>
      <c r="T5" s="12">
        <f>T3*55/100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60" t="s">
        <v>17</v>
      </c>
      <c r="S6" s="26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60" t="s">
        <v>15</v>
      </c>
      <c r="S7" s="260"/>
      <c r="T7" s="12">
        <f>T3*15/100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71" t="s">
        <v>21</v>
      </c>
      <c r="S8" s="27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79" t="s">
        <v>22</v>
      </c>
      <c r="S9" s="27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71" t="s">
        <v>23</v>
      </c>
      <c r="S10" s="27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303" t="s">
        <v>17</v>
      </c>
      <c r="S12" s="303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303" t="s">
        <v>15</v>
      </c>
      <c r="S13" s="303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303" t="s">
        <v>22</v>
      </c>
      <c r="S14" s="303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74" t="s">
        <v>24</v>
      </c>
      <c r="S15" s="275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72" t="s">
        <v>34</v>
      </c>
      <c r="S16" s="273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72" t="s">
        <v>55</v>
      </c>
      <c r="S17" s="273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74" t="s">
        <v>58</v>
      </c>
      <c r="S18" s="275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274" t="s">
        <v>883</v>
      </c>
      <c r="S19" s="275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76" t="s">
        <v>25</v>
      </c>
      <c r="S21" s="277"/>
      <c r="T21" s="277"/>
      <c r="U21" s="277"/>
      <c r="V21" s="277"/>
      <c r="W21" s="277"/>
      <c r="X21" s="277"/>
      <c r="Y21" s="278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0</v>
      </c>
      <c r="X23" s="17">
        <f t="shared" ref="X23:X26" si="6">W23*4%</f>
        <v>0</v>
      </c>
      <c r="Y23" s="17">
        <f>(W23-X23)</f>
        <v>0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0</v>
      </c>
      <c r="X24" s="17">
        <f t="shared" si="6"/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0</v>
      </c>
      <c r="X27" s="17">
        <f>W27*4%</f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8">SUM(T15)</f>
        <v>0</v>
      </c>
      <c r="X28" s="17">
        <f t="shared" ref="X28:X32" si="9"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8"/>
        <v>0</v>
      </c>
      <c r="X29" s="17">
        <f t="shared" si="9"/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8"/>
        <v>0</v>
      </c>
      <c r="X30" s="17">
        <f t="shared" si="9"/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8"/>
        <v>0</v>
      </c>
      <c r="X31" s="17">
        <f t="shared" si="9"/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8"/>
        <v>0</v>
      </c>
      <c r="X32" s="17">
        <f t="shared" si="9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W33" s="26">
        <f>SUM(W23:W32)</f>
        <v>0</v>
      </c>
      <c r="X33" s="26">
        <f>SUM(X23:X32)</f>
        <v>0</v>
      </c>
      <c r="Y33" s="26">
        <f>SUM(Y23:Y32)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10">SUM(I4:I48)</f>
        <v>0</v>
      </c>
      <c r="J49" s="48">
        <f t="shared" si="10"/>
        <v>0</v>
      </c>
      <c r="K49" s="48"/>
      <c r="M49" s="30">
        <f>SUM(M4:M48)</f>
        <v>0</v>
      </c>
      <c r="N49" s="30">
        <f t="shared" ref="N49:P49" si="11">SUM(N4:N48)</f>
        <v>0</v>
      </c>
      <c r="O49" s="30">
        <f t="shared" si="11"/>
        <v>0</v>
      </c>
      <c r="P49" s="30">
        <f t="shared" si="11"/>
        <v>0</v>
      </c>
    </row>
    <row r="66" spans="2:3">
      <c r="B66" s="41"/>
      <c r="C66" s="40"/>
    </row>
  </sheetData>
  <mergeCells count="35">
    <mergeCell ref="R19:S19"/>
    <mergeCell ref="R21:Y21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zoomScale="50" zoomScaleNormal="50" workbookViewId="0">
      <selection activeCell="L21" sqref="L21"/>
    </sheetView>
  </sheetViews>
  <sheetFormatPr defaultRowHeight="23.4"/>
  <cols>
    <col min="1" max="1" width="5.6640625" style="40" customWidth="1"/>
    <col min="2" max="2" width="25.109375" style="40" customWidth="1"/>
    <col min="3" max="3" width="13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9.6640625" style="40" customWidth="1"/>
    <col min="12" max="12" width="19.33203125" style="40" bestFit="1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04" t="s">
        <v>889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SUM(M49)</f>
        <v>46.728971962616818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SUM(N49)</f>
        <v>23.364485981308409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164</v>
      </c>
      <c r="C4" s="197">
        <v>120000069193</v>
      </c>
      <c r="D4" s="137">
        <v>244000</v>
      </c>
      <c r="E4" s="51" t="s">
        <v>182</v>
      </c>
      <c r="F4" s="51" t="s">
        <v>183</v>
      </c>
      <c r="G4" s="195" t="s">
        <v>205</v>
      </c>
      <c r="H4" s="198">
        <f t="shared" ref="H4" si="0">J4/1.07</f>
        <v>46.728971962616818</v>
      </c>
      <c r="I4" s="198">
        <f t="shared" ref="I4" si="1">J4-H4</f>
        <v>3.2710280373831822</v>
      </c>
      <c r="J4" s="199">
        <v>50</v>
      </c>
      <c r="K4" s="200">
        <v>100</v>
      </c>
      <c r="L4" s="201" t="s">
        <v>17</v>
      </c>
      <c r="M4" s="6">
        <f t="shared" ref="M4" si="2">H4</f>
        <v>46.728971962616818</v>
      </c>
      <c r="N4" s="39">
        <f t="shared" ref="N4" si="3">M4-(M4*50/100)</f>
        <v>23.364485981308409</v>
      </c>
      <c r="O4" s="39">
        <f t="shared" ref="O4" si="4">M4-(M4*80/100)</f>
        <v>9.3457943925233664</v>
      </c>
      <c r="P4" s="39">
        <f t="shared" ref="P4" si="5">M4-(M4*70/100)</f>
        <v>14.018691588785046</v>
      </c>
      <c r="Q4" s="42"/>
      <c r="R4" s="260" t="s">
        <v>16</v>
      </c>
      <c r="S4" s="260"/>
      <c r="T4" s="12">
        <f>T3*15/100</f>
        <v>3.5046728971962615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172</v>
      </c>
      <c r="C5" s="197">
        <v>120000069185</v>
      </c>
      <c r="D5" s="137">
        <v>244024</v>
      </c>
      <c r="E5" s="51" t="s">
        <v>195</v>
      </c>
      <c r="F5" s="51" t="s">
        <v>196</v>
      </c>
      <c r="G5" s="195" t="s">
        <v>213</v>
      </c>
      <c r="H5" s="53">
        <f t="shared" ref="H5:H47" si="6">J5/1.07</f>
        <v>0</v>
      </c>
      <c r="I5" s="53">
        <f t="shared" ref="I5:I47" si="7">J5-H5</f>
        <v>0</v>
      </c>
      <c r="J5" s="52"/>
      <c r="K5" s="46"/>
      <c r="M5" s="6">
        <f t="shared" ref="M5:M47" si="8">H5</f>
        <v>0</v>
      </c>
      <c r="N5" s="39">
        <f t="shared" ref="N5:N47" si="9">M5-(M5*50/100)</f>
        <v>0</v>
      </c>
      <c r="O5" s="39">
        <f t="shared" ref="O5:O47" si="10">M5-(M5*80/100)</f>
        <v>0</v>
      </c>
      <c r="P5" s="39">
        <f t="shared" ref="P5:P47" si="11">M5-(M5*70/100)</f>
        <v>0</v>
      </c>
      <c r="Q5" s="42"/>
      <c r="R5" s="260" t="s">
        <v>20</v>
      </c>
      <c r="S5" s="260"/>
      <c r="T5" s="12">
        <f>T3*55/100</f>
        <v>12.850467289719624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671</v>
      </c>
      <c r="C6" s="197">
        <v>120000069361</v>
      </c>
      <c r="D6" s="137">
        <v>244107</v>
      </c>
      <c r="E6" s="51" t="s">
        <v>695</v>
      </c>
      <c r="F6" s="51" t="s">
        <v>63</v>
      </c>
      <c r="G6" s="195" t="s">
        <v>730</v>
      </c>
      <c r="H6" s="53">
        <f t="shared" si="6"/>
        <v>0</v>
      </c>
      <c r="I6" s="53">
        <f t="shared" si="7"/>
        <v>0</v>
      </c>
      <c r="J6" s="52"/>
      <c r="K6" s="46"/>
      <c r="L6" s="59"/>
      <c r="M6" s="6">
        <f t="shared" si="8"/>
        <v>0</v>
      </c>
      <c r="N6" s="39">
        <f t="shared" si="9"/>
        <v>0</v>
      </c>
      <c r="O6" s="39">
        <f t="shared" si="10"/>
        <v>0</v>
      </c>
      <c r="P6" s="39">
        <f t="shared" si="11"/>
        <v>0</v>
      </c>
      <c r="R6" s="260" t="s">
        <v>17</v>
      </c>
      <c r="S6" s="260"/>
      <c r="T6" s="12">
        <f>T3*15/100</f>
        <v>3.5046728971962615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672</v>
      </c>
      <c r="C7" s="197">
        <v>120000069449</v>
      </c>
      <c r="D7" s="196">
        <v>244141</v>
      </c>
      <c r="E7" s="51" t="s">
        <v>696</v>
      </c>
      <c r="F7" s="51" t="s">
        <v>697</v>
      </c>
      <c r="G7" s="195" t="s">
        <v>731</v>
      </c>
      <c r="H7" s="53">
        <f t="shared" si="6"/>
        <v>0</v>
      </c>
      <c r="I7" s="53">
        <f t="shared" si="7"/>
        <v>0</v>
      </c>
      <c r="J7" s="52"/>
      <c r="K7" s="46"/>
      <c r="M7" s="6">
        <f t="shared" si="8"/>
        <v>0</v>
      </c>
      <c r="N7" s="39">
        <f t="shared" si="9"/>
        <v>0</v>
      </c>
      <c r="O7" s="39">
        <f t="shared" si="10"/>
        <v>0</v>
      </c>
      <c r="P7" s="39">
        <f t="shared" si="11"/>
        <v>0</v>
      </c>
      <c r="Q7" s="42"/>
      <c r="R7" s="260" t="s">
        <v>15</v>
      </c>
      <c r="S7" s="260"/>
      <c r="T7" s="12">
        <f>T3*15/100</f>
        <v>3.5046728971962615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673</v>
      </c>
      <c r="C8" s="197">
        <v>120000069501</v>
      </c>
      <c r="D8" s="137">
        <v>244154</v>
      </c>
      <c r="E8" s="51" t="s">
        <v>698</v>
      </c>
      <c r="F8" s="51" t="s">
        <v>699</v>
      </c>
      <c r="G8" s="195" t="s">
        <v>732</v>
      </c>
      <c r="H8" s="53">
        <f t="shared" si="6"/>
        <v>0</v>
      </c>
      <c r="I8" s="53">
        <f t="shared" si="7"/>
        <v>0</v>
      </c>
      <c r="J8" s="52"/>
      <c r="K8" s="46"/>
      <c r="M8" s="6">
        <f t="shared" si="8"/>
        <v>0</v>
      </c>
      <c r="N8" s="39">
        <f t="shared" si="9"/>
        <v>0</v>
      </c>
      <c r="O8" s="39">
        <f t="shared" si="10"/>
        <v>0</v>
      </c>
      <c r="P8" s="39">
        <f t="shared" si="11"/>
        <v>0</v>
      </c>
      <c r="Q8" s="42"/>
      <c r="R8" s="271" t="s">
        <v>21</v>
      </c>
      <c r="S8" s="271"/>
      <c r="T8" s="57">
        <f>SUM(O49)</f>
        <v>9.3457943925233664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674</v>
      </c>
      <c r="C9" s="197">
        <v>120000069503</v>
      </c>
      <c r="D9" s="137">
        <v>244155</v>
      </c>
      <c r="E9" s="51" t="s">
        <v>700</v>
      </c>
      <c r="F9" s="51" t="s">
        <v>608</v>
      </c>
      <c r="G9" s="195" t="s">
        <v>733</v>
      </c>
      <c r="H9" s="53">
        <f t="shared" si="6"/>
        <v>0</v>
      </c>
      <c r="I9" s="53">
        <f t="shared" si="7"/>
        <v>0</v>
      </c>
      <c r="J9" s="52"/>
      <c r="K9" s="46"/>
      <c r="M9" s="6">
        <f t="shared" si="8"/>
        <v>0</v>
      </c>
      <c r="N9" s="39">
        <f t="shared" si="9"/>
        <v>0</v>
      </c>
      <c r="O9" s="39">
        <f t="shared" si="10"/>
        <v>0</v>
      </c>
      <c r="P9" s="39">
        <f t="shared" si="11"/>
        <v>0</v>
      </c>
      <c r="Q9" s="42"/>
      <c r="R9" s="279" t="s">
        <v>22</v>
      </c>
      <c r="S9" s="279"/>
      <c r="T9" s="7">
        <f>SUM(T8)</f>
        <v>9.3457943925233664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675</v>
      </c>
      <c r="C10" s="197">
        <v>120000069505</v>
      </c>
      <c r="D10" s="137">
        <v>244159</v>
      </c>
      <c r="E10" s="51" t="s">
        <v>701</v>
      </c>
      <c r="F10" s="51" t="s">
        <v>702</v>
      </c>
      <c r="G10" s="195" t="s">
        <v>734</v>
      </c>
      <c r="H10" s="53">
        <f t="shared" si="6"/>
        <v>0</v>
      </c>
      <c r="I10" s="53">
        <f t="shared" si="7"/>
        <v>0</v>
      </c>
      <c r="J10" s="52"/>
      <c r="K10" s="46"/>
      <c r="L10" s="59"/>
      <c r="M10" s="6">
        <f t="shared" si="8"/>
        <v>0</v>
      </c>
      <c r="N10" s="39">
        <f t="shared" si="9"/>
        <v>0</v>
      </c>
      <c r="O10" s="39">
        <f t="shared" si="10"/>
        <v>0</v>
      </c>
      <c r="P10" s="39">
        <f t="shared" si="11"/>
        <v>0</v>
      </c>
      <c r="Q10" s="11"/>
      <c r="R10" s="271" t="s">
        <v>23</v>
      </c>
      <c r="S10" s="271"/>
      <c r="T10" s="57">
        <f>SUM(P49)</f>
        <v>14.018691588785046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676</v>
      </c>
      <c r="C11" s="197">
        <v>120000067778</v>
      </c>
      <c r="D11" s="137">
        <v>244165</v>
      </c>
      <c r="E11" s="51" t="s">
        <v>703</v>
      </c>
      <c r="F11" s="51" t="s">
        <v>63</v>
      </c>
      <c r="G11" s="195" t="s">
        <v>735</v>
      </c>
      <c r="H11" s="53">
        <f t="shared" si="6"/>
        <v>0</v>
      </c>
      <c r="I11" s="53">
        <f t="shared" si="7"/>
        <v>0</v>
      </c>
      <c r="J11" s="52"/>
      <c r="K11" s="46"/>
      <c r="L11" s="59"/>
      <c r="M11" s="6">
        <f t="shared" si="8"/>
        <v>0</v>
      </c>
      <c r="N11" s="39">
        <f t="shared" si="9"/>
        <v>0</v>
      </c>
      <c r="O11" s="39">
        <f t="shared" si="10"/>
        <v>0</v>
      </c>
      <c r="P11" s="39">
        <f t="shared" si="11"/>
        <v>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677</v>
      </c>
      <c r="C12" s="197">
        <v>120000069515</v>
      </c>
      <c r="D12" s="137">
        <v>244165</v>
      </c>
      <c r="E12" s="51" t="s">
        <v>704</v>
      </c>
      <c r="F12" s="148" t="s">
        <v>705</v>
      </c>
      <c r="G12" s="195" t="s">
        <v>736</v>
      </c>
      <c r="H12" s="53">
        <f t="shared" si="6"/>
        <v>0</v>
      </c>
      <c r="I12" s="53">
        <f t="shared" si="7"/>
        <v>0</v>
      </c>
      <c r="J12" s="52"/>
      <c r="K12" s="46"/>
      <c r="L12" s="59"/>
      <c r="M12" s="6">
        <f t="shared" si="8"/>
        <v>0</v>
      </c>
      <c r="N12" s="39">
        <f t="shared" si="9"/>
        <v>0</v>
      </c>
      <c r="O12" s="39">
        <f t="shared" si="10"/>
        <v>0</v>
      </c>
      <c r="P12" s="39">
        <f t="shared" si="11"/>
        <v>0</v>
      </c>
      <c r="Q12" s="11"/>
      <c r="R12" s="303" t="s">
        <v>17</v>
      </c>
      <c r="S12" s="303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678</v>
      </c>
      <c r="C13" s="197">
        <v>120000069517</v>
      </c>
      <c r="D13" s="137">
        <v>244167</v>
      </c>
      <c r="E13" s="51" t="s">
        <v>706</v>
      </c>
      <c r="F13" s="51" t="s">
        <v>63</v>
      </c>
      <c r="G13" s="195" t="s">
        <v>737</v>
      </c>
      <c r="H13" s="53">
        <f t="shared" si="6"/>
        <v>0</v>
      </c>
      <c r="I13" s="53">
        <f t="shared" si="7"/>
        <v>0</v>
      </c>
      <c r="J13" s="52"/>
      <c r="K13" s="46"/>
      <c r="L13" s="59"/>
      <c r="M13" s="6">
        <f t="shared" si="8"/>
        <v>0</v>
      </c>
      <c r="N13" s="39">
        <f t="shared" si="9"/>
        <v>0</v>
      </c>
      <c r="O13" s="39">
        <f t="shared" si="10"/>
        <v>0</v>
      </c>
      <c r="P13" s="39">
        <f t="shared" si="11"/>
        <v>0</v>
      </c>
      <c r="Q13" s="11"/>
      <c r="R13" s="303" t="s">
        <v>15</v>
      </c>
      <c r="S13" s="303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679</v>
      </c>
      <c r="C14" s="197">
        <v>120000069519</v>
      </c>
      <c r="D14" s="137">
        <v>244167</v>
      </c>
      <c r="E14" s="51" t="s">
        <v>707</v>
      </c>
      <c r="F14" s="51" t="s">
        <v>708</v>
      </c>
      <c r="G14" s="195" t="s">
        <v>738</v>
      </c>
      <c r="H14" s="53">
        <f t="shared" si="6"/>
        <v>0</v>
      </c>
      <c r="I14" s="53">
        <f t="shared" si="7"/>
        <v>0</v>
      </c>
      <c r="J14" s="52"/>
      <c r="K14" s="46"/>
      <c r="L14" s="59"/>
      <c r="M14" s="6">
        <f t="shared" si="8"/>
        <v>0</v>
      </c>
      <c r="N14" s="39">
        <f t="shared" si="9"/>
        <v>0</v>
      </c>
      <c r="O14" s="39">
        <f t="shared" si="10"/>
        <v>0</v>
      </c>
      <c r="P14" s="39">
        <f t="shared" si="11"/>
        <v>0</v>
      </c>
      <c r="Q14" s="11"/>
      <c r="R14" s="303" t="s">
        <v>22</v>
      </c>
      <c r="S14" s="303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680</v>
      </c>
      <c r="C15" s="197">
        <v>120000069520</v>
      </c>
      <c r="D15" s="137">
        <v>244167</v>
      </c>
      <c r="E15" s="51" t="s">
        <v>709</v>
      </c>
      <c r="F15" s="51" t="s">
        <v>63</v>
      </c>
      <c r="G15" s="195" t="s">
        <v>739</v>
      </c>
      <c r="H15" s="53">
        <f t="shared" si="6"/>
        <v>0</v>
      </c>
      <c r="I15" s="53">
        <f t="shared" si="7"/>
        <v>0</v>
      </c>
      <c r="J15" s="52"/>
      <c r="K15" s="46"/>
      <c r="L15" s="59"/>
      <c r="M15" s="6">
        <f t="shared" si="8"/>
        <v>0</v>
      </c>
      <c r="N15" s="39">
        <f t="shared" si="9"/>
        <v>0</v>
      </c>
      <c r="O15" s="39">
        <f t="shared" si="10"/>
        <v>0</v>
      </c>
      <c r="P15" s="39">
        <f t="shared" si="11"/>
        <v>0</v>
      </c>
      <c r="Q15" s="11"/>
      <c r="R15" s="274" t="s">
        <v>24</v>
      </c>
      <c r="S15" s="275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681</v>
      </c>
      <c r="C16" s="197">
        <v>120000069524</v>
      </c>
      <c r="D16" s="137">
        <v>244172</v>
      </c>
      <c r="E16" s="51" t="s">
        <v>710</v>
      </c>
      <c r="F16" s="51" t="s">
        <v>63</v>
      </c>
      <c r="G16" s="195" t="s">
        <v>740</v>
      </c>
      <c r="H16" s="53">
        <f t="shared" si="6"/>
        <v>0</v>
      </c>
      <c r="I16" s="53">
        <f t="shared" si="7"/>
        <v>0</v>
      </c>
      <c r="J16" s="52"/>
      <c r="K16" s="46"/>
      <c r="L16" s="59"/>
      <c r="M16" s="6">
        <f t="shared" si="8"/>
        <v>0</v>
      </c>
      <c r="N16" s="39">
        <f t="shared" si="9"/>
        <v>0</v>
      </c>
      <c r="O16" s="39">
        <f t="shared" si="10"/>
        <v>0</v>
      </c>
      <c r="P16" s="39">
        <f t="shared" si="11"/>
        <v>0</v>
      </c>
      <c r="Q16" s="1"/>
      <c r="R16" s="272" t="s">
        <v>34</v>
      </c>
      <c r="S16" s="273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682</v>
      </c>
      <c r="C17" s="197">
        <v>120000069525</v>
      </c>
      <c r="D17" s="137">
        <v>244172</v>
      </c>
      <c r="E17" s="51" t="s">
        <v>711</v>
      </c>
      <c r="F17" s="51" t="s">
        <v>712</v>
      </c>
      <c r="G17" s="195" t="s">
        <v>741</v>
      </c>
      <c r="H17" s="53">
        <f t="shared" si="6"/>
        <v>0</v>
      </c>
      <c r="I17" s="53">
        <f t="shared" si="7"/>
        <v>0</v>
      </c>
      <c r="J17" s="52"/>
      <c r="K17" s="46"/>
      <c r="L17" s="59"/>
      <c r="M17" s="6">
        <f t="shared" si="8"/>
        <v>0</v>
      </c>
      <c r="N17" s="39">
        <f t="shared" si="9"/>
        <v>0</v>
      </c>
      <c r="O17" s="39">
        <f t="shared" si="10"/>
        <v>0</v>
      </c>
      <c r="P17" s="39">
        <f t="shared" si="11"/>
        <v>0</v>
      </c>
      <c r="Q17" s="11"/>
      <c r="R17" s="272" t="s">
        <v>55</v>
      </c>
      <c r="S17" s="273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683</v>
      </c>
      <c r="C18" s="197">
        <v>120000069528</v>
      </c>
      <c r="D18" s="137">
        <v>244174</v>
      </c>
      <c r="E18" s="51" t="s">
        <v>713</v>
      </c>
      <c r="F18" s="51" t="s">
        <v>63</v>
      </c>
      <c r="G18" s="195" t="s">
        <v>742</v>
      </c>
      <c r="H18" s="53">
        <f t="shared" si="6"/>
        <v>0</v>
      </c>
      <c r="I18" s="53">
        <f t="shared" si="7"/>
        <v>0</v>
      </c>
      <c r="J18" s="52"/>
      <c r="K18" s="46"/>
      <c r="L18" s="59"/>
      <c r="M18" s="6">
        <f t="shared" si="8"/>
        <v>0</v>
      </c>
      <c r="N18" s="39">
        <f t="shared" si="9"/>
        <v>0</v>
      </c>
      <c r="O18" s="39">
        <f t="shared" si="10"/>
        <v>0</v>
      </c>
      <c r="P18" s="39">
        <f t="shared" si="11"/>
        <v>0</v>
      </c>
      <c r="Q18" s="11"/>
      <c r="R18" s="274" t="s">
        <v>58</v>
      </c>
      <c r="S18" s="275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684</v>
      </c>
      <c r="C19" s="197">
        <v>120000069534</v>
      </c>
      <c r="D19" s="137">
        <v>244176</v>
      </c>
      <c r="E19" s="51" t="s">
        <v>714</v>
      </c>
      <c r="F19" s="51" t="s">
        <v>64</v>
      </c>
      <c r="G19" s="195" t="s">
        <v>743</v>
      </c>
      <c r="H19" s="53">
        <f t="shared" si="6"/>
        <v>0</v>
      </c>
      <c r="I19" s="53">
        <f t="shared" si="7"/>
        <v>0</v>
      </c>
      <c r="J19" s="52"/>
      <c r="K19" s="46"/>
      <c r="L19" s="59"/>
      <c r="M19" s="6">
        <f t="shared" si="8"/>
        <v>0</v>
      </c>
      <c r="N19" s="39">
        <f t="shared" si="9"/>
        <v>0</v>
      </c>
      <c r="O19" s="39">
        <f t="shared" si="10"/>
        <v>0</v>
      </c>
      <c r="P19" s="39">
        <f t="shared" si="11"/>
        <v>0</v>
      </c>
      <c r="Q19" s="11"/>
      <c r="R19" s="274" t="s">
        <v>883</v>
      </c>
      <c r="S19" s="275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685</v>
      </c>
      <c r="C20" s="197">
        <v>120000069527</v>
      </c>
      <c r="D20" s="137">
        <v>244179</v>
      </c>
      <c r="E20" s="51" t="s">
        <v>715</v>
      </c>
      <c r="F20" s="51" t="s">
        <v>63</v>
      </c>
      <c r="G20" s="195" t="s">
        <v>744</v>
      </c>
      <c r="H20" s="53">
        <f t="shared" si="6"/>
        <v>0</v>
      </c>
      <c r="I20" s="53">
        <f t="shared" si="7"/>
        <v>0</v>
      </c>
      <c r="J20" s="52"/>
      <c r="K20" s="46"/>
      <c r="L20" s="59"/>
      <c r="M20" s="6">
        <f t="shared" si="8"/>
        <v>0</v>
      </c>
      <c r="N20" s="39">
        <f t="shared" si="9"/>
        <v>0</v>
      </c>
      <c r="O20" s="39">
        <f t="shared" si="10"/>
        <v>0</v>
      </c>
      <c r="P20" s="39">
        <f t="shared" si="11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686</v>
      </c>
      <c r="C21" s="197">
        <v>120000069557</v>
      </c>
      <c r="D21" s="137">
        <v>244179</v>
      </c>
      <c r="E21" s="51" t="s">
        <v>716</v>
      </c>
      <c r="F21" s="51" t="s">
        <v>63</v>
      </c>
      <c r="G21" s="195" t="s">
        <v>745</v>
      </c>
      <c r="H21" s="53">
        <f t="shared" si="6"/>
        <v>0</v>
      </c>
      <c r="I21" s="53">
        <f t="shared" si="7"/>
        <v>0</v>
      </c>
      <c r="J21" s="52"/>
      <c r="K21" s="46"/>
      <c r="L21" s="59"/>
      <c r="M21" s="6">
        <f t="shared" si="8"/>
        <v>0</v>
      </c>
      <c r="N21" s="39">
        <f t="shared" si="9"/>
        <v>0</v>
      </c>
      <c r="O21" s="39">
        <f t="shared" si="10"/>
        <v>0</v>
      </c>
      <c r="P21" s="39">
        <f t="shared" si="11"/>
        <v>0</v>
      </c>
      <c r="Q21" s="11"/>
      <c r="R21" s="276" t="s">
        <v>25</v>
      </c>
      <c r="S21" s="277"/>
      <c r="T21" s="277"/>
      <c r="U21" s="277"/>
      <c r="V21" s="277"/>
      <c r="W21" s="277"/>
      <c r="X21" s="277"/>
      <c r="Y21" s="278"/>
    </row>
    <row r="22" spans="1:25" ht="24" customHeight="1">
      <c r="A22" s="56">
        <v>19</v>
      </c>
      <c r="B22" s="51" t="s">
        <v>687</v>
      </c>
      <c r="C22" s="197">
        <v>120000042390</v>
      </c>
      <c r="D22" s="137">
        <v>244180</v>
      </c>
      <c r="E22" s="51" t="s">
        <v>717</v>
      </c>
      <c r="F22" s="51" t="s">
        <v>705</v>
      </c>
      <c r="G22" s="195" t="s">
        <v>746</v>
      </c>
      <c r="H22" s="53">
        <f t="shared" si="6"/>
        <v>0</v>
      </c>
      <c r="I22" s="53">
        <f t="shared" si="7"/>
        <v>0</v>
      </c>
      <c r="J22" s="52"/>
      <c r="K22" s="46"/>
      <c r="L22" s="59"/>
      <c r="M22" s="6">
        <f t="shared" si="8"/>
        <v>0</v>
      </c>
      <c r="N22" s="39">
        <f t="shared" si="9"/>
        <v>0</v>
      </c>
      <c r="O22" s="39">
        <f t="shared" si="10"/>
        <v>0</v>
      </c>
      <c r="P22" s="39">
        <f t="shared" si="11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51" t="s">
        <v>688</v>
      </c>
      <c r="C23" s="197">
        <v>120000047534</v>
      </c>
      <c r="D23" s="137">
        <v>244183</v>
      </c>
      <c r="E23" s="51" t="s">
        <v>718</v>
      </c>
      <c r="F23" s="51" t="s">
        <v>719</v>
      </c>
      <c r="G23" s="195" t="s">
        <v>747</v>
      </c>
      <c r="H23" s="53">
        <f t="shared" si="6"/>
        <v>0</v>
      </c>
      <c r="I23" s="53">
        <f t="shared" si="7"/>
        <v>0</v>
      </c>
      <c r="J23" s="52"/>
      <c r="K23" s="46"/>
      <c r="L23" s="59"/>
      <c r="M23" s="6">
        <f t="shared" si="8"/>
        <v>0</v>
      </c>
      <c r="N23" s="39">
        <f t="shared" si="9"/>
        <v>0</v>
      </c>
      <c r="O23" s="39">
        <f t="shared" si="10"/>
        <v>0</v>
      </c>
      <c r="P23" s="39">
        <f t="shared" si="11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3.5046728971962615</v>
      </c>
      <c r="X23" s="17">
        <f t="shared" ref="X23:X26" si="12">W23*4%</f>
        <v>0.14018691588785046</v>
      </c>
      <c r="Y23" s="17">
        <f>(W23-X23)</f>
        <v>3.3644859813084111</v>
      </c>
    </row>
    <row r="24" spans="1:25" ht="24" customHeight="1">
      <c r="A24" s="56">
        <v>21</v>
      </c>
      <c r="B24" s="51" t="s">
        <v>689</v>
      </c>
      <c r="C24" s="197">
        <v>120000044503</v>
      </c>
      <c r="D24" s="137">
        <v>244183</v>
      </c>
      <c r="E24" s="51" t="s">
        <v>720</v>
      </c>
      <c r="F24" s="51" t="s">
        <v>721</v>
      </c>
      <c r="G24" s="195" t="s">
        <v>748</v>
      </c>
      <c r="H24" s="53">
        <f t="shared" si="6"/>
        <v>0</v>
      </c>
      <c r="I24" s="53">
        <f t="shared" si="7"/>
        <v>0</v>
      </c>
      <c r="J24" s="52"/>
      <c r="K24" s="46"/>
      <c r="L24" s="59"/>
      <c r="M24" s="6">
        <f t="shared" si="8"/>
        <v>0</v>
      </c>
      <c r="N24" s="39">
        <f t="shared" si="9"/>
        <v>0</v>
      </c>
      <c r="O24" s="39">
        <f t="shared" si="10"/>
        <v>0</v>
      </c>
      <c r="P24" s="39">
        <f t="shared" si="11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12.850467289719624</v>
      </c>
      <c r="X24" s="17">
        <f t="shared" si="12"/>
        <v>0.51401869158878499</v>
      </c>
      <c r="Y24" s="17">
        <f>(W24-X24)</f>
        <v>12.33644859813084</v>
      </c>
    </row>
    <row r="25" spans="1:25" ht="24" customHeight="1">
      <c r="A25" s="56">
        <v>22</v>
      </c>
      <c r="B25" s="194" t="s">
        <v>690</v>
      </c>
      <c r="C25" s="197">
        <v>120000069570</v>
      </c>
      <c r="D25" s="144">
        <v>244186</v>
      </c>
      <c r="E25" s="51" t="s">
        <v>722</v>
      </c>
      <c r="F25" s="51" t="s">
        <v>723</v>
      </c>
      <c r="G25" s="195" t="s">
        <v>749</v>
      </c>
      <c r="H25" s="53">
        <f t="shared" si="6"/>
        <v>0</v>
      </c>
      <c r="I25" s="53">
        <f t="shared" si="7"/>
        <v>0</v>
      </c>
      <c r="J25" s="52"/>
      <c r="K25" s="46"/>
      <c r="L25" s="59"/>
      <c r="M25" s="6">
        <f t="shared" si="8"/>
        <v>0</v>
      </c>
      <c r="N25" s="39">
        <f t="shared" si="9"/>
        <v>0</v>
      </c>
      <c r="O25" s="39">
        <f t="shared" si="10"/>
        <v>0</v>
      </c>
      <c r="P25" s="39">
        <f t="shared" si="11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3.5046728971962615</v>
      </c>
      <c r="X25" s="17">
        <f t="shared" si="12"/>
        <v>0.14018691588785046</v>
      </c>
      <c r="Y25" s="17">
        <f t="shared" ref="Y25:Y32" si="13">(W25-X25)</f>
        <v>3.3644859813084111</v>
      </c>
    </row>
    <row r="26" spans="1:25" ht="24" customHeight="1">
      <c r="A26" s="56">
        <v>23</v>
      </c>
      <c r="B26" s="51" t="s">
        <v>691</v>
      </c>
      <c r="C26" s="197">
        <v>120000069532</v>
      </c>
      <c r="D26" s="137">
        <v>244188</v>
      </c>
      <c r="E26" s="51" t="s">
        <v>724</v>
      </c>
      <c r="F26" s="51" t="s">
        <v>725</v>
      </c>
      <c r="G26" s="195" t="s">
        <v>750</v>
      </c>
      <c r="H26" s="53">
        <f t="shared" si="6"/>
        <v>0</v>
      </c>
      <c r="I26" s="53">
        <f t="shared" si="7"/>
        <v>0</v>
      </c>
      <c r="J26" s="52"/>
      <c r="K26" s="46"/>
      <c r="L26" s="59"/>
      <c r="M26" s="6">
        <f t="shared" si="8"/>
        <v>0</v>
      </c>
      <c r="N26" s="39">
        <f t="shared" si="9"/>
        <v>0</v>
      </c>
      <c r="O26" s="39">
        <f t="shared" si="10"/>
        <v>0</v>
      </c>
      <c r="P26" s="39">
        <f t="shared" si="11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3.5046728971962615</v>
      </c>
      <c r="X26" s="17">
        <f t="shared" si="12"/>
        <v>0.14018691588785046</v>
      </c>
      <c r="Y26" s="17">
        <f t="shared" si="13"/>
        <v>3.3644859813084111</v>
      </c>
    </row>
    <row r="27" spans="1:25" ht="24" customHeight="1">
      <c r="A27" s="56">
        <v>24</v>
      </c>
      <c r="B27" s="194" t="s">
        <v>692</v>
      </c>
      <c r="C27" s="197">
        <v>120000069579</v>
      </c>
      <c r="D27" s="137">
        <v>244189</v>
      </c>
      <c r="E27" s="51" t="s">
        <v>726</v>
      </c>
      <c r="F27" s="51" t="s">
        <v>585</v>
      </c>
      <c r="G27" s="195" t="s">
        <v>751</v>
      </c>
      <c r="H27" s="53">
        <f t="shared" si="6"/>
        <v>0</v>
      </c>
      <c r="I27" s="53">
        <f t="shared" si="7"/>
        <v>0</v>
      </c>
      <c r="J27" s="52"/>
      <c r="K27" s="46"/>
      <c r="L27" s="59"/>
      <c r="M27" s="6">
        <f t="shared" si="8"/>
        <v>0</v>
      </c>
      <c r="N27" s="39">
        <f t="shared" si="9"/>
        <v>0</v>
      </c>
      <c r="O27" s="39">
        <f t="shared" si="10"/>
        <v>0</v>
      </c>
      <c r="P27" s="39">
        <f t="shared" si="11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9.3457943925233664</v>
      </c>
      <c r="X27" s="17">
        <f>W27*4%</f>
        <v>0.37383177570093468</v>
      </c>
      <c r="Y27" s="17">
        <f t="shared" si="13"/>
        <v>8.9719626168224309</v>
      </c>
    </row>
    <row r="28" spans="1:25" ht="24" customHeight="1">
      <c r="A28" s="56">
        <v>25</v>
      </c>
      <c r="B28" s="194" t="s">
        <v>693</v>
      </c>
      <c r="C28" s="197">
        <v>120000069580</v>
      </c>
      <c r="D28" s="137">
        <v>244189</v>
      </c>
      <c r="E28" s="51" t="s">
        <v>727</v>
      </c>
      <c r="F28" s="51" t="s">
        <v>728</v>
      </c>
      <c r="G28" s="195" t="s">
        <v>752</v>
      </c>
      <c r="H28" s="53">
        <f t="shared" si="6"/>
        <v>0</v>
      </c>
      <c r="I28" s="53">
        <f t="shared" si="7"/>
        <v>0</v>
      </c>
      <c r="J28" s="52"/>
      <c r="K28" s="46"/>
      <c r="L28" s="59"/>
      <c r="M28" s="6">
        <f t="shared" si="8"/>
        <v>0</v>
      </c>
      <c r="N28" s="39">
        <f t="shared" si="9"/>
        <v>0</v>
      </c>
      <c r="O28" s="39">
        <f t="shared" si="10"/>
        <v>0</v>
      </c>
      <c r="P28" s="39">
        <f t="shared" si="11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14">SUM(T15)</f>
        <v>0</v>
      </c>
      <c r="X28" s="17">
        <f t="shared" ref="X28:X32" si="15">W28*4%</f>
        <v>0</v>
      </c>
      <c r="Y28" s="17">
        <f t="shared" si="13"/>
        <v>0</v>
      </c>
    </row>
    <row r="29" spans="1:25" ht="24" customHeight="1">
      <c r="A29" s="56">
        <v>26</v>
      </c>
      <c r="B29" s="51" t="s">
        <v>694</v>
      </c>
      <c r="C29" s="197">
        <v>120000069410</v>
      </c>
      <c r="D29" s="137">
        <v>244194</v>
      </c>
      <c r="E29" s="51" t="s">
        <v>729</v>
      </c>
      <c r="F29" s="51" t="s">
        <v>65</v>
      </c>
      <c r="G29" s="195" t="s">
        <v>753</v>
      </c>
      <c r="H29" s="53">
        <f t="shared" si="6"/>
        <v>0</v>
      </c>
      <c r="I29" s="53">
        <f t="shared" si="7"/>
        <v>0</v>
      </c>
      <c r="J29" s="52"/>
      <c r="K29" s="46"/>
      <c r="L29" s="59"/>
      <c r="M29" s="6">
        <f t="shared" si="8"/>
        <v>0</v>
      </c>
      <c r="N29" s="39">
        <f t="shared" si="9"/>
        <v>0</v>
      </c>
      <c r="O29" s="39">
        <f t="shared" si="10"/>
        <v>0</v>
      </c>
      <c r="P29" s="39">
        <f t="shared" si="11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14"/>
        <v>0</v>
      </c>
      <c r="X29" s="17">
        <f t="shared" si="15"/>
        <v>0</v>
      </c>
      <c r="Y29" s="17">
        <f t="shared" si="13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6"/>
        <v>0</v>
      </c>
      <c r="I30" s="53">
        <f t="shared" si="7"/>
        <v>0</v>
      </c>
      <c r="J30" s="52"/>
      <c r="K30" s="46"/>
      <c r="L30" s="59"/>
      <c r="M30" s="6">
        <f t="shared" si="8"/>
        <v>0</v>
      </c>
      <c r="N30" s="39">
        <f t="shared" si="9"/>
        <v>0</v>
      </c>
      <c r="O30" s="39">
        <f t="shared" si="10"/>
        <v>0</v>
      </c>
      <c r="P30" s="39">
        <f t="shared" si="11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14"/>
        <v>0</v>
      </c>
      <c r="X30" s="17">
        <f t="shared" si="15"/>
        <v>0</v>
      </c>
      <c r="Y30" s="17">
        <f t="shared" si="13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6"/>
        <v>0</v>
      </c>
      <c r="I31" s="53">
        <f t="shared" si="7"/>
        <v>0</v>
      </c>
      <c r="J31" s="52"/>
      <c r="K31" s="46"/>
      <c r="L31" s="59"/>
      <c r="M31" s="6">
        <f t="shared" si="8"/>
        <v>0</v>
      </c>
      <c r="N31" s="39">
        <f t="shared" si="9"/>
        <v>0</v>
      </c>
      <c r="O31" s="39">
        <f t="shared" si="10"/>
        <v>0</v>
      </c>
      <c r="P31" s="39">
        <f t="shared" si="11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14"/>
        <v>0</v>
      </c>
      <c r="X31" s="17">
        <f t="shared" si="15"/>
        <v>0</v>
      </c>
      <c r="Y31" s="17">
        <f t="shared" si="13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6"/>
        <v>0</v>
      </c>
      <c r="I32" s="53">
        <f t="shared" si="7"/>
        <v>0</v>
      </c>
      <c r="J32" s="52"/>
      <c r="K32" s="46"/>
      <c r="L32" s="59"/>
      <c r="M32" s="6">
        <f t="shared" si="8"/>
        <v>0</v>
      </c>
      <c r="N32" s="39">
        <f t="shared" si="9"/>
        <v>0</v>
      </c>
      <c r="O32" s="39">
        <f t="shared" si="10"/>
        <v>0</v>
      </c>
      <c r="P32" s="39">
        <f t="shared" si="11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14"/>
        <v>0</v>
      </c>
      <c r="X32" s="17">
        <f t="shared" si="15"/>
        <v>0</v>
      </c>
      <c r="Y32" s="17">
        <f t="shared" si="13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6"/>
        <v>0</v>
      </c>
      <c r="I33" s="53">
        <f t="shared" si="7"/>
        <v>0</v>
      </c>
      <c r="J33" s="52"/>
      <c r="K33" s="46"/>
      <c r="L33" s="59"/>
      <c r="M33" s="6">
        <f t="shared" si="8"/>
        <v>0</v>
      </c>
      <c r="N33" s="39">
        <f t="shared" si="9"/>
        <v>0</v>
      </c>
      <c r="O33" s="39">
        <f t="shared" si="10"/>
        <v>0</v>
      </c>
      <c r="P33" s="39">
        <f t="shared" si="11"/>
        <v>0</v>
      </c>
      <c r="Q33" s="2"/>
      <c r="W33" s="26">
        <f>SUM(W23:W32)</f>
        <v>32.710280373831779</v>
      </c>
      <c r="X33" s="26">
        <f>SUM(X23:X32)</f>
        <v>1.3084112149532712</v>
      </c>
      <c r="Y33" s="26">
        <f>SUM(Y23:Y32)</f>
        <v>31.401869158878505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6"/>
        <v>0</v>
      </c>
      <c r="I34" s="53">
        <f t="shared" si="7"/>
        <v>0</v>
      </c>
      <c r="J34" s="52"/>
      <c r="K34" s="46"/>
      <c r="L34" s="59"/>
      <c r="M34" s="6">
        <f t="shared" si="8"/>
        <v>0</v>
      </c>
      <c r="N34" s="39">
        <f t="shared" si="9"/>
        <v>0</v>
      </c>
      <c r="O34" s="39">
        <f t="shared" si="10"/>
        <v>0</v>
      </c>
      <c r="P34" s="39">
        <f t="shared" si="11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6"/>
        <v>0</v>
      </c>
      <c r="I35" s="53">
        <f t="shared" si="7"/>
        <v>0</v>
      </c>
      <c r="J35" s="52"/>
      <c r="K35" s="46"/>
      <c r="L35" s="59"/>
      <c r="M35" s="6">
        <f t="shared" si="8"/>
        <v>0</v>
      </c>
      <c r="N35" s="39">
        <f t="shared" si="9"/>
        <v>0</v>
      </c>
      <c r="O35" s="39">
        <f t="shared" si="10"/>
        <v>0</v>
      </c>
      <c r="P35" s="39">
        <f t="shared" si="11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6"/>
        <v>0</v>
      </c>
      <c r="I36" s="53">
        <f t="shared" si="7"/>
        <v>0</v>
      </c>
      <c r="J36" s="52"/>
      <c r="K36" s="46"/>
      <c r="L36" s="59"/>
      <c r="M36" s="6">
        <f t="shared" si="8"/>
        <v>0</v>
      </c>
      <c r="N36" s="39">
        <f t="shared" si="9"/>
        <v>0</v>
      </c>
      <c r="O36" s="39">
        <f t="shared" si="10"/>
        <v>0</v>
      </c>
      <c r="P36" s="39">
        <f t="shared" si="11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6"/>
        <v>0</v>
      </c>
      <c r="I37" s="53">
        <f t="shared" si="7"/>
        <v>0</v>
      </c>
      <c r="J37" s="52"/>
      <c r="K37" s="46"/>
      <c r="L37" s="59"/>
      <c r="M37" s="6">
        <f t="shared" si="8"/>
        <v>0</v>
      </c>
      <c r="N37" s="39">
        <f t="shared" si="9"/>
        <v>0</v>
      </c>
      <c r="O37" s="39">
        <f t="shared" si="10"/>
        <v>0</v>
      </c>
      <c r="P37" s="39">
        <f t="shared" si="11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6"/>
        <v>0</v>
      </c>
      <c r="I38" s="53">
        <f t="shared" si="7"/>
        <v>0</v>
      </c>
      <c r="J38" s="52"/>
      <c r="K38" s="46"/>
      <c r="L38" s="59"/>
      <c r="M38" s="6">
        <f t="shared" si="8"/>
        <v>0</v>
      </c>
      <c r="N38" s="39">
        <f t="shared" si="9"/>
        <v>0</v>
      </c>
      <c r="O38" s="39">
        <f t="shared" si="10"/>
        <v>0</v>
      </c>
      <c r="P38" s="39">
        <f t="shared" si="11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6"/>
        <v>0</v>
      </c>
      <c r="I39" s="53">
        <f t="shared" si="7"/>
        <v>0</v>
      </c>
      <c r="J39" s="52"/>
      <c r="K39" s="46"/>
      <c r="L39" s="59"/>
      <c r="M39" s="6">
        <f t="shared" si="8"/>
        <v>0</v>
      </c>
      <c r="N39" s="39">
        <f t="shared" si="9"/>
        <v>0</v>
      </c>
      <c r="O39" s="39">
        <f t="shared" si="10"/>
        <v>0</v>
      </c>
      <c r="P39" s="39">
        <f t="shared" si="11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6"/>
        <v>0</v>
      </c>
      <c r="I40" s="53">
        <f t="shared" si="7"/>
        <v>0</v>
      </c>
      <c r="J40" s="52"/>
      <c r="K40" s="46"/>
      <c r="L40" s="59"/>
      <c r="M40" s="6">
        <f t="shared" si="8"/>
        <v>0</v>
      </c>
      <c r="N40" s="39">
        <f t="shared" si="9"/>
        <v>0</v>
      </c>
      <c r="O40" s="39">
        <f t="shared" si="10"/>
        <v>0</v>
      </c>
      <c r="P40" s="39">
        <f t="shared" si="11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6"/>
        <v>0</v>
      </c>
      <c r="I41" s="53">
        <f t="shared" si="7"/>
        <v>0</v>
      </c>
      <c r="J41" s="52"/>
      <c r="K41" s="46"/>
      <c r="L41" s="59"/>
      <c r="M41" s="6">
        <f t="shared" si="8"/>
        <v>0</v>
      </c>
      <c r="N41" s="39">
        <f t="shared" si="9"/>
        <v>0</v>
      </c>
      <c r="O41" s="39">
        <f t="shared" si="10"/>
        <v>0</v>
      </c>
      <c r="P41" s="39">
        <f t="shared" si="11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6"/>
        <v>0</v>
      </c>
      <c r="I42" s="53">
        <f t="shared" si="7"/>
        <v>0</v>
      </c>
      <c r="J42" s="52"/>
      <c r="K42" s="46"/>
      <c r="L42" s="59"/>
      <c r="M42" s="6">
        <f t="shared" si="8"/>
        <v>0</v>
      </c>
      <c r="N42" s="39">
        <f t="shared" si="9"/>
        <v>0</v>
      </c>
      <c r="O42" s="39">
        <f t="shared" si="10"/>
        <v>0</v>
      </c>
      <c r="P42" s="39">
        <f t="shared" si="11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6"/>
        <v>0</v>
      </c>
      <c r="I43" s="53">
        <f t="shared" si="7"/>
        <v>0</v>
      </c>
      <c r="J43" s="52"/>
      <c r="K43" s="46"/>
      <c r="L43" s="59"/>
      <c r="M43" s="6">
        <f t="shared" si="8"/>
        <v>0</v>
      </c>
      <c r="N43" s="39">
        <f t="shared" si="9"/>
        <v>0</v>
      </c>
      <c r="O43" s="39">
        <f t="shared" si="10"/>
        <v>0</v>
      </c>
      <c r="P43" s="39">
        <f t="shared" si="11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6"/>
        <v>0</v>
      </c>
      <c r="I44" s="53">
        <f t="shared" si="7"/>
        <v>0</v>
      </c>
      <c r="J44" s="52"/>
      <c r="K44" s="46"/>
      <c r="L44" s="59"/>
      <c r="M44" s="6">
        <f t="shared" si="8"/>
        <v>0</v>
      </c>
      <c r="N44" s="39">
        <f t="shared" si="9"/>
        <v>0</v>
      </c>
      <c r="O44" s="39">
        <f t="shared" si="10"/>
        <v>0</v>
      </c>
      <c r="P44" s="39">
        <f t="shared" si="11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6"/>
        <v>0</v>
      </c>
      <c r="I45" s="53">
        <f t="shared" si="7"/>
        <v>0</v>
      </c>
      <c r="J45" s="52"/>
      <c r="K45" s="46"/>
      <c r="L45" s="59"/>
      <c r="M45" s="6">
        <f t="shared" si="8"/>
        <v>0</v>
      </c>
      <c r="N45" s="39">
        <f t="shared" si="9"/>
        <v>0</v>
      </c>
      <c r="O45" s="39">
        <f t="shared" si="10"/>
        <v>0</v>
      </c>
      <c r="P45" s="39">
        <f t="shared" si="11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6"/>
        <v>0</v>
      </c>
      <c r="I46" s="53">
        <f t="shared" si="7"/>
        <v>0</v>
      </c>
      <c r="J46" s="52"/>
      <c r="K46" s="46"/>
      <c r="L46" s="59"/>
      <c r="M46" s="6">
        <f t="shared" si="8"/>
        <v>0</v>
      </c>
      <c r="N46" s="39">
        <f t="shared" si="9"/>
        <v>0</v>
      </c>
      <c r="O46" s="39">
        <f t="shared" si="10"/>
        <v>0</v>
      </c>
      <c r="P46" s="39">
        <f t="shared" si="11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6"/>
        <v>0</v>
      </c>
      <c r="I47" s="53">
        <f t="shared" si="7"/>
        <v>0</v>
      </c>
      <c r="J47" s="52"/>
      <c r="K47" s="46"/>
      <c r="L47" s="59"/>
      <c r="M47" s="6">
        <f t="shared" si="8"/>
        <v>0</v>
      </c>
      <c r="N47" s="39">
        <f t="shared" si="9"/>
        <v>0</v>
      </c>
      <c r="O47" s="39">
        <f t="shared" si="10"/>
        <v>0</v>
      </c>
      <c r="P47" s="39">
        <f t="shared" si="11"/>
        <v>0</v>
      </c>
    </row>
    <row r="49" spans="2:16">
      <c r="H49" s="48">
        <f>SUM(H4:H48)</f>
        <v>46.728971962616818</v>
      </c>
      <c r="I49" s="48">
        <f t="shared" ref="I49:J49" si="16">SUM(I4:I48)</f>
        <v>3.2710280373831822</v>
      </c>
      <c r="J49" s="48">
        <f t="shared" si="16"/>
        <v>50</v>
      </c>
      <c r="K49" s="48"/>
      <c r="M49" s="30">
        <f>SUM(M4:M48)</f>
        <v>46.728971962616818</v>
      </c>
      <c r="N49" s="30">
        <f t="shared" ref="N49:P49" si="17">SUM(N4:N48)</f>
        <v>23.364485981308409</v>
      </c>
      <c r="O49" s="30">
        <f t="shared" si="17"/>
        <v>9.3457943925233664</v>
      </c>
      <c r="P49" s="30">
        <f t="shared" si="17"/>
        <v>14.018691588785046</v>
      </c>
    </row>
    <row r="64" spans="2:16">
      <c r="B64" s="41"/>
      <c r="C64" s="40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R9:S9"/>
    <mergeCell ref="R10:S10"/>
    <mergeCell ref="R11:S11"/>
    <mergeCell ref="R15:S15"/>
    <mergeCell ref="R16:S16"/>
    <mergeCell ref="R12:S12"/>
    <mergeCell ref="R14:S14"/>
    <mergeCell ref="R19:S19"/>
    <mergeCell ref="R21:Y21"/>
    <mergeCell ref="N2:N3"/>
    <mergeCell ref="O2:O3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B4" sqref="B4:B15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7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280" t="s">
        <v>220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32" s="58" customFormat="1" ht="24" customHeight="1">
      <c r="A2" s="265" t="s">
        <v>0</v>
      </c>
      <c r="B2" s="265" t="s">
        <v>1</v>
      </c>
      <c r="C2" s="266" t="s">
        <v>2</v>
      </c>
      <c r="D2" s="267" t="s">
        <v>3</v>
      </c>
      <c r="E2" s="267" t="s">
        <v>68</v>
      </c>
      <c r="F2" s="267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71" t="s">
        <v>9</v>
      </c>
      <c r="N2" s="271" t="s">
        <v>10</v>
      </c>
      <c r="O2" s="271" t="s">
        <v>11</v>
      </c>
      <c r="P2" s="271" t="s">
        <v>12</v>
      </c>
      <c r="Q2" s="11"/>
      <c r="R2" s="271" t="s">
        <v>13</v>
      </c>
      <c r="S2" s="271"/>
      <c r="T2" s="57">
        <f>SUM(M22)</f>
        <v>2290.6542056074768</v>
      </c>
      <c r="U2" s="11"/>
      <c r="V2" s="11"/>
      <c r="W2" s="11"/>
      <c r="X2" s="11"/>
      <c r="Y2" s="11"/>
    </row>
    <row r="3" spans="1:32" s="58" customFormat="1" ht="24" customHeight="1">
      <c r="A3" s="265"/>
      <c r="B3" s="265"/>
      <c r="C3" s="266"/>
      <c r="D3" s="267"/>
      <c r="E3" s="267"/>
      <c r="F3" s="267"/>
      <c r="G3" s="265"/>
      <c r="H3" s="270"/>
      <c r="I3" s="270"/>
      <c r="J3" s="270"/>
      <c r="K3" s="270"/>
      <c r="L3" s="11"/>
      <c r="M3" s="271"/>
      <c r="N3" s="271"/>
      <c r="O3" s="271"/>
      <c r="P3" s="271"/>
      <c r="Q3" s="11"/>
      <c r="R3" s="271" t="s">
        <v>14</v>
      </c>
      <c r="S3" s="271"/>
      <c r="T3" s="57">
        <f>SUM(N22)</f>
        <v>1145.3271028037384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161</v>
      </c>
      <c r="C4" s="5">
        <v>120000069050</v>
      </c>
      <c r="D4" s="80">
        <v>243985</v>
      </c>
      <c r="E4" s="68" t="s">
        <v>178</v>
      </c>
      <c r="F4" s="36" t="s">
        <v>63</v>
      </c>
      <c r="G4" s="28" t="s">
        <v>203</v>
      </c>
      <c r="H4" s="66">
        <f t="shared" ref="H4:H7" si="0">J4/1.07</f>
        <v>100</v>
      </c>
      <c r="I4" s="66">
        <f t="shared" ref="I4:I7" si="1">J4-H4</f>
        <v>7</v>
      </c>
      <c r="J4" s="91">
        <v>107</v>
      </c>
      <c r="K4" s="27" t="s">
        <v>17</v>
      </c>
      <c r="L4" s="92"/>
      <c r="M4" s="93">
        <f t="shared" ref="M4:M20" si="2">H4</f>
        <v>100</v>
      </c>
      <c r="N4" s="94">
        <f t="shared" ref="N4:N20" si="3">M4-(M4*50/100)</f>
        <v>50</v>
      </c>
      <c r="O4" s="94">
        <f t="shared" ref="O4:O20" si="4">M4-(M4*80/100)</f>
        <v>20</v>
      </c>
      <c r="P4" s="94">
        <f t="shared" ref="P4:P20" si="5">M4-(M4*70/100)</f>
        <v>30</v>
      </c>
      <c r="Q4" s="42"/>
      <c r="R4" s="260" t="s">
        <v>16</v>
      </c>
      <c r="S4" s="260"/>
      <c r="T4" s="12">
        <f>T3*15/100</f>
        <v>171.79906542056077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 t="s">
        <v>162</v>
      </c>
      <c r="C5" s="5">
        <v>120000069060</v>
      </c>
      <c r="D5" s="80">
        <v>243990</v>
      </c>
      <c r="E5" s="27" t="s">
        <v>179</v>
      </c>
      <c r="F5" s="36" t="s">
        <v>63</v>
      </c>
      <c r="G5" s="28" t="s">
        <v>203</v>
      </c>
      <c r="H5" s="66">
        <f t="shared" si="0"/>
        <v>100</v>
      </c>
      <c r="I5" s="66">
        <f t="shared" si="1"/>
        <v>7</v>
      </c>
      <c r="J5" s="91">
        <v>107</v>
      </c>
      <c r="K5" s="27" t="s">
        <v>18</v>
      </c>
      <c r="L5" s="92"/>
      <c r="M5" s="93">
        <f t="shared" si="2"/>
        <v>100</v>
      </c>
      <c r="N5" s="94">
        <f t="shared" si="3"/>
        <v>50</v>
      </c>
      <c r="O5" s="94">
        <f t="shared" si="4"/>
        <v>20</v>
      </c>
      <c r="P5" s="94">
        <f t="shared" si="5"/>
        <v>30</v>
      </c>
      <c r="Q5" s="42"/>
      <c r="R5" s="260" t="s">
        <v>17</v>
      </c>
      <c r="S5" s="260"/>
      <c r="T5" s="12">
        <f>T3*15/100</f>
        <v>171.79906542056077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1.6" customHeight="1">
      <c r="A6" s="84">
        <v>3</v>
      </c>
      <c r="B6" s="85" t="s">
        <v>163</v>
      </c>
      <c r="C6" s="5">
        <v>120000069071</v>
      </c>
      <c r="D6" s="86">
        <v>243993</v>
      </c>
      <c r="E6" s="85" t="s">
        <v>180</v>
      </c>
      <c r="F6" s="4" t="s">
        <v>181</v>
      </c>
      <c r="G6" s="87" t="s">
        <v>204</v>
      </c>
      <c r="H6" s="95">
        <f t="shared" si="0"/>
        <v>185.98130841121494</v>
      </c>
      <c r="I6" s="95">
        <f t="shared" si="1"/>
        <v>13.01869158878506</v>
      </c>
      <c r="J6" s="96">
        <v>199</v>
      </c>
      <c r="K6" s="4" t="s">
        <v>158</v>
      </c>
      <c r="L6" s="97"/>
      <c r="M6" s="66">
        <f t="shared" si="2"/>
        <v>185.98130841121494</v>
      </c>
      <c r="N6" s="98">
        <f t="shared" si="3"/>
        <v>92.990654205607484</v>
      </c>
      <c r="O6" s="98">
        <f t="shared" si="4"/>
        <v>37.196261682242977</v>
      </c>
      <c r="P6" s="98">
        <f t="shared" si="5"/>
        <v>55.794392523364479</v>
      </c>
      <c r="R6" s="279" t="s">
        <v>15</v>
      </c>
      <c r="S6" s="279"/>
      <c r="T6" s="7">
        <f>T3*15/100</f>
        <v>171.79906542056077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27" t="s">
        <v>164</v>
      </c>
      <c r="C7" s="5">
        <v>120000069193</v>
      </c>
      <c r="D7" s="80">
        <v>244000</v>
      </c>
      <c r="E7" s="27" t="s">
        <v>182</v>
      </c>
      <c r="F7" s="27" t="s">
        <v>183</v>
      </c>
      <c r="G7" s="28" t="s">
        <v>205</v>
      </c>
      <c r="H7" s="99">
        <f t="shared" si="0"/>
        <v>46.728971962616818</v>
      </c>
      <c r="I7" s="99">
        <f t="shared" si="1"/>
        <v>3.2710280373831822</v>
      </c>
      <c r="J7" s="100">
        <v>50</v>
      </c>
      <c r="K7" s="27" t="s">
        <v>17</v>
      </c>
      <c r="L7" s="92"/>
      <c r="M7" s="93">
        <f t="shared" si="2"/>
        <v>46.728971962616818</v>
      </c>
      <c r="N7" s="94">
        <f t="shared" si="3"/>
        <v>23.364485981308409</v>
      </c>
      <c r="O7" s="94">
        <f t="shared" si="4"/>
        <v>9.3457943925233664</v>
      </c>
      <c r="P7" s="94">
        <f t="shared" si="5"/>
        <v>14.018691588785046</v>
      </c>
      <c r="Q7" s="42"/>
      <c r="R7" s="260" t="s">
        <v>20</v>
      </c>
      <c r="S7" s="260"/>
      <c r="T7" s="12">
        <f>T3*55/100</f>
        <v>629.92990654205607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 t="s">
        <v>165</v>
      </c>
      <c r="C8" s="5">
        <v>120000069145</v>
      </c>
      <c r="D8" s="80">
        <v>244008</v>
      </c>
      <c r="E8" s="27" t="s">
        <v>184</v>
      </c>
      <c r="F8" s="27" t="s">
        <v>185</v>
      </c>
      <c r="G8" s="28" t="s">
        <v>206</v>
      </c>
      <c r="H8" s="66">
        <f t="shared" ref="H8:H18" si="6">J8/1.07</f>
        <v>100</v>
      </c>
      <c r="I8" s="66">
        <f t="shared" ref="I8:I18" si="7">J8-H8</f>
        <v>7</v>
      </c>
      <c r="J8" s="91">
        <v>107</v>
      </c>
      <c r="K8" s="27" t="s">
        <v>17</v>
      </c>
      <c r="L8" s="92"/>
      <c r="M8" s="93">
        <f t="shared" si="2"/>
        <v>100</v>
      </c>
      <c r="N8" s="94">
        <f t="shared" si="3"/>
        <v>50</v>
      </c>
      <c r="O8" s="94">
        <f t="shared" si="4"/>
        <v>20</v>
      </c>
      <c r="P8" s="94">
        <f t="shared" si="5"/>
        <v>30</v>
      </c>
      <c r="Q8" s="42"/>
      <c r="R8" s="271" t="s">
        <v>21</v>
      </c>
      <c r="S8" s="271"/>
      <c r="T8" s="57">
        <f>SUM(O22)</f>
        <v>458.13084112149522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166</v>
      </c>
      <c r="C9" s="5">
        <v>120000069146</v>
      </c>
      <c r="D9" s="80">
        <v>244010</v>
      </c>
      <c r="E9" s="27" t="s">
        <v>186</v>
      </c>
      <c r="F9" s="27" t="s">
        <v>187</v>
      </c>
      <c r="G9" s="28" t="s">
        <v>207</v>
      </c>
      <c r="H9" s="66">
        <f t="shared" si="6"/>
        <v>150</v>
      </c>
      <c r="I9" s="66">
        <f t="shared" si="7"/>
        <v>10.5</v>
      </c>
      <c r="J9" s="101" t="s">
        <v>219</v>
      </c>
      <c r="K9" s="102" t="s">
        <v>17</v>
      </c>
      <c r="L9" s="92"/>
      <c r="M9" s="93">
        <f t="shared" si="2"/>
        <v>150</v>
      </c>
      <c r="N9" s="94">
        <f t="shared" si="3"/>
        <v>75</v>
      </c>
      <c r="O9" s="94">
        <f t="shared" si="4"/>
        <v>30</v>
      </c>
      <c r="P9" s="94">
        <f t="shared" si="5"/>
        <v>45</v>
      </c>
      <c r="Q9" s="42"/>
      <c r="R9" s="279" t="s">
        <v>22</v>
      </c>
      <c r="S9" s="279"/>
      <c r="T9" s="7">
        <f>SUM(T8)</f>
        <v>458.13084112149522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167</v>
      </c>
      <c r="C10" s="5">
        <v>120000069159</v>
      </c>
      <c r="D10" s="80">
        <v>244015</v>
      </c>
      <c r="E10" s="27" t="s">
        <v>188</v>
      </c>
      <c r="F10" s="27" t="s">
        <v>189</v>
      </c>
      <c r="G10" s="28" t="s">
        <v>208</v>
      </c>
      <c r="H10" s="66">
        <f t="shared" si="6"/>
        <v>150</v>
      </c>
      <c r="I10" s="66">
        <f t="shared" si="7"/>
        <v>10.5</v>
      </c>
      <c r="J10" s="103" t="s">
        <v>219</v>
      </c>
      <c r="K10" s="4" t="s">
        <v>158</v>
      </c>
      <c r="L10" s="92"/>
      <c r="M10" s="93">
        <f t="shared" si="2"/>
        <v>150</v>
      </c>
      <c r="N10" s="94">
        <f t="shared" si="3"/>
        <v>75</v>
      </c>
      <c r="O10" s="94">
        <f t="shared" si="4"/>
        <v>30</v>
      </c>
      <c r="P10" s="94">
        <f t="shared" si="5"/>
        <v>45</v>
      </c>
      <c r="Q10" s="11"/>
      <c r="R10" s="271" t="s">
        <v>23</v>
      </c>
      <c r="S10" s="271"/>
      <c r="T10" s="57">
        <f>SUM(P22)</f>
        <v>687.19626168224295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168</v>
      </c>
      <c r="C11" s="5">
        <v>120000069162</v>
      </c>
      <c r="D11" s="80">
        <v>244017</v>
      </c>
      <c r="E11" s="27" t="s">
        <v>190</v>
      </c>
      <c r="F11" s="27" t="s">
        <v>191</v>
      </c>
      <c r="G11" s="28" t="s">
        <v>209</v>
      </c>
      <c r="H11" s="66">
        <f t="shared" si="6"/>
        <v>150</v>
      </c>
      <c r="I11" s="66">
        <f t="shared" si="7"/>
        <v>10.5</v>
      </c>
      <c r="J11" s="103" t="s">
        <v>219</v>
      </c>
      <c r="K11" s="27" t="s">
        <v>18</v>
      </c>
      <c r="L11" s="92"/>
      <c r="M11" s="93">
        <f t="shared" si="2"/>
        <v>150</v>
      </c>
      <c r="N11" s="94">
        <f t="shared" si="3"/>
        <v>75</v>
      </c>
      <c r="O11" s="94">
        <f t="shared" si="4"/>
        <v>30</v>
      </c>
      <c r="P11" s="94">
        <f t="shared" si="5"/>
        <v>45</v>
      </c>
      <c r="Q11" s="11"/>
      <c r="R11" s="260" t="s">
        <v>16</v>
      </c>
      <c r="S11" s="260"/>
      <c r="T11" s="13"/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169</v>
      </c>
      <c r="C12" s="5">
        <v>120000069163</v>
      </c>
      <c r="D12" s="80">
        <v>244017</v>
      </c>
      <c r="E12" s="27" t="s">
        <v>192</v>
      </c>
      <c r="F12" s="36" t="s">
        <v>63</v>
      </c>
      <c r="G12" s="28" t="s">
        <v>210</v>
      </c>
      <c r="H12" s="66">
        <f t="shared" si="6"/>
        <v>185.98130841121494</v>
      </c>
      <c r="I12" s="66">
        <f t="shared" si="7"/>
        <v>13.01869158878506</v>
      </c>
      <c r="J12" s="104">
        <v>199</v>
      </c>
      <c r="K12" s="27" t="s">
        <v>18</v>
      </c>
      <c r="L12" s="92"/>
      <c r="M12" s="93">
        <f t="shared" si="2"/>
        <v>185.98130841121494</v>
      </c>
      <c r="N12" s="94">
        <f t="shared" si="3"/>
        <v>92.990654205607484</v>
      </c>
      <c r="O12" s="94">
        <f t="shared" si="4"/>
        <v>37.196261682242977</v>
      </c>
      <c r="P12" s="94">
        <f t="shared" si="5"/>
        <v>55.794392523364479</v>
      </c>
      <c r="Q12" s="11"/>
      <c r="R12" s="260" t="s">
        <v>17</v>
      </c>
      <c r="S12" s="260"/>
      <c r="T12" s="13">
        <f>SUM(P4,P7:P9,P13,P15)</f>
        <v>204.81308411214951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170</v>
      </c>
      <c r="C13" s="5">
        <v>120000069166</v>
      </c>
      <c r="D13" s="80">
        <v>244018</v>
      </c>
      <c r="E13" s="82" t="s">
        <v>193</v>
      </c>
      <c r="F13" s="36" t="s">
        <v>63</v>
      </c>
      <c r="G13" s="28" t="s">
        <v>211</v>
      </c>
      <c r="H13" s="66">
        <f t="shared" si="6"/>
        <v>100</v>
      </c>
      <c r="I13" s="66">
        <f t="shared" si="7"/>
        <v>7</v>
      </c>
      <c r="J13" s="104">
        <v>107</v>
      </c>
      <c r="K13" s="27" t="s">
        <v>17</v>
      </c>
      <c r="L13" s="92"/>
      <c r="M13" s="93">
        <f t="shared" si="2"/>
        <v>100</v>
      </c>
      <c r="N13" s="94">
        <f t="shared" si="3"/>
        <v>50</v>
      </c>
      <c r="O13" s="94">
        <f t="shared" si="4"/>
        <v>20</v>
      </c>
      <c r="P13" s="94">
        <f t="shared" si="5"/>
        <v>30</v>
      </c>
      <c r="Q13" s="11"/>
      <c r="R13" s="260" t="s">
        <v>15</v>
      </c>
      <c r="S13" s="260"/>
      <c r="T13" s="13">
        <f>SUM(P5,P11:P12,P16)</f>
        <v>160.79439252336448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27" t="s">
        <v>171</v>
      </c>
      <c r="C14" s="5">
        <v>120000069174</v>
      </c>
      <c r="D14" s="81">
        <v>244018</v>
      </c>
      <c r="E14" s="27" t="s">
        <v>194</v>
      </c>
      <c r="F14" s="36" t="s">
        <v>63</v>
      </c>
      <c r="G14" s="28" t="s">
        <v>212</v>
      </c>
      <c r="H14" s="66">
        <f t="shared" si="6"/>
        <v>100</v>
      </c>
      <c r="I14" s="66">
        <f t="shared" si="7"/>
        <v>7</v>
      </c>
      <c r="J14" s="104">
        <v>107</v>
      </c>
      <c r="K14" s="105" t="s">
        <v>158</v>
      </c>
      <c r="L14" s="92"/>
      <c r="M14" s="93">
        <f t="shared" si="2"/>
        <v>100</v>
      </c>
      <c r="N14" s="94">
        <f t="shared" si="3"/>
        <v>50</v>
      </c>
      <c r="O14" s="94">
        <f t="shared" si="4"/>
        <v>20</v>
      </c>
      <c r="P14" s="94">
        <f t="shared" si="5"/>
        <v>30</v>
      </c>
      <c r="Q14" s="11"/>
      <c r="R14" s="260" t="s">
        <v>22</v>
      </c>
      <c r="S14" s="260"/>
      <c r="T14" s="13">
        <f>SUM(P6,P10,P14,P17:P20)</f>
        <v>321.58878504672896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172</v>
      </c>
      <c r="C15" s="5">
        <v>120000069185</v>
      </c>
      <c r="D15" s="81">
        <v>244024</v>
      </c>
      <c r="E15" s="27" t="s">
        <v>195</v>
      </c>
      <c r="F15" s="27" t="s">
        <v>196</v>
      </c>
      <c r="G15" s="28" t="s">
        <v>213</v>
      </c>
      <c r="H15" s="66">
        <f t="shared" si="6"/>
        <v>185.98130841121494</v>
      </c>
      <c r="I15" s="66">
        <f t="shared" si="7"/>
        <v>13.01869158878506</v>
      </c>
      <c r="J15" s="104">
        <v>199</v>
      </c>
      <c r="K15" s="27" t="s">
        <v>17</v>
      </c>
      <c r="L15" s="92"/>
      <c r="M15" s="93">
        <f t="shared" si="2"/>
        <v>185.98130841121494</v>
      </c>
      <c r="N15" s="94">
        <f t="shared" si="3"/>
        <v>92.990654205607484</v>
      </c>
      <c r="O15" s="94">
        <f t="shared" si="4"/>
        <v>37.196261682242977</v>
      </c>
      <c r="P15" s="94">
        <f t="shared" si="5"/>
        <v>55.794392523364479</v>
      </c>
      <c r="Q15" s="11"/>
      <c r="R15" s="274" t="s">
        <v>24</v>
      </c>
      <c r="S15" s="27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173</v>
      </c>
      <c r="C16" s="5">
        <v>120000069179</v>
      </c>
      <c r="D16" s="80">
        <v>244020</v>
      </c>
      <c r="E16" s="27" t="s">
        <v>197</v>
      </c>
      <c r="F16" s="36" t="s">
        <v>63</v>
      </c>
      <c r="G16" s="28" t="s">
        <v>214</v>
      </c>
      <c r="H16" s="66">
        <f t="shared" si="6"/>
        <v>100</v>
      </c>
      <c r="I16" s="66">
        <f t="shared" si="7"/>
        <v>7</v>
      </c>
      <c r="J16" s="91">
        <v>107</v>
      </c>
      <c r="K16" s="27" t="s">
        <v>18</v>
      </c>
      <c r="L16" s="92"/>
      <c r="M16" s="93">
        <f t="shared" si="2"/>
        <v>100</v>
      </c>
      <c r="N16" s="94">
        <f t="shared" si="3"/>
        <v>50</v>
      </c>
      <c r="O16" s="94">
        <f t="shared" si="4"/>
        <v>20</v>
      </c>
      <c r="P16" s="94">
        <f t="shared" si="5"/>
        <v>30</v>
      </c>
      <c r="Q16" s="1"/>
      <c r="R16" s="272" t="s">
        <v>34</v>
      </c>
      <c r="S16" s="27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27" t="s">
        <v>174</v>
      </c>
      <c r="C17" s="5">
        <v>120000067004</v>
      </c>
      <c r="D17" s="80">
        <v>244020</v>
      </c>
      <c r="E17" s="27" t="s">
        <v>198</v>
      </c>
      <c r="F17" s="27" t="s">
        <v>65</v>
      </c>
      <c r="G17" s="28" t="s">
        <v>215</v>
      </c>
      <c r="H17" s="66">
        <f t="shared" si="6"/>
        <v>150</v>
      </c>
      <c r="I17" s="66">
        <f t="shared" si="7"/>
        <v>10.5</v>
      </c>
      <c r="J17" s="103" t="s">
        <v>219</v>
      </c>
      <c r="K17" s="105" t="s">
        <v>158</v>
      </c>
      <c r="L17" s="92"/>
      <c r="M17" s="93">
        <f t="shared" si="2"/>
        <v>150</v>
      </c>
      <c r="N17" s="94">
        <f t="shared" si="3"/>
        <v>75</v>
      </c>
      <c r="O17" s="94">
        <f t="shared" si="4"/>
        <v>30</v>
      </c>
      <c r="P17" s="94">
        <f t="shared" si="5"/>
        <v>45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4" t="s">
        <v>175</v>
      </c>
      <c r="C18" s="5">
        <v>120000067651</v>
      </c>
      <c r="D18" s="80">
        <v>244024</v>
      </c>
      <c r="E18" s="27" t="s">
        <v>199</v>
      </c>
      <c r="F18" s="36" t="s">
        <v>63</v>
      </c>
      <c r="G18" s="28" t="s">
        <v>216</v>
      </c>
      <c r="H18" s="95">
        <f t="shared" si="6"/>
        <v>185.98130841121494</v>
      </c>
      <c r="I18" s="95">
        <f t="shared" si="7"/>
        <v>13.01869158878506</v>
      </c>
      <c r="J18" s="96">
        <v>199</v>
      </c>
      <c r="K18" s="4" t="s">
        <v>158</v>
      </c>
      <c r="L18" s="92"/>
      <c r="M18" s="93">
        <f t="shared" si="2"/>
        <v>185.98130841121494</v>
      </c>
      <c r="N18" s="94">
        <f t="shared" si="3"/>
        <v>92.990654205607484</v>
      </c>
      <c r="O18" s="94">
        <f t="shared" si="4"/>
        <v>37.196261682242977</v>
      </c>
      <c r="P18" s="94">
        <f t="shared" si="5"/>
        <v>55.794392523364479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176</v>
      </c>
      <c r="C19" s="5">
        <v>120000067001</v>
      </c>
      <c r="D19" s="80">
        <v>244027</v>
      </c>
      <c r="E19" s="27" t="s">
        <v>200</v>
      </c>
      <c r="F19" s="36" t="s">
        <v>63</v>
      </c>
      <c r="G19" s="28" t="s">
        <v>217</v>
      </c>
      <c r="H19" s="66">
        <f t="shared" ref="H19:H20" si="8">J19/1.07</f>
        <v>100</v>
      </c>
      <c r="I19" s="66">
        <f t="shared" ref="I19:I20" si="9">J19-H19</f>
        <v>7</v>
      </c>
      <c r="J19" s="104">
        <v>107</v>
      </c>
      <c r="K19" s="105" t="s">
        <v>158</v>
      </c>
      <c r="L19" s="92"/>
      <c r="M19" s="93">
        <f t="shared" si="2"/>
        <v>100</v>
      </c>
      <c r="N19" s="94">
        <f t="shared" si="3"/>
        <v>50</v>
      </c>
      <c r="O19" s="94">
        <f t="shared" si="4"/>
        <v>20</v>
      </c>
      <c r="P19" s="94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177</v>
      </c>
      <c r="C20" s="5">
        <v>120000069223</v>
      </c>
      <c r="D20" s="80">
        <v>244040</v>
      </c>
      <c r="E20" s="83" t="s">
        <v>201</v>
      </c>
      <c r="F20" s="27" t="s">
        <v>202</v>
      </c>
      <c r="G20" s="28" t="s">
        <v>218</v>
      </c>
      <c r="H20" s="66">
        <f t="shared" si="8"/>
        <v>200</v>
      </c>
      <c r="I20" s="66">
        <f t="shared" si="9"/>
        <v>14</v>
      </c>
      <c r="J20" s="104">
        <v>214</v>
      </c>
      <c r="K20" s="105" t="s">
        <v>158</v>
      </c>
      <c r="L20" s="92"/>
      <c r="M20" s="93">
        <f t="shared" si="2"/>
        <v>200</v>
      </c>
      <c r="N20" s="94">
        <f t="shared" si="3"/>
        <v>100</v>
      </c>
      <c r="O20" s="94">
        <f t="shared" si="4"/>
        <v>40</v>
      </c>
      <c r="P20" s="94">
        <f t="shared" si="5"/>
        <v>60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11"/>
      <c r="B21" s="11"/>
      <c r="C21" s="9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11"/>
      <c r="B22" s="11"/>
      <c r="C22" s="90"/>
      <c r="D22" s="11"/>
      <c r="E22" s="11"/>
      <c r="F22" s="11"/>
      <c r="G22" s="11"/>
      <c r="H22" s="89">
        <f>SUM(H4:H21)</f>
        <v>2290.6542056074768</v>
      </c>
      <c r="I22" s="89">
        <f t="shared" ref="I22:J22" si="10">SUM(I4:I21)</f>
        <v>160.34579439252343</v>
      </c>
      <c r="J22" s="89">
        <f t="shared" si="10"/>
        <v>1809</v>
      </c>
      <c r="K22" s="11"/>
      <c r="L22" s="11"/>
      <c r="M22" s="89">
        <f>SUM(M4:M21)</f>
        <v>2290.6542056074768</v>
      </c>
      <c r="N22" s="89">
        <f t="shared" ref="N22:P22" si="11">SUM(N4:N21)</f>
        <v>1145.3271028037384</v>
      </c>
      <c r="O22" s="89">
        <f t="shared" si="11"/>
        <v>458.13084112149522</v>
      </c>
      <c r="P22" s="89">
        <f t="shared" si="11"/>
        <v>687.19626168224295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278"/>
    </row>
    <row r="23" spans="1:25" s="40" customFormat="1" ht="24" customHeight="1">
      <c r="A23" s="11"/>
      <c r="B23" s="11"/>
      <c r="C23" s="9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11"/>
      <c r="B24" s="11"/>
      <c r="C24" s="9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171.79906542056077</v>
      </c>
      <c r="X24" s="17">
        <f t="shared" ref="X24:X27" si="12">W24*4%</f>
        <v>6.8719626168224304</v>
      </c>
      <c r="Y24" s="17">
        <f>(W24-X24)</f>
        <v>164.92710280373834</v>
      </c>
    </row>
    <row r="25" spans="1:25" s="40" customFormat="1" ht="24" customHeight="1">
      <c r="A25" s="11"/>
      <c r="B25" s="11"/>
      <c r="C25" s="9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629.92990654205607</v>
      </c>
      <c r="X25" s="17">
        <f t="shared" si="12"/>
        <v>25.197196261682244</v>
      </c>
      <c r="Y25" s="17">
        <f t="shared" ref="Y25:Y32" si="13">(W25-X25)</f>
        <v>604.73271028037379</v>
      </c>
    </row>
    <row r="26" spans="1:25" s="40" customFormat="1" ht="24" customHeight="1">
      <c r="A26" s="11"/>
      <c r="B26" s="11"/>
      <c r="C26" s="9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376.6121495327103</v>
      </c>
      <c r="X26" s="17">
        <f t="shared" si="12"/>
        <v>15.064485981308412</v>
      </c>
      <c r="Y26" s="17">
        <f t="shared" si="13"/>
        <v>361.54766355140191</v>
      </c>
    </row>
    <row r="27" spans="1:25" s="40" customFormat="1" ht="24" customHeight="1">
      <c r="A27" s="11"/>
      <c r="B27" s="11"/>
      <c r="C27" s="9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332.59345794392527</v>
      </c>
      <c r="X27" s="17">
        <f t="shared" si="12"/>
        <v>13.303738317757011</v>
      </c>
      <c r="Y27" s="17">
        <f t="shared" si="13"/>
        <v>319.28971962616828</v>
      </c>
    </row>
    <row r="28" spans="1:25" s="40" customFormat="1" ht="24" customHeight="1">
      <c r="A28" s="11"/>
      <c r="B28" s="11"/>
      <c r="C28" s="9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779.71962616822418</v>
      </c>
      <c r="X28" s="17">
        <f>W28*4%</f>
        <v>31.188785046728967</v>
      </c>
      <c r="Y28" s="17">
        <f t="shared" si="13"/>
        <v>748.5308411214952</v>
      </c>
    </row>
    <row r="29" spans="1:25" s="40" customFormat="1" ht="24" customHeight="1">
      <c r="A29" s="11"/>
      <c r="B29" s="11"/>
      <c r="C29" s="9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s="40" customFormat="1" ht="24" customHeight="1">
      <c r="A30" s="11"/>
      <c r="B30" s="11"/>
      <c r="C30" s="9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s="40" customFormat="1" ht="24" customHeight="1">
      <c r="A31" s="11"/>
      <c r="B31" s="11"/>
      <c r="C31" s="9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s="40" customFormat="1" ht="24" customHeight="1">
      <c r="A32" s="11"/>
      <c r="B32" s="11"/>
      <c r="C32" s="9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s="40" customFormat="1" ht="24" customHeight="1" thickBot="1">
      <c r="A33" s="11"/>
      <c r="B33" s="11"/>
      <c r="C33" s="9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19"/>
      <c r="T33" s="19"/>
      <c r="U33" s="19"/>
      <c r="V33" s="25" t="s">
        <v>49</v>
      </c>
      <c r="W33" s="26">
        <f>SUM(W24:W32)</f>
        <v>2290.6542056074768</v>
      </c>
      <c r="X33" s="26">
        <f>SUM(X24:X32)</f>
        <v>91.626168224299064</v>
      </c>
      <c r="Y33" s="26">
        <f>SUM(Y24:Y32)</f>
        <v>2199.0280373831774</v>
      </c>
    </row>
    <row r="34" spans="1:25" s="40" customFormat="1" ht="24" customHeight="1" thickTop="1">
      <c r="A34" s="11"/>
      <c r="B34" s="11"/>
      <c r="C34" s="9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9"/>
    </row>
    <row r="35" spans="1:25" s="40" customFormat="1" ht="24" customHeight="1">
      <c r="A35" s="11"/>
      <c r="B35" s="11"/>
      <c r="C35" s="9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0" customFormat="1" ht="24" customHeight="1">
      <c r="A36" s="11"/>
      <c r="B36" s="11"/>
      <c r="C36" s="9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0" customFormat="1" ht="24" customHeight="1">
      <c r="A37" s="11"/>
      <c r="B37" s="11"/>
      <c r="C37" s="9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0" customFormat="1" ht="24" customHeight="1">
      <c r="A38" s="11"/>
      <c r="B38" s="11"/>
      <c r="C38" s="9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0" customFormat="1" ht="24" customHeight="1">
      <c r="A39" s="11"/>
      <c r="B39" s="11"/>
      <c r="C39" s="9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0" customFormat="1" ht="24" customHeight="1">
      <c r="A40" s="11"/>
      <c r="B40" s="11"/>
      <c r="C40" s="9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0" customFormat="1" ht="24" customHeight="1">
      <c r="A41" s="11"/>
      <c r="B41" s="11"/>
      <c r="C41" s="9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9"/>
    </row>
    <row r="42" spans="1:25" s="40" customFormat="1" ht="24" customHeight="1">
      <c r="A42" s="11"/>
      <c r="B42" s="11"/>
      <c r="C42" s="9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9"/>
    </row>
    <row r="43" spans="1:25" s="40" customFormat="1" ht="23.4">
      <c r="A43" s="11"/>
      <c r="B43" s="11"/>
      <c r="C43" s="9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0" customFormat="1" ht="23.4">
      <c r="A44" s="11"/>
      <c r="B44" s="11"/>
      <c r="C44" s="9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0" customFormat="1" ht="23.4">
      <c r="A45" s="11"/>
      <c r="B45" s="11"/>
      <c r="C45" s="9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0" customFormat="1" ht="23.4">
      <c r="A46" s="11"/>
      <c r="B46" s="11"/>
      <c r="C46" s="9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0" customFormat="1" ht="23.4">
      <c r="A47" s="11"/>
      <c r="B47" s="11"/>
      <c r="C47" s="9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0" customFormat="1" ht="23.4">
      <c r="A48" s="11"/>
      <c r="B48" s="11"/>
      <c r="C48" s="9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0" customFormat="1" ht="23.4">
      <c r="A49" s="11"/>
      <c r="B49" s="11"/>
      <c r="C49" s="9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0" customFormat="1" ht="23.4">
      <c r="C50" s="41"/>
    </row>
    <row r="51" spans="1:25" s="40" customFormat="1" ht="23.4">
      <c r="C51" s="41"/>
    </row>
    <row r="52" spans="1:25" s="40" customFormat="1" ht="23.4">
      <c r="C52" s="41"/>
    </row>
    <row r="53" spans="1:25" s="40" customFormat="1" ht="23.4">
      <c r="C53" s="41"/>
    </row>
    <row r="54" spans="1:25" s="40" customFormat="1" ht="23.4">
      <c r="C54" s="41"/>
    </row>
    <row r="55" spans="1:25" s="40" customFormat="1" ht="23.4">
      <c r="C55" s="41"/>
    </row>
    <row r="56" spans="1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1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1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topLeftCell="A11" zoomScale="60" zoomScaleNormal="70" workbookViewId="0">
      <selection activeCell="B5" sqref="B5:B25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7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281" t="s">
        <v>335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SUM(M38)</f>
        <v>5027.3457943925214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SUM(N38)</f>
        <v>2513.6728971962611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08" t="s">
        <v>254</v>
      </c>
      <c r="C4" s="121">
        <v>120000069085</v>
      </c>
      <c r="D4" s="106">
        <v>243998</v>
      </c>
      <c r="E4" s="108" t="s">
        <v>287</v>
      </c>
      <c r="F4" s="124" t="s">
        <v>288</v>
      </c>
      <c r="G4" s="125" t="s">
        <v>221</v>
      </c>
      <c r="H4" s="72">
        <f t="shared" ref="H4:H36" si="0">J4/1.07</f>
        <v>100</v>
      </c>
      <c r="I4" s="72">
        <f t="shared" ref="I4:I36" si="1">J4-H4</f>
        <v>7</v>
      </c>
      <c r="J4" s="49">
        <v>107</v>
      </c>
      <c r="K4" s="115" t="s">
        <v>158</v>
      </c>
      <c r="L4" s="11"/>
      <c r="M4" s="6">
        <f t="shared" ref="M4:M36" si="2">H4</f>
        <v>100</v>
      </c>
      <c r="N4" s="39">
        <f t="shared" ref="N4:N36" si="3">M4-(M4*50/100)</f>
        <v>50</v>
      </c>
      <c r="O4" s="39">
        <f t="shared" ref="O4:O36" si="4">M4-(M4*80/100)</f>
        <v>20</v>
      </c>
      <c r="P4" s="39">
        <f t="shared" ref="P4:P36" si="5">M4-(M4*70/100)</f>
        <v>30</v>
      </c>
      <c r="Q4" s="42"/>
      <c r="R4" s="260" t="s">
        <v>16</v>
      </c>
      <c r="S4" s="260"/>
      <c r="T4" s="12">
        <f>T3*15/100</f>
        <v>377.05093457943917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08" t="s">
        <v>255</v>
      </c>
      <c r="C5" s="122">
        <v>120000069182</v>
      </c>
      <c r="D5" s="106">
        <v>244022</v>
      </c>
      <c r="E5" s="108" t="s">
        <v>289</v>
      </c>
      <c r="F5" s="124" t="s">
        <v>290</v>
      </c>
      <c r="G5" s="125" t="s">
        <v>222</v>
      </c>
      <c r="H5" s="66">
        <f t="shared" si="0"/>
        <v>199</v>
      </c>
      <c r="I5" s="66">
        <f t="shared" si="1"/>
        <v>13.930000000000007</v>
      </c>
      <c r="J5" s="116">
        <v>212.93</v>
      </c>
      <c r="K5" s="117" t="s">
        <v>51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60" t="s">
        <v>17</v>
      </c>
      <c r="S5" s="260"/>
      <c r="T5" s="12">
        <f>T3*15/100</f>
        <v>377.05093457943917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3.4">
      <c r="A6" s="84">
        <v>3</v>
      </c>
      <c r="B6" s="109" t="s">
        <v>256</v>
      </c>
      <c r="C6" s="122">
        <v>120000069188</v>
      </c>
      <c r="D6" s="106">
        <v>244025</v>
      </c>
      <c r="E6" s="113" t="s">
        <v>291</v>
      </c>
      <c r="F6" s="126" t="s">
        <v>292</v>
      </c>
      <c r="G6" s="127" t="s">
        <v>223</v>
      </c>
      <c r="H6" s="66">
        <f t="shared" si="0"/>
        <v>150</v>
      </c>
      <c r="I6" s="66">
        <f t="shared" si="1"/>
        <v>10.5</v>
      </c>
      <c r="J6" s="118" t="s">
        <v>219</v>
      </c>
      <c r="K6" s="119" t="s">
        <v>158</v>
      </c>
      <c r="L6" s="1"/>
      <c r="M6" s="21">
        <f t="shared" si="2"/>
        <v>150</v>
      </c>
      <c r="N6" s="114">
        <f t="shared" si="3"/>
        <v>75</v>
      </c>
      <c r="O6" s="114">
        <f t="shared" si="4"/>
        <v>30</v>
      </c>
      <c r="P6" s="114">
        <f t="shared" si="5"/>
        <v>45</v>
      </c>
      <c r="R6" s="279" t="s">
        <v>15</v>
      </c>
      <c r="S6" s="279"/>
      <c r="T6" s="7">
        <f>T3*15/100</f>
        <v>377.05093457943917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108" t="s">
        <v>257</v>
      </c>
      <c r="C7" s="122">
        <v>120000069196</v>
      </c>
      <c r="D7" s="106">
        <v>244031</v>
      </c>
      <c r="E7" s="108" t="s">
        <v>293</v>
      </c>
      <c r="F7" s="124" t="s">
        <v>294</v>
      </c>
      <c r="G7" s="125" t="s">
        <v>224</v>
      </c>
      <c r="H7" s="66">
        <f t="shared" si="0"/>
        <v>150</v>
      </c>
      <c r="I7" s="66">
        <f t="shared" si="1"/>
        <v>10.5</v>
      </c>
      <c r="J7" s="120">
        <v>160.5</v>
      </c>
      <c r="K7" s="115" t="s">
        <v>158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60" t="s">
        <v>20</v>
      </c>
      <c r="S7" s="260"/>
      <c r="T7" s="12">
        <f>T3*55/100</f>
        <v>1382.5200934579436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108" t="s">
        <v>258</v>
      </c>
      <c r="C8" s="122">
        <v>120000069209</v>
      </c>
      <c r="D8" s="106">
        <v>244034</v>
      </c>
      <c r="E8" s="108" t="s">
        <v>295</v>
      </c>
      <c r="F8" s="124" t="s">
        <v>296</v>
      </c>
      <c r="G8" s="125" t="s">
        <v>225</v>
      </c>
      <c r="H8" s="66">
        <f t="shared" si="0"/>
        <v>166.66355140186917</v>
      </c>
      <c r="I8" s="66">
        <f t="shared" si="1"/>
        <v>11.666448598130842</v>
      </c>
      <c r="J8" s="116">
        <v>178.33</v>
      </c>
      <c r="K8" s="115" t="s">
        <v>158</v>
      </c>
      <c r="L8" s="11"/>
      <c r="M8" s="6">
        <f t="shared" si="2"/>
        <v>166.66355140186917</v>
      </c>
      <c r="N8" s="39">
        <f t="shared" si="3"/>
        <v>83.3317757009346</v>
      </c>
      <c r="O8" s="39">
        <f t="shared" si="4"/>
        <v>33.332710280373817</v>
      </c>
      <c r="P8" s="39">
        <f t="shared" si="5"/>
        <v>49.99906542056074</v>
      </c>
      <c r="Q8" s="42"/>
      <c r="R8" s="271" t="s">
        <v>21</v>
      </c>
      <c r="S8" s="271"/>
      <c r="T8" s="57">
        <f>SUM(O38)</f>
        <v>1005.4691588785043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108" t="s">
        <v>259</v>
      </c>
      <c r="C9" s="122">
        <v>120000069210</v>
      </c>
      <c r="D9" s="106">
        <v>244035</v>
      </c>
      <c r="E9" s="108" t="s">
        <v>297</v>
      </c>
      <c r="F9" s="124" t="s">
        <v>294</v>
      </c>
      <c r="G9" s="125" t="s">
        <v>226</v>
      </c>
      <c r="H9" s="66">
        <f t="shared" si="0"/>
        <v>150</v>
      </c>
      <c r="I9" s="66">
        <f t="shared" si="1"/>
        <v>10.5</v>
      </c>
      <c r="J9" s="118" t="s">
        <v>219</v>
      </c>
      <c r="K9" s="117" t="s">
        <v>17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79" t="s">
        <v>22</v>
      </c>
      <c r="S9" s="279"/>
      <c r="T9" s="7">
        <f>SUM(T8)</f>
        <v>1005.4691588785043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108" t="s">
        <v>260</v>
      </c>
      <c r="C10" s="122">
        <v>120000069219</v>
      </c>
      <c r="D10" s="106">
        <v>244038</v>
      </c>
      <c r="E10" s="108" t="s">
        <v>298</v>
      </c>
      <c r="F10" s="124" t="s">
        <v>294</v>
      </c>
      <c r="G10" s="125" t="s">
        <v>227</v>
      </c>
      <c r="H10" s="66">
        <f t="shared" si="0"/>
        <v>150</v>
      </c>
      <c r="I10" s="66">
        <f t="shared" si="1"/>
        <v>10.5</v>
      </c>
      <c r="J10" s="118" t="s">
        <v>219</v>
      </c>
      <c r="K10" s="115" t="s">
        <v>158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71" t="s">
        <v>23</v>
      </c>
      <c r="S10" s="271"/>
      <c r="T10" s="57">
        <f>SUM(P38)</f>
        <v>1508.2037383177565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108" t="s">
        <v>261</v>
      </c>
      <c r="C11" s="122">
        <v>120000069224</v>
      </c>
      <c r="D11" s="106">
        <v>244040</v>
      </c>
      <c r="E11" s="108" t="s">
        <v>299</v>
      </c>
      <c r="F11" s="124" t="s">
        <v>63</v>
      </c>
      <c r="G11" s="125" t="s">
        <v>228</v>
      </c>
      <c r="H11" s="66">
        <f t="shared" si="0"/>
        <v>100</v>
      </c>
      <c r="I11" s="66">
        <f t="shared" si="1"/>
        <v>7</v>
      </c>
      <c r="J11" s="116">
        <v>107</v>
      </c>
      <c r="K11" s="117" t="s">
        <v>18</v>
      </c>
      <c r="L11" s="11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260" t="s">
        <v>16</v>
      </c>
      <c r="S11" s="260"/>
      <c r="T11" s="13">
        <f>SUM(P13,P5)</f>
        <v>101.75607476635513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108" t="s">
        <v>262</v>
      </c>
      <c r="C12" s="122">
        <v>120000069229</v>
      </c>
      <c r="D12" s="106">
        <v>244042</v>
      </c>
      <c r="E12" s="108" t="s">
        <v>300</v>
      </c>
      <c r="F12" s="124" t="s">
        <v>63</v>
      </c>
      <c r="G12" s="125" t="s">
        <v>229</v>
      </c>
      <c r="H12" s="66">
        <f t="shared" si="0"/>
        <v>185.98130841121494</v>
      </c>
      <c r="I12" s="66">
        <f t="shared" si="1"/>
        <v>13.01869158878506</v>
      </c>
      <c r="J12" s="116">
        <v>199</v>
      </c>
      <c r="K12" s="117" t="s">
        <v>18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60" t="s">
        <v>17</v>
      </c>
      <c r="S12" s="260"/>
      <c r="T12" s="13">
        <f>SUM(P9,P19,P22,P24)</f>
        <v>186.58878504672896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108" t="s">
        <v>263</v>
      </c>
      <c r="C13" s="122">
        <v>120000069230</v>
      </c>
      <c r="D13" s="106">
        <v>244044</v>
      </c>
      <c r="E13" s="108" t="s">
        <v>301</v>
      </c>
      <c r="F13" s="124" t="s">
        <v>302</v>
      </c>
      <c r="G13" s="125" t="s">
        <v>230</v>
      </c>
      <c r="H13" s="66">
        <f t="shared" si="0"/>
        <v>140.18691588785046</v>
      </c>
      <c r="I13" s="66">
        <f t="shared" si="1"/>
        <v>9.8130841121495394</v>
      </c>
      <c r="J13" s="112">
        <v>150</v>
      </c>
      <c r="K13" s="117" t="s">
        <v>51</v>
      </c>
      <c r="L13" s="11"/>
      <c r="M13" s="6">
        <f t="shared" si="2"/>
        <v>140.18691588785046</v>
      </c>
      <c r="N13" s="39">
        <f t="shared" si="3"/>
        <v>70.09345794392523</v>
      </c>
      <c r="O13" s="39">
        <f t="shared" si="4"/>
        <v>28.037383177570092</v>
      </c>
      <c r="P13" s="39">
        <f t="shared" si="5"/>
        <v>42.056074766355138</v>
      </c>
      <c r="Q13" s="11"/>
      <c r="R13" s="260" t="s">
        <v>15</v>
      </c>
      <c r="S13" s="260"/>
      <c r="T13" s="13">
        <f>SUM(P11:P12,P14,P16,P21,P27:P28,P30,P32)</f>
        <v>403.17757009345792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110" t="s">
        <v>264</v>
      </c>
      <c r="C14" s="123">
        <v>120000069258</v>
      </c>
      <c r="D14" s="106">
        <v>244044</v>
      </c>
      <c r="E14" s="108" t="s">
        <v>303</v>
      </c>
      <c r="F14" s="124" t="s">
        <v>304</v>
      </c>
      <c r="G14" s="125" t="s">
        <v>231</v>
      </c>
      <c r="H14" s="66">
        <f t="shared" si="0"/>
        <v>200</v>
      </c>
      <c r="I14" s="66">
        <f t="shared" si="1"/>
        <v>14</v>
      </c>
      <c r="J14" s="112">
        <v>214</v>
      </c>
      <c r="K14" s="117" t="s">
        <v>18</v>
      </c>
      <c r="L14" s="11"/>
      <c r="M14" s="6">
        <f t="shared" si="2"/>
        <v>200</v>
      </c>
      <c r="N14" s="39">
        <f t="shared" si="3"/>
        <v>100</v>
      </c>
      <c r="O14" s="39">
        <f t="shared" si="4"/>
        <v>40</v>
      </c>
      <c r="P14" s="39">
        <f t="shared" si="5"/>
        <v>60</v>
      </c>
      <c r="Q14" s="11"/>
      <c r="R14" s="260" t="s">
        <v>22</v>
      </c>
      <c r="S14" s="260"/>
      <c r="T14" s="13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108" t="s">
        <v>265</v>
      </c>
      <c r="C15" s="122">
        <v>120000069241</v>
      </c>
      <c r="D15" s="106">
        <v>244046</v>
      </c>
      <c r="E15" s="108" t="s">
        <v>305</v>
      </c>
      <c r="F15" s="124" t="s">
        <v>63</v>
      </c>
      <c r="G15" s="125" t="s">
        <v>232</v>
      </c>
      <c r="H15" s="66">
        <f t="shared" si="0"/>
        <v>100</v>
      </c>
      <c r="I15" s="66">
        <f t="shared" si="1"/>
        <v>7</v>
      </c>
      <c r="J15" s="112">
        <v>107</v>
      </c>
      <c r="K15" s="115" t="s">
        <v>158</v>
      </c>
      <c r="L15" s="11"/>
      <c r="M15" s="6">
        <f t="shared" si="2"/>
        <v>100</v>
      </c>
      <c r="N15" s="39">
        <f t="shared" si="3"/>
        <v>50</v>
      </c>
      <c r="O15" s="39">
        <f t="shared" si="4"/>
        <v>20</v>
      </c>
      <c r="P15" s="39">
        <f t="shared" si="5"/>
        <v>30</v>
      </c>
      <c r="Q15" s="11"/>
      <c r="R15" s="274" t="s">
        <v>24</v>
      </c>
      <c r="S15" s="27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108" t="s">
        <v>266</v>
      </c>
      <c r="C16" s="122">
        <v>120000069242</v>
      </c>
      <c r="D16" s="106">
        <v>244047</v>
      </c>
      <c r="E16" s="108" t="s">
        <v>306</v>
      </c>
      <c r="F16" s="124" t="s">
        <v>63</v>
      </c>
      <c r="G16" s="125" t="s">
        <v>233</v>
      </c>
      <c r="H16" s="66">
        <f t="shared" si="0"/>
        <v>185.98130841121494</v>
      </c>
      <c r="I16" s="66">
        <f t="shared" si="1"/>
        <v>13.01869158878506</v>
      </c>
      <c r="J16" s="112">
        <v>199</v>
      </c>
      <c r="K16" s="117" t="s">
        <v>18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72" t="s">
        <v>34</v>
      </c>
      <c r="S16" s="27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108" t="s">
        <v>267</v>
      </c>
      <c r="C17" s="122">
        <v>120000069243</v>
      </c>
      <c r="D17" s="106">
        <v>244048</v>
      </c>
      <c r="E17" s="111" t="s">
        <v>307</v>
      </c>
      <c r="F17" s="124" t="s">
        <v>63</v>
      </c>
      <c r="G17" s="125" t="s">
        <v>234</v>
      </c>
      <c r="H17" s="66">
        <f t="shared" si="0"/>
        <v>100</v>
      </c>
      <c r="I17" s="66">
        <f t="shared" si="1"/>
        <v>7</v>
      </c>
      <c r="J17" s="112">
        <v>107</v>
      </c>
      <c r="K17" s="115" t="s">
        <v>158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110" t="s">
        <v>268</v>
      </c>
      <c r="C18" s="123">
        <v>120000069259</v>
      </c>
      <c r="D18" s="106">
        <v>244049</v>
      </c>
      <c r="E18" s="108" t="s">
        <v>308</v>
      </c>
      <c r="F18" s="128" t="s">
        <v>309</v>
      </c>
      <c r="G18" s="125" t="s">
        <v>235</v>
      </c>
      <c r="H18" s="66">
        <f t="shared" si="0"/>
        <v>185.98130841121494</v>
      </c>
      <c r="I18" s="66">
        <f t="shared" si="1"/>
        <v>13.01869158878506</v>
      </c>
      <c r="J18" s="112">
        <v>199</v>
      </c>
      <c r="K18" s="115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108" t="s">
        <v>269</v>
      </c>
      <c r="C19" s="122">
        <v>120000069247</v>
      </c>
      <c r="D19" s="106">
        <v>244050</v>
      </c>
      <c r="E19" s="108" t="s">
        <v>310</v>
      </c>
      <c r="F19" s="124" t="s">
        <v>63</v>
      </c>
      <c r="G19" s="125" t="s">
        <v>236</v>
      </c>
      <c r="H19" s="66">
        <f t="shared" si="0"/>
        <v>100</v>
      </c>
      <c r="I19" s="66">
        <f t="shared" si="1"/>
        <v>7</v>
      </c>
      <c r="J19" s="112">
        <v>107</v>
      </c>
      <c r="K19" s="117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108" t="s">
        <v>270</v>
      </c>
      <c r="C20" s="122">
        <v>120000069248</v>
      </c>
      <c r="D20" s="106">
        <v>244050</v>
      </c>
      <c r="E20" s="108" t="s">
        <v>311</v>
      </c>
      <c r="F20" s="124" t="s">
        <v>312</v>
      </c>
      <c r="G20" s="125" t="s">
        <v>237</v>
      </c>
      <c r="H20" s="66">
        <f t="shared" si="0"/>
        <v>150</v>
      </c>
      <c r="I20" s="66">
        <f t="shared" si="1"/>
        <v>10.5</v>
      </c>
      <c r="J20" s="112">
        <v>160.5</v>
      </c>
      <c r="K20" s="115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108" t="s">
        <v>271</v>
      </c>
      <c r="C21" s="122">
        <v>120000068258</v>
      </c>
      <c r="D21" s="106">
        <v>244051</v>
      </c>
      <c r="E21" s="108" t="s">
        <v>313</v>
      </c>
      <c r="F21" s="124" t="s">
        <v>63</v>
      </c>
      <c r="G21" s="125" t="s">
        <v>238</v>
      </c>
      <c r="H21" s="66">
        <f t="shared" si="0"/>
        <v>100</v>
      </c>
      <c r="I21" s="66">
        <f t="shared" si="1"/>
        <v>7</v>
      </c>
      <c r="J21" s="112">
        <v>107</v>
      </c>
      <c r="K21" s="117" t="s">
        <v>18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108" t="s">
        <v>272</v>
      </c>
      <c r="C22" s="122">
        <v>120000030006</v>
      </c>
      <c r="D22" s="106">
        <v>244053</v>
      </c>
      <c r="E22" s="108" t="s">
        <v>314</v>
      </c>
      <c r="F22" s="124" t="s">
        <v>63</v>
      </c>
      <c r="G22" s="125" t="s">
        <v>239</v>
      </c>
      <c r="H22" s="66">
        <f t="shared" si="0"/>
        <v>185.98130841121494</v>
      </c>
      <c r="I22" s="66">
        <f t="shared" si="1"/>
        <v>13.01869158878506</v>
      </c>
      <c r="J22" s="112">
        <v>199</v>
      </c>
      <c r="K22" s="117" t="s">
        <v>17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278"/>
    </row>
    <row r="23" spans="1:25" s="40" customFormat="1" ht="24" customHeight="1">
      <c r="A23" s="56">
        <v>20</v>
      </c>
      <c r="B23" s="108" t="s">
        <v>273</v>
      </c>
      <c r="C23" s="122">
        <v>120000069257</v>
      </c>
      <c r="D23" s="106">
        <v>244053</v>
      </c>
      <c r="E23" s="108" t="s">
        <v>315</v>
      </c>
      <c r="F23" s="124" t="s">
        <v>316</v>
      </c>
      <c r="G23" s="125" t="s">
        <v>240</v>
      </c>
      <c r="H23" s="66">
        <f t="shared" si="0"/>
        <v>150</v>
      </c>
      <c r="I23" s="66">
        <f t="shared" si="1"/>
        <v>10.5</v>
      </c>
      <c r="J23" s="112">
        <v>160.5</v>
      </c>
      <c r="K23" s="115" t="s">
        <v>158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108" t="s">
        <v>274</v>
      </c>
      <c r="C24" s="122">
        <v>120000069252</v>
      </c>
      <c r="D24" s="106">
        <v>244054</v>
      </c>
      <c r="E24" s="108" t="s">
        <v>317</v>
      </c>
      <c r="F24" s="124" t="s">
        <v>63</v>
      </c>
      <c r="G24" s="125" t="s">
        <v>241</v>
      </c>
      <c r="H24" s="66">
        <f t="shared" si="0"/>
        <v>185.98130841121494</v>
      </c>
      <c r="I24" s="66">
        <f t="shared" si="1"/>
        <v>13.01869158878506</v>
      </c>
      <c r="J24" s="112">
        <v>199</v>
      </c>
      <c r="K24" s="117" t="s">
        <v>17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478.80700934579431</v>
      </c>
      <c r="X24" s="17">
        <f t="shared" ref="X24:X27" si="6">W24*4%</f>
        <v>19.152280373831772</v>
      </c>
      <c r="Y24" s="17">
        <f>(W24-X24)</f>
        <v>459.65472897196253</v>
      </c>
    </row>
    <row r="25" spans="1:25" s="40" customFormat="1" ht="24" customHeight="1">
      <c r="A25" s="56">
        <v>22</v>
      </c>
      <c r="B25" s="108" t="s">
        <v>275</v>
      </c>
      <c r="C25" s="122">
        <v>120000069262</v>
      </c>
      <c r="D25" s="106">
        <v>244054</v>
      </c>
      <c r="E25" s="108" t="s">
        <v>318</v>
      </c>
      <c r="F25" s="124" t="s">
        <v>65</v>
      </c>
      <c r="G25" s="125" t="s">
        <v>242</v>
      </c>
      <c r="H25" s="66">
        <f t="shared" si="0"/>
        <v>150</v>
      </c>
      <c r="I25" s="66">
        <f t="shared" si="1"/>
        <v>10.5</v>
      </c>
      <c r="J25" s="112">
        <v>160.5</v>
      </c>
      <c r="K25" s="115" t="s">
        <v>158</v>
      </c>
      <c r="L25" s="11"/>
      <c r="M25" s="6">
        <f t="shared" si="2"/>
        <v>150</v>
      </c>
      <c r="N25" s="39">
        <f t="shared" si="3"/>
        <v>75</v>
      </c>
      <c r="O25" s="39">
        <f t="shared" si="4"/>
        <v>30</v>
      </c>
      <c r="P25" s="39">
        <f t="shared" si="5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1382.5200934579436</v>
      </c>
      <c r="X25" s="17">
        <f t="shared" si="6"/>
        <v>55.300803738317747</v>
      </c>
      <c r="Y25" s="17">
        <f t="shared" ref="Y25:Y32" si="7">(W25-X25)</f>
        <v>1327.219289719626</v>
      </c>
    </row>
    <row r="26" spans="1:25" s="40" customFormat="1" ht="24" customHeight="1">
      <c r="A26" s="56">
        <v>23</v>
      </c>
      <c r="B26" s="108" t="s">
        <v>276</v>
      </c>
      <c r="C26" s="123">
        <v>120000069263</v>
      </c>
      <c r="D26" s="106">
        <v>244055</v>
      </c>
      <c r="E26" s="108" t="s">
        <v>319</v>
      </c>
      <c r="F26" s="124" t="s">
        <v>320</v>
      </c>
      <c r="G26" s="125" t="s">
        <v>243</v>
      </c>
      <c r="H26" s="66">
        <f t="shared" si="0"/>
        <v>150</v>
      </c>
      <c r="I26" s="66">
        <f t="shared" si="1"/>
        <v>10.5</v>
      </c>
      <c r="J26" s="112">
        <v>160.5</v>
      </c>
      <c r="K26" s="115" t="s">
        <v>158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563.63971962616813</v>
      </c>
      <c r="X26" s="17">
        <f t="shared" si="6"/>
        <v>22.545588785046725</v>
      </c>
      <c r="Y26" s="17">
        <f t="shared" si="7"/>
        <v>541.09413084112145</v>
      </c>
    </row>
    <row r="27" spans="1:25" s="40" customFormat="1" ht="24" customHeight="1">
      <c r="A27" s="56">
        <v>24</v>
      </c>
      <c r="B27" s="108" t="s">
        <v>277</v>
      </c>
      <c r="C27" s="122">
        <v>120000069264</v>
      </c>
      <c r="D27" s="106">
        <v>244055</v>
      </c>
      <c r="E27" s="108" t="s">
        <v>321</v>
      </c>
      <c r="F27" s="124" t="s">
        <v>63</v>
      </c>
      <c r="G27" s="125" t="s">
        <v>244</v>
      </c>
      <c r="H27" s="66">
        <f t="shared" si="0"/>
        <v>185.98130841121494</v>
      </c>
      <c r="I27" s="66">
        <f t="shared" si="1"/>
        <v>13.01869158878506</v>
      </c>
      <c r="J27" s="112">
        <v>199</v>
      </c>
      <c r="K27" s="117" t="s">
        <v>18</v>
      </c>
      <c r="L27" s="11"/>
      <c r="M27" s="6">
        <f t="shared" si="2"/>
        <v>185.98130841121494</v>
      </c>
      <c r="N27" s="39">
        <f t="shared" si="3"/>
        <v>92.990654205607484</v>
      </c>
      <c r="O27" s="39">
        <f t="shared" si="4"/>
        <v>37.196261682242977</v>
      </c>
      <c r="P27" s="39">
        <f t="shared" si="5"/>
        <v>55.794392523364479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780.22850467289709</v>
      </c>
      <c r="X27" s="17">
        <f t="shared" si="6"/>
        <v>31.209140186915885</v>
      </c>
      <c r="Y27" s="17">
        <f t="shared" si="7"/>
        <v>749.01936448598121</v>
      </c>
    </row>
    <row r="28" spans="1:25" s="40" customFormat="1" ht="24" customHeight="1">
      <c r="A28" s="56">
        <v>25</v>
      </c>
      <c r="B28" s="108" t="s">
        <v>278</v>
      </c>
      <c r="C28" s="122">
        <v>120000069266</v>
      </c>
      <c r="D28" s="106">
        <v>244056</v>
      </c>
      <c r="E28" s="108" t="s">
        <v>322</v>
      </c>
      <c r="F28" s="124" t="s">
        <v>63</v>
      </c>
      <c r="G28" s="125" t="s">
        <v>245</v>
      </c>
      <c r="H28" s="66">
        <f t="shared" si="0"/>
        <v>100</v>
      </c>
      <c r="I28" s="66">
        <f t="shared" si="1"/>
        <v>7</v>
      </c>
      <c r="J28" s="112">
        <v>107</v>
      </c>
      <c r="K28" s="117" t="s">
        <v>18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1822.1504672897195</v>
      </c>
      <c r="X28" s="17">
        <f>W28*4%</f>
        <v>72.886018691588774</v>
      </c>
      <c r="Y28" s="17">
        <f t="shared" si="7"/>
        <v>1749.2644485981307</v>
      </c>
    </row>
    <row r="29" spans="1:25" s="40" customFormat="1" ht="24" customHeight="1">
      <c r="A29" s="56">
        <v>26</v>
      </c>
      <c r="B29" s="108" t="s">
        <v>279</v>
      </c>
      <c r="C29" s="122">
        <v>120000069268</v>
      </c>
      <c r="D29" s="106">
        <v>244060</v>
      </c>
      <c r="E29" s="108" t="s">
        <v>323</v>
      </c>
      <c r="F29" s="124" t="s">
        <v>324</v>
      </c>
      <c r="G29" s="125" t="s">
        <v>246</v>
      </c>
      <c r="H29" s="66">
        <f t="shared" si="0"/>
        <v>150</v>
      </c>
      <c r="I29" s="66">
        <f t="shared" si="1"/>
        <v>10.5</v>
      </c>
      <c r="J29" s="112">
        <v>160.5</v>
      </c>
      <c r="K29" s="115" t="s">
        <v>158</v>
      </c>
      <c r="L29" s="11"/>
      <c r="M29" s="6">
        <f t="shared" si="2"/>
        <v>150</v>
      </c>
      <c r="N29" s="39">
        <f t="shared" si="3"/>
        <v>75</v>
      </c>
      <c r="O29" s="39">
        <f t="shared" si="4"/>
        <v>30</v>
      </c>
      <c r="P29" s="39">
        <f t="shared" si="5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A30" s="56">
        <v>27</v>
      </c>
      <c r="B30" s="108" t="s">
        <v>280</v>
      </c>
      <c r="C30" s="122">
        <v>120000069273</v>
      </c>
      <c r="D30" s="106">
        <v>244060</v>
      </c>
      <c r="E30" s="108" t="s">
        <v>325</v>
      </c>
      <c r="F30" s="124" t="s">
        <v>63</v>
      </c>
      <c r="G30" s="125" t="s">
        <v>247</v>
      </c>
      <c r="H30" s="66">
        <f t="shared" si="0"/>
        <v>100</v>
      </c>
      <c r="I30" s="66">
        <f t="shared" si="1"/>
        <v>7</v>
      </c>
      <c r="J30" s="112">
        <v>107</v>
      </c>
      <c r="K30" s="117" t="s">
        <v>18</v>
      </c>
      <c r="L30" s="11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s="40" customFormat="1" ht="24" customHeight="1">
      <c r="A31" s="56">
        <v>28</v>
      </c>
      <c r="B31" s="108" t="s">
        <v>281</v>
      </c>
      <c r="C31" s="122">
        <v>120000069276</v>
      </c>
      <c r="D31" s="106">
        <v>244061</v>
      </c>
      <c r="E31" s="108" t="s">
        <v>326</v>
      </c>
      <c r="F31" s="124" t="s">
        <v>327</v>
      </c>
      <c r="G31" s="125" t="s">
        <v>248</v>
      </c>
      <c r="H31" s="66">
        <f t="shared" si="0"/>
        <v>150</v>
      </c>
      <c r="I31" s="66">
        <f t="shared" si="1"/>
        <v>10.5</v>
      </c>
      <c r="J31" s="112">
        <v>160.5</v>
      </c>
      <c r="K31" s="115" t="s">
        <v>158</v>
      </c>
      <c r="L31" s="11"/>
      <c r="M31" s="6">
        <f t="shared" si="2"/>
        <v>150</v>
      </c>
      <c r="N31" s="39">
        <f t="shared" si="3"/>
        <v>75</v>
      </c>
      <c r="O31" s="39">
        <f t="shared" si="4"/>
        <v>30</v>
      </c>
      <c r="P31" s="39">
        <f t="shared" si="5"/>
        <v>45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s="40" customFormat="1" ht="24" customHeight="1">
      <c r="A32" s="56">
        <v>29</v>
      </c>
      <c r="B32" s="108" t="s">
        <v>282</v>
      </c>
      <c r="C32" s="122">
        <v>120000069277</v>
      </c>
      <c r="D32" s="106">
        <v>244061</v>
      </c>
      <c r="E32" s="108" t="s">
        <v>328</v>
      </c>
      <c r="F32" s="124" t="s">
        <v>63</v>
      </c>
      <c r="G32" s="125" t="s">
        <v>249</v>
      </c>
      <c r="H32" s="66">
        <f t="shared" si="0"/>
        <v>185.98130841121494</v>
      </c>
      <c r="I32" s="66">
        <f t="shared" si="1"/>
        <v>13.01869158878506</v>
      </c>
      <c r="J32" s="112">
        <v>199</v>
      </c>
      <c r="K32" s="117" t="s">
        <v>18</v>
      </c>
      <c r="L32" s="11"/>
      <c r="M32" s="6">
        <f t="shared" si="2"/>
        <v>185.98130841121494</v>
      </c>
      <c r="N32" s="39">
        <f t="shared" si="3"/>
        <v>92.990654205607484</v>
      </c>
      <c r="O32" s="39">
        <f t="shared" si="4"/>
        <v>37.196261682242977</v>
      </c>
      <c r="P32" s="39">
        <f t="shared" si="5"/>
        <v>55.794392523364479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s="40" customFormat="1" ht="24" customHeight="1" thickBot="1">
      <c r="A33" s="56">
        <v>30</v>
      </c>
      <c r="B33" s="108" t="s">
        <v>283</v>
      </c>
      <c r="C33" s="122">
        <v>120000041742</v>
      </c>
      <c r="D33" s="106">
        <v>244062</v>
      </c>
      <c r="E33" s="108" t="s">
        <v>329</v>
      </c>
      <c r="F33" s="124" t="s">
        <v>330</v>
      </c>
      <c r="G33" s="125" t="s">
        <v>250</v>
      </c>
      <c r="H33" s="66">
        <f t="shared" si="0"/>
        <v>233.64485981308411</v>
      </c>
      <c r="I33" s="66">
        <f t="shared" si="1"/>
        <v>16.355140186915889</v>
      </c>
      <c r="J33" s="112">
        <v>250</v>
      </c>
      <c r="K33" s="115" t="s">
        <v>158</v>
      </c>
      <c r="L33" s="11"/>
      <c r="M33" s="6">
        <f t="shared" si="2"/>
        <v>233.64485981308411</v>
      </c>
      <c r="N33" s="39">
        <f t="shared" si="3"/>
        <v>116.82242990654206</v>
      </c>
      <c r="O33" s="39">
        <f t="shared" si="4"/>
        <v>46.728971962616811</v>
      </c>
      <c r="P33" s="39">
        <f t="shared" si="5"/>
        <v>70.093457943925245</v>
      </c>
      <c r="Q33" s="2"/>
      <c r="R33" s="19"/>
      <c r="S33" s="19"/>
      <c r="T33" s="19"/>
      <c r="U33" s="19"/>
      <c r="V33" s="25" t="s">
        <v>49</v>
      </c>
      <c r="W33" s="26">
        <f>SUM(W24:W32)</f>
        <v>5027.3457943925223</v>
      </c>
      <c r="X33" s="26">
        <f>SUM(X24:X32)</f>
        <v>201.09383177570089</v>
      </c>
      <c r="Y33" s="26">
        <f>SUM(Y24:Y32)</f>
        <v>4826.2519626168223</v>
      </c>
    </row>
    <row r="34" spans="1:25" s="40" customFormat="1" ht="24" customHeight="1" thickTop="1">
      <c r="A34" s="56">
        <v>31</v>
      </c>
      <c r="B34" s="108" t="s">
        <v>284</v>
      </c>
      <c r="C34" s="122">
        <v>120000052575</v>
      </c>
      <c r="D34" s="106">
        <v>244063</v>
      </c>
      <c r="E34" s="108" t="s">
        <v>331</v>
      </c>
      <c r="F34" s="124" t="s">
        <v>327</v>
      </c>
      <c r="G34" s="125" t="s">
        <v>251</v>
      </c>
      <c r="H34" s="66">
        <f t="shared" si="0"/>
        <v>150</v>
      </c>
      <c r="I34" s="66">
        <f t="shared" si="1"/>
        <v>10.5</v>
      </c>
      <c r="J34" s="112">
        <v>160.5</v>
      </c>
      <c r="K34" s="115" t="s">
        <v>158</v>
      </c>
      <c r="L34" s="11"/>
      <c r="M34" s="6">
        <f t="shared" si="2"/>
        <v>150</v>
      </c>
      <c r="N34" s="39">
        <f t="shared" si="3"/>
        <v>75</v>
      </c>
      <c r="O34" s="39">
        <f t="shared" si="4"/>
        <v>30</v>
      </c>
      <c r="P34" s="39">
        <f t="shared" si="5"/>
        <v>45</v>
      </c>
      <c r="Q34" s="2"/>
      <c r="R34" s="19"/>
    </row>
    <row r="35" spans="1:25" s="40" customFormat="1" ht="24" customHeight="1">
      <c r="A35" s="56">
        <v>32</v>
      </c>
      <c r="B35" s="110" t="s">
        <v>285</v>
      </c>
      <c r="C35" s="123">
        <v>120000069285</v>
      </c>
      <c r="D35" s="106">
        <v>244064</v>
      </c>
      <c r="E35" s="108" t="s">
        <v>332</v>
      </c>
      <c r="F35" s="124" t="s">
        <v>294</v>
      </c>
      <c r="G35" s="125" t="s">
        <v>252</v>
      </c>
      <c r="H35" s="66">
        <f t="shared" si="0"/>
        <v>150</v>
      </c>
      <c r="I35" s="66">
        <f t="shared" si="1"/>
        <v>10.5</v>
      </c>
      <c r="J35" s="112">
        <v>160.5</v>
      </c>
      <c r="K35" s="115" t="s">
        <v>158</v>
      </c>
      <c r="L35" s="11"/>
      <c r="M35" s="6">
        <f t="shared" si="2"/>
        <v>150</v>
      </c>
      <c r="N35" s="39">
        <f t="shared" si="3"/>
        <v>75</v>
      </c>
      <c r="O35" s="39">
        <f t="shared" si="4"/>
        <v>30</v>
      </c>
      <c r="P35" s="39">
        <f t="shared" si="5"/>
        <v>45</v>
      </c>
      <c r="Q35" s="2"/>
    </row>
    <row r="36" spans="1:25" s="40" customFormat="1" ht="24" customHeight="1">
      <c r="A36" s="56">
        <v>33</v>
      </c>
      <c r="B36" s="110" t="s">
        <v>286</v>
      </c>
      <c r="C36" s="123">
        <v>120000066884</v>
      </c>
      <c r="D36" s="107">
        <v>244074</v>
      </c>
      <c r="E36" s="110" t="s">
        <v>333</v>
      </c>
      <c r="F36" s="124" t="s">
        <v>334</v>
      </c>
      <c r="G36" s="125" t="s">
        <v>253</v>
      </c>
      <c r="H36" s="66">
        <f t="shared" si="0"/>
        <v>185.98130841121494</v>
      </c>
      <c r="I36" s="66">
        <f t="shared" si="1"/>
        <v>13.01869158878506</v>
      </c>
      <c r="J36" s="112">
        <v>199</v>
      </c>
      <c r="K36" s="115" t="s">
        <v>158</v>
      </c>
      <c r="L36" s="11"/>
      <c r="M36" s="6">
        <f t="shared" si="2"/>
        <v>185.98130841121494</v>
      </c>
      <c r="N36" s="39">
        <f t="shared" si="3"/>
        <v>92.990654205607484</v>
      </c>
      <c r="O36" s="39">
        <f t="shared" si="4"/>
        <v>37.196261682242977</v>
      </c>
      <c r="P36" s="39">
        <f t="shared" si="5"/>
        <v>55.794392523364479</v>
      </c>
      <c r="Q36" s="2"/>
    </row>
    <row r="37" spans="1:25" s="40" customFormat="1" ht="24" customHeight="1">
      <c r="C37" s="41"/>
      <c r="L37" s="11"/>
    </row>
    <row r="38" spans="1:25" s="40" customFormat="1" ht="24" customHeight="1">
      <c r="C38" s="41"/>
      <c r="H38" s="30">
        <f>SUM(H4:H37)</f>
        <v>5027.3457943925214</v>
      </c>
      <c r="I38" s="30">
        <f t="shared" ref="I38:J38" si="9">SUM(I4:I37)</f>
        <v>351.91420560747679</v>
      </c>
      <c r="J38" s="30">
        <f t="shared" si="9"/>
        <v>4897.76</v>
      </c>
      <c r="M38" s="30">
        <f>SUM(M4:M37)</f>
        <v>5027.3457943925214</v>
      </c>
      <c r="N38" s="30">
        <f t="shared" ref="N38" si="10">SUM(N4:N37)</f>
        <v>2513.6728971962611</v>
      </c>
      <c r="O38" s="30">
        <f t="shared" ref="O38" si="11">SUM(O4:O37)</f>
        <v>1005.4691588785043</v>
      </c>
      <c r="P38" s="30">
        <f>SUM(P4:P37)</f>
        <v>1508.2037383177565</v>
      </c>
    </row>
    <row r="39" spans="1:25" s="40" customFormat="1" ht="24" customHeight="1">
      <c r="C39" s="41"/>
    </row>
    <row r="40" spans="1:25" s="40" customFormat="1" ht="24" customHeight="1">
      <c r="C40" s="41"/>
    </row>
    <row r="41" spans="1:25" s="40" customFormat="1" ht="24" customHeight="1">
      <c r="C41" s="41"/>
    </row>
    <row r="42" spans="1:25" s="40" customFormat="1" ht="24" customHeight="1">
      <c r="C42" s="41"/>
    </row>
    <row r="43" spans="1:25" s="40" customFormat="1" ht="23.4">
      <c r="C43" s="41"/>
    </row>
    <row r="44" spans="1:25" s="40" customFormat="1" ht="23.4">
      <c r="C44" s="41"/>
    </row>
    <row r="45" spans="1:25" s="40" customFormat="1" ht="23.4">
      <c r="C45" s="41"/>
    </row>
    <row r="46" spans="1:25" s="40" customFormat="1" ht="23.4">
      <c r="C46" s="41"/>
    </row>
    <row r="47" spans="1:25" s="40" customFormat="1" ht="23.4">
      <c r="C47" s="41"/>
    </row>
    <row r="48" spans="1:25" s="40" customFormat="1" ht="23.4">
      <c r="C48" s="41"/>
    </row>
    <row r="49" spans="3:25" s="40" customFormat="1" ht="23.4">
      <c r="C49" s="41"/>
    </row>
    <row r="50" spans="3:25" s="40" customFormat="1" ht="23.4">
      <c r="C50" s="41"/>
    </row>
    <row r="51" spans="3:25" s="40" customFormat="1" ht="23.4">
      <c r="C51" s="41"/>
    </row>
    <row r="52" spans="3:25" s="40" customFormat="1" ht="23.4">
      <c r="C52" s="41"/>
    </row>
    <row r="53" spans="3:25" s="40" customFormat="1" ht="23.4">
      <c r="C53" s="41"/>
    </row>
    <row r="54" spans="3:25" s="40" customFormat="1" ht="23.4">
      <c r="C54" s="41"/>
    </row>
    <row r="55" spans="3:25" s="40" customFormat="1" ht="23.4">
      <c r="C55" s="41"/>
    </row>
    <row r="56" spans="3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3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3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12:S12"/>
    <mergeCell ref="R13:S13"/>
    <mergeCell ref="R14:S14"/>
    <mergeCell ref="R15:S15"/>
    <mergeCell ref="R7:S7"/>
    <mergeCell ref="R8:S8"/>
    <mergeCell ref="R9:S9"/>
    <mergeCell ref="R10:S10"/>
    <mergeCell ref="R11:S11"/>
    <mergeCell ref="A2:A3"/>
    <mergeCell ref="B2:B3"/>
    <mergeCell ref="C2:C3"/>
    <mergeCell ref="D2:D3"/>
    <mergeCell ref="E2:E3"/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281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SUM(M29)</f>
        <v>3844.4766355140187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SUM(N29)</f>
        <v>1922.2383177570093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62" t="s">
        <v>360</v>
      </c>
      <c r="C4" s="65">
        <v>120000069255</v>
      </c>
      <c r="D4" s="62">
        <v>244054</v>
      </c>
      <c r="E4" s="27" t="s">
        <v>384</v>
      </c>
      <c r="F4" s="27" t="s">
        <v>385</v>
      </c>
      <c r="G4" s="28" t="s">
        <v>336</v>
      </c>
      <c r="H4" s="66">
        <f t="shared" ref="H4:H27" si="0">J4/1.07</f>
        <v>150</v>
      </c>
      <c r="I4" s="66">
        <f t="shared" ref="I4:I27" si="1">J4-H4</f>
        <v>10.5</v>
      </c>
      <c r="J4" s="112">
        <v>160.5</v>
      </c>
      <c r="K4" s="73" t="s">
        <v>158</v>
      </c>
      <c r="L4" s="11"/>
      <c r="M4" s="6">
        <f t="shared" ref="M4:M27" si="2">H4</f>
        <v>150</v>
      </c>
      <c r="N4" s="39">
        <f t="shared" ref="N4:N27" si="3">M4-(M4*50/100)</f>
        <v>75</v>
      </c>
      <c r="O4" s="39">
        <f t="shared" ref="O4:O27" si="4">M4-(M4*80/100)</f>
        <v>30</v>
      </c>
      <c r="P4" s="39">
        <f t="shared" ref="P4:P27" si="5">M4-(M4*70/100)</f>
        <v>45</v>
      </c>
      <c r="Q4" s="42"/>
      <c r="R4" s="260" t="s">
        <v>16</v>
      </c>
      <c r="S4" s="260"/>
      <c r="T4" s="12">
        <f>T3*15/100</f>
        <v>288.33574766355139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62" t="s">
        <v>361</v>
      </c>
      <c r="C5" s="65">
        <v>120000069269</v>
      </c>
      <c r="D5" s="62">
        <v>244060</v>
      </c>
      <c r="E5" s="27" t="s">
        <v>386</v>
      </c>
      <c r="F5" s="27" t="s">
        <v>387</v>
      </c>
      <c r="G5" s="28" t="s">
        <v>337</v>
      </c>
      <c r="H5" s="66">
        <f t="shared" si="0"/>
        <v>199</v>
      </c>
      <c r="I5" s="66">
        <f t="shared" si="1"/>
        <v>13.930000000000007</v>
      </c>
      <c r="J5" s="112">
        <v>212.93</v>
      </c>
      <c r="K5" s="130" t="s">
        <v>18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60" t="s">
        <v>17</v>
      </c>
      <c r="S5" s="260"/>
      <c r="T5" s="12">
        <f>T3*15/100</f>
        <v>288.33574766355139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62" t="s">
        <v>362</v>
      </c>
      <c r="C6" s="65">
        <v>120000069278</v>
      </c>
      <c r="D6" s="62">
        <v>244062</v>
      </c>
      <c r="E6" s="27" t="s">
        <v>388</v>
      </c>
      <c r="F6" s="27" t="s">
        <v>389</v>
      </c>
      <c r="G6" s="28" t="s">
        <v>338</v>
      </c>
      <c r="H6" s="66">
        <f t="shared" si="0"/>
        <v>233.64485981308411</v>
      </c>
      <c r="I6" s="66">
        <f t="shared" si="1"/>
        <v>16.355140186915889</v>
      </c>
      <c r="J6" s="112">
        <v>250</v>
      </c>
      <c r="K6" s="73" t="s">
        <v>158</v>
      </c>
      <c r="L6" s="11"/>
      <c r="M6" s="6">
        <f t="shared" si="2"/>
        <v>233.64485981308411</v>
      </c>
      <c r="N6" s="39">
        <f t="shared" si="3"/>
        <v>116.82242990654206</v>
      </c>
      <c r="O6" s="39">
        <f t="shared" si="4"/>
        <v>46.728971962616811</v>
      </c>
      <c r="P6" s="39">
        <f t="shared" si="5"/>
        <v>70.093457943925245</v>
      </c>
      <c r="R6" s="260" t="s">
        <v>15</v>
      </c>
      <c r="S6" s="260"/>
      <c r="T6" s="12">
        <f>T3*15/100</f>
        <v>288.33574766355139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62" t="s">
        <v>363</v>
      </c>
      <c r="C7" s="65">
        <v>120000069288</v>
      </c>
      <c r="D7" s="62">
        <v>244064</v>
      </c>
      <c r="E7" s="27" t="s">
        <v>390</v>
      </c>
      <c r="F7" s="27" t="s">
        <v>304</v>
      </c>
      <c r="G7" s="28" t="s">
        <v>339</v>
      </c>
      <c r="H7" s="66">
        <f t="shared" si="0"/>
        <v>200</v>
      </c>
      <c r="I7" s="66">
        <f t="shared" si="1"/>
        <v>14</v>
      </c>
      <c r="J7" s="112">
        <v>214</v>
      </c>
      <c r="K7" s="73" t="s">
        <v>158</v>
      </c>
      <c r="L7" s="11"/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60" t="s">
        <v>20</v>
      </c>
      <c r="S7" s="260"/>
      <c r="T7" s="12">
        <f>T3*55/100</f>
        <v>1057.2310747663551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62" t="s">
        <v>364</v>
      </c>
      <c r="C8" s="65">
        <v>120000069286</v>
      </c>
      <c r="D8" s="62">
        <v>244065</v>
      </c>
      <c r="E8" s="27" t="s">
        <v>391</v>
      </c>
      <c r="F8" s="27" t="s">
        <v>63</v>
      </c>
      <c r="G8" s="28" t="s">
        <v>340</v>
      </c>
      <c r="H8" s="66">
        <f t="shared" si="0"/>
        <v>185.98130841121494</v>
      </c>
      <c r="I8" s="66">
        <f t="shared" si="1"/>
        <v>13.01869158878506</v>
      </c>
      <c r="J8" s="112">
        <v>199</v>
      </c>
      <c r="K8" s="45" t="s">
        <v>421</v>
      </c>
      <c r="L8" s="11"/>
      <c r="M8" s="6">
        <f t="shared" si="2"/>
        <v>185.98130841121494</v>
      </c>
      <c r="N8" s="39">
        <f t="shared" si="3"/>
        <v>92.990654205607484</v>
      </c>
      <c r="O8" s="39">
        <f t="shared" si="4"/>
        <v>37.196261682242977</v>
      </c>
      <c r="P8" s="39">
        <f t="shared" si="5"/>
        <v>55.794392523364479</v>
      </c>
      <c r="Q8" s="42"/>
      <c r="R8" s="271" t="s">
        <v>21</v>
      </c>
      <c r="S8" s="271"/>
      <c r="T8" s="57">
        <f>SUM(O29)</f>
        <v>768.89532710280355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62" t="s">
        <v>365</v>
      </c>
      <c r="C9" s="65">
        <v>120000052479</v>
      </c>
      <c r="D9" s="62">
        <v>244067</v>
      </c>
      <c r="E9" s="27" t="s">
        <v>392</v>
      </c>
      <c r="F9" s="27" t="s">
        <v>393</v>
      </c>
      <c r="G9" s="28" t="s">
        <v>341</v>
      </c>
      <c r="H9" s="66">
        <f t="shared" si="0"/>
        <v>150</v>
      </c>
      <c r="I9" s="66">
        <f t="shared" si="1"/>
        <v>10.5</v>
      </c>
      <c r="J9" s="112">
        <v>160.5</v>
      </c>
      <c r="K9" s="73" t="s">
        <v>158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79" t="s">
        <v>22</v>
      </c>
      <c r="S9" s="279"/>
      <c r="T9" s="7">
        <f>SUM(T8)</f>
        <v>768.89532710280355</v>
      </c>
      <c r="U9" s="8"/>
      <c r="V9" s="8"/>
      <c r="W9" s="8"/>
      <c r="X9" s="8"/>
      <c r="Y9" s="1"/>
      <c r="Z9" s="43"/>
      <c r="AA9" s="43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62" t="s">
        <v>366</v>
      </c>
      <c r="C10" s="65">
        <v>120000069287</v>
      </c>
      <c r="D10" s="62">
        <v>244067</v>
      </c>
      <c r="E10" s="27" t="s">
        <v>394</v>
      </c>
      <c r="F10" s="27" t="s">
        <v>64</v>
      </c>
      <c r="G10" s="28" t="s">
        <v>342</v>
      </c>
      <c r="H10" s="66">
        <f t="shared" si="0"/>
        <v>46.728971962616818</v>
      </c>
      <c r="I10" s="66">
        <f t="shared" si="1"/>
        <v>3.2710280373831822</v>
      </c>
      <c r="J10" s="112">
        <v>50</v>
      </c>
      <c r="K10" s="73" t="s">
        <v>158</v>
      </c>
      <c r="L10" s="11"/>
      <c r="M10" s="6">
        <f t="shared" si="2"/>
        <v>46.728971962616818</v>
      </c>
      <c r="N10" s="39">
        <f t="shared" si="3"/>
        <v>23.364485981308409</v>
      </c>
      <c r="O10" s="39">
        <f t="shared" si="4"/>
        <v>9.3457943925233664</v>
      </c>
      <c r="P10" s="39">
        <f t="shared" si="5"/>
        <v>14.018691588785046</v>
      </c>
      <c r="Q10" s="11"/>
      <c r="R10" s="271" t="s">
        <v>23</v>
      </c>
      <c r="S10" s="271"/>
      <c r="T10" s="57">
        <f>SUM(P29)</f>
        <v>1153.3429906542053</v>
      </c>
      <c r="U10" s="2"/>
      <c r="V10" s="2"/>
      <c r="W10" s="2"/>
      <c r="X10" s="2"/>
      <c r="Y10" s="11"/>
      <c r="AB10" s="43"/>
      <c r="AC10" s="43"/>
    </row>
    <row r="11" spans="1:32" s="40" customFormat="1" ht="24" customHeight="1">
      <c r="A11" s="56">
        <v>8</v>
      </c>
      <c r="B11" s="62" t="s">
        <v>367</v>
      </c>
      <c r="C11" s="65">
        <v>120000069290</v>
      </c>
      <c r="D11" s="62">
        <v>244070</v>
      </c>
      <c r="E11" s="27" t="s">
        <v>395</v>
      </c>
      <c r="F11" s="27" t="s">
        <v>396</v>
      </c>
      <c r="G11" s="28" t="s">
        <v>343</v>
      </c>
      <c r="H11" s="66">
        <f t="shared" si="0"/>
        <v>185.98130841121494</v>
      </c>
      <c r="I11" s="66">
        <f t="shared" si="1"/>
        <v>13.01869158878506</v>
      </c>
      <c r="J11" s="112">
        <v>199</v>
      </c>
      <c r="K11" s="130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60" t="s">
        <v>16</v>
      </c>
      <c r="S11" s="260"/>
      <c r="T11" s="13">
        <f>SUM(P8)</f>
        <v>55.794392523364479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62" t="s">
        <v>368</v>
      </c>
      <c r="C12" s="65">
        <v>120000069294</v>
      </c>
      <c r="D12" s="62">
        <v>244071</v>
      </c>
      <c r="E12" s="27" t="s">
        <v>397</v>
      </c>
      <c r="F12" s="27" t="s">
        <v>63</v>
      </c>
      <c r="G12" s="28" t="s">
        <v>344</v>
      </c>
      <c r="H12" s="66">
        <f t="shared" si="0"/>
        <v>185.98130841121494</v>
      </c>
      <c r="I12" s="66">
        <f t="shared" si="1"/>
        <v>13.01869158878506</v>
      </c>
      <c r="J12" s="112">
        <v>199</v>
      </c>
      <c r="K12" s="73" t="s">
        <v>158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60" t="s">
        <v>17</v>
      </c>
      <c r="S12" s="260"/>
      <c r="T12" s="13">
        <f>SUM(P21,P23)</f>
        <v>75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62" t="s">
        <v>369</v>
      </c>
      <c r="C13" s="65">
        <v>120000069295</v>
      </c>
      <c r="D13" s="62">
        <v>244072</v>
      </c>
      <c r="E13" s="27" t="s">
        <v>398</v>
      </c>
      <c r="F13" s="27" t="s">
        <v>63</v>
      </c>
      <c r="G13" s="28" t="s">
        <v>345</v>
      </c>
      <c r="H13" s="66">
        <f t="shared" si="0"/>
        <v>185.98130841121494</v>
      </c>
      <c r="I13" s="66">
        <f t="shared" si="1"/>
        <v>13.01869158878506</v>
      </c>
      <c r="J13" s="112">
        <v>199</v>
      </c>
      <c r="K13" s="45" t="s">
        <v>159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60" t="s">
        <v>15</v>
      </c>
      <c r="S13" s="260"/>
      <c r="T13" s="13">
        <f>SUM(P5,P11,P22,P27)</f>
        <v>199.32616822429904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62" t="s">
        <v>370</v>
      </c>
      <c r="C14" s="65">
        <v>120000069299</v>
      </c>
      <c r="D14" s="62">
        <v>244075</v>
      </c>
      <c r="E14" s="27" t="s">
        <v>399</v>
      </c>
      <c r="F14" s="27" t="s">
        <v>327</v>
      </c>
      <c r="G14" s="28" t="s">
        <v>346</v>
      </c>
      <c r="H14" s="66">
        <f t="shared" si="0"/>
        <v>150</v>
      </c>
      <c r="I14" s="66">
        <f t="shared" si="1"/>
        <v>10.5</v>
      </c>
      <c r="J14" s="131">
        <v>160.5</v>
      </c>
      <c r="K14" s="73" t="s">
        <v>158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260" t="s">
        <v>22</v>
      </c>
      <c r="S14" s="260"/>
      <c r="T14" s="13">
        <f>SUM(P4,P6:P7,P9:P10,P12,P14:P20,P24:P26)</f>
        <v>767.42803738317741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62" t="s">
        <v>371</v>
      </c>
      <c r="C15" s="65">
        <v>120000069303</v>
      </c>
      <c r="D15" s="62">
        <v>244076</v>
      </c>
      <c r="E15" s="27" t="s">
        <v>400</v>
      </c>
      <c r="F15" s="27" t="s">
        <v>330</v>
      </c>
      <c r="G15" s="28" t="s">
        <v>347</v>
      </c>
      <c r="H15" s="66">
        <f t="shared" si="0"/>
        <v>233.64485981308411</v>
      </c>
      <c r="I15" s="66">
        <f t="shared" si="1"/>
        <v>16.355140186915889</v>
      </c>
      <c r="J15" s="132">
        <v>250</v>
      </c>
      <c r="K15" s="73" t="s">
        <v>158</v>
      </c>
      <c r="L15" s="11"/>
      <c r="M15" s="6">
        <f t="shared" si="2"/>
        <v>233.64485981308411</v>
      </c>
      <c r="N15" s="39">
        <f t="shared" si="3"/>
        <v>116.82242990654206</v>
      </c>
      <c r="O15" s="39">
        <f t="shared" si="4"/>
        <v>46.728971962616811</v>
      </c>
      <c r="P15" s="39">
        <f t="shared" si="5"/>
        <v>70.093457943925245</v>
      </c>
      <c r="Q15" s="11"/>
      <c r="R15" s="274" t="s">
        <v>24</v>
      </c>
      <c r="S15" s="27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62" t="s">
        <v>372</v>
      </c>
      <c r="C16" s="65">
        <v>120000069305</v>
      </c>
      <c r="D16" s="62">
        <v>244076</v>
      </c>
      <c r="E16" s="27" t="s">
        <v>401</v>
      </c>
      <c r="F16" s="27" t="s">
        <v>63</v>
      </c>
      <c r="G16" s="28" t="s">
        <v>348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73" t="s">
        <v>158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72" t="s">
        <v>34</v>
      </c>
      <c r="S16" s="273"/>
      <c r="T16" s="13">
        <f>SUM(P13)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62" t="s">
        <v>373</v>
      </c>
      <c r="C17" s="65">
        <v>120000069314</v>
      </c>
      <c r="D17" s="62">
        <v>244078</v>
      </c>
      <c r="E17" s="27" t="s">
        <v>402</v>
      </c>
      <c r="F17" s="27" t="s">
        <v>294</v>
      </c>
      <c r="G17" s="28" t="s">
        <v>349</v>
      </c>
      <c r="H17" s="66">
        <f t="shared" si="0"/>
        <v>150</v>
      </c>
      <c r="I17" s="66">
        <f t="shared" si="1"/>
        <v>10.5</v>
      </c>
      <c r="J17" s="131">
        <v>160.5</v>
      </c>
      <c r="K17" s="73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62" t="s">
        <v>374</v>
      </c>
      <c r="C18" s="65">
        <v>120000069316</v>
      </c>
      <c r="D18" s="62">
        <v>244079</v>
      </c>
      <c r="E18" s="27" t="s">
        <v>403</v>
      </c>
      <c r="F18" s="27" t="s">
        <v>404</v>
      </c>
      <c r="G18" s="28" t="s">
        <v>350</v>
      </c>
      <c r="H18" s="66">
        <f t="shared" si="0"/>
        <v>100</v>
      </c>
      <c r="I18" s="66">
        <f t="shared" si="1"/>
        <v>7</v>
      </c>
      <c r="J18" s="132">
        <v>107</v>
      </c>
      <c r="K18" s="73" t="s">
        <v>158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62" t="s">
        <v>375</v>
      </c>
      <c r="C19" s="65">
        <v>120000069317</v>
      </c>
      <c r="D19" s="62">
        <v>244079</v>
      </c>
      <c r="E19" s="27" t="s">
        <v>405</v>
      </c>
      <c r="F19" s="27" t="s">
        <v>406</v>
      </c>
      <c r="G19" s="28" t="s">
        <v>351</v>
      </c>
      <c r="H19" s="66">
        <f t="shared" si="0"/>
        <v>46.728971962616818</v>
      </c>
      <c r="I19" s="66">
        <f t="shared" si="1"/>
        <v>3.2710280373831822</v>
      </c>
      <c r="J19" s="132">
        <v>50</v>
      </c>
      <c r="K19" s="73" t="s">
        <v>158</v>
      </c>
      <c r="L19" s="11"/>
      <c r="M19" s="6">
        <f t="shared" si="2"/>
        <v>46.728971962616818</v>
      </c>
      <c r="N19" s="39">
        <f t="shared" si="3"/>
        <v>23.364485981308409</v>
      </c>
      <c r="O19" s="39">
        <f t="shared" si="4"/>
        <v>9.3457943925233664</v>
      </c>
      <c r="P19" s="39">
        <f t="shared" si="5"/>
        <v>14.018691588785046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62" t="s">
        <v>376</v>
      </c>
      <c r="C20" s="65">
        <v>120000069321</v>
      </c>
      <c r="D20" s="62">
        <v>244083</v>
      </c>
      <c r="E20" s="27" t="s">
        <v>407</v>
      </c>
      <c r="F20" s="27" t="s">
        <v>294</v>
      </c>
      <c r="G20" s="28" t="s">
        <v>352</v>
      </c>
      <c r="H20" s="66">
        <f t="shared" si="0"/>
        <v>150</v>
      </c>
      <c r="I20" s="66">
        <f t="shared" si="1"/>
        <v>10.5</v>
      </c>
      <c r="J20" s="131">
        <v>160.5</v>
      </c>
      <c r="K20" s="73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62" t="s">
        <v>377</v>
      </c>
      <c r="C21" s="65">
        <v>120000065218</v>
      </c>
      <c r="D21" s="62">
        <v>244085</v>
      </c>
      <c r="E21" s="27" t="s">
        <v>408</v>
      </c>
      <c r="F21" s="27" t="s">
        <v>409</v>
      </c>
      <c r="G21" s="28" t="s">
        <v>353</v>
      </c>
      <c r="H21" s="66">
        <f t="shared" si="0"/>
        <v>100</v>
      </c>
      <c r="I21" s="66">
        <f t="shared" si="1"/>
        <v>7</v>
      </c>
      <c r="J21" s="132">
        <v>107</v>
      </c>
      <c r="K21" s="130" t="s">
        <v>17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62" t="s">
        <v>378</v>
      </c>
      <c r="C22" s="65">
        <v>120000069323</v>
      </c>
      <c r="D22" s="62">
        <v>244085</v>
      </c>
      <c r="E22" s="27" t="s">
        <v>410</v>
      </c>
      <c r="F22" s="27" t="s">
        <v>63</v>
      </c>
      <c r="G22" s="28" t="s">
        <v>354</v>
      </c>
      <c r="H22" s="66">
        <f t="shared" si="0"/>
        <v>185.98130841121494</v>
      </c>
      <c r="I22" s="66">
        <f t="shared" si="1"/>
        <v>13.01869158878506</v>
      </c>
      <c r="J22" s="132">
        <v>199</v>
      </c>
      <c r="K22" s="45" t="s">
        <v>18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129"/>
    </row>
    <row r="23" spans="1:25" s="40" customFormat="1" ht="24" customHeight="1">
      <c r="A23" s="56">
        <v>20</v>
      </c>
      <c r="B23" s="62" t="s">
        <v>379</v>
      </c>
      <c r="C23" s="65">
        <v>120000069343</v>
      </c>
      <c r="D23" s="62">
        <v>244095</v>
      </c>
      <c r="E23" s="27" t="s">
        <v>411</v>
      </c>
      <c r="F23" s="27" t="s">
        <v>412</v>
      </c>
      <c r="G23" s="28" t="s">
        <v>355</v>
      </c>
      <c r="H23" s="66">
        <f t="shared" si="0"/>
        <v>150</v>
      </c>
      <c r="I23" s="66">
        <f t="shared" si="1"/>
        <v>10.5</v>
      </c>
      <c r="J23" s="133">
        <v>160.5</v>
      </c>
      <c r="K23" s="130" t="s">
        <v>17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62" t="s">
        <v>380</v>
      </c>
      <c r="C24" s="65">
        <v>120000069336</v>
      </c>
      <c r="D24" s="62">
        <v>244097</v>
      </c>
      <c r="E24" s="27" t="s">
        <v>413</v>
      </c>
      <c r="F24" s="27" t="s">
        <v>414</v>
      </c>
      <c r="G24" s="28" t="s">
        <v>356</v>
      </c>
      <c r="H24" s="66">
        <f t="shared" si="0"/>
        <v>185.98130841121494</v>
      </c>
      <c r="I24" s="66">
        <f t="shared" si="1"/>
        <v>13.01869158878506</v>
      </c>
      <c r="J24" s="132">
        <v>199</v>
      </c>
      <c r="K24" s="73" t="s">
        <v>158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344.13014018691587</v>
      </c>
      <c r="X24" s="17">
        <f t="shared" ref="X24:X27" si="6">W24*4%</f>
        <v>13.765205607476634</v>
      </c>
      <c r="Y24" s="17">
        <f>(W24-X24)</f>
        <v>330.36493457943925</v>
      </c>
    </row>
    <row r="25" spans="1:25" s="40" customFormat="1" ht="24" customHeight="1">
      <c r="A25" s="56">
        <v>22</v>
      </c>
      <c r="B25" s="62" t="s">
        <v>381</v>
      </c>
      <c r="C25" s="65">
        <v>120000027875</v>
      </c>
      <c r="D25" s="62">
        <v>244102</v>
      </c>
      <c r="E25" s="27" t="s">
        <v>415</v>
      </c>
      <c r="F25" s="27" t="s">
        <v>416</v>
      </c>
      <c r="G25" s="28" t="s">
        <v>357</v>
      </c>
      <c r="H25" s="66">
        <f t="shared" si="0"/>
        <v>155.75700934579439</v>
      </c>
      <c r="I25" s="66">
        <f t="shared" si="1"/>
        <v>10.90299065420561</v>
      </c>
      <c r="J25" s="132">
        <v>166.66</v>
      </c>
      <c r="K25" s="73" t="s">
        <v>158</v>
      </c>
      <c r="L25" s="11"/>
      <c r="M25" s="6">
        <f t="shared" si="2"/>
        <v>155.75700934579439</v>
      </c>
      <c r="N25" s="39">
        <f t="shared" si="3"/>
        <v>77.878504672897193</v>
      </c>
      <c r="O25" s="39">
        <f t="shared" si="4"/>
        <v>31.151401869158889</v>
      </c>
      <c r="P25" s="39">
        <f t="shared" si="5"/>
        <v>46.727102803738319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1057.2310747663551</v>
      </c>
      <c r="X25" s="17">
        <f t="shared" si="6"/>
        <v>42.289242990654202</v>
      </c>
      <c r="Y25" s="17">
        <f t="shared" ref="Y25:Y33" si="7">(W25-X25)</f>
        <v>1014.9418317757008</v>
      </c>
    </row>
    <row r="26" spans="1:25" s="40" customFormat="1" ht="24" customHeight="1">
      <c r="A26" s="56">
        <v>23</v>
      </c>
      <c r="B26" s="62" t="s">
        <v>382</v>
      </c>
      <c r="C26" s="65">
        <v>120000069351</v>
      </c>
      <c r="D26" s="62">
        <v>244103</v>
      </c>
      <c r="E26" s="27" t="s">
        <v>417</v>
      </c>
      <c r="F26" s="27" t="s">
        <v>418</v>
      </c>
      <c r="G26" s="28" t="s">
        <v>358</v>
      </c>
      <c r="H26" s="66">
        <f t="shared" si="0"/>
        <v>233.64485981308411</v>
      </c>
      <c r="I26" s="66">
        <f t="shared" si="1"/>
        <v>16.355140186915889</v>
      </c>
      <c r="J26" s="132">
        <v>250</v>
      </c>
      <c r="K26" s="73" t="s">
        <v>158</v>
      </c>
      <c r="L26" s="11"/>
      <c r="M26" s="6">
        <f t="shared" si="2"/>
        <v>233.64485981308411</v>
      </c>
      <c r="N26" s="39">
        <f t="shared" si="3"/>
        <v>116.82242990654206</v>
      </c>
      <c r="O26" s="39">
        <f t="shared" si="4"/>
        <v>46.728971962616811</v>
      </c>
      <c r="P26" s="39">
        <f t="shared" si="5"/>
        <v>70.093457943925245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363.33574766355139</v>
      </c>
      <c r="X26" s="17">
        <f t="shared" si="6"/>
        <v>14.533429906542056</v>
      </c>
      <c r="Y26" s="17">
        <f t="shared" si="7"/>
        <v>348.80231775700935</v>
      </c>
    </row>
    <row r="27" spans="1:25" s="40" customFormat="1" ht="24" customHeight="1">
      <c r="A27" s="56">
        <v>24</v>
      </c>
      <c r="B27" s="62" t="s">
        <v>383</v>
      </c>
      <c r="C27" s="65">
        <v>120000051709</v>
      </c>
      <c r="D27" s="62">
        <v>244103</v>
      </c>
      <c r="E27" s="27" t="s">
        <v>419</v>
      </c>
      <c r="F27" s="27" t="s">
        <v>420</v>
      </c>
      <c r="G27" s="28" t="s">
        <v>359</v>
      </c>
      <c r="H27" s="66">
        <f t="shared" si="0"/>
        <v>93.457943925233636</v>
      </c>
      <c r="I27" s="66">
        <f t="shared" si="1"/>
        <v>6.5420560747663643</v>
      </c>
      <c r="J27" s="132">
        <v>100</v>
      </c>
      <c r="K27" s="45" t="s">
        <v>18</v>
      </c>
      <c r="L27" s="11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487.66191588785045</v>
      </c>
      <c r="X27" s="17">
        <f t="shared" si="6"/>
        <v>19.506476635514019</v>
      </c>
      <c r="Y27" s="17">
        <f t="shared" si="7"/>
        <v>468.15543925233646</v>
      </c>
    </row>
    <row r="28" spans="1:25" s="40" customFormat="1" ht="24" customHeight="1">
      <c r="C28" s="4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1536.3233644859811</v>
      </c>
      <c r="X28" s="17">
        <f>W28*4%</f>
        <v>61.452934579439244</v>
      </c>
      <c r="Y28" s="17">
        <f t="shared" si="7"/>
        <v>1474.8704299065419</v>
      </c>
    </row>
    <row r="29" spans="1:25" s="40" customFormat="1" ht="24" customHeight="1">
      <c r="C29" s="41"/>
      <c r="H29" s="30">
        <f>SUM(H4:H28)</f>
        <v>3844.4766355140187</v>
      </c>
      <c r="I29" s="30">
        <f t="shared" ref="I29:P29" si="8">SUM(I4:I28)</f>
        <v>269.11336448598149</v>
      </c>
      <c r="J29" s="30">
        <f t="shared" si="8"/>
        <v>4113.59</v>
      </c>
      <c r="K29" s="30"/>
      <c r="L29" s="30"/>
      <c r="M29" s="30">
        <f t="shared" si="8"/>
        <v>3844.4766355140187</v>
      </c>
      <c r="N29" s="30">
        <f t="shared" si="8"/>
        <v>1922.2383177570093</v>
      </c>
      <c r="O29" s="30">
        <f t="shared" si="8"/>
        <v>768.89532710280355</v>
      </c>
      <c r="P29" s="30">
        <f t="shared" si="8"/>
        <v>1153.3429906542053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C30" s="4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s="40" customFormat="1" ht="24" customHeight="1">
      <c r="C31" s="4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3" si="9">W31*4%</f>
        <v>0</v>
      </c>
      <c r="Y31" s="17">
        <f t="shared" si="7"/>
        <v>0</v>
      </c>
    </row>
    <row r="32" spans="1:25" s="40" customFormat="1" ht="24" customHeight="1">
      <c r="C32" s="4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9"/>
        <v>0</v>
      </c>
      <c r="Y32" s="17">
        <f t="shared" si="7"/>
        <v>0</v>
      </c>
    </row>
    <row r="33" spans="3:25" s="40" customFormat="1" ht="24" customHeight="1" thickBot="1">
      <c r="C33" s="41"/>
      <c r="Q33" s="2"/>
      <c r="W33" s="134">
        <f>SUM(W24:W32)</f>
        <v>3844.4766355140187</v>
      </c>
      <c r="X33" s="134">
        <f t="shared" si="9"/>
        <v>153.77906542056076</v>
      </c>
      <c r="Y33" s="134">
        <f t="shared" si="7"/>
        <v>3690.6975700934581</v>
      </c>
    </row>
    <row r="34" spans="3:25" s="40" customFormat="1" ht="24" customHeight="1" thickTop="1">
      <c r="C34" s="41"/>
      <c r="Q34" s="2"/>
    </row>
    <row r="35" spans="3:25" s="40" customFormat="1" ht="24" customHeight="1">
      <c r="C35" s="41"/>
      <c r="Q35" s="2"/>
    </row>
    <row r="36" spans="3:25" s="40" customFormat="1" ht="24" customHeight="1">
      <c r="C36" s="41"/>
      <c r="Q36" s="2"/>
    </row>
    <row r="37" spans="3:25" s="40" customFormat="1" ht="24" customHeight="1">
      <c r="C37" s="41"/>
      <c r="Q37" s="2"/>
    </row>
    <row r="38" spans="3:25" s="40" customFormat="1" ht="24" customHeight="1">
      <c r="C38" s="41"/>
      <c r="Q38" s="2"/>
    </row>
    <row r="39" spans="3:25" s="40" customFormat="1" ht="24" customHeight="1">
      <c r="C39" s="41"/>
      <c r="Q39" s="2"/>
    </row>
    <row r="40" spans="3:25" s="40" customFormat="1" ht="24" customHeight="1">
      <c r="C40" s="41"/>
      <c r="Q40" s="19"/>
    </row>
    <row r="41" spans="3:25" s="40" customFormat="1" ht="24" customHeight="1">
      <c r="C41" s="41"/>
      <c r="Q41" s="19"/>
    </row>
    <row r="42" spans="3:25" s="40" customFormat="1" ht="23.4">
      <c r="C42" s="41"/>
    </row>
    <row r="43" spans="3:25" s="40" customFormat="1" ht="23.4">
      <c r="C43" s="41"/>
    </row>
    <row r="44" spans="3:25" s="40" customFormat="1" ht="23.4">
      <c r="C44" s="41"/>
    </row>
    <row r="45" spans="3:25" s="40" customFormat="1" ht="23.4">
      <c r="C45" s="41"/>
    </row>
    <row r="46" spans="3:25" s="40" customFormat="1" ht="23.4">
      <c r="C46" s="41"/>
    </row>
    <row r="47" spans="3:25" s="40" customFormat="1" ht="23.4">
      <c r="C47" s="41"/>
    </row>
    <row r="48" spans="3:25" s="40" customFormat="1" ht="23.4">
      <c r="C48" s="41"/>
    </row>
    <row r="49" spans="1:27" s="40" customFormat="1" ht="23.4">
      <c r="C49" s="41"/>
    </row>
    <row r="50" spans="1:27" s="40" customFormat="1" ht="23.4">
      <c r="C50" s="41"/>
    </row>
    <row r="51" spans="1:27" s="40" customFormat="1" ht="23.4">
      <c r="C51" s="41"/>
    </row>
    <row r="52" spans="1:27" s="40" customFormat="1" ht="23.4">
      <c r="C52" s="41"/>
    </row>
    <row r="53" spans="1:27" s="40" customFormat="1" ht="23.4">
      <c r="C53" s="41"/>
    </row>
    <row r="54" spans="1:27" s="40" customFormat="1" ht="23.4">
      <c r="C54" s="41"/>
    </row>
    <row r="55" spans="1:27" s="40" customFormat="1" ht="23.4">
      <c r="C55" s="41"/>
      <c r="S55" s="10"/>
      <c r="T55" s="10"/>
      <c r="U55" s="10"/>
      <c r="V55" s="10"/>
      <c r="W55" s="10"/>
      <c r="X55" s="10"/>
      <c r="Y55" s="10"/>
    </row>
    <row r="56" spans="1:27" s="40" customFormat="1" ht="23.4">
      <c r="C56" s="41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0" customFormat="1" ht="23.4">
      <c r="C57" s="41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0"/>
      <c r="B58" s="40"/>
      <c r="C58" s="41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27" ht="21" customHeight="1">
      <c r="A59" s="40"/>
      <c r="B59" s="40"/>
      <c r="C59" s="41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27" ht="21" customHeight="1">
      <c r="A60" s="40"/>
      <c r="B60" s="40"/>
      <c r="C60" s="41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27" ht="21" customHeight="1">
      <c r="A61" s="40"/>
      <c r="B61" s="40"/>
      <c r="C61" s="41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27" ht="21" customHeight="1">
      <c r="A62" s="40"/>
      <c r="B62" s="40"/>
      <c r="C62" s="41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27" ht="21" customHeight="1">
      <c r="A63" s="40"/>
      <c r="B63" s="40"/>
      <c r="C63" s="41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27" ht="21" customHeight="1">
      <c r="A64" s="40"/>
      <c r="B64" s="40"/>
      <c r="C64" s="41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ht="21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ht="21" customHeight="1">
      <c r="A66" s="40"/>
      <c r="B66" s="40"/>
      <c r="C66" s="41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ht="21" customHeight="1">
      <c r="A67" s="40"/>
      <c r="B67" s="40"/>
      <c r="C67" s="41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4"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view="pageBreakPreview" topLeftCell="A4" zoomScale="60" zoomScaleNormal="70" workbookViewId="0">
      <selection activeCell="B5" sqref="B5:B24"/>
    </sheetView>
  </sheetViews>
  <sheetFormatPr defaultRowHeight="23.4"/>
  <cols>
    <col min="1" max="1" width="5.77734375" style="40" bestFit="1" customWidth="1"/>
    <col min="2" max="2" width="21.5546875" style="40" customWidth="1"/>
    <col min="3" max="3" width="15.5546875" style="41" bestFit="1" customWidth="1"/>
    <col min="4" max="4" width="15.44140625" style="76" bestFit="1" customWidth="1"/>
    <col min="5" max="5" width="31.77734375" style="40" customWidth="1"/>
    <col min="6" max="6" width="28.6640625" style="40" bestFit="1" customWidth="1"/>
    <col min="7" max="7" width="16.44140625" style="40" bestFit="1" customWidth="1"/>
    <col min="8" max="8" width="15.44140625" style="40" customWidth="1"/>
    <col min="9" max="9" width="13.44140625" style="40" customWidth="1"/>
    <col min="10" max="10" width="15.88671875" style="40" customWidth="1"/>
    <col min="11" max="11" width="21" style="40" bestFit="1" customWidth="1"/>
    <col min="12" max="12" width="2" style="40" customWidth="1"/>
    <col min="13" max="13" width="11.77734375" style="40" customWidth="1"/>
    <col min="14" max="14" width="13.21875" style="40" customWidth="1"/>
    <col min="15" max="15" width="11.33203125" style="40" customWidth="1"/>
    <col min="16" max="16" width="10.44140625" style="40" bestFit="1" customWidth="1"/>
    <col min="17" max="17" width="4.44140625" style="40" bestFit="1" customWidth="1"/>
    <col min="18" max="18" width="4.88671875" style="40" bestFit="1" customWidth="1"/>
    <col min="19" max="19" width="31.44140625" style="40" bestFit="1" customWidth="1"/>
    <col min="20" max="20" width="22.44140625" style="40" bestFit="1" customWidth="1"/>
    <col min="21" max="21" width="13.109375" style="40" bestFit="1" customWidth="1"/>
    <col min="22" max="22" width="9.77734375" style="40" bestFit="1" customWidth="1"/>
    <col min="23" max="23" width="11.109375" style="40" bestFit="1" customWidth="1"/>
    <col min="24" max="24" width="11.21875" style="40" bestFit="1" customWidth="1"/>
    <col min="25" max="25" width="11.44140625" style="40" bestFit="1" customWidth="1"/>
    <col min="26" max="16384" width="8.88671875" style="40"/>
  </cols>
  <sheetData>
    <row r="1" spans="1:32" ht="30.6" customHeight="1">
      <c r="A1" s="281" t="s">
        <v>53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83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SUM(M38)</f>
        <v>5020.598130841121</v>
      </c>
      <c r="U2" s="11"/>
      <c r="V2" s="11"/>
      <c r="W2" s="11"/>
      <c r="X2" s="11"/>
      <c r="Y2" s="11"/>
    </row>
    <row r="3" spans="1:32" s="58" customFormat="1">
      <c r="A3" s="264"/>
      <c r="B3" s="265"/>
      <c r="C3" s="266"/>
      <c r="D3" s="283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SUM(N38)</f>
        <v>2510.2990654205605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54" t="s">
        <v>529</v>
      </c>
      <c r="C4" s="150">
        <v>120000069169</v>
      </c>
      <c r="D4" s="139">
        <v>244018</v>
      </c>
      <c r="E4" s="151" t="s">
        <v>530</v>
      </c>
      <c r="F4" s="152" t="s">
        <v>531</v>
      </c>
      <c r="G4" s="153" t="s">
        <v>528</v>
      </c>
      <c r="H4" s="53">
        <f t="shared" ref="H4" si="0">J4/1.07</f>
        <v>140.18691588785046</v>
      </c>
      <c r="I4" s="53">
        <f t="shared" ref="I4" si="1">J4-H4</f>
        <v>9.8130841121495394</v>
      </c>
      <c r="J4" s="155">
        <v>150</v>
      </c>
      <c r="K4" s="73" t="s">
        <v>158</v>
      </c>
      <c r="L4" s="42"/>
      <c r="M4" s="6">
        <f t="shared" ref="M4" si="2">H4</f>
        <v>140.18691588785046</v>
      </c>
      <c r="N4" s="39">
        <f t="shared" ref="N4" si="3">M4-(M4*50/100)</f>
        <v>70.09345794392523</v>
      </c>
      <c r="O4" s="39">
        <f t="shared" ref="O4" si="4">M4-(M4*80/100)</f>
        <v>28.037383177570092</v>
      </c>
      <c r="P4" s="39">
        <f t="shared" ref="P4" si="5">M4-(M4*70/100)</f>
        <v>42.056074766355138</v>
      </c>
      <c r="Q4" s="42"/>
      <c r="R4" s="260" t="s">
        <v>16</v>
      </c>
      <c r="S4" s="260"/>
      <c r="T4" s="12">
        <f>T3*15/100</f>
        <v>376.54485981308403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73" t="s">
        <v>422</v>
      </c>
      <c r="C5" s="136">
        <v>120000069256</v>
      </c>
      <c r="D5" s="139">
        <v>244053</v>
      </c>
      <c r="E5" s="51" t="s">
        <v>423</v>
      </c>
      <c r="F5" s="51" t="s">
        <v>64</v>
      </c>
      <c r="G5" s="138" t="s">
        <v>527</v>
      </c>
      <c r="H5" s="53">
        <f t="shared" ref="H5:H36" si="6">J5/1.07</f>
        <v>37.383177570093459</v>
      </c>
      <c r="I5" s="53">
        <f t="shared" ref="I5:I36" si="7">J5-H5</f>
        <v>2.6168224299065415</v>
      </c>
      <c r="J5" s="52">
        <v>40</v>
      </c>
      <c r="K5" s="73" t="s">
        <v>158</v>
      </c>
      <c r="M5" s="6">
        <f t="shared" ref="M5:M36" si="8">H5</f>
        <v>37.383177570093459</v>
      </c>
      <c r="N5" s="39">
        <f t="shared" ref="N5:N36" si="9">M5-(M5*50/100)</f>
        <v>18.691588785046729</v>
      </c>
      <c r="O5" s="39">
        <f t="shared" ref="O5:O36" si="10">M5-(M5*80/100)</f>
        <v>7.4766355140186889</v>
      </c>
      <c r="P5" s="39">
        <f t="shared" ref="P5:P36" si="11">M5-(M5*70/100)</f>
        <v>11.214953271028037</v>
      </c>
      <c r="Q5" s="42"/>
      <c r="R5" s="260" t="s">
        <v>17</v>
      </c>
      <c r="S5" s="260"/>
      <c r="T5" s="12">
        <f>T3*15/100</f>
        <v>376.54485981308403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2.2" customHeight="1">
      <c r="A6" s="56">
        <v>3</v>
      </c>
      <c r="B6" s="51" t="s">
        <v>425</v>
      </c>
      <c r="C6" s="136">
        <v>120000029536</v>
      </c>
      <c r="D6" s="137">
        <v>244079</v>
      </c>
      <c r="E6" s="141" t="s">
        <v>442</v>
      </c>
      <c r="F6" s="51" t="s">
        <v>63</v>
      </c>
      <c r="G6" s="138" t="s">
        <v>481</v>
      </c>
      <c r="H6" s="53">
        <f t="shared" si="6"/>
        <v>100</v>
      </c>
      <c r="I6" s="53">
        <f t="shared" si="7"/>
        <v>7</v>
      </c>
      <c r="J6" s="140">
        <v>107</v>
      </c>
      <c r="K6" s="142" t="s">
        <v>17</v>
      </c>
      <c r="L6" s="59"/>
      <c r="M6" s="6">
        <f t="shared" si="8"/>
        <v>100</v>
      </c>
      <c r="N6" s="39">
        <f t="shared" si="9"/>
        <v>50</v>
      </c>
      <c r="O6" s="39">
        <f t="shared" si="10"/>
        <v>20</v>
      </c>
      <c r="P6" s="39">
        <f t="shared" si="11"/>
        <v>30</v>
      </c>
      <c r="R6" s="260" t="s">
        <v>15</v>
      </c>
      <c r="S6" s="260"/>
      <c r="T6" s="12">
        <f>T3*15/100</f>
        <v>376.54485981308403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426</v>
      </c>
      <c r="C7" s="136">
        <v>120000069320</v>
      </c>
      <c r="D7" s="137">
        <v>244083</v>
      </c>
      <c r="E7" s="51" t="s">
        <v>443</v>
      </c>
      <c r="F7" s="51" t="s">
        <v>63</v>
      </c>
      <c r="G7" s="138" t="s">
        <v>480</v>
      </c>
      <c r="H7" s="53">
        <f t="shared" si="6"/>
        <v>100</v>
      </c>
      <c r="I7" s="53">
        <f t="shared" si="7"/>
        <v>7</v>
      </c>
      <c r="J7" s="140">
        <v>107</v>
      </c>
      <c r="K7" s="51" t="s">
        <v>18</v>
      </c>
      <c r="M7" s="6">
        <f t="shared" si="8"/>
        <v>100</v>
      </c>
      <c r="N7" s="39">
        <f t="shared" si="9"/>
        <v>50</v>
      </c>
      <c r="O7" s="39">
        <f t="shared" si="10"/>
        <v>20</v>
      </c>
      <c r="P7" s="39">
        <f t="shared" si="11"/>
        <v>30</v>
      </c>
      <c r="Q7" s="42"/>
      <c r="R7" s="260" t="s">
        <v>20</v>
      </c>
      <c r="S7" s="260"/>
      <c r="T7" s="12">
        <f>T3*55/100</f>
        <v>1380.6644859813084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427</v>
      </c>
      <c r="C8" s="136">
        <v>120000069324</v>
      </c>
      <c r="D8" s="137">
        <v>244086</v>
      </c>
      <c r="E8" s="51" t="s">
        <v>444</v>
      </c>
      <c r="F8" s="51" t="s">
        <v>445</v>
      </c>
      <c r="G8" s="138" t="s">
        <v>479</v>
      </c>
      <c r="H8" s="53">
        <f t="shared" si="6"/>
        <v>233.64485981308411</v>
      </c>
      <c r="I8" s="53">
        <f t="shared" si="7"/>
        <v>16.355140186915889</v>
      </c>
      <c r="J8" s="140">
        <v>250</v>
      </c>
      <c r="K8" s="73" t="s">
        <v>158</v>
      </c>
      <c r="M8" s="6">
        <f t="shared" si="8"/>
        <v>233.64485981308411</v>
      </c>
      <c r="N8" s="39">
        <f t="shared" si="9"/>
        <v>116.82242990654206</v>
      </c>
      <c r="O8" s="39">
        <f t="shared" si="10"/>
        <v>46.728971962616811</v>
      </c>
      <c r="P8" s="39">
        <f t="shared" si="11"/>
        <v>70.093457943925245</v>
      </c>
      <c r="Q8" s="42"/>
      <c r="R8" s="271" t="s">
        <v>21</v>
      </c>
      <c r="S8" s="271"/>
      <c r="T8" s="57">
        <f>SUM(O38)</f>
        <v>1004.1196261682238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428</v>
      </c>
      <c r="C9" s="136">
        <v>120000069326</v>
      </c>
      <c r="D9" s="137">
        <v>244091</v>
      </c>
      <c r="E9" s="51" t="s">
        <v>446</v>
      </c>
      <c r="F9" s="51" t="s">
        <v>330</v>
      </c>
      <c r="G9" s="138" t="s">
        <v>465</v>
      </c>
      <c r="H9" s="53">
        <f t="shared" si="6"/>
        <v>233.64485981308411</v>
      </c>
      <c r="I9" s="53">
        <f t="shared" si="7"/>
        <v>16.355140186915889</v>
      </c>
      <c r="J9" s="140">
        <v>250</v>
      </c>
      <c r="K9" s="73" t="s">
        <v>158</v>
      </c>
      <c r="M9" s="6">
        <f t="shared" si="8"/>
        <v>233.64485981308411</v>
      </c>
      <c r="N9" s="39">
        <f t="shared" si="9"/>
        <v>116.82242990654206</v>
      </c>
      <c r="O9" s="39">
        <f t="shared" si="10"/>
        <v>46.728971962616811</v>
      </c>
      <c r="P9" s="39">
        <f t="shared" si="11"/>
        <v>70.093457943925245</v>
      </c>
      <c r="Q9" s="42"/>
      <c r="R9" s="279" t="s">
        <v>22</v>
      </c>
      <c r="S9" s="279"/>
      <c r="T9" s="7">
        <f>SUM(T8)</f>
        <v>1004.1196261682238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142" t="s">
        <v>429</v>
      </c>
      <c r="C10" s="143" t="s">
        <v>424</v>
      </c>
      <c r="D10" s="144">
        <v>244091</v>
      </c>
      <c r="E10" s="142" t="s">
        <v>447</v>
      </c>
      <c r="F10" s="142" t="s">
        <v>448</v>
      </c>
      <c r="G10" s="138" t="s">
        <v>466</v>
      </c>
      <c r="H10" s="53">
        <f t="shared" si="6"/>
        <v>150</v>
      </c>
      <c r="I10" s="53">
        <f t="shared" si="7"/>
        <v>10.5</v>
      </c>
      <c r="J10" s="145">
        <v>160.5</v>
      </c>
      <c r="K10" s="73" t="s">
        <v>158</v>
      </c>
      <c r="L10" s="59"/>
      <c r="M10" s="6">
        <f t="shared" si="8"/>
        <v>150</v>
      </c>
      <c r="N10" s="39">
        <f t="shared" si="9"/>
        <v>75</v>
      </c>
      <c r="O10" s="39">
        <f t="shared" si="10"/>
        <v>30</v>
      </c>
      <c r="P10" s="39">
        <f t="shared" si="11"/>
        <v>45</v>
      </c>
      <c r="Q10" s="11"/>
      <c r="R10" s="271" t="s">
        <v>23</v>
      </c>
      <c r="S10" s="271"/>
      <c r="T10" s="57">
        <f>SUM(P38)</f>
        <v>1506.1794392523359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430</v>
      </c>
      <c r="C11" s="136">
        <v>120000069330</v>
      </c>
      <c r="D11" s="144">
        <v>244092</v>
      </c>
      <c r="E11" s="51" t="s">
        <v>449</v>
      </c>
      <c r="F11" s="51" t="s">
        <v>63</v>
      </c>
      <c r="G11" s="138" t="s">
        <v>467</v>
      </c>
      <c r="H11" s="53">
        <f t="shared" si="6"/>
        <v>185.98130841121494</v>
      </c>
      <c r="I11" s="53">
        <f t="shared" si="7"/>
        <v>13.01869158878506</v>
      </c>
      <c r="J11" s="140">
        <v>199</v>
      </c>
      <c r="K11" s="51" t="s">
        <v>18</v>
      </c>
      <c r="L11" s="59"/>
      <c r="M11" s="6">
        <f t="shared" si="8"/>
        <v>185.98130841121494</v>
      </c>
      <c r="N11" s="39">
        <f t="shared" si="9"/>
        <v>92.990654205607484</v>
      </c>
      <c r="O11" s="39">
        <f t="shared" si="10"/>
        <v>37.196261682242977</v>
      </c>
      <c r="P11" s="39">
        <f t="shared" si="11"/>
        <v>55.794392523364479</v>
      </c>
      <c r="Q11" s="11"/>
      <c r="R11" s="284" t="s">
        <v>16</v>
      </c>
      <c r="S11" s="28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431</v>
      </c>
      <c r="C12" s="136">
        <v>120000069331</v>
      </c>
      <c r="D12" s="144">
        <v>244092</v>
      </c>
      <c r="E12" s="51" t="s">
        <v>450</v>
      </c>
      <c r="F12" s="51" t="s">
        <v>451</v>
      </c>
      <c r="G12" s="138" t="s">
        <v>468</v>
      </c>
      <c r="H12" s="53">
        <f t="shared" si="6"/>
        <v>199</v>
      </c>
      <c r="I12" s="53">
        <f t="shared" si="7"/>
        <v>13.930000000000007</v>
      </c>
      <c r="J12" s="140">
        <v>212.93</v>
      </c>
      <c r="K12" s="51" t="s">
        <v>18</v>
      </c>
      <c r="L12" s="59"/>
      <c r="M12" s="6">
        <f t="shared" si="8"/>
        <v>199</v>
      </c>
      <c r="N12" s="39">
        <f t="shared" si="9"/>
        <v>99.5</v>
      </c>
      <c r="O12" s="39">
        <f t="shared" si="10"/>
        <v>39.800000000000011</v>
      </c>
      <c r="P12" s="39">
        <f t="shared" si="11"/>
        <v>59.699999999999989</v>
      </c>
      <c r="Q12" s="11"/>
      <c r="R12" s="260" t="s">
        <v>17</v>
      </c>
      <c r="S12" s="260"/>
      <c r="T12" s="13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432</v>
      </c>
      <c r="C13" s="136">
        <v>120000069327</v>
      </c>
      <c r="D13" s="137">
        <v>244093</v>
      </c>
      <c r="E13" s="51" t="s">
        <v>452</v>
      </c>
      <c r="F13" s="51" t="s">
        <v>63</v>
      </c>
      <c r="G13" s="138" t="s">
        <v>469</v>
      </c>
      <c r="H13" s="53">
        <f t="shared" si="6"/>
        <v>185.98130841121494</v>
      </c>
      <c r="I13" s="53">
        <f t="shared" si="7"/>
        <v>13.01869158878506</v>
      </c>
      <c r="J13" s="140">
        <v>199</v>
      </c>
      <c r="K13" s="51" t="s">
        <v>18</v>
      </c>
      <c r="L13" s="59"/>
      <c r="M13" s="6">
        <f t="shared" si="8"/>
        <v>185.98130841121494</v>
      </c>
      <c r="N13" s="39">
        <f t="shared" si="9"/>
        <v>92.990654205607484</v>
      </c>
      <c r="O13" s="39">
        <f t="shared" si="10"/>
        <v>37.196261682242977</v>
      </c>
      <c r="P13" s="39">
        <f t="shared" si="11"/>
        <v>55.794392523364479</v>
      </c>
      <c r="Q13" s="11"/>
      <c r="R13" s="260" t="s">
        <v>15</v>
      </c>
      <c r="S13" s="260"/>
      <c r="T13" s="13">
        <f>SUM(P7,P11:P14,P19,P30:P31)</f>
        <v>402.8775700934579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142" t="s">
        <v>433</v>
      </c>
      <c r="C14" s="136">
        <v>120000069333</v>
      </c>
      <c r="D14" s="137">
        <v>244093</v>
      </c>
      <c r="E14" s="51" t="s">
        <v>453</v>
      </c>
      <c r="F14" s="51" t="s">
        <v>454</v>
      </c>
      <c r="G14" s="138" t="s">
        <v>470</v>
      </c>
      <c r="H14" s="53">
        <f t="shared" si="6"/>
        <v>200</v>
      </c>
      <c r="I14" s="53">
        <f t="shared" si="7"/>
        <v>14</v>
      </c>
      <c r="J14" s="140">
        <v>214</v>
      </c>
      <c r="K14" s="51" t="s">
        <v>18</v>
      </c>
      <c r="L14" s="59"/>
      <c r="M14" s="6">
        <f t="shared" si="8"/>
        <v>200</v>
      </c>
      <c r="N14" s="39">
        <f t="shared" si="9"/>
        <v>100</v>
      </c>
      <c r="O14" s="39">
        <f t="shared" si="10"/>
        <v>40</v>
      </c>
      <c r="P14" s="39">
        <f t="shared" si="11"/>
        <v>60</v>
      </c>
      <c r="Q14" s="11"/>
      <c r="R14" s="260" t="s">
        <v>22</v>
      </c>
      <c r="S14" s="260"/>
      <c r="T14" s="13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434</v>
      </c>
      <c r="C15" s="136">
        <v>120000067753</v>
      </c>
      <c r="D15" s="137">
        <v>244095</v>
      </c>
      <c r="E15" s="51" t="s">
        <v>455</v>
      </c>
      <c r="F15" s="51" t="s">
        <v>63</v>
      </c>
      <c r="G15" s="138" t="s">
        <v>471</v>
      </c>
      <c r="H15" s="53">
        <f t="shared" si="6"/>
        <v>185.98130841121494</v>
      </c>
      <c r="I15" s="53">
        <f t="shared" si="7"/>
        <v>13.01869158878506</v>
      </c>
      <c r="J15" s="140">
        <v>199</v>
      </c>
      <c r="K15" s="73" t="s">
        <v>158</v>
      </c>
      <c r="L15" s="59"/>
      <c r="M15" s="6">
        <f t="shared" si="8"/>
        <v>185.98130841121494</v>
      </c>
      <c r="N15" s="39">
        <f t="shared" si="9"/>
        <v>92.990654205607484</v>
      </c>
      <c r="O15" s="39">
        <f t="shared" si="10"/>
        <v>37.196261682242977</v>
      </c>
      <c r="P15" s="39">
        <f t="shared" si="11"/>
        <v>55.794392523364479</v>
      </c>
      <c r="Q15" s="11"/>
      <c r="R15" s="274" t="s">
        <v>24</v>
      </c>
      <c r="S15" s="27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435</v>
      </c>
      <c r="C16" s="136">
        <v>120000069328</v>
      </c>
      <c r="D16" s="137">
        <v>244095</v>
      </c>
      <c r="E16" s="51" t="s">
        <v>456</v>
      </c>
      <c r="F16" s="51" t="s">
        <v>63</v>
      </c>
      <c r="G16" s="138" t="s">
        <v>472</v>
      </c>
      <c r="H16" s="53">
        <f t="shared" si="6"/>
        <v>100</v>
      </c>
      <c r="I16" s="53">
        <f t="shared" si="7"/>
        <v>7</v>
      </c>
      <c r="J16" s="140">
        <v>107</v>
      </c>
      <c r="K16" s="73" t="s">
        <v>158</v>
      </c>
      <c r="L16" s="59"/>
      <c r="M16" s="6">
        <f t="shared" si="8"/>
        <v>100</v>
      </c>
      <c r="N16" s="39">
        <f t="shared" si="9"/>
        <v>50</v>
      </c>
      <c r="O16" s="39">
        <f t="shared" si="10"/>
        <v>20</v>
      </c>
      <c r="P16" s="39">
        <f t="shared" si="11"/>
        <v>30</v>
      </c>
      <c r="Q16" s="1"/>
      <c r="R16" s="272" t="s">
        <v>34</v>
      </c>
      <c r="S16" s="27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436</v>
      </c>
      <c r="C17" s="136">
        <v>120000069347</v>
      </c>
      <c r="D17" s="137">
        <v>244099</v>
      </c>
      <c r="E17" s="51" t="s">
        <v>457</v>
      </c>
      <c r="F17" s="51" t="s">
        <v>458</v>
      </c>
      <c r="G17" s="138" t="s">
        <v>473</v>
      </c>
      <c r="H17" s="53">
        <f t="shared" si="6"/>
        <v>172.53271028037383</v>
      </c>
      <c r="I17" s="53">
        <f t="shared" si="7"/>
        <v>12.077289719626179</v>
      </c>
      <c r="J17" s="140">
        <v>184.61</v>
      </c>
      <c r="K17" s="73" t="s">
        <v>158</v>
      </c>
      <c r="L17" s="59"/>
      <c r="M17" s="6">
        <f t="shared" si="8"/>
        <v>172.53271028037383</v>
      </c>
      <c r="N17" s="39">
        <f t="shared" si="9"/>
        <v>86.266355140186917</v>
      </c>
      <c r="O17" s="39">
        <f t="shared" si="10"/>
        <v>34.50654205607475</v>
      </c>
      <c r="P17" s="39">
        <f t="shared" si="11"/>
        <v>51.759813084112139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437</v>
      </c>
      <c r="C18" s="136">
        <v>120000027791</v>
      </c>
      <c r="D18" s="137">
        <v>244100</v>
      </c>
      <c r="E18" s="51" t="s">
        <v>459</v>
      </c>
      <c r="F18" s="51" t="s">
        <v>63</v>
      </c>
      <c r="G18" s="138" t="s">
        <v>474</v>
      </c>
      <c r="H18" s="53">
        <f t="shared" si="6"/>
        <v>185.98130841121494</v>
      </c>
      <c r="I18" s="53">
        <f t="shared" si="7"/>
        <v>13.01869158878506</v>
      </c>
      <c r="J18" s="140">
        <v>199</v>
      </c>
      <c r="K18" s="73" t="s">
        <v>158</v>
      </c>
      <c r="L18" s="59"/>
      <c r="M18" s="6">
        <f t="shared" si="8"/>
        <v>185.98130841121494</v>
      </c>
      <c r="N18" s="39">
        <f t="shared" si="9"/>
        <v>92.990654205607484</v>
      </c>
      <c r="O18" s="39">
        <f t="shared" si="10"/>
        <v>37.196261682242977</v>
      </c>
      <c r="P18" s="39">
        <f t="shared" si="11"/>
        <v>55.794392523364479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438</v>
      </c>
      <c r="C19" s="136">
        <v>120000069344</v>
      </c>
      <c r="D19" s="137">
        <v>244100</v>
      </c>
      <c r="E19" s="51" t="s">
        <v>460</v>
      </c>
      <c r="F19" s="51" t="s">
        <v>63</v>
      </c>
      <c r="G19" s="138" t="s">
        <v>475</v>
      </c>
      <c r="H19" s="53">
        <f t="shared" si="6"/>
        <v>185.98130841121494</v>
      </c>
      <c r="I19" s="53">
        <f t="shared" si="7"/>
        <v>13.01869158878506</v>
      </c>
      <c r="J19" s="140">
        <v>199</v>
      </c>
      <c r="K19" s="51" t="s">
        <v>18</v>
      </c>
      <c r="L19" s="59"/>
      <c r="M19" s="6">
        <f t="shared" si="8"/>
        <v>185.98130841121494</v>
      </c>
      <c r="N19" s="39">
        <f t="shared" si="9"/>
        <v>92.990654205607484</v>
      </c>
      <c r="O19" s="39">
        <f t="shared" si="10"/>
        <v>37.196261682242977</v>
      </c>
      <c r="P19" s="39">
        <f t="shared" si="11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439</v>
      </c>
      <c r="C20" s="136">
        <v>120000069357</v>
      </c>
      <c r="D20" s="137">
        <v>244102</v>
      </c>
      <c r="E20" s="146" t="s">
        <v>461</v>
      </c>
      <c r="F20" s="51" t="s">
        <v>462</v>
      </c>
      <c r="G20" s="138" t="s">
        <v>476</v>
      </c>
      <c r="H20" s="53">
        <f t="shared" si="6"/>
        <v>46.728971962616818</v>
      </c>
      <c r="I20" s="53">
        <f t="shared" si="7"/>
        <v>3.2710280373831822</v>
      </c>
      <c r="J20" s="140">
        <v>50</v>
      </c>
      <c r="K20" s="73" t="s">
        <v>158</v>
      </c>
      <c r="L20" s="59"/>
      <c r="M20" s="6">
        <f t="shared" si="8"/>
        <v>46.728971962616818</v>
      </c>
      <c r="N20" s="39">
        <f t="shared" si="9"/>
        <v>23.364485981308409</v>
      </c>
      <c r="O20" s="39">
        <f t="shared" si="10"/>
        <v>9.3457943925233664</v>
      </c>
      <c r="P20" s="39">
        <f t="shared" si="11"/>
        <v>14.018691588785046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440</v>
      </c>
      <c r="C21" s="136">
        <v>120000021719</v>
      </c>
      <c r="D21" s="137">
        <v>244103</v>
      </c>
      <c r="E21" s="51" t="s">
        <v>463</v>
      </c>
      <c r="F21" s="51" t="s">
        <v>63</v>
      </c>
      <c r="G21" s="138" t="s">
        <v>477</v>
      </c>
      <c r="H21" s="53">
        <f t="shared" si="6"/>
        <v>185.98130841121494</v>
      </c>
      <c r="I21" s="53">
        <f t="shared" si="7"/>
        <v>13.01869158878506</v>
      </c>
      <c r="J21" s="140">
        <v>199</v>
      </c>
      <c r="K21" s="142" t="s">
        <v>17</v>
      </c>
      <c r="L21" s="59"/>
      <c r="M21" s="6">
        <f t="shared" si="8"/>
        <v>185.98130841121494</v>
      </c>
      <c r="N21" s="39">
        <f t="shared" si="9"/>
        <v>92.990654205607484</v>
      </c>
      <c r="O21" s="39">
        <f t="shared" si="10"/>
        <v>37.196261682242977</v>
      </c>
      <c r="P21" s="39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441</v>
      </c>
      <c r="C22" s="136">
        <v>120000069362</v>
      </c>
      <c r="D22" s="137">
        <v>244103</v>
      </c>
      <c r="E22" s="51" t="s">
        <v>464</v>
      </c>
      <c r="F22" s="51" t="s">
        <v>63</v>
      </c>
      <c r="G22" s="138" t="s">
        <v>478</v>
      </c>
      <c r="H22" s="53">
        <f t="shared" si="6"/>
        <v>100</v>
      </c>
      <c r="I22" s="53">
        <f t="shared" si="7"/>
        <v>7</v>
      </c>
      <c r="J22" s="140">
        <v>107</v>
      </c>
      <c r="K22" s="142" t="s">
        <v>17</v>
      </c>
      <c r="L22" s="59"/>
      <c r="M22" s="6">
        <f t="shared" si="8"/>
        <v>100</v>
      </c>
      <c r="N22" s="39">
        <f t="shared" si="9"/>
        <v>50</v>
      </c>
      <c r="O22" s="39">
        <f t="shared" si="10"/>
        <v>20</v>
      </c>
      <c r="P22" s="39">
        <f t="shared" si="11"/>
        <v>30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278"/>
    </row>
    <row r="23" spans="1:25" ht="24" customHeight="1">
      <c r="A23" s="56">
        <v>20</v>
      </c>
      <c r="B23" s="51" t="s">
        <v>482</v>
      </c>
      <c r="C23" s="136">
        <v>120000064535</v>
      </c>
      <c r="D23" s="137">
        <v>244106</v>
      </c>
      <c r="E23" s="51" t="s">
        <v>488</v>
      </c>
      <c r="F23" s="51" t="s">
        <v>63</v>
      </c>
      <c r="G23" s="138" t="s">
        <v>485</v>
      </c>
      <c r="H23" s="21">
        <f t="shared" si="6"/>
        <v>185.98130841121494</v>
      </c>
      <c r="I23" s="21">
        <f t="shared" si="7"/>
        <v>13.01869158878506</v>
      </c>
      <c r="J23" s="112">
        <v>199</v>
      </c>
      <c r="K23" s="73" t="s">
        <v>158</v>
      </c>
      <c r="L23" s="59"/>
      <c r="M23" s="6">
        <f t="shared" si="8"/>
        <v>185.98130841121494</v>
      </c>
      <c r="N23" s="39">
        <f t="shared" si="9"/>
        <v>92.990654205607484</v>
      </c>
      <c r="O23" s="39">
        <f t="shared" si="10"/>
        <v>37.196261682242977</v>
      </c>
      <c r="P23" s="39">
        <f t="shared" si="11"/>
        <v>55.794392523364479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483</v>
      </c>
      <c r="C24" s="136">
        <v>120000069358</v>
      </c>
      <c r="D24" s="137">
        <v>244106</v>
      </c>
      <c r="E24" s="51" t="s">
        <v>489</v>
      </c>
      <c r="F24" s="51" t="s">
        <v>490</v>
      </c>
      <c r="G24" s="138" t="s">
        <v>486</v>
      </c>
      <c r="H24" s="21">
        <f t="shared" si="6"/>
        <v>150</v>
      </c>
      <c r="I24" s="21">
        <f t="shared" si="7"/>
        <v>10.5</v>
      </c>
      <c r="J24" s="147">
        <v>160.5</v>
      </c>
      <c r="K24" s="73" t="s">
        <v>158</v>
      </c>
      <c r="L24" s="59"/>
      <c r="M24" s="6">
        <f t="shared" si="8"/>
        <v>150</v>
      </c>
      <c r="N24" s="39">
        <f t="shared" si="9"/>
        <v>75</v>
      </c>
      <c r="O24" s="39">
        <f t="shared" si="10"/>
        <v>30</v>
      </c>
      <c r="P24" s="39">
        <f t="shared" si="11"/>
        <v>45</v>
      </c>
      <c r="Q24" s="11"/>
      <c r="R24" s="14">
        <v>1</v>
      </c>
      <c r="S24" s="135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376.54485981308403</v>
      </c>
      <c r="X24" s="17">
        <f t="shared" ref="X24:X27" si="12">W24*4%</f>
        <v>15.061794392523362</v>
      </c>
      <c r="Y24" s="17">
        <f>(W24-X24)</f>
        <v>361.48306542056065</v>
      </c>
    </row>
    <row r="25" spans="1:25" ht="24" customHeight="1">
      <c r="A25" s="56">
        <v>22</v>
      </c>
      <c r="B25" s="51" t="s">
        <v>484</v>
      </c>
      <c r="C25" s="136">
        <v>120000069359</v>
      </c>
      <c r="D25" s="137">
        <v>244107</v>
      </c>
      <c r="E25" s="51" t="s">
        <v>491</v>
      </c>
      <c r="F25" s="51" t="s">
        <v>448</v>
      </c>
      <c r="G25" s="138" t="s">
        <v>487</v>
      </c>
      <c r="H25" s="21">
        <f t="shared" si="6"/>
        <v>150</v>
      </c>
      <c r="I25" s="21">
        <f t="shared" si="7"/>
        <v>10.5</v>
      </c>
      <c r="J25" s="147">
        <v>160.5</v>
      </c>
      <c r="K25" s="73" t="s">
        <v>158</v>
      </c>
      <c r="L25" s="59"/>
      <c r="M25" s="6">
        <f t="shared" si="8"/>
        <v>150</v>
      </c>
      <c r="N25" s="39">
        <f t="shared" si="9"/>
        <v>75</v>
      </c>
      <c r="O25" s="39">
        <f t="shared" si="10"/>
        <v>30</v>
      </c>
      <c r="P25" s="39">
        <f t="shared" si="11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1380.6644859813084</v>
      </c>
      <c r="X25" s="17">
        <f t="shared" si="12"/>
        <v>55.22657943925234</v>
      </c>
      <c r="Y25" s="17">
        <f t="shared" ref="Y25:Y32" si="13">(W25-X25)</f>
        <v>1325.437906542056</v>
      </c>
    </row>
    <row r="26" spans="1:25" ht="24" customHeight="1">
      <c r="A26" s="56">
        <v>23</v>
      </c>
      <c r="B26" s="51" t="s">
        <v>495</v>
      </c>
      <c r="C26" s="136">
        <v>120000069365</v>
      </c>
      <c r="D26" s="137">
        <v>244110</v>
      </c>
      <c r="E26" s="51" t="s">
        <v>498</v>
      </c>
      <c r="F26" s="51" t="s">
        <v>501</v>
      </c>
      <c r="G26" s="138" t="s">
        <v>492</v>
      </c>
      <c r="H26" s="21">
        <f t="shared" si="6"/>
        <v>150</v>
      </c>
      <c r="I26" s="21">
        <f t="shared" si="7"/>
        <v>10.5</v>
      </c>
      <c r="J26" s="147">
        <v>160.5</v>
      </c>
      <c r="K26" s="73" t="s">
        <v>158</v>
      </c>
      <c r="L26" s="59"/>
      <c r="M26" s="6">
        <f t="shared" si="8"/>
        <v>150</v>
      </c>
      <c r="N26" s="39">
        <f t="shared" si="9"/>
        <v>75</v>
      </c>
      <c r="O26" s="39">
        <f t="shared" si="10"/>
        <v>30</v>
      </c>
      <c r="P26" s="39">
        <f t="shared" si="11"/>
        <v>45</v>
      </c>
      <c r="Q26" s="11"/>
      <c r="R26" s="14">
        <v>3</v>
      </c>
      <c r="S26" s="135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548.13364485981299</v>
      </c>
      <c r="X26" s="17">
        <f t="shared" si="12"/>
        <v>21.92534579439252</v>
      </c>
      <c r="Y26" s="17">
        <f t="shared" si="13"/>
        <v>526.20829906542042</v>
      </c>
    </row>
    <row r="27" spans="1:25" ht="24" customHeight="1">
      <c r="A27" s="56">
        <v>24</v>
      </c>
      <c r="B27" s="51" t="s">
        <v>496</v>
      </c>
      <c r="C27" s="136">
        <v>120000069373</v>
      </c>
      <c r="D27" s="137">
        <v>244110</v>
      </c>
      <c r="E27" s="51" t="s">
        <v>499</v>
      </c>
      <c r="F27" s="148" t="s">
        <v>327</v>
      </c>
      <c r="G27" s="138" t="s">
        <v>493</v>
      </c>
      <c r="H27" s="21">
        <f t="shared" si="6"/>
        <v>150</v>
      </c>
      <c r="I27" s="21">
        <f t="shared" si="7"/>
        <v>10.5</v>
      </c>
      <c r="J27" s="147">
        <v>160.5</v>
      </c>
      <c r="K27" s="73" t="s">
        <v>158</v>
      </c>
      <c r="L27" s="59"/>
      <c r="M27" s="6">
        <f t="shared" si="8"/>
        <v>150</v>
      </c>
      <c r="N27" s="39">
        <f t="shared" si="9"/>
        <v>75</v>
      </c>
      <c r="O27" s="39">
        <f t="shared" si="10"/>
        <v>30</v>
      </c>
      <c r="P27" s="39">
        <f t="shared" si="11"/>
        <v>45</v>
      </c>
      <c r="Q27" s="2"/>
      <c r="R27" s="14">
        <v>4</v>
      </c>
      <c r="S27" s="135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779.42242990654199</v>
      </c>
      <c r="X27" s="17">
        <f t="shared" si="12"/>
        <v>31.176897196261681</v>
      </c>
      <c r="Y27" s="17">
        <f t="shared" si="13"/>
        <v>748.24553271028026</v>
      </c>
    </row>
    <row r="28" spans="1:25" ht="24" customHeight="1">
      <c r="A28" s="56">
        <v>25</v>
      </c>
      <c r="B28" s="51" t="s">
        <v>497</v>
      </c>
      <c r="C28" s="136">
        <v>120000067450</v>
      </c>
      <c r="D28" s="137">
        <v>244110</v>
      </c>
      <c r="E28" s="51" t="s">
        <v>500</v>
      </c>
      <c r="F28" s="51" t="s">
        <v>502</v>
      </c>
      <c r="G28" s="138" t="s">
        <v>494</v>
      </c>
      <c r="H28" s="21">
        <f t="shared" si="6"/>
        <v>150</v>
      </c>
      <c r="I28" s="21">
        <f t="shared" si="7"/>
        <v>10.5</v>
      </c>
      <c r="J28" s="147">
        <v>160.5</v>
      </c>
      <c r="K28" s="73" t="s">
        <v>158</v>
      </c>
      <c r="L28" s="59"/>
      <c r="M28" s="6">
        <f t="shared" si="8"/>
        <v>150</v>
      </c>
      <c r="N28" s="39">
        <f t="shared" si="9"/>
        <v>75</v>
      </c>
      <c r="O28" s="39">
        <f t="shared" si="10"/>
        <v>30</v>
      </c>
      <c r="P28" s="39">
        <f t="shared" si="11"/>
        <v>45</v>
      </c>
      <c r="Q28" s="2"/>
      <c r="R28" s="14">
        <v>5</v>
      </c>
      <c r="S28" s="135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1935.8327102803732</v>
      </c>
      <c r="X28" s="17">
        <f>W28*4%</f>
        <v>77.433308411214938</v>
      </c>
      <c r="Y28" s="17">
        <f t="shared" si="13"/>
        <v>1858.3994018691583</v>
      </c>
    </row>
    <row r="29" spans="1:25" ht="24" customHeight="1">
      <c r="A29" s="56">
        <v>26</v>
      </c>
      <c r="B29" s="51" t="s">
        <v>506</v>
      </c>
      <c r="C29" s="136">
        <v>120000069382</v>
      </c>
      <c r="D29" s="137">
        <v>244112</v>
      </c>
      <c r="E29" s="51" t="s">
        <v>509</v>
      </c>
      <c r="F29" s="51" t="s">
        <v>320</v>
      </c>
      <c r="G29" s="138" t="s">
        <v>503</v>
      </c>
      <c r="H29" s="21">
        <f t="shared" si="6"/>
        <v>150</v>
      </c>
      <c r="I29" s="21">
        <f t="shared" si="7"/>
        <v>10.5</v>
      </c>
      <c r="J29" s="147">
        <v>160.5</v>
      </c>
      <c r="K29" s="73" t="s">
        <v>158</v>
      </c>
      <c r="L29" s="59"/>
      <c r="M29" s="6">
        <f t="shared" si="8"/>
        <v>150</v>
      </c>
      <c r="N29" s="39">
        <f t="shared" si="9"/>
        <v>75</v>
      </c>
      <c r="O29" s="39">
        <f t="shared" si="10"/>
        <v>30</v>
      </c>
      <c r="P29" s="39">
        <f t="shared" si="11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ht="24" customHeight="1">
      <c r="A30" s="56">
        <v>27</v>
      </c>
      <c r="B30" s="51" t="s">
        <v>507</v>
      </c>
      <c r="C30" s="136">
        <v>120000069370</v>
      </c>
      <c r="D30" s="137">
        <v>244112</v>
      </c>
      <c r="E30" s="51" t="s">
        <v>510</v>
      </c>
      <c r="F30" s="51" t="s">
        <v>63</v>
      </c>
      <c r="G30" s="138" t="s">
        <v>504</v>
      </c>
      <c r="H30" s="21">
        <f t="shared" si="6"/>
        <v>100</v>
      </c>
      <c r="I30" s="21">
        <f t="shared" si="7"/>
        <v>7</v>
      </c>
      <c r="J30" s="112">
        <v>107</v>
      </c>
      <c r="K30" s="51" t="s">
        <v>18</v>
      </c>
      <c r="L30" s="59"/>
      <c r="M30" s="6">
        <f t="shared" si="8"/>
        <v>100</v>
      </c>
      <c r="N30" s="39">
        <f t="shared" si="9"/>
        <v>50</v>
      </c>
      <c r="O30" s="39">
        <f t="shared" si="10"/>
        <v>20</v>
      </c>
      <c r="P30" s="39">
        <f t="shared" si="11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ht="24" customHeight="1">
      <c r="A31" s="56">
        <v>28</v>
      </c>
      <c r="B31" s="51" t="s">
        <v>508</v>
      </c>
      <c r="C31" s="136">
        <v>120000069384</v>
      </c>
      <c r="D31" s="137">
        <v>244114</v>
      </c>
      <c r="E31" s="51" t="s">
        <v>511</v>
      </c>
      <c r="F31" s="51" t="s">
        <v>63</v>
      </c>
      <c r="G31" s="138" t="s">
        <v>505</v>
      </c>
      <c r="H31" s="21">
        <f t="shared" si="6"/>
        <v>185.98130841121494</v>
      </c>
      <c r="I31" s="21">
        <f t="shared" si="7"/>
        <v>13.01869158878506</v>
      </c>
      <c r="J31" s="112">
        <v>199</v>
      </c>
      <c r="K31" s="51" t="s">
        <v>18</v>
      </c>
      <c r="L31" s="59"/>
      <c r="M31" s="6">
        <f t="shared" si="8"/>
        <v>185.98130841121494</v>
      </c>
      <c r="N31" s="39">
        <f t="shared" si="9"/>
        <v>92.990654205607484</v>
      </c>
      <c r="O31" s="39">
        <f t="shared" si="10"/>
        <v>37.196261682242977</v>
      </c>
      <c r="P31" s="39">
        <f t="shared" si="11"/>
        <v>55.794392523364479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ht="24" customHeight="1">
      <c r="A32" s="56">
        <v>29</v>
      </c>
      <c r="B32" s="138" t="s">
        <v>517</v>
      </c>
      <c r="C32" s="136">
        <v>120000069276</v>
      </c>
      <c r="D32" s="137">
        <v>244119</v>
      </c>
      <c r="E32" s="51" t="s">
        <v>522</v>
      </c>
      <c r="F32" s="51" t="s">
        <v>522</v>
      </c>
      <c r="G32" s="138" t="s">
        <v>512</v>
      </c>
      <c r="H32" s="21">
        <f t="shared" si="6"/>
        <v>150</v>
      </c>
      <c r="I32" s="21">
        <f t="shared" si="7"/>
        <v>10.5</v>
      </c>
      <c r="J32" s="147">
        <v>160.5</v>
      </c>
      <c r="K32" s="73" t="s">
        <v>158</v>
      </c>
      <c r="L32" s="59"/>
      <c r="M32" s="6">
        <f t="shared" si="8"/>
        <v>150</v>
      </c>
      <c r="N32" s="39">
        <f t="shared" si="9"/>
        <v>75</v>
      </c>
      <c r="O32" s="39">
        <f t="shared" si="10"/>
        <v>30</v>
      </c>
      <c r="P32" s="39">
        <f t="shared" si="11"/>
        <v>45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ht="24" customHeight="1" thickBot="1">
      <c r="A33" s="56">
        <v>30</v>
      </c>
      <c r="B33" s="138" t="s">
        <v>518</v>
      </c>
      <c r="C33" s="136">
        <v>120000069399</v>
      </c>
      <c r="D33" s="137">
        <v>244123</v>
      </c>
      <c r="E33" s="51" t="s">
        <v>523</v>
      </c>
      <c r="F33" s="51" t="s">
        <v>523</v>
      </c>
      <c r="G33" s="138" t="s">
        <v>513</v>
      </c>
      <c r="H33" s="21">
        <f t="shared" si="6"/>
        <v>140.18691588785046</v>
      </c>
      <c r="I33" s="21">
        <f t="shared" si="7"/>
        <v>9.8130841121495394</v>
      </c>
      <c r="J33" s="112">
        <v>150</v>
      </c>
      <c r="K33" s="73" t="s">
        <v>158</v>
      </c>
      <c r="L33" s="59"/>
      <c r="M33" s="6">
        <f t="shared" si="8"/>
        <v>140.18691588785046</v>
      </c>
      <c r="N33" s="39">
        <f t="shared" si="9"/>
        <v>70.09345794392523</v>
      </c>
      <c r="O33" s="39">
        <f t="shared" si="10"/>
        <v>28.037383177570092</v>
      </c>
      <c r="P33" s="39">
        <f t="shared" si="11"/>
        <v>42.056074766355138</v>
      </c>
      <c r="Q33" s="2"/>
      <c r="R33" s="19"/>
      <c r="S33" s="19"/>
      <c r="T33" s="19"/>
      <c r="U33" s="19"/>
      <c r="V33" s="25" t="s">
        <v>49</v>
      </c>
      <c r="W33" s="26">
        <f>SUM(W24:W32)</f>
        <v>5020.598130841121</v>
      </c>
      <c r="X33" s="26">
        <f>SUM(X24:X32)</f>
        <v>200.82392523364484</v>
      </c>
      <c r="Y33" s="26">
        <f>SUM(Y24:Y32)</f>
        <v>4819.7742056074758</v>
      </c>
    </row>
    <row r="34" spans="1:25" ht="24" customHeight="1" thickTop="1">
      <c r="A34" s="56">
        <v>31</v>
      </c>
      <c r="B34" s="138" t="s">
        <v>519</v>
      </c>
      <c r="C34" s="136">
        <v>120000069421</v>
      </c>
      <c r="D34" s="137">
        <v>244127</v>
      </c>
      <c r="E34" s="51" t="s">
        <v>524</v>
      </c>
      <c r="F34" s="51" t="s">
        <v>524</v>
      </c>
      <c r="G34" s="138" t="s">
        <v>514</v>
      </c>
      <c r="H34" s="21">
        <f t="shared" si="6"/>
        <v>93.457943925233636</v>
      </c>
      <c r="I34" s="21">
        <f t="shared" si="7"/>
        <v>6.5420560747663643</v>
      </c>
      <c r="J34" s="112">
        <v>100</v>
      </c>
      <c r="K34" s="73" t="s">
        <v>158</v>
      </c>
      <c r="L34" s="59"/>
      <c r="M34" s="6">
        <f t="shared" si="8"/>
        <v>93.457943925233636</v>
      </c>
      <c r="N34" s="39">
        <f t="shared" si="9"/>
        <v>46.728971962616818</v>
      </c>
      <c r="O34" s="39">
        <f t="shared" si="10"/>
        <v>18.691588785046733</v>
      </c>
      <c r="P34" s="39">
        <f t="shared" si="11"/>
        <v>28.037383177570092</v>
      </c>
      <c r="Q34" s="2"/>
    </row>
    <row r="35" spans="1:25" ht="24" customHeight="1">
      <c r="A35" s="56">
        <v>32</v>
      </c>
      <c r="B35" s="138" t="s">
        <v>520</v>
      </c>
      <c r="C35" s="136">
        <v>120000069415</v>
      </c>
      <c r="D35" s="137">
        <v>244130</v>
      </c>
      <c r="E35" s="51" t="s">
        <v>525</v>
      </c>
      <c r="F35" s="51" t="s">
        <v>525</v>
      </c>
      <c r="G35" s="138" t="s">
        <v>515</v>
      </c>
      <c r="H35" s="21">
        <f t="shared" si="6"/>
        <v>185.98130841121494</v>
      </c>
      <c r="I35" s="21">
        <f t="shared" si="7"/>
        <v>13.01869158878506</v>
      </c>
      <c r="J35" s="149">
        <v>199</v>
      </c>
      <c r="K35" s="142" t="s">
        <v>17</v>
      </c>
      <c r="L35" s="59"/>
      <c r="M35" s="6">
        <f t="shared" si="8"/>
        <v>185.98130841121494</v>
      </c>
      <c r="N35" s="39">
        <f t="shared" si="9"/>
        <v>92.990654205607484</v>
      </c>
      <c r="O35" s="39">
        <f t="shared" si="10"/>
        <v>37.196261682242977</v>
      </c>
      <c r="P35" s="39">
        <f t="shared" si="11"/>
        <v>55.794392523364479</v>
      </c>
      <c r="Q35" s="2"/>
    </row>
    <row r="36" spans="1:25">
      <c r="A36" s="56">
        <v>33</v>
      </c>
      <c r="B36" s="51" t="s">
        <v>521</v>
      </c>
      <c r="C36" s="136">
        <v>120000069427</v>
      </c>
      <c r="D36" s="137">
        <v>244130</v>
      </c>
      <c r="E36" s="51" t="s">
        <v>526</v>
      </c>
      <c r="F36" s="51" t="s">
        <v>526</v>
      </c>
      <c r="G36" s="138" t="s">
        <v>516</v>
      </c>
      <c r="H36" s="21">
        <f t="shared" si="6"/>
        <v>150</v>
      </c>
      <c r="I36" s="21">
        <f t="shared" si="7"/>
        <v>10.5</v>
      </c>
      <c r="J36" s="147">
        <v>160.5</v>
      </c>
      <c r="K36" s="73" t="s">
        <v>158</v>
      </c>
      <c r="L36" s="59"/>
      <c r="M36" s="6">
        <f t="shared" si="8"/>
        <v>150</v>
      </c>
      <c r="N36" s="39">
        <f t="shared" si="9"/>
        <v>75</v>
      </c>
      <c r="O36" s="39">
        <f t="shared" si="10"/>
        <v>30</v>
      </c>
      <c r="P36" s="39">
        <f t="shared" si="11"/>
        <v>45</v>
      </c>
    </row>
    <row r="38" spans="1:25">
      <c r="H38" s="48">
        <f>SUM(H4:H37)</f>
        <v>5020.598130841121</v>
      </c>
      <c r="I38" s="48">
        <f t="shared" ref="I38:J38" si="15">SUM(I4:I37)</f>
        <v>351.44186915887872</v>
      </c>
      <c r="J38" s="48">
        <f t="shared" si="15"/>
        <v>5372.0400000000009</v>
      </c>
      <c r="K38" s="48"/>
      <c r="M38" s="30">
        <f>SUM(M4:M37)</f>
        <v>5020.598130841121</v>
      </c>
      <c r="N38" s="30">
        <f t="shared" ref="N38:P38" si="16">SUM(N4:N37)</f>
        <v>2510.2990654205605</v>
      </c>
      <c r="O38" s="30">
        <f t="shared" si="16"/>
        <v>1004.1196261682238</v>
      </c>
      <c r="P38" s="30">
        <f t="shared" si="16"/>
        <v>1506.1794392523359</v>
      </c>
    </row>
  </sheetData>
  <mergeCells count="34">
    <mergeCell ref="R10:S10"/>
    <mergeCell ref="R11:S11"/>
    <mergeCell ref="R12:S12"/>
    <mergeCell ref="R13:S13"/>
    <mergeCell ref="R6:S6"/>
    <mergeCell ref="R7:S7"/>
    <mergeCell ref="R8:S8"/>
    <mergeCell ref="R9:S9"/>
    <mergeCell ref="R14:S14"/>
    <mergeCell ref="R15:S15"/>
    <mergeCell ref="R16:S16"/>
    <mergeCell ref="R17:S17"/>
    <mergeCell ref="R18:S18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O2:O3"/>
    <mergeCell ref="R2:S2"/>
    <mergeCell ref="R3:S3"/>
    <mergeCell ref="R4:S4"/>
    <mergeCell ref="R5:S5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5"/>
  <sheetViews>
    <sheetView view="pageBreakPreview" topLeftCell="A22" zoomScale="60" zoomScaleNormal="70" workbookViewId="0">
      <selection activeCell="F32" sqref="F32"/>
    </sheetView>
  </sheetViews>
  <sheetFormatPr defaultRowHeight="24" customHeight="1"/>
  <cols>
    <col min="1" max="1" width="5.6640625" style="20" bestFit="1" customWidth="1"/>
    <col min="2" max="2" width="22.6640625" style="20" bestFit="1" customWidth="1"/>
    <col min="3" max="3" width="13.6640625" style="183" customWidth="1"/>
    <col min="4" max="4" width="13" style="20" customWidth="1"/>
    <col min="5" max="5" width="31.77734375" style="20" customWidth="1"/>
    <col min="6" max="6" width="22.6640625" style="20" bestFit="1" customWidth="1"/>
    <col min="7" max="7" width="29.77734375" style="20" bestFit="1" customWidth="1"/>
    <col min="8" max="8" width="15.88671875" style="176" customWidth="1"/>
    <col min="9" max="9" width="8.77734375" style="176" customWidth="1"/>
    <col min="10" max="10" width="17.5546875" style="177" customWidth="1"/>
    <col min="11" max="11" width="20.109375" style="20" bestFit="1" customWidth="1"/>
    <col min="12" max="12" width="3.88671875" style="20" customWidth="1"/>
    <col min="13" max="15" width="11.6640625" style="20" customWidth="1"/>
    <col min="16" max="16" width="10" style="20" bestFit="1" customWidth="1"/>
    <col min="17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9.77734375" style="20" bestFit="1" customWidth="1"/>
    <col min="23" max="23" width="11" style="20" bestFit="1" customWidth="1"/>
    <col min="24" max="24" width="11.109375" style="20" bestFit="1" customWidth="1"/>
    <col min="25" max="25" width="11.33203125" style="20" bestFit="1" customWidth="1"/>
    <col min="26" max="16384" width="8.88671875" style="20"/>
  </cols>
  <sheetData>
    <row r="1" spans="1:32" ht="24" customHeight="1">
      <c r="A1" s="261" t="s">
        <v>659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157"/>
      <c r="Z1" s="157"/>
      <c r="AA1" s="157"/>
      <c r="AB1" s="157"/>
    </row>
    <row r="2" spans="1:32" s="159" customFormat="1" ht="24" customHeight="1">
      <c r="A2" s="287" t="s">
        <v>0</v>
      </c>
      <c r="B2" s="289" t="s">
        <v>1</v>
      </c>
      <c r="C2" s="290" t="s">
        <v>2</v>
      </c>
      <c r="D2" s="292" t="s">
        <v>3</v>
      </c>
      <c r="E2" s="293" t="s">
        <v>68</v>
      </c>
      <c r="F2" s="293" t="s">
        <v>62</v>
      </c>
      <c r="G2" s="289" t="s">
        <v>4</v>
      </c>
      <c r="H2" s="295" t="s">
        <v>5</v>
      </c>
      <c r="I2" s="295" t="s">
        <v>6</v>
      </c>
      <c r="J2" s="295" t="s">
        <v>7</v>
      </c>
      <c r="K2" s="295" t="s">
        <v>8</v>
      </c>
      <c r="L2" s="1"/>
      <c r="M2" s="298" t="s">
        <v>9</v>
      </c>
      <c r="N2" s="298" t="s">
        <v>10</v>
      </c>
      <c r="O2" s="298" t="s">
        <v>11</v>
      </c>
      <c r="P2" s="298" t="s">
        <v>12</v>
      </c>
      <c r="Q2" s="1"/>
      <c r="R2" s="297" t="s">
        <v>13</v>
      </c>
      <c r="S2" s="297"/>
      <c r="T2" s="158">
        <f>SUM(M46)</f>
        <v>6121.2803738317734</v>
      </c>
      <c r="U2" s="1"/>
      <c r="V2" s="1"/>
      <c r="W2" s="1"/>
      <c r="X2" s="1"/>
      <c r="Y2" s="1"/>
    </row>
    <row r="3" spans="1:32" s="159" customFormat="1" ht="24" customHeight="1">
      <c r="A3" s="288"/>
      <c r="B3" s="287"/>
      <c r="C3" s="291"/>
      <c r="D3" s="293"/>
      <c r="E3" s="294"/>
      <c r="F3" s="294"/>
      <c r="G3" s="287"/>
      <c r="H3" s="296"/>
      <c r="I3" s="296"/>
      <c r="J3" s="296"/>
      <c r="K3" s="295"/>
      <c r="L3" s="1"/>
      <c r="M3" s="299"/>
      <c r="N3" s="299"/>
      <c r="O3" s="299"/>
      <c r="P3" s="299"/>
      <c r="Q3" s="1"/>
      <c r="R3" s="297" t="s">
        <v>14</v>
      </c>
      <c r="S3" s="297"/>
      <c r="T3" s="158">
        <f>SUM(N46)</f>
        <v>3060.6401869158867</v>
      </c>
      <c r="U3" s="1"/>
      <c r="V3" s="1"/>
      <c r="W3" s="1"/>
      <c r="X3" s="1"/>
      <c r="Y3" s="1"/>
    </row>
    <row r="4" spans="1:32" s="159" customFormat="1" ht="24" customHeight="1">
      <c r="A4" s="84">
        <v>1</v>
      </c>
      <c r="B4" s="117" t="s">
        <v>662</v>
      </c>
      <c r="C4" s="184">
        <v>120000069366</v>
      </c>
      <c r="D4" s="185">
        <v>244107</v>
      </c>
      <c r="E4" s="117" t="s">
        <v>664</v>
      </c>
      <c r="F4" s="117" t="s">
        <v>665</v>
      </c>
      <c r="G4" s="28" t="s">
        <v>660</v>
      </c>
      <c r="H4" s="66">
        <f t="shared" ref="H4" si="0">J4/1.07</f>
        <v>200</v>
      </c>
      <c r="I4" s="66">
        <f t="shared" ref="I4" si="1">J4-H4</f>
        <v>14</v>
      </c>
      <c r="J4" s="178">
        <v>214</v>
      </c>
      <c r="K4" s="115" t="s">
        <v>158</v>
      </c>
      <c r="L4" s="161"/>
      <c r="M4" s="21">
        <f t="shared" ref="M4:M5" si="2">H4</f>
        <v>200</v>
      </c>
      <c r="N4" s="114">
        <f t="shared" ref="N4:N5" si="3">M4-(M4*50/100)</f>
        <v>100</v>
      </c>
      <c r="O4" s="114">
        <f t="shared" ref="O4:O5" si="4">M4-(M4*80/100)</f>
        <v>40</v>
      </c>
      <c r="P4" s="114">
        <f t="shared" ref="P4" si="5">M4-(M4*70/100)</f>
        <v>60</v>
      </c>
      <c r="Q4" s="1"/>
      <c r="R4" s="279" t="s">
        <v>16</v>
      </c>
      <c r="S4" s="279"/>
      <c r="T4" s="7">
        <f>T3*15/100</f>
        <v>459.09602803738301</v>
      </c>
      <c r="U4" s="8"/>
      <c r="V4" s="8"/>
      <c r="W4" s="8"/>
      <c r="X4" s="8"/>
      <c r="Y4" s="1"/>
    </row>
    <row r="5" spans="1:32" s="159" customFormat="1" ht="24" customHeight="1">
      <c r="A5" s="84">
        <v>2</v>
      </c>
      <c r="B5" s="117" t="s">
        <v>663</v>
      </c>
      <c r="C5" s="184">
        <v>120000033266</v>
      </c>
      <c r="D5" s="185">
        <v>244111</v>
      </c>
      <c r="E5" s="117" t="s">
        <v>666</v>
      </c>
      <c r="F5" s="117" t="s">
        <v>667</v>
      </c>
      <c r="G5" s="28" t="s">
        <v>661</v>
      </c>
      <c r="H5" s="66">
        <f t="shared" ref="H5" si="6">J5/1.07</f>
        <v>150</v>
      </c>
      <c r="I5" s="66">
        <f t="shared" ref="I5" si="7">J5-H5</f>
        <v>10.5</v>
      </c>
      <c r="J5" s="180">
        <v>160.5</v>
      </c>
      <c r="K5" s="115" t="s">
        <v>158</v>
      </c>
      <c r="L5" s="161"/>
      <c r="M5" s="21">
        <f t="shared" si="2"/>
        <v>150</v>
      </c>
      <c r="N5" s="114">
        <f t="shared" si="3"/>
        <v>75</v>
      </c>
      <c r="O5" s="114">
        <f t="shared" si="4"/>
        <v>30</v>
      </c>
      <c r="P5" s="114">
        <f>M5-(M5*70/100)</f>
        <v>45</v>
      </c>
      <c r="Q5" s="1"/>
      <c r="R5" s="279" t="s">
        <v>17</v>
      </c>
      <c r="S5" s="279"/>
      <c r="T5" s="7">
        <f>T3*15/100</f>
        <v>459.09602803738301</v>
      </c>
      <c r="U5" s="8"/>
      <c r="V5" s="8"/>
      <c r="W5" s="8"/>
      <c r="X5" s="8"/>
      <c r="Y5" s="1"/>
    </row>
    <row r="6" spans="1:32" s="160" customFormat="1" ht="24" customHeight="1">
      <c r="A6" s="84">
        <v>3</v>
      </c>
      <c r="B6" s="186" t="s">
        <v>532</v>
      </c>
      <c r="C6" s="184">
        <v>120000069395</v>
      </c>
      <c r="D6" s="187">
        <v>244119</v>
      </c>
      <c r="E6" s="186" t="s">
        <v>568</v>
      </c>
      <c r="F6" s="186" t="s">
        <v>64</v>
      </c>
      <c r="G6" s="87" t="s">
        <v>621</v>
      </c>
      <c r="H6" s="66">
        <f t="shared" ref="H6:H44" si="8">J6/1.07</f>
        <v>46.728971962616818</v>
      </c>
      <c r="I6" s="66">
        <f t="shared" ref="I6:I44" si="9">J6-H6</f>
        <v>3.2710280373831822</v>
      </c>
      <c r="J6" s="178">
        <v>50</v>
      </c>
      <c r="K6" s="115" t="s">
        <v>158</v>
      </c>
      <c r="L6" s="161"/>
      <c r="M6" s="21">
        <f t="shared" ref="M6:M14" si="10">H6</f>
        <v>46.728971962616818</v>
      </c>
      <c r="N6" s="114">
        <f t="shared" ref="N6:N14" si="11">M6-(M6*50/100)</f>
        <v>23.364485981308409</v>
      </c>
      <c r="O6" s="114">
        <f t="shared" ref="O6:O14" si="12">M6-(M6*80/100)</f>
        <v>9.3457943925233664</v>
      </c>
      <c r="P6" s="114">
        <f t="shared" ref="P6:P14" si="13">M6-(M6*70/100)</f>
        <v>14.018691588785046</v>
      </c>
      <c r="Q6" s="161"/>
      <c r="R6" s="279" t="s">
        <v>15</v>
      </c>
      <c r="S6" s="279"/>
      <c r="T6" s="7">
        <f>T3*15/100</f>
        <v>459.09602803738301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160" customFormat="1" ht="24" customHeight="1">
      <c r="A7" s="84">
        <v>4</v>
      </c>
      <c r="B7" s="186" t="s">
        <v>533</v>
      </c>
      <c r="C7" s="184">
        <v>120000069378</v>
      </c>
      <c r="D7" s="187">
        <v>244121</v>
      </c>
      <c r="E7" s="186" t="s">
        <v>569</v>
      </c>
      <c r="F7" s="186" t="s">
        <v>63</v>
      </c>
      <c r="G7" s="87" t="s">
        <v>622</v>
      </c>
      <c r="H7" s="66">
        <f t="shared" si="8"/>
        <v>100</v>
      </c>
      <c r="I7" s="66">
        <f t="shared" si="9"/>
        <v>7</v>
      </c>
      <c r="J7" s="178">
        <v>107</v>
      </c>
      <c r="K7" s="117" t="s">
        <v>18</v>
      </c>
      <c r="L7" s="161"/>
      <c r="M7" s="21">
        <f t="shared" si="10"/>
        <v>100</v>
      </c>
      <c r="N7" s="114">
        <f t="shared" si="11"/>
        <v>50</v>
      </c>
      <c r="O7" s="114">
        <f t="shared" si="12"/>
        <v>20</v>
      </c>
      <c r="P7" s="114">
        <f t="shared" si="13"/>
        <v>30</v>
      </c>
      <c r="Q7" s="161"/>
      <c r="R7" s="279" t="s">
        <v>19</v>
      </c>
      <c r="S7" s="279"/>
      <c r="T7" s="7">
        <f>T3*3/100</f>
        <v>91.81920560747659</v>
      </c>
      <c r="U7" s="8"/>
      <c r="V7" s="8"/>
      <c r="W7" s="8"/>
      <c r="X7" s="8"/>
      <c r="Y7" s="1"/>
      <c r="Z7" s="43"/>
      <c r="AA7" s="43"/>
      <c r="AB7" s="43"/>
      <c r="AC7" s="43"/>
    </row>
    <row r="8" spans="1:32" s="88" customFormat="1" ht="23.4">
      <c r="A8" s="84">
        <v>5</v>
      </c>
      <c r="B8" s="186" t="s">
        <v>534</v>
      </c>
      <c r="C8" s="184">
        <v>120000069394</v>
      </c>
      <c r="D8" s="187">
        <v>244124</v>
      </c>
      <c r="E8" s="186" t="s">
        <v>570</v>
      </c>
      <c r="F8" s="186" t="s">
        <v>63</v>
      </c>
      <c r="G8" s="87" t="s">
        <v>623</v>
      </c>
      <c r="H8" s="66">
        <f t="shared" si="8"/>
        <v>100</v>
      </c>
      <c r="I8" s="66">
        <f t="shared" si="9"/>
        <v>7</v>
      </c>
      <c r="J8" s="178">
        <v>107</v>
      </c>
      <c r="K8" s="117" t="s">
        <v>18</v>
      </c>
      <c r="L8" s="161"/>
      <c r="M8" s="21">
        <f t="shared" si="10"/>
        <v>100</v>
      </c>
      <c r="N8" s="114">
        <f t="shared" si="11"/>
        <v>50</v>
      </c>
      <c r="O8" s="114">
        <f t="shared" si="12"/>
        <v>20</v>
      </c>
      <c r="P8" s="114">
        <f t="shared" si="13"/>
        <v>30</v>
      </c>
      <c r="R8" s="279" t="s">
        <v>20</v>
      </c>
      <c r="S8" s="279"/>
      <c r="T8" s="7">
        <f>T3*52/100</f>
        <v>1591.532897196261</v>
      </c>
      <c r="U8" s="8"/>
      <c r="V8" s="8"/>
      <c r="W8" s="8"/>
      <c r="X8" s="8"/>
      <c r="Y8" s="1"/>
      <c r="Z8" s="43"/>
      <c r="AA8" s="43"/>
      <c r="AB8" s="43"/>
      <c r="AC8" s="43"/>
    </row>
    <row r="9" spans="1:32" s="160" customFormat="1" ht="24" customHeight="1">
      <c r="A9" s="84">
        <v>6</v>
      </c>
      <c r="B9" s="186" t="s">
        <v>535</v>
      </c>
      <c r="C9" s="184">
        <v>120000068461</v>
      </c>
      <c r="D9" s="187">
        <v>244124</v>
      </c>
      <c r="E9" s="186" t="s">
        <v>571</v>
      </c>
      <c r="F9" s="186" t="s">
        <v>63</v>
      </c>
      <c r="G9" s="87" t="s">
        <v>624</v>
      </c>
      <c r="H9" s="66">
        <f t="shared" si="8"/>
        <v>185.98130841121494</v>
      </c>
      <c r="I9" s="66">
        <f t="shared" si="9"/>
        <v>13.01869158878506</v>
      </c>
      <c r="J9" s="178">
        <v>199</v>
      </c>
      <c r="K9" s="115" t="s">
        <v>158</v>
      </c>
      <c r="L9" s="161"/>
      <c r="M9" s="21">
        <f t="shared" si="10"/>
        <v>185.98130841121494</v>
      </c>
      <c r="N9" s="114">
        <f t="shared" si="11"/>
        <v>92.990654205607484</v>
      </c>
      <c r="O9" s="114">
        <f t="shared" si="12"/>
        <v>37.196261682242977</v>
      </c>
      <c r="P9" s="114">
        <f t="shared" si="13"/>
        <v>55.794392523364479</v>
      </c>
      <c r="Q9" s="161"/>
      <c r="R9" s="297" t="s">
        <v>21</v>
      </c>
      <c r="S9" s="297"/>
      <c r="T9" s="158">
        <f>SUM(O46)</f>
        <v>1224.2560747663547</v>
      </c>
      <c r="U9" s="8"/>
      <c r="V9" s="8"/>
      <c r="W9" s="8"/>
      <c r="X9" s="8"/>
      <c r="Y9" s="1"/>
      <c r="Z9" s="43"/>
      <c r="AA9" s="43"/>
      <c r="AB9" s="43"/>
      <c r="AC9" s="43"/>
      <c r="AD9" s="43"/>
      <c r="AE9" s="43"/>
      <c r="AF9" s="43"/>
    </row>
    <row r="10" spans="1:32" s="160" customFormat="1" ht="24" customHeight="1">
      <c r="A10" s="84">
        <v>7</v>
      </c>
      <c r="B10" s="186" t="s">
        <v>536</v>
      </c>
      <c r="C10" s="184">
        <v>120000069413</v>
      </c>
      <c r="D10" s="187">
        <v>244126</v>
      </c>
      <c r="E10" s="186" t="s">
        <v>572</v>
      </c>
      <c r="F10" s="186" t="s">
        <v>573</v>
      </c>
      <c r="G10" s="87" t="s">
        <v>625</v>
      </c>
      <c r="H10" s="66">
        <f t="shared" si="8"/>
        <v>100</v>
      </c>
      <c r="I10" s="66">
        <f t="shared" si="9"/>
        <v>7</v>
      </c>
      <c r="J10" s="178">
        <v>107</v>
      </c>
      <c r="K10" s="188" t="s">
        <v>17</v>
      </c>
      <c r="L10" s="161"/>
      <c r="M10" s="21">
        <f t="shared" si="10"/>
        <v>100</v>
      </c>
      <c r="N10" s="114">
        <f t="shared" si="11"/>
        <v>50</v>
      </c>
      <c r="O10" s="114">
        <f t="shared" si="12"/>
        <v>20</v>
      </c>
      <c r="P10" s="114">
        <f t="shared" si="13"/>
        <v>30</v>
      </c>
      <c r="Q10" s="161"/>
      <c r="R10" s="279" t="s">
        <v>22</v>
      </c>
      <c r="S10" s="279"/>
      <c r="T10" s="7">
        <f>SUM(T9)</f>
        <v>1224.2560747663547</v>
      </c>
      <c r="U10" s="8"/>
      <c r="V10" s="8"/>
      <c r="W10" s="8"/>
      <c r="X10" s="8"/>
      <c r="Y10" s="1"/>
      <c r="Z10" s="43"/>
      <c r="AA10" s="43"/>
      <c r="AB10" s="43"/>
      <c r="AC10" s="43"/>
      <c r="AD10" s="43"/>
      <c r="AE10" s="43"/>
      <c r="AF10" s="43"/>
    </row>
    <row r="11" spans="1:32" s="160" customFormat="1" ht="24" customHeight="1">
      <c r="A11" s="84">
        <v>8</v>
      </c>
      <c r="B11" s="186" t="s">
        <v>537</v>
      </c>
      <c r="C11" s="184">
        <v>120000069406</v>
      </c>
      <c r="D11" s="187">
        <v>244127</v>
      </c>
      <c r="E11" s="186" t="s">
        <v>574</v>
      </c>
      <c r="F11" s="186" t="s">
        <v>63</v>
      </c>
      <c r="G11" s="87" t="s">
        <v>626</v>
      </c>
      <c r="H11" s="66">
        <f t="shared" si="8"/>
        <v>185.98130841121494</v>
      </c>
      <c r="I11" s="66">
        <f t="shared" si="9"/>
        <v>13.01869158878506</v>
      </c>
      <c r="J11" s="179">
        <v>199</v>
      </c>
      <c r="K11" s="117" t="s">
        <v>18</v>
      </c>
      <c r="L11" s="161"/>
      <c r="M11" s="21">
        <f t="shared" si="10"/>
        <v>185.98130841121494</v>
      </c>
      <c r="N11" s="114">
        <f t="shared" si="11"/>
        <v>92.990654205607484</v>
      </c>
      <c r="O11" s="114">
        <f t="shared" si="12"/>
        <v>37.196261682242977</v>
      </c>
      <c r="P11" s="114">
        <f t="shared" si="13"/>
        <v>55.794392523364479</v>
      </c>
      <c r="Q11" s="161"/>
      <c r="R11" s="297" t="s">
        <v>23</v>
      </c>
      <c r="S11" s="297"/>
      <c r="T11" s="158">
        <f>P46</f>
        <v>1892.1785046728965</v>
      </c>
      <c r="U11" s="8"/>
      <c r="V11" s="8"/>
      <c r="W11" s="8"/>
      <c r="X11" s="8"/>
      <c r="Y11" s="1"/>
      <c r="Z11" s="43"/>
      <c r="AA11" s="43"/>
      <c r="AB11" s="43"/>
      <c r="AC11" s="43"/>
      <c r="AD11" s="43"/>
      <c r="AE11" s="43"/>
      <c r="AF11" s="43"/>
    </row>
    <row r="12" spans="1:32" s="43" customFormat="1" ht="24" customHeight="1">
      <c r="A12" s="84">
        <v>9</v>
      </c>
      <c r="B12" s="186" t="s">
        <v>537</v>
      </c>
      <c r="C12" s="184">
        <v>120000069406</v>
      </c>
      <c r="D12" s="187">
        <v>244127</v>
      </c>
      <c r="E12" s="186" t="s">
        <v>575</v>
      </c>
      <c r="F12" s="186" t="s">
        <v>63</v>
      </c>
      <c r="G12" s="87" t="s">
        <v>627</v>
      </c>
      <c r="H12" s="66">
        <f t="shared" si="8"/>
        <v>185.98130841121494</v>
      </c>
      <c r="I12" s="66">
        <f t="shared" si="9"/>
        <v>13.01869158878506</v>
      </c>
      <c r="J12" s="179">
        <v>199</v>
      </c>
      <c r="K12" s="117" t="s">
        <v>18</v>
      </c>
      <c r="L12" s="161"/>
      <c r="M12" s="21">
        <f t="shared" si="10"/>
        <v>185.98130841121494</v>
      </c>
      <c r="N12" s="114">
        <f t="shared" si="11"/>
        <v>92.990654205607484</v>
      </c>
      <c r="O12" s="114">
        <f t="shared" si="12"/>
        <v>37.196261682242977</v>
      </c>
      <c r="P12" s="114">
        <f t="shared" si="13"/>
        <v>55.794392523364479</v>
      </c>
      <c r="Q12" s="1"/>
      <c r="R12" s="279" t="s">
        <v>16</v>
      </c>
      <c r="S12" s="279"/>
      <c r="T12" s="162"/>
      <c r="U12" s="8"/>
      <c r="V12" s="8"/>
      <c r="W12" s="8"/>
      <c r="X12" s="8"/>
      <c r="Y12" s="1"/>
    </row>
    <row r="13" spans="1:32" s="43" customFormat="1" ht="24" customHeight="1">
      <c r="A13" s="84">
        <v>10</v>
      </c>
      <c r="B13" s="186" t="s">
        <v>538</v>
      </c>
      <c r="C13" s="184">
        <v>120000069409</v>
      </c>
      <c r="D13" s="187">
        <v>244132</v>
      </c>
      <c r="E13" s="186" t="s">
        <v>576</v>
      </c>
      <c r="F13" s="186" t="s">
        <v>63</v>
      </c>
      <c r="G13" s="87" t="s">
        <v>628</v>
      </c>
      <c r="H13" s="66">
        <f t="shared" si="8"/>
        <v>185.98130841121494</v>
      </c>
      <c r="I13" s="66">
        <f t="shared" si="9"/>
        <v>13.01869158878506</v>
      </c>
      <c r="J13" s="179">
        <v>199</v>
      </c>
      <c r="K13" s="188" t="s">
        <v>17</v>
      </c>
      <c r="L13" s="161"/>
      <c r="M13" s="21">
        <f t="shared" si="10"/>
        <v>185.98130841121494</v>
      </c>
      <c r="N13" s="114">
        <f t="shared" si="11"/>
        <v>92.990654205607484</v>
      </c>
      <c r="O13" s="114">
        <f t="shared" si="12"/>
        <v>37.196261682242977</v>
      </c>
      <c r="P13" s="114">
        <f t="shared" si="13"/>
        <v>55.794392523364479</v>
      </c>
      <c r="Q13" s="1"/>
      <c r="R13" s="279" t="s">
        <v>17</v>
      </c>
      <c r="S13" s="279"/>
      <c r="T13" s="162">
        <f>SUM(P10,P13,P20,P23,P26:P27,P30:P32,P37,P42)</f>
        <v>487.99065420560743</v>
      </c>
      <c r="U13" s="8"/>
      <c r="V13" s="8"/>
      <c r="W13" s="8"/>
      <c r="X13" s="8"/>
      <c r="Y13" s="1"/>
    </row>
    <row r="14" spans="1:32" s="43" customFormat="1" ht="24" customHeight="1">
      <c r="A14" s="84">
        <v>11</v>
      </c>
      <c r="B14" s="186" t="s">
        <v>539</v>
      </c>
      <c r="C14" s="184">
        <v>120000069429</v>
      </c>
      <c r="D14" s="187">
        <v>244133</v>
      </c>
      <c r="E14" s="186" t="s">
        <v>577</v>
      </c>
      <c r="F14" s="186" t="s">
        <v>578</v>
      </c>
      <c r="G14" s="87" t="s">
        <v>629</v>
      </c>
      <c r="H14" s="66">
        <f t="shared" si="8"/>
        <v>200</v>
      </c>
      <c r="I14" s="66">
        <f t="shared" si="9"/>
        <v>14</v>
      </c>
      <c r="J14" s="178">
        <v>214</v>
      </c>
      <c r="K14" s="115" t="s">
        <v>158</v>
      </c>
      <c r="L14" s="161"/>
      <c r="M14" s="21">
        <f t="shared" si="10"/>
        <v>200</v>
      </c>
      <c r="N14" s="114">
        <f t="shared" si="11"/>
        <v>100</v>
      </c>
      <c r="O14" s="114">
        <f t="shared" si="12"/>
        <v>40</v>
      </c>
      <c r="P14" s="114">
        <f t="shared" si="13"/>
        <v>60</v>
      </c>
      <c r="Q14" s="1"/>
      <c r="R14" s="279" t="s">
        <v>15</v>
      </c>
      <c r="S14" s="279"/>
      <c r="T14" s="162">
        <f>SUM(P7:P8,P11:P12,P16,P28:P29,P35,P41)</f>
        <v>454.46635514018686</v>
      </c>
      <c r="U14" s="8"/>
      <c r="V14" s="8"/>
      <c r="W14" s="8"/>
      <c r="X14" s="8"/>
      <c r="Y14" s="1"/>
    </row>
    <row r="15" spans="1:32" s="43" customFormat="1" ht="24" customHeight="1">
      <c r="A15" s="84">
        <v>12</v>
      </c>
      <c r="B15" s="186" t="s">
        <v>540</v>
      </c>
      <c r="C15" s="184">
        <v>120000069433</v>
      </c>
      <c r="D15" s="187">
        <v>244134</v>
      </c>
      <c r="E15" s="186" t="s">
        <v>579</v>
      </c>
      <c r="F15" s="186" t="s">
        <v>320</v>
      </c>
      <c r="G15" s="87" t="s">
        <v>630</v>
      </c>
      <c r="H15" s="66">
        <f t="shared" si="8"/>
        <v>150</v>
      </c>
      <c r="I15" s="66">
        <f t="shared" si="9"/>
        <v>10.5</v>
      </c>
      <c r="J15" s="180">
        <v>160.5</v>
      </c>
      <c r="K15" s="115" t="s">
        <v>158</v>
      </c>
      <c r="L15" s="161"/>
      <c r="M15" s="21">
        <f t="shared" ref="M15:M44" si="14">H15</f>
        <v>150</v>
      </c>
      <c r="N15" s="114">
        <f t="shared" ref="N15:N44" si="15">M15-(M15*50/100)</f>
        <v>75</v>
      </c>
      <c r="O15" s="114">
        <f t="shared" ref="O15:O44" si="16">M15-(M15*80/100)</f>
        <v>30</v>
      </c>
      <c r="P15" s="114">
        <f t="shared" ref="P15:P44" si="17">M15-(M15*70/100)</f>
        <v>45</v>
      </c>
      <c r="Q15" s="1"/>
      <c r="R15" s="279" t="s">
        <v>22</v>
      </c>
      <c r="S15" s="279"/>
      <c r="T15" s="162">
        <f>SUM(P4:P6,P9,P14:P15,P17:P19,P21:P22,P24:P25,P33:P34,P36,P38:P40,P43:P44)</f>
        <v>949.72149532710273</v>
      </c>
      <c r="U15" s="8"/>
      <c r="V15" s="8"/>
      <c r="W15" s="8"/>
      <c r="X15" s="8"/>
      <c r="Y15" s="1"/>
    </row>
    <row r="16" spans="1:32" s="43" customFormat="1" ht="24" customHeight="1">
      <c r="A16" s="84">
        <v>13</v>
      </c>
      <c r="B16" s="186" t="s">
        <v>541</v>
      </c>
      <c r="C16" s="184">
        <v>120000069430</v>
      </c>
      <c r="D16" s="187">
        <v>244134</v>
      </c>
      <c r="E16" s="186" t="s">
        <v>580</v>
      </c>
      <c r="F16" s="186" t="s">
        <v>581</v>
      </c>
      <c r="G16" s="87" t="s">
        <v>631</v>
      </c>
      <c r="H16" s="66">
        <f t="shared" si="8"/>
        <v>185.98130841121494</v>
      </c>
      <c r="I16" s="66">
        <f t="shared" si="9"/>
        <v>13.01869158878506</v>
      </c>
      <c r="J16" s="179">
        <v>199</v>
      </c>
      <c r="K16" s="117" t="s">
        <v>18</v>
      </c>
      <c r="L16" s="161"/>
      <c r="M16" s="21">
        <f t="shared" si="14"/>
        <v>185.98130841121494</v>
      </c>
      <c r="N16" s="114">
        <f t="shared" si="15"/>
        <v>92.990654205607484</v>
      </c>
      <c r="O16" s="114">
        <f t="shared" si="16"/>
        <v>37.196261682242977</v>
      </c>
      <c r="P16" s="114">
        <f t="shared" si="17"/>
        <v>55.794392523364479</v>
      </c>
      <c r="Q16" s="1"/>
      <c r="R16" s="274" t="s">
        <v>24</v>
      </c>
      <c r="S16" s="275"/>
      <c r="T16" s="162"/>
      <c r="U16" s="8"/>
      <c r="V16" s="8"/>
      <c r="W16" s="8"/>
      <c r="X16" s="8"/>
      <c r="Y16" s="1"/>
    </row>
    <row r="17" spans="1:25" s="43" customFormat="1" ht="24" customHeight="1">
      <c r="A17" s="84">
        <v>14</v>
      </c>
      <c r="B17" s="186" t="s">
        <v>542</v>
      </c>
      <c r="C17" s="184">
        <v>120000069426</v>
      </c>
      <c r="D17" s="187">
        <v>244135</v>
      </c>
      <c r="E17" s="186" t="s">
        <v>582</v>
      </c>
      <c r="F17" s="186" t="s">
        <v>583</v>
      </c>
      <c r="G17" s="87" t="s">
        <v>632</v>
      </c>
      <c r="H17" s="66">
        <f t="shared" si="8"/>
        <v>150</v>
      </c>
      <c r="I17" s="66">
        <f t="shared" si="9"/>
        <v>10.5</v>
      </c>
      <c r="J17" s="180">
        <v>160.5</v>
      </c>
      <c r="K17" s="115" t="s">
        <v>158</v>
      </c>
      <c r="L17" s="161"/>
      <c r="M17" s="21">
        <f t="shared" si="14"/>
        <v>150</v>
      </c>
      <c r="N17" s="114">
        <f t="shared" si="15"/>
        <v>75</v>
      </c>
      <c r="O17" s="114">
        <f t="shared" si="16"/>
        <v>30</v>
      </c>
      <c r="P17" s="114">
        <f t="shared" si="17"/>
        <v>45</v>
      </c>
      <c r="Q17" s="1"/>
      <c r="R17" s="272" t="s">
        <v>34</v>
      </c>
      <c r="S17" s="273"/>
      <c r="T17" s="162"/>
      <c r="U17" s="8"/>
      <c r="V17" s="8"/>
      <c r="W17" s="8"/>
      <c r="X17" s="8"/>
      <c r="Y17" s="1"/>
    </row>
    <row r="18" spans="1:25" s="43" customFormat="1" ht="24" customHeight="1">
      <c r="A18" s="84">
        <v>15</v>
      </c>
      <c r="B18" s="186" t="s">
        <v>543</v>
      </c>
      <c r="C18" s="184">
        <v>120000069434</v>
      </c>
      <c r="D18" s="187">
        <v>244135</v>
      </c>
      <c r="E18" s="186" t="s">
        <v>584</v>
      </c>
      <c r="F18" s="186" t="s">
        <v>585</v>
      </c>
      <c r="G18" s="87" t="s">
        <v>633</v>
      </c>
      <c r="H18" s="66">
        <f t="shared" si="8"/>
        <v>46.728971962616818</v>
      </c>
      <c r="I18" s="66">
        <f t="shared" si="9"/>
        <v>3.2710280373831822</v>
      </c>
      <c r="J18" s="181">
        <v>50</v>
      </c>
      <c r="K18" s="115" t="s">
        <v>158</v>
      </c>
      <c r="L18" s="161"/>
      <c r="M18" s="21">
        <f t="shared" si="14"/>
        <v>46.728971962616818</v>
      </c>
      <c r="N18" s="114">
        <f t="shared" si="15"/>
        <v>23.364485981308409</v>
      </c>
      <c r="O18" s="114">
        <f t="shared" si="16"/>
        <v>9.3457943925233664</v>
      </c>
      <c r="P18" s="114">
        <f t="shared" si="17"/>
        <v>14.018691588785046</v>
      </c>
      <c r="Q18" s="1"/>
      <c r="R18" s="272" t="s">
        <v>55</v>
      </c>
      <c r="S18" s="273"/>
      <c r="T18" s="162"/>
      <c r="U18" s="8"/>
      <c r="V18" s="8"/>
      <c r="W18" s="8"/>
      <c r="X18" s="8"/>
      <c r="Y18" s="1"/>
    </row>
    <row r="19" spans="1:25" s="43" customFormat="1" ht="24" customHeight="1">
      <c r="A19" s="84">
        <v>16</v>
      </c>
      <c r="B19" s="186" t="s">
        <v>544</v>
      </c>
      <c r="C19" s="184">
        <v>120000069435</v>
      </c>
      <c r="D19" s="187">
        <v>244137</v>
      </c>
      <c r="E19" s="186" t="s">
        <v>586</v>
      </c>
      <c r="F19" s="186" t="s">
        <v>583</v>
      </c>
      <c r="G19" s="87" t="s">
        <v>634</v>
      </c>
      <c r="H19" s="66">
        <f t="shared" si="8"/>
        <v>150</v>
      </c>
      <c r="I19" s="66">
        <f t="shared" si="9"/>
        <v>10.5</v>
      </c>
      <c r="J19" s="116">
        <v>160.5</v>
      </c>
      <c r="K19" s="115" t="s">
        <v>158</v>
      </c>
      <c r="L19" s="161"/>
      <c r="M19" s="21">
        <f t="shared" si="14"/>
        <v>150</v>
      </c>
      <c r="N19" s="114">
        <f t="shared" si="15"/>
        <v>75</v>
      </c>
      <c r="O19" s="114">
        <f t="shared" si="16"/>
        <v>30</v>
      </c>
      <c r="P19" s="114">
        <f t="shared" si="17"/>
        <v>45</v>
      </c>
      <c r="Q19" s="1"/>
      <c r="R19" s="274" t="s">
        <v>58</v>
      </c>
      <c r="S19" s="275"/>
      <c r="T19" s="162"/>
      <c r="U19" s="8"/>
      <c r="V19" s="8"/>
      <c r="W19" s="8"/>
      <c r="X19" s="8"/>
      <c r="Y19" s="1"/>
    </row>
    <row r="20" spans="1:25" s="43" customFormat="1" ht="24" customHeight="1">
      <c r="A20" s="84">
        <v>17</v>
      </c>
      <c r="B20" s="186" t="s">
        <v>545</v>
      </c>
      <c r="C20" s="184">
        <v>120000069440</v>
      </c>
      <c r="D20" s="187">
        <v>244139</v>
      </c>
      <c r="E20" s="186" t="s">
        <v>587</v>
      </c>
      <c r="F20" s="186" t="s">
        <v>588</v>
      </c>
      <c r="G20" s="87" t="s">
        <v>635</v>
      </c>
      <c r="H20" s="66">
        <f t="shared" si="8"/>
        <v>150</v>
      </c>
      <c r="I20" s="66">
        <f t="shared" si="9"/>
        <v>10.5</v>
      </c>
      <c r="J20" s="116">
        <v>160.5</v>
      </c>
      <c r="K20" s="117" t="s">
        <v>17</v>
      </c>
      <c r="L20" s="161"/>
      <c r="M20" s="21">
        <f t="shared" si="14"/>
        <v>150</v>
      </c>
      <c r="N20" s="114">
        <f t="shared" si="15"/>
        <v>75</v>
      </c>
      <c r="O20" s="114">
        <f t="shared" si="16"/>
        <v>30</v>
      </c>
      <c r="P20" s="114">
        <f t="shared" si="17"/>
        <v>45</v>
      </c>
      <c r="Q20" s="1"/>
      <c r="R20" s="163"/>
      <c r="S20" s="163"/>
      <c r="T20" s="164"/>
      <c r="U20" s="8"/>
      <c r="V20" s="8"/>
      <c r="W20" s="8"/>
      <c r="X20" s="8"/>
      <c r="Y20" s="1"/>
    </row>
    <row r="21" spans="1:25" s="43" customFormat="1" ht="24" customHeight="1">
      <c r="A21" s="84">
        <v>18</v>
      </c>
      <c r="B21" s="186" t="s">
        <v>546</v>
      </c>
      <c r="C21" s="184">
        <v>120000069245</v>
      </c>
      <c r="D21" s="187">
        <v>244140</v>
      </c>
      <c r="E21" s="186" t="s">
        <v>589</v>
      </c>
      <c r="F21" s="186" t="s">
        <v>590</v>
      </c>
      <c r="G21" s="87" t="s">
        <v>636</v>
      </c>
      <c r="H21" s="66">
        <f t="shared" si="8"/>
        <v>200</v>
      </c>
      <c r="I21" s="66">
        <f t="shared" si="9"/>
        <v>14</v>
      </c>
      <c r="J21" s="116">
        <v>214</v>
      </c>
      <c r="K21" s="115" t="s">
        <v>158</v>
      </c>
      <c r="L21" s="161"/>
      <c r="M21" s="21">
        <f t="shared" si="14"/>
        <v>200</v>
      </c>
      <c r="N21" s="114">
        <f t="shared" si="15"/>
        <v>100</v>
      </c>
      <c r="O21" s="114">
        <f t="shared" si="16"/>
        <v>40</v>
      </c>
      <c r="P21" s="114">
        <f t="shared" si="17"/>
        <v>60</v>
      </c>
      <c r="Q21" s="1"/>
      <c r="R21" s="163"/>
      <c r="S21" s="163"/>
      <c r="T21" s="164"/>
      <c r="U21" s="8"/>
      <c r="V21" s="8"/>
      <c r="W21" s="8"/>
      <c r="X21" s="8"/>
      <c r="Y21" s="1"/>
    </row>
    <row r="22" spans="1:25" s="43" customFormat="1" ht="24" customHeight="1">
      <c r="A22" s="84">
        <v>19</v>
      </c>
      <c r="B22" s="186" t="s">
        <v>547</v>
      </c>
      <c r="C22" s="184">
        <v>120000069437</v>
      </c>
      <c r="D22" s="187">
        <v>244140</v>
      </c>
      <c r="E22" s="186" t="s">
        <v>591</v>
      </c>
      <c r="F22" s="186" t="s">
        <v>592</v>
      </c>
      <c r="G22" s="87" t="s">
        <v>637</v>
      </c>
      <c r="H22" s="66">
        <f t="shared" si="8"/>
        <v>150</v>
      </c>
      <c r="I22" s="66">
        <f t="shared" si="9"/>
        <v>10.5</v>
      </c>
      <c r="J22" s="116">
        <v>160.5</v>
      </c>
      <c r="K22" s="115" t="s">
        <v>158</v>
      </c>
      <c r="L22" s="161"/>
      <c r="M22" s="21">
        <f t="shared" si="14"/>
        <v>150</v>
      </c>
      <c r="N22" s="114">
        <f t="shared" si="15"/>
        <v>75</v>
      </c>
      <c r="O22" s="114">
        <f t="shared" si="16"/>
        <v>30</v>
      </c>
      <c r="P22" s="114">
        <f t="shared" si="17"/>
        <v>45</v>
      </c>
      <c r="Q22" s="1"/>
      <c r="R22" s="163"/>
      <c r="S22" s="163"/>
      <c r="T22" s="164"/>
      <c r="U22" s="8"/>
      <c r="V22" s="8"/>
      <c r="W22" s="8"/>
      <c r="X22" s="8"/>
      <c r="Y22" s="1"/>
    </row>
    <row r="23" spans="1:25" s="43" customFormat="1" ht="24" customHeight="1">
      <c r="A23" s="84">
        <v>20</v>
      </c>
      <c r="B23" s="186" t="s">
        <v>548</v>
      </c>
      <c r="C23" s="184">
        <v>120000069468</v>
      </c>
      <c r="D23" s="187">
        <v>244145</v>
      </c>
      <c r="E23" s="189" t="s">
        <v>593</v>
      </c>
      <c r="F23" s="186" t="s">
        <v>63</v>
      </c>
      <c r="G23" s="87" t="s">
        <v>638</v>
      </c>
      <c r="H23" s="66">
        <f t="shared" si="8"/>
        <v>100</v>
      </c>
      <c r="I23" s="66">
        <f t="shared" si="9"/>
        <v>7</v>
      </c>
      <c r="J23" s="116">
        <v>107</v>
      </c>
      <c r="K23" s="117" t="s">
        <v>17</v>
      </c>
      <c r="L23" s="161"/>
      <c r="M23" s="21">
        <f t="shared" si="14"/>
        <v>100</v>
      </c>
      <c r="N23" s="114">
        <f t="shared" si="15"/>
        <v>50</v>
      </c>
      <c r="O23" s="114">
        <f t="shared" si="16"/>
        <v>20</v>
      </c>
      <c r="P23" s="114">
        <f t="shared" si="17"/>
        <v>30</v>
      </c>
      <c r="Q23" s="1"/>
      <c r="R23" s="8"/>
      <c r="S23" s="8"/>
      <c r="T23" s="8"/>
      <c r="U23" s="8"/>
      <c r="V23" s="8"/>
      <c r="W23" s="8"/>
      <c r="X23" s="8"/>
      <c r="Y23" s="1"/>
    </row>
    <row r="24" spans="1:25" s="43" customFormat="1" ht="24" customHeight="1">
      <c r="A24" s="84">
        <v>21</v>
      </c>
      <c r="B24" s="117" t="s">
        <v>669</v>
      </c>
      <c r="C24" s="184">
        <v>120000069377</v>
      </c>
      <c r="D24" s="190">
        <v>244145</v>
      </c>
      <c r="E24" s="117" t="s">
        <v>670</v>
      </c>
      <c r="F24" s="117" t="s">
        <v>393</v>
      </c>
      <c r="G24" s="28" t="s">
        <v>668</v>
      </c>
      <c r="H24" s="66">
        <f t="shared" si="8"/>
        <v>150</v>
      </c>
      <c r="I24" s="66">
        <f t="shared" si="9"/>
        <v>10.5</v>
      </c>
      <c r="J24" s="116">
        <v>160.5</v>
      </c>
      <c r="K24" s="115" t="s">
        <v>158</v>
      </c>
      <c r="L24" s="161"/>
      <c r="M24" s="21">
        <f t="shared" si="14"/>
        <v>150</v>
      </c>
      <c r="N24" s="114">
        <f t="shared" si="15"/>
        <v>75</v>
      </c>
      <c r="O24" s="114">
        <f t="shared" si="16"/>
        <v>30</v>
      </c>
      <c r="P24" s="114">
        <f t="shared" si="17"/>
        <v>45</v>
      </c>
      <c r="Q24" s="1"/>
      <c r="R24" s="300" t="s">
        <v>25</v>
      </c>
      <c r="S24" s="301"/>
      <c r="T24" s="301"/>
      <c r="U24" s="301"/>
      <c r="V24" s="301"/>
      <c r="W24" s="301"/>
      <c r="X24" s="301"/>
      <c r="Y24" s="302"/>
    </row>
    <row r="25" spans="1:25" s="43" customFormat="1" ht="24" customHeight="1">
      <c r="A25" s="84">
        <v>22</v>
      </c>
      <c r="B25" s="186" t="s">
        <v>549</v>
      </c>
      <c r="C25" s="184">
        <v>120000069471</v>
      </c>
      <c r="D25" s="187">
        <v>244145</v>
      </c>
      <c r="E25" s="186" t="s">
        <v>594</v>
      </c>
      <c r="F25" s="186" t="s">
        <v>327</v>
      </c>
      <c r="G25" s="87" t="s">
        <v>639</v>
      </c>
      <c r="H25" s="66">
        <f t="shared" si="8"/>
        <v>150</v>
      </c>
      <c r="I25" s="66">
        <f t="shared" si="9"/>
        <v>10.5</v>
      </c>
      <c r="J25" s="116">
        <v>160.5</v>
      </c>
      <c r="K25" s="115" t="s">
        <v>158</v>
      </c>
      <c r="L25" s="161"/>
      <c r="M25" s="21">
        <f t="shared" si="14"/>
        <v>150</v>
      </c>
      <c r="N25" s="114">
        <f t="shared" si="15"/>
        <v>75</v>
      </c>
      <c r="O25" s="114">
        <f t="shared" si="16"/>
        <v>30</v>
      </c>
      <c r="P25" s="114">
        <f t="shared" si="17"/>
        <v>45</v>
      </c>
      <c r="Q25" s="1"/>
      <c r="R25" s="165" t="s">
        <v>26</v>
      </c>
      <c r="S25" s="165" t="s">
        <v>27</v>
      </c>
      <c r="T25" s="165" t="s">
        <v>28</v>
      </c>
      <c r="U25" s="166" t="s">
        <v>29</v>
      </c>
      <c r="V25" s="165" t="s">
        <v>30</v>
      </c>
      <c r="W25" s="165" t="s">
        <v>31</v>
      </c>
      <c r="X25" s="165" t="s">
        <v>32</v>
      </c>
      <c r="Y25" s="165" t="s">
        <v>33</v>
      </c>
    </row>
    <row r="26" spans="1:25" s="43" customFormat="1" ht="24" customHeight="1">
      <c r="A26" s="84">
        <v>23</v>
      </c>
      <c r="B26" s="186" t="s">
        <v>550</v>
      </c>
      <c r="C26" s="184">
        <v>120000069474</v>
      </c>
      <c r="D26" s="187">
        <v>244145</v>
      </c>
      <c r="E26" s="186" t="s">
        <v>595</v>
      </c>
      <c r="F26" s="186" t="s">
        <v>63</v>
      </c>
      <c r="G26" s="87" t="s">
        <v>640</v>
      </c>
      <c r="H26" s="66">
        <f t="shared" si="8"/>
        <v>185.98130841121494</v>
      </c>
      <c r="I26" s="66">
        <f t="shared" si="9"/>
        <v>13.01869158878506</v>
      </c>
      <c r="J26" s="116">
        <v>199</v>
      </c>
      <c r="K26" s="117" t="s">
        <v>17</v>
      </c>
      <c r="L26" s="161"/>
      <c r="M26" s="21">
        <f t="shared" si="14"/>
        <v>185.98130841121494</v>
      </c>
      <c r="N26" s="114">
        <f t="shared" si="15"/>
        <v>92.990654205607484</v>
      </c>
      <c r="O26" s="114">
        <f t="shared" si="16"/>
        <v>37.196261682242977</v>
      </c>
      <c r="P26" s="114">
        <f t="shared" si="17"/>
        <v>55.794392523364479</v>
      </c>
      <c r="Q26" s="1"/>
      <c r="R26" s="167">
        <v>1</v>
      </c>
      <c r="S26" s="156" t="s">
        <v>16</v>
      </c>
      <c r="T26" s="168" t="s">
        <v>35</v>
      </c>
      <c r="U26" s="169" t="s">
        <v>36</v>
      </c>
      <c r="V26" s="167" t="s">
        <v>37</v>
      </c>
      <c r="W26" s="170">
        <f>SUM(T12,T4)</f>
        <v>459.09602803738301</v>
      </c>
      <c r="X26" s="170">
        <f t="shared" ref="X26:X29" si="18">W26*4%</f>
        <v>18.363841121495319</v>
      </c>
      <c r="Y26" s="170">
        <f>(W26-X26)</f>
        <v>440.73218691588767</v>
      </c>
    </row>
    <row r="27" spans="1:25" s="43" customFormat="1" ht="24" customHeight="1">
      <c r="A27" s="84">
        <v>24</v>
      </c>
      <c r="B27" s="186" t="s">
        <v>551</v>
      </c>
      <c r="C27" s="184">
        <v>120000069477</v>
      </c>
      <c r="D27" s="187">
        <v>244145</v>
      </c>
      <c r="E27" s="186" t="s">
        <v>596</v>
      </c>
      <c r="F27" s="186" t="s">
        <v>63</v>
      </c>
      <c r="G27" s="87" t="s">
        <v>641</v>
      </c>
      <c r="H27" s="66">
        <f t="shared" si="8"/>
        <v>185.98130841121494</v>
      </c>
      <c r="I27" s="66">
        <f t="shared" si="9"/>
        <v>13.01869158878506</v>
      </c>
      <c r="J27" s="116">
        <v>199</v>
      </c>
      <c r="K27" s="117" t="s">
        <v>17</v>
      </c>
      <c r="L27" s="161"/>
      <c r="M27" s="21">
        <f t="shared" si="14"/>
        <v>185.98130841121494</v>
      </c>
      <c r="N27" s="114">
        <f t="shared" si="15"/>
        <v>92.990654205607484</v>
      </c>
      <c r="O27" s="114">
        <f t="shared" si="16"/>
        <v>37.196261682242977</v>
      </c>
      <c r="P27" s="114">
        <f t="shared" si="17"/>
        <v>55.794392523364479</v>
      </c>
      <c r="Q27" s="1"/>
      <c r="R27" s="167">
        <v>2</v>
      </c>
      <c r="S27" s="171" t="s">
        <v>20</v>
      </c>
      <c r="T27" s="168" t="s">
        <v>38</v>
      </c>
      <c r="U27" s="169" t="s">
        <v>36</v>
      </c>
      <c r="V27" s="167" t="s">
        <v>37</v>
      </c>
      <c r="W27" s="170">
        <f>SUM(T8)</f>
        <v>1591.532897196261</v>
      </c>
      <c r="X27" s="170">
        <f t="shared" si="18"/>
        <v>63.661315887850442</v>
      </c>
      <c r="Y27" s="170">
        <f t="shared" ref="Y27:Y34" si="19">(W27-X27)</f>
        <v>1527.8715813084107</v>
      </c>
    </row>
    <row r="28" spans="1:25" s="43" customFormat="1" ht="24" customHeight="1">
      <c r="A28" s="84">
        <v>25</v>
      </c>
      <c r="B28" s="186" t="s">
        <v>552</v>
      </c>
      <c r="C28" s="184">
        <v>120000069266</v>
      </c>
      <c r="D28" s="187">
        <v>244146</v>
      </c>
      <c r="E28" s="186" t="s">
        <v>597</v>
      </c>
      <c r="F28" s="186" t="s">
        <v>63</v>
      </c>
      <c r="G28" s="87" t="s">
        <v>642</v>
      </c>
      <c r="H28" s="66">
        <f t="shared" si="8"/>
        <v>185.98130841121494</v>
      </c>
      <c r="I28" s="66">
        <f t="shared" si="9"/>
        <v>13.01869158878506</v>
      </c>
      <c r="J28" s="116">
        <v>199</v>
      </c>
      <c r="K28" s="117" t="s">
        <v>18</v>
      </c>
      <c r="L28" s="161"/>
      <c r="M28" s="21">
        <f t="shared" si="14"/>
        <v>185.98130841121494</v>
      </c>
      <c r="N28" s="114">
        <f t="shared" si="15"/>
        <v>92.990654205607484</v>
      </c>
      <c r="O28" s="114">
        <f t="shared" si="16"/>
        <v>37.196261682242977</v>
      </c>
      <c r="P28" s="114">
        <f t="shared" si="17"/>
        <v>55.794392523364479</v>
      </c>
      <c r="Q28" s="1"/>
      <c r="R28" s="167">
        <v>3</v>
      </c>
      <c r="S28" s="156" t="s">
        <v>17</v>
      </c>
      <c r="T28" s="168" t="s">
        <v>39</v>
      </c>
      <c r="U28" s="169" t="s">
        <v>40</v>
      </c>
      <c r="V28" s="167" t="s">
        <v>37</v>
      </c>
      <c r="W28" s="170">
        <f>SUM(T5,T13)</f>
        <v>947.08668224299049</v>
      </c>
      <c r="X28" s="170">
        <f t="shared" si="18"/>
        <v>37.883467289719619</v>
      </c>
      <c r="Y28" s="170">
        <f t="shared" si="19"/>
        <v>909.20321495327084</v>
      </c>
    </row>
    <row r="29" spans="1:25" s="43" customFormat="1" ht="24" customHeight="1">
      <c r="A29" s="84">
        <v>26</v>
      </c>
      <c r="B29" s="186" t="s">
        <v>552</v>
      </c>
      <c r="C29" s="184">
        <v>120000069266</v>
      </c>
      <c r="D29" s="187">
        <v>244146</v>
      </c>
      <c r="E29" s="186" t="s">
        <v>598</v>
      </c>
      <c r="F29" s="186" t="s">
        <v>63</v>
      </c>
      <c r="G29" s="87" t="s">
        <v>643</v>
      </c>
      <c r="H29" s="66">
        <f t="shared" si="8"/>
        <v>185.98130841121494</v>
      </c>
      <c r="I29" s="66">
        <f t="shared" si="9"/>
        <v>13.01869158878506</v>
      </c>
      <c r="J29" s="116">
        <v>199</v>
      </c>
      <c r="K29" s="117" t="s">
        <v>18</v>
      </c>
      <c r="L29" s="161"/>
      <c r="M29" s="21">
        <f t="shared" si="14"/>
        <v>185.98130841121494</v>
      </c>
      <c r="N29" s="114">
        <f t="shared" si="15"/>
        <v>92.990654205607484</v>
      </c>
      <c r="O29" s="114">
        <f t="shared" si="16"/>
        <v>37.196261682242977</v>
      </c>
      <c r="P29" s="114">
        <f t="shared" si="17"/>
        <v>55.794392523364479</v>
      </c>
      <c r="Q29" s="1"/>
      <c r="R29" s="167">
        <v>4</v>
      </c>
      <c r="S29" s="156" t="s">
        <v>15</v>
      </c>
      <c r="T29" s="168" t="s">
        <v>39</v>
      </c>
      <c r="U29" s="169" t="s">
        <v>41</v>
      </c>
      <c r="V29" s="167" t="s">
        <v>37</v>
      </c>
      <c r="W29" s="170">
        <f>SUM(T6,T14)</f>
        <v>913.56238317756993</v>
      </c>
      <c r="X29" s="170">
        <f t="shared" si="18"/>
        <v>36.542495327102799</v>
      </c>
      <c r="Y29" s="170">
        <f t="shared" si="19"/>
        <v>877.01988785046717</v>
      </c>
    </row>
    <row r="30" spans="1:25" s="43" customFormat="1" ht="24" customHeight="1">
      <c r="A30" s="84">
        <v>27</v>
      </c>
      <c r="B30" s="186" t="s">
        <v>553</v>
      </c>
      <c r="C30" s="184">
        <v>120000069479</v>
      </c>
      <c r="D30" s="187">
        <v>244147</v>
      </c>
      <c r="E30" s="186" t="s">
        <v>599</v>
      </c>
      <c r="F30" s="186" t="s">
        <v>63</v>
      </c>
      <c r="G30" s="87" t="s">
        <v>644</v>
      </c>
      <c r="H30" s="66">
        <f t="shared" si="8"/>
        <v>185.98130841121494</v>
      </c>
      <c r="I30" s="66">
        <f t="shared" si="9"/>
        <v>13.01869158878506</v>
      </c>
      <c r="J30" s="116">
        <v>199</v>
      </c>
      <c r="K30" s="117" t="s">
        <v>17</v>
      </c>
      <c r="L30" s="161"/>
      <c r="M30" s="21">
        <f t="shared" si="14"/>
        <v>185.98130841121494</v>
      </c>
      <c r="N30" s="114">
        <f t="shared" si="15"/>
        <v>92.990654205607484</v>
      </c>
      <c r="O30" s="114">
        <f t="shared" si="16"/>
        <v>37.196261682242977</v>
      </c>
      <c r="P30" s="114">
        <f t="shared" si="17"/>
        <v>55.794392523364479</v>
      </c>
      <c r="Q30" s="8"/>
      <c r="R30" s="167">
        <v>5</v>
      </c>
      <c r="S30" s="156" t="s">
        <v>22</v>
      </c>
      <c r="T30" s="168" t="s">
        <v>44</v>
      </c>
      <c r="U30" s="169" t="s">
        <v>45</v>
      </c>
      <c r="V30" s="167" t="s">
        <v>37</v>
      </c>
      <c r="W30" s="170">
        <f>SUM(T15,T10)</f>
        <v>2173.9775700934574</v>
      </c>
      <c r="X30" s="170">
        <f>W30*4%</f>
        <v>86.959102803738304</v>
      </c>
      <c r="Y30" s="170">
        <f t="shared" si="19"/>
        <v>2087.018467289719</v>
      </c>
    </row>
    <row r="31" spans="1:25" s="43" customFormat="1" ht="24" customHeight="1">
      <c r="A31" s="84">
        <v>28</v>
      </c>
      <c r="B31" s="186" t="s">
        <v>554</v>
      </c>
      <c r="C31" s="184">
        <v>120000069482</v>
      </c>
      <c r="D31" s="187">
        <v>244147</v>
      </c>
      <c r="E31" s="186" t="s">
        <v>600</v>
      </c>
      <c r="F31" s="186" t="s">
        <v>64</v>
      </c>
      <c r="G31" s="87" t="s">
        <v>645</v>
      </c>
      <c r="H31" s="66">
        <f t="shared" si="8"/>
        <v>46.728971962616818</v>
      </c>
      <c r="I31" s="66">
        <f t="shared" si="9"/>
        <v>3.2710280373831822</v>
      </c>
      <c r="J31" s="116">
        <v>50</v>
      </c>
      <c r="K31" s="117" t="s">
        <v>17</v>
      </c>
      <c r="L31" s="161"/>
      <c r="M31" s="21">
        <f t="shared" si="14"/>
        <v>46.728971962616818</v>
      </c>
      <c r="N31" s="114">
        <f t="shared" si="15"/>
        <v>23.364485981308409</v>
      </c>
      <c r="O31" s="114">
        <f t="shared" si="16"/>
        <v>9.3457943925233664</v>
      </c>
      <c r="P31" s="114">
        <f t="shared" si="17"/>
        <v>14.018691588785046</v>
      </c>
      <c r="Q31" s="8"/>
      <c r="R31" s="167">
        <v>6</v>
      </c>
      <c r="S31" s="29" t="s">
        <v>24</v>
      </c>
      <c r="T31" s="34" t="s">
        <v>46</v>
      </c>
      <c r="U31" s="3" t="s">
        <v>47</v>
      </c>
      <c r="V31" s="3" t="s">
        <v>37</v>
      </c>
      <c r="W31" s="170">
        <f>SUM(T16)</f>
        <v>0</v>
      </c>
      <c r="X31" s="170">
        <f>W31*4%</f>
        <v>0</v>
      </c>
      <c r="Y31" s="170">
        <f t="shared" si="19"/>
        <v>0</v>
      </c>
    </row>
    <row r="32" spans="1:25" s="43" customFormat="1" ht="24" customHeight="1">
      <c r="A32" s="84">
        <v>29</v>
      </c>
      <c r="B32" s="186" t="s">
        <v>555</v>
      </c>
      <c r="C32" s="184">
        <v>120000069485</v>
      </c>
      <c r="D32" s="187">
        <v>244147</v>
      </c>
      <c r="E32" s="186" t="s">
        <v>601</v>
      </c>
      <c r="F32" s="186" t="s">
        <v>602</v>
      </c>
      <c r="G32" s="87" t="s">
        <v>646</v>
      </c>
      <c r="H32" s="66">
        <f t="shared" si="8"/>
        <v>185.98130841121494</v>
      </c>
      <c r="I32" s="66">
        <f t="shared" si="9"/>
        <v>13.01869158878506</v>
      </c>
      <c r="J32" s="116">
        <v>199</v>
      </c>
      <c r="K32" s="117" t="s">
        <v>17</v>
      </c>
      <c r="L32" s="161"/>
      <c r="M32" s="21">
        <f t="shared" si="14"/>
        <v>185.98130841121494</v>
      </c>
      <c r="N32" s="114">
        <f t="shared" si="15"/>
        <v>92.990654205607484</v>
      </c>
      <c r="O32" s="114">
        <f t="shared" si="16"/>
        <v>37.196261682242977</v>
      </c>
      <c r="P32" s="114">
        <f t="shared" si="17"/>
        <v>55.794392523364479</v>
      </c>
      <c r="Q32" s="8"/>
      <c r="R32" s="167">
        <v>7</v>
      </c>
      <c r="S32" s="172" t="s">
        <v>34</v>
      </c>
      <c r="T32" s="29" t="s">
        <v>54</v>
      </c>
      <c r="U32" s="3" t="s">
        <v>48</v>
      </c>
      <c r="V32" s="3" t="s">
        <v>37</v>
      </c>
      <c r="W32" s="170">
        <f>SUM(T17)</f>
        <v>0</v>
      </c>
      <c r="X32" s="170">
        <f>W32*4%</f>
        <v>0</v>
      </c>
      <c r="Y32" s="170">
        <f t="shared" si="19"/>
        <v>0</v>
      </c>
    </row>
    <row r="33" spans="1:25" s="43" customFormat="1" ht="24" customHeight="1">
      <c r="A33" s="84">
        <v>30</v>
      </c>
      <c r="B33" s="186" t="s">
        <v>556</v>
      </c>
      <c r="C33" s="184">
        <v>120000069478</v>
      </c>
      <c r="D33" s="187">
        <v>244148</v>
      </c>
      <c r="E33" s="186" t="s">
        <v>603</v>
      </c>
      <c r="F33" s="186" t="s">
        <v>604</v>
      </c>
      <c r="G33" s="87" t="s">
        <v>647</v>
      </c>
      <c r="H33" s="66">
        <f t="shared" si="8"/>
        <v>100</v>
      </c>
      <c r="I33" s="66">
        <f t="shared" si="9"/>
        <v>7</v>
      </c>
      <c r="J33" s="116">
        <v>107</v>
      </c>
      <c r="K33" s="115" t="s">
        <v>158</v>
      </c>
      <c r="L33" s="161"/>
      <c r="M33" s="21">
        <f t="shared" si="14"/>
        <v>100</v>
      </c>
      <c r="N33" s="114">
        <f t="shared" si="15"/>
        <v>50</v>
      </c>
      <c r="O33" s="114">
        <f t="shared" si="16"/>
        <v>20</v>
      </c>
      <c r="P33" s="114">
        <f t="shared" si="17"/>
        <v>30</v>
      </c>
      <c r="Q33" s="8"/>
      <c r="R33" s="167">
        <v>8</v>
      </c>
      <c r="S33" s="172" t="s">
        <v>55</v>
      </c>
      <c r="T33" s="29" t="s">
        <v>56</v>
      </c>
      <c r="U33" s="3" t="s">
        <v>57</v>
      </c>
      <c r="V33" s="3" t="s">
        <v>37</v>
      </c>
      <c r="W33" s="170">
        <f>SUM(T18)</f>
        <v>0</v>
      </c>
      <c r="X33" s="170">
        <f t="shared" ref="X33:X34" si="20">W33*4%</f>
        <v>0</v>
      </c>
      <c r="Y33" s="170">
        <f t="shared" si="19"/>
        <v>0</v>
      </c>
    </row>
    <row r="34" spans="1:25" s="43" customFormat="1" ht="24" customHeight="1">
      <c r="A34" s="84">
        <v>31</v>
      </c>
      <c r="B34" s="186" t="s">
        <v>557</v>
      </c>
      <c r="C34" s="184">
        <v>120000069483</v>
      </c>
      <c r="D34" s="187">
        <v>244149</v>
      </c>
      <c r="E34" s="186" t="s">
        <v>605</v>
      </c>
      <c r="F34" s="186" t="s">
        <v>606</v>
      </c>
      <c r="G34" s="87" t="s">
        <v>648</v>
      </c>
      <c r="H34" s="66">
        <f t="shared" si="8"/>
        <v>233.64485981308411</v>
      </c>
      <c r="I34" s="66">
        <f t="shared" si="9"/>
        <v>16.355140186915889</v>
      </c>
      <c r="J34" s="116">
        <v>250</v>
      </c>
      <c r="K34" s="115" t="s">
        <v>158</v>
      </c>
      <c r="L34" s="161"/>
      <c r="M34" s="21">
        <f t="shared" si="14"/>
        <v>233.64485981308411</v>
      </c>
      <c r="N34" s="114">
        <f t="shared" si="15"/>
        <v>116.82242990654206</v>
      </c>
      <c r="O34" s="114">
        <f t="shared" si="16"/>
        <v>46.728971962616811</v>
      </c>
      <c r="P34" s="114">
        <f t="shared" si="17"/>
        <v>70.093457943925245</v>
      </c>
      <c r="Q34" s="8"/>
      <c r="R34" s="167">
        <v>9</v>
      </c>
      <c r="S34" s="38" t="s">
        <v>58</v>
      </c>
      <c r="T34" s="29" t="s">
        <v>59</v>
      </c>
      <c r="U34" s="3" t="s">
        <v>60</v>
      </c>
      <c r="V34" s="3" t="s">
        <v>37</v>
      </c>
      <c r="W34" s="170">
        <f>SUM(T19)</f>
        <v>0</v>
      </c>
      <c r="X34" s="170">
        <f t="shared" si="20"/>
        <v>0</v>
      </c>
      <c r="Y34" s="170">
        <f t="shared" si="19"/>
        <v>0</v>
      </c>
    </row>
    <row r="35" spans="1:25" s="43" customFormat="1" ht="24" customHeight="1" thickBot="1">
      <c r="A35" s="84">
        <v>32</v>
      </c>
      <c r="B35" s="186" t="s">
        <v>558</v>
      </c>
      <c r="C35" s="184">
        <v>120000069439</v>
      </c>
      <c r="D35" s="187">
        <v>244151</v>
      </c>
      <c r="E35" s="186" t="s">
        <v>607</v>
      </c>
      <c r="F35" s="186" t="s">
        <v>608</v>
      </c>
      <c r="G35" s="87" t="s">
        <v>649</v>
      </c>
      <c r="H35" s="66">
        <f t="shared" si="8"/>
        <v>199</v>
      </c>
      <c r="I35" s="66">
        <f t="shared" si="9"/>
        <v>13.930000000000007</v>
      </c>
      <c r="J35" s="116">
        <v>212.93</v>
      </c>
      <c r="K35" s="117" t="s">
        <v>18</v>
      </c>
      <c r="L35" s="161"/>
      <c r="M35" s="21">
        <f t="shared" si="14"/>
        <v>199</v>
      </c>
      <c r="N35" s="114">
        <f t="shared" si="15"/>
        <v>99.5</v>
      </c>
      <c r="O35" s="114">
        <f t="shared" si="16"/>
        <v>39.800000000000011</v>
      </c>
      <c r="P35" s="114">
        <f t="shared" si="17"/>
        <v>59.699999999999989</v>
      </c>
      <c r="Q35" s="8"/>
      <c r="R35" s="9"/>
      <c r="S35" s="9"/>
      <c r="T35" s="9"/>
      <c r="U35" s="9"/>
      <c r="V35" s="173" t="s">
        <v>49</v>
      </c>
      <c r="W35" s="174">
        <f>SUM(W26:W34)</f>
        <v>6085.2555607476625</v>
      </c>
      <c r="X35" s="174">
        <f>SUM(X26:X34)</f>
        <v>243.41022242990647</v>
      </c>
      <c r="Y35" s="174">
        <f>SUM(Y26:Y34)</f>
        <v>5841.8453383177548</v>
      </c>
    </row>
    <row r="36" spans="1:25" s="43" customFormat="1" ht="24" customHeight="1" thickTop="1">
      <c r="A36" s="84">
        <v>33</v>
      </c>
      <c r="B36" s="186" t="s">
        <v>559</v>
      </c>
      <c r="C36" s="184">
        <v>120000069488</v>
      </c>
      <c r="D36" s="187">
        <v>244151</v>
      </c>
      <c r="E36" s="186" t="s">
        <v>609</v>
      </c>
      <c r="F36" s="186" t="s">
        <v>63</v>
      </c>
      <c r="G36" s="87" t="s">
        <v>650</v>
      </c>
      <c r="H36" s="66">
        <f t="shared" si="8"/>
        <v>185.98130841121494</v>
      </c>
      <c r="I36" s="66">
        <f t="shared" si="9"/>
        <v>13.01869158878506</v>
      </c>
      <c r="J36" s="116">
        <v>199</v>
      </c>
      <c r="K36" s="115" t="s">
        <v>158</v>
      </c>
      <c r="L36" s="161"/>
      <c r="M36" s="21">
        <f t="shared" si="14"/>
        <v>185.98130841121494</v>
      </c>
      <c r="N36" s="114">
        <f t="shared" si="15"/>
        <v>92.990654205607484</v>
      </c>
      <c r="O36" s="114">
        <f t="shared" si="16"/>
        <v>37.196261682242977</v>
      </c>
      <c r="P36" s="114">
        <f t="shared" si="17"/>
        <v>55.794392523364479</v>
      </c>
      <c r="Q36" s="8"/>
      <c r="R36" s="9"/>
    </row>
    <row r="37" spans="1:25" s="43" customFormat="1" ht="24" customHeight="1">
      <c r="A37" s="84">
        <v>34</v>
      </c>
      <c r="B37" s="186" t="s">
        <v>560</v>
      </c>
      <c r="C37" s="184">
        <v>120000069495</v>
      </c>
      <c r="D37" s="187">
        <v>244152</v>
      </c>
      <c r="E37" s="186" t="s">
        <v>610</v>
      </c>
      <c r="F37" s="186" t="s">
        <v>611</v>
      </c>
      <c r="G37" s="87" t="s">
        <v>651</v>
      </c>
      <c r="H37" s="66">
        <f t="shared" si="8"/>
        <v>200</v>
      </c>
      <c r="I37" s="66">
        <f t="shared" si="9"/>
        <v>14</v>
      </c>
      <c r="J37" s="116">
        <v>214</v>
      </c>
      <c r="K37" s="117" t="s">
        <v>17</v>
      </c>
      <c r="L37" s="161"/>
      <c r="M37" s="21">
        <f t="shared" si="14"/>
        <v>200</v>
      </c>
      <c r="N37" s="114">
        <f t="shared" si="15"/>
        <v>100</v>
      </c>
      <c r="O37" s="114">
        <f t="shared" si="16"/>
        <v>40</v>
      </c>
      <c r="P37" s="114">
        <f t="shared" si="17"/>
        <v>60</v>
      </c>
      <c r="Q37" s="8"/>
    </row>
    <row r="38" spans="1:25" s="43" customFormat="1" ht="24" customHeight="1">
      <c r="A38" s="84">
        <v>35</v>
      </c>
      <c r="B38" s="186" t="s">
        <v>561</v>
      </c>
      <c r="C38" s="184">
        <v>120000059829</v>
      </c>
      <c r="D38" s="187">
        <v>244153</v>
      </c>
      <c r="E38" s="186" t="s">
        <v>612</v>
      </c>
      <c r="F38" s="186" t="s">
        <v>63</v>
      </c>
      <c r="G38" s="87" t="s">
        <v>652</v>
      </c>
      <c r="H38" s="66">
        <f t="shared" si="8"/>
        <v>185.98130841121494</v>
      </c>
      <c r="I38" s="66">
        <f t="shared" si="9"/>
        <v>13.01869158878506</v>
      </c>
      <c r="J38" s="116">
        <v>199</v>
      </c>
      <c r="K38" s="115" t="s">
        <v>158</v>
      </c>
      <c r="L38" s="161"/>
      <c r="M38" s="21">
        <f t="shared" si="14"/>
        <v>185.98130841121494</v>
      </c>
      <c r="N38" s="114">
        <f t="shared" si="15"/>
        <v>92.990654205607484</v>
      </c>
      <c r="O38" s="114">
        <f t="shared" si="16"/>
        <v>37.196261682242977</v>
      </c>
      <c r="P38" s="114">
        <f t="shared" si="17"/>
        <v>55.794392523364479</v>
      </c>
      <c r="Q38" s="8"/>
    </row>
    <row r="39" spans="1:25" s="43" customFormat="1" ht="24" customHeight="1">
      <c r="A39" s="84">
        <v>36</v>
      </c>
      <c r="B39" s="186" t="s">
        <v>562</v>
      </c>
      <c r="C39" s="184">
        <v>120000068265</v>
      </c>
      <c r="D39" s="187">
        <v>244155</v>
      </c>
      <c r="E39" s="186" t="s">
        <v>613</v>
      </c>
      <c r="F39" s="186" t="s">
        <v>64</v>
      </c>
      <c r="G39" s="87" t="s">
        <v>653</v>
      </c>
      <c r="H39" s="66">
        <f t="shared" si="8"/>
        <v>46.728971962616818</v>
      </c>
      <c r="I39" s="66">
        <f t="shared" si="9"/>
        <v>3.2710280373831822</v>
      </c>
      <c r="J39" s="191">
        <v>50</v>
      </c>
      <c r="K39" s="115" t="s">
        <v>158</v>
      </c>
      <c r="L39" s="161"/>
      <c r="M39" s="21">
        <f t="shared" si="14"/>
        <v>46.728971962616818</v>
      </c>
      <c r="N39" s="114">
        <f t="shared" si="15"/>
        <v>23.364485981308409</v>
      </c>
      <c r="O39" s="114">
        <f t="shared" si="16"/>
        <v>9.3457943925233664</v>
      </c>
      <c r="P39" s="114">
        <f t="shared" si="17"/>
        <v>14.018691588785046</v>
      </c>
      <c r="Q39" s="8"/>
    </row>
    <row r="40" spans="1:25" s="43" customFormat="1" ht="24" customHeight="1">
      <c r="A40" s="84">
        <v>37</v>
      </c>
      <c r="B40" s="186" t="s">
        <v>563</v>
      </c>
      <c r="C40" s="184">
        <v>120000069496</v>
      </c>
      <c r="D40" s="187">
        <v>244155</v>
      </c>
      <c r="E40" s="186" t="s">
        <v>614</v>
      </c>
      <c r="F40" s="186" t="s">
        <v>615</v>
      </c>
      <c r="G40" s="87" t="s">
        <v>654</v>
      </c>
      <c r="H40" s="66">
        <f t="shared" si="8"/>
        <v>147.98130841121494</v>
      </c>
      <c r="I40" s="66">
        <f t="shared" si="9"/>
        <v>10.358691588785064</v>
      </c>
      <c r="J40" s="116">
        <v>158.34</v>
      </c>
      <c r="K40" s="115" t="s">
        <v>158</v>
      </c>
      <c r="L40" s="161"/>
      <c r="M40" s="21">
        <f t="shared" si="14"/>
        <v>147.98130841121494</v>
      </c>
      <c r="N40" s="114">
        <f t="shared" si="15"/>
        <v>73.99065420560747</v>
      </c>
      <c r="O40" s="114">
        <f t="shared" si="16"/>
        <v>29.596261682242982</v>
      </c>
      <c r="P40" s="114">
        <f t="shared" si="17"/>
        <v>44.394392523364473</v>
      </c>
      <c r="Q40" s="8"/>
    </row>
    <row r="41" spans="1:25" s="43" customFormat="1" ht="24" customHeight="1">
      <c r="A41" s="84">
        <v>38</v>
      </c>
      <c r="B41" s="186" t="s">
        <v>564</v>
      </c>
      <c r="C41" s="184">
        <v>120000069481</v>
      </c>
      <c r="D41" s="187">
        <v>244159</v>
      </c>
      <c r="E41" s="186" t="s">
        <v>616</v>
      </c>
      <c r="F41" s="186" t="s">
        <v>63</v>
      </c>
      <c r="G41" s="87" t="s">
        <v>655</v>
      </c>
      <c r="H41" s="66">
        <f t="shared" si="8"/>
        <v>185.98130841121494</v>
      </c>
      <c r="I41" s="66">
        <f t="shared" si="9"/>
        <v>13.01869158878506</v>
      </c>
      <c r="J41" s="116">
        <v>199</v>
      </c>
      <c r="K41" s="117" t="s">
        <v>18</v>
      </c>
      <c r="L41" s="161"/>
      <c r="M41" s="21">
        <f t="shared" si="14"/>
        <v>185.98130841121494</v>
      </c>
      <c r="N41" s="114">
        <f t="shared" si="15"/>
        <v>92.990654205607484</v>
      </c>
      <c r="O41" s="114">
        <f t="shared" si="16"/>
        <v>37.196261682242977</v>
      </c>
      <c r="P41" s="114">
        <f t="shared" si="17"/>
        <v>55.794392523364479</v>
      </c>
      <c r="Q41" s="8"/>
    </row>
    <row r="42" spans="1:25" s="43" customFormat="1" ht="24" customHeight="1">
      <c r="A42" s="84">
        <v>39</v>
      </c>
      <c r="B42" s="186" t="s">
        <v>565</v>
      </c>
      <c r="C42" s="184">
        <v>120000069508</v>
      </c>
      <c r="D42" s="187">
        <v>244159</v>
      </c>
      <c r="E42" s="186" t="s">
        <v>617</v>
      </c>
      <c r="F42" s="186" t="s">
        <v>618</v>
      </c>
      <c r="G42" s="87" t="s">
        <v>656</v>
      </c>
      <c r="H42" s="66">
        <f t="shared" si="8"/>
        <v>100</v>
      </c>
      <c r="I42" s="66">
        <f t="shared" si="9"/>
        <v>7</v>
      </c>
      <c r="J42" s="116">
        <v>107</v>
      </c>
      <c r="K42" s="117" t="s">
        <v>17</v>
      </c>
      <c r="L42" s="161"/>
      <c r="M42" s="21">
        <f t="shared" si="14"/>
        <v>100</v>
      </c>
      <c r="N42" s="114">
        <f t="shared" si="15"/>
        <v>50</v>
      </c>
      <c r="O42" s="114">
        <f t="shared" si="16"/>
        <v>20</v>
      </c>
      <c r="P42" s="114">
        <f t="shared" si="17"/>
        <v>30</v>
      </c>
      <c r="Q42" s="8"/>
    </row>
    <row r="43" spans="1:25" s="43" customFormat="1" ht="24" customHeight="1">
      <c r="A43" s="84">
        <v>40</v>
      </c>
      <c r="B43" s="186" t="s">
        <v>566</v>
      </c>
      <c r="C43" s="184">
        <v>120000069511</v>
      </c>
      <c r="D43" s="187">
        <v>244160</v>
      </c>
      <c r="E43" s="186" t="s">
        <v>619</v>
      </c>
      <c r="F43" s="186" t="s">
        <v>294</v>
      </c>
      <c r="G43" s="87" t="s">
        <v>657</v>
      </c>
      <c r="H43" s="66">
        <f t="shared" si="8"/>
        <v>150</v>
      </c>
      <c r="I43" s="66">
        <f t="shared" si="9"/>
        <v>10.5</v>
      </c>
      <c r="J43" s="116">
        <v>160.5</v>
      </c>
      <c r="K43" s="115" t="s">
        <v>158</v>
      </c>
      <c r="L43" s="161"/>
      <c r="M43" s="21">
        <f t="shared" si="14"/>
        <v>150</v>
      </c>
      <c r="N43" s="114">
        <f t="shared" si="15"/>
        <v>75</v>
      </c>
      <c r="O43" s="114">
        <f t="shared" si="16"/>
        <v>30</v>
      </c>
      <c r="P43" s="114">
        <f t="shared" si="17"/>
        <v>45</v>
      </c>
      <c r="Q43" s="8"/>
    </row>
    <row r="44" spans="1:25" s="43" customFormat="1" ht="24" customHeight="1">
      <c r="A44" s="84">
        <v>41</v>
      </c>
      <c r="B44" s="186" t="s">
        <v>567</v>
      </c>
      <c r="C44" s="184">
        <v>120000069510</v>
      </c>
      <c r="D44" s="187">
        <v>244160</v>
      </c>
      <c r="E44" s="186" t="s">
        <v>620</v>
      </c>
      <c r="F44" s="186" t="s">
        <v>63</v>
      </c>
      <c r="G44" s="87" t="s">
        <v>658</v>
      </c>
      <c r="H44" s="66">
        <f t="shared" si="8"/>
        <v>185.98130841121494</v>
      </c>
      <c r="I44" s="66">
        <f t="shared" si="9"/>
        <v>13.01869158878506</v>
      </c>
      <c r="J44" s="116">
        <v>199</v>
      </c>
      <c r="K44" s="115" t="s">
        <v>158</v>
      </c>
      <c r="L44" s="161"/>
      <c r="M44" s="21">
        <f t="shared" si="14"/>
        <v>185.98130841121494</v>
      </c>
      <c r="N44" s="114">
        <f t="shared" si="15"/>
        <v>92.990654205607484</v>
      </c>
      <c r="O44" s="114">
        <f t="shared" si="16"/>
        <v>37.196261682242977</v>
      </c>
      <c r="P44" s="114">
        <f t="shared" si="17"/>
        <v>55.794392523364479</v>
      </c>
      <c r="Q44" s="9"/>
    </row>
    <row r="45" spans="1:25" s="43" customFormat="1" ht="23.4">
      <c r="C45" s="182"/>
      <c r="H45" s="175"/>
      <c r="I45" s="175"/>
      <c r="J45" s="175"/>
    </row>
    <row r="46" spans="1:25" s="43" customFormat="1" ht="23.4">
      <c r="C46" s="182"/>
      <c r="H46" s="175">
        <f>SUM(H6:H45)</f>
        <v>5957.2616822429882</v>
      </c>
      <c r="I46" s="175">
        <f>SUM(I6:I45)</f>
        <v>417.00831775700954</v>
      </c>
      <c r="J46" s="175">
        <f>SUM(J6:J45)</f>
        <v>6374.27</v>
      </c>
      <c r="K46" s="48"/>
      <c r="M46" s="48">
        <f>SUM(M4:M43)</f>
        <v>6121.2803738317734</v>
      </c>
      <c r="N46" s="48">
        <f t="shared" ref="N46:O46" si="21">SUM(N4:N43)</f>
        <v>3060.6401869158867</v>
      </c>
      <c r="O46" s="48">
        <f t="shared" si="21"/>
        <v>1224.2560747663547</v>
      </c>
      <c r="P46" s="48">
        <f>SUM(P4:P44)</f>
        <v>1892.1785046728965</v>
      </c>
    </row>
    <row r="47" spans="1:25" s="43" customFormat="1" ht="23.4">
      <c r="C47" s="182"/>
      <c r="H47" s="175"/>
      <c r="I47" s="175"/>
      <c r="J47" s="175"/>
    </row>
    <row r="48" spans="1:25" s="43" customFormat="1" ht="23.4">
      <c r="C48" s="182"/>
      <c r="H48" s="175"/>
      <c r="I48" s="175"/>
      <c r="J48" s="175"/>
    </row>
    <row r="49" spans="3:26" s="43" customFormat="1" ht="23.4">
      <c r="C49" s="182"/>
      <c r="H49" s="175"/>
      <c r="I49" s="175"/>
      <c r="J49" s="175"/>
    </row>
    <row r="50" spans="3:26" s="43" customFormat="1" ht="23.4">
      <c r="C50" s="182"/>
      <c r="H50" s="175"/>
      <c r="I50" s="175"/>
      <c r="J50" s="175"/>
    </row>
    <row r="51" spans="3:26" s="43" customFormat="1" ht="23.4">
      <c r="C51" s="182"/>
      <c r="H51" s="175"/>
      <c r="I51" s="175"/>
      <c r="J51" s="175"/>
    </row>
    <row r="52" spans="3:26" s="43" customFormat="1" ht="23.4">
      <c r="C52" s="182"/>
      <c r="H52" s="175"/>
      <c r="I52" s="175"/>
      <c r="J52" s="175"/>
      <c r="S52" s="20"/>
      <c r="T52" s="20"/>
      <c r="U52" s="20"/>
      <c r="V52" s="20"/>
      <c r="W52" s="20"/>
      <c r="X52" s="20"/>
      <c r="Y52" s="20"/>
    </row>
    <row r="53" spans="3:26" s="43" customFormat="1" ht="23.4">
      <c r="C53" s="182"/>
      <c r="H53" s="175"/>
      <c r="I53" s="175"/>
      <c r="J53" s="175"/>
      <c r="R53" s="20"/>
      <c r="S53" s="20"/>
      <c r="T53" s="20"/>
      <c r="U53" s="20"/>
      <c r="V53" s="20"/>
      <c r="W53" s="20"/>
      <c r="X53" s="20"/>
      <c r="Y53" s="20"/>
    </row>
    <row r="54" spans="3:26" s="43" customFormat="1" ht="23.4">
      <c r="C54" s="182"/>
      <c r="H54" s="175"/>
      <c r="I54" s="175"/>
      <c r="J54" s="175"/>
      <c r="R54" s="20"/>
      <c r="S54" s="20"/>
      <c r="T54" s="20"/>
      <c r="U54" s="20"/>
      <c r="V54" s="20"/>
      <c r="W54" s="20"/>
      <c r="X54" s="20"/>
      <c r="Y54" s="20"/>
    </row>
    <row r="55" spans="3:26" s="43" customFormat="1" ht="23.4">
      <c r="C55" s="182"/>
      <c r="H55" s="175"/>
      <c r="I55" s="175"/>
      <c r="J55" s="175"/>
      <c r="R55" s="20"/>
      <c r="S55" s="20"/>
      <c r="T55" s="20"/>
      <c r="U55" s="20"/>
      <c r="V55" s="20"/>
      <c r="W55" s="20"/>
      <c r="X55" s="20"/>
      <c r="Y55" s="20"/>
      <c r="Z55" s="20"/>
    </row>
  </sheetData>
  <autoFilter ref="A2:AF44" xr:uid="{E407DC06-04FC-43A3-B6D3-C0AA23AD539D}">
    <filterColumn colId="17" showButton="0"/>
  </autoFilter>
  <mergeCells count="35"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  <mergeCell ref="R7:S7"/>
    <mergeCell ref="R8:S8"/>
    <mergeCell ref="R17:S17"/>
    <mergeCell ref="R18:S18"/>
    <mergeCell ref="R19:S19"/>
    <mergeCell ref="R4:S4"/>
    <mergeCell ref="R5:S5"/>
    <mergeCell ref="R6:S6"/>
    <mergeCell ref="P2:P3"/>
    <mergeCell ref="R2:S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42"/>
  <sheetViews>
    <sheetView topLeftCell="F1" zoomScale="60" zoomScaleNormal="60" workbookViewId="0">
      <selection activeCell="K5" sqref="K5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0.1093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5.33203125" style="40" bestFit="1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3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61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SUM(M29)</f>
        <v>3499.7757009345787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SUM(N29)</f>
        <v>1749.8878504672896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671</v>
      </c>
      <c r="C4" s="197">
        <v>120000069361</v>
      </c>
      <c r="D4" s="137">
        <v>244107</v>
      </c>
      <c r="E4" s="51" t="s">
        <v>695</v>
      </c>
      <c r="F4" s="51" t="s">
        <v>63</v>
      </c>
      <c r="G4" s="195" t="s">
        <v>730</v>
      </c>
      <c r="H4" s="66">
        <f t="shared" ref="H4:H27" si="0">J4/1.07</f>
        <v>100</v>
      </c>
      <c r="I4" s="66">
        <f t="shared" ref="I4:I27" si="1">J4-H4</f>
        <v>7</v>
      </c>
      <c r="J4" s="178">
        <v>107</v>
      </c>
      <c r="K4" s="73" t="s">
        <v>158</v>
      </c>
      <c r="L4" s="11"/>
      <c r="M4" s="6">
        <f t="shared" ref="M4:M27" si="2">H4</f>
        <v>100</v>
      </c>
      <c r="N4" s="39">
        <f t="shared" ref="N4:N27" si="3">M4-(M4*50/100)</f>
        <v>50</v>
      </c>
      <c r="O4" s="39">
        <f t="shared" ref="O4:O27" si="4">M4-(M4*80/100)</f>
        <v>20</v>
      </c>
      <c r="P4" s="39">
        <f t="shared" ref="P4:P27" si="5">M4-(M4*70/100)</f>
        <v>30</v>
      </c>
      <c r="Q4" s="42"/>
      <c r="R4" s="260" t="s">
        <v>16</v>
      </c>
      <c r="S4" s="260"/>
      <c r="T4" s="12">
        <f>T3*15/100</f>
        <v>262.4831775700934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672</v>
      </c>
      <c r="C5" s="197">
        <v>120000069449</v>
      </c>
      <c r="D5" s="196">
        <v>244141</v>
      </c>
      <c r="E5" s="51" t="s">
        <v>696</v>
      </c>
      <c r="F5" s="51" t="s">
        <v>697</v>
      </c>
      <c r="G5" s="195" t="s">
        <v>731</v>
      </c>
      <c r="H5" s="66">
        <f t="shared" si="0"/>
        <v>46.728971962616818</v>
      </c>
      <c r="I5" s="66">
        <f t="shared" si="1"/>
        <v>3.2710280373831822</v>
      </c>
      <c r="J5" s="202">
        <v>50</v>
      </c>
      <c r="K5" s="73" t="s">
        <v>158</v>
      </c>
      <c r="L5" s="11"/>
      <c r="M5" s="6">
        <f t="shared" si="2"/>
        <v>46.728971962616818</v>
      </c>
      <c r="N5" s="39">
        <f t="shared" si="3"/>
        <v>23.364485981308409</v>
      </c>
      <c r="O5" s="39">
        <f t="shared" si="4"/>
        <v>9.3457943925233664</v>
      </c>
      <c r="P5" s="39">
        <f t="shared" si="5"/>
        <v>14.018691588785046</v>
      </c>
      <c r="Q5" s="42"/>
      <c r="R5" s="260" t="s">
        <v>17</v>
      </c>
      <c r="S5" s="260"/>
      <c r="T5" s="12">
        <f>T3*15/100</f>
        <v>262.4831775700934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>
      <c r="A6" s="56">
        <v>3</v>
      </c>
      <c r="B6" s="51" t="s">
        <v>673</v>
      </c>
      <c r="C6" s="197">
        <v>120000069501</v>
      </c>
      <c r="D6" s="137">
        <v>244154</v>
      </c>
      <c r="E6" s="51" t="s">
        <v>698</v>
      </c>
      <c r="F6" s="51" t="s">
        <v>699</v>
      </c>
      <c r="G6" s="195" t="s">
        <v>732</v>
      </c>
      <c r="H6" s="66">
        <f t="shared" si="0"/>
        <v>200</v>
      </c>
      <c r="I6" s="66">
        <f t="shared" si="1"/>
        <v>14</v>
      </c>
      <c r="J6" s="203">
        <v>214</v>
      </c>
      <c r="K6" s="44" t="s">
        <v>24</v>
      </c>
      <c r="L6" s="11"/>
      <c r="M6" s="6">
        <f t="shared" si="2"/>
        <v>200</v>
      </c>
      <c r="N6" s="39">
        <f t="shared" si="3"/>
        <v>100</v>
      </c>
      <c r="O6" s="39">
        <f t="shared" si="4"/>
        <v>40</v>
      </c>
      <c r="P6" s="39">
        <f t="shared" si="5"/>
        <v>60</v>
      </c>
      <c r="R6" s="260" t="s">
        <v>15</v>
      </c>
      <c r="S6" s="260"/>
      <c r="T6" s="12">
        <f>T3*15/100</f>
        <v>262.4831775700934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674</v>
      </c>
      <c r="C7" s="197">
        <v>120000069503</v>
      </c>
      <c r="D7" s="137">
        <v>244155</v>
      </c>
      <c r="E7" s="51" t="s">
        <v>700</v>
      </c>
      <c r="F7" s="51" t="s">
        <v>608</v>
      </c>
      <c r="G7" s="195" t="s">
        <v>733</v>
      </c>
      <c r="H7" s="66">
        <f t="shared" si="0"/>
        <v>199</v>
      </c>
      <c r="I7" s="66">
        <f t="shared" si="1"/>
        <v>13.930000000000007</v>
      </c>
      <c r="J7" s="203">
        <v>212.93</v>
      </c>
      <c r="K7" s="45" t="s">
        <v>17</v>
      </c>
      <c r="L7" s="11"/>
      <c r="M7" s="6">
        <f t="shared" si="2"/>
        <v>199</v>
      </c>
      <c r="N7" s="39">
        <f t="shared" si="3"/>
        <v>99.5</v>
      </c>
      <c r="O7" s="39">
        <f t="shared" si="4"/>
        <v>39.800000000000011</v>
      </c>
      <c r="P7" s="39">
        <f t="shared" si="5"/>
        <v>59.699999999999989</v>
      </c>
      <c r="Q7" s="42"/>
      <c r="R7" s="260" t="s">
        <v>20</v>
      </c>
      <c r="S7" s="260"/>
      <c r="T7" s="12">
        <f>T3*55/100</f>
        <v>962.43831775700926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675</v>
      </c>
      <c r="C8" s="197">
        <v>120000069505</v>
      </c>
      <c r="D8" s="137">
        <v>244159</v>
      </c>
      <c r="E8" s="51" t="s">
        <v>701</v>
      </c>
      <c r="F8" s="51" t="s">
        <v>702</v>
      </c>
      <c r="G8" s="195" t="s">
        <v>734</v>
      </c>
      <c r="H8" s="66">
        <f t="shared" si="0"/>
        <v>100</v>
      </c>
      <c r="I8" s="66">
        <f t="shared" si="1"/>
        <v>7</v>
      </c>
      <c r="J8" s="203">
        <v>107</v>
      </c>
      <c r="K8" s="73" t="s">
        <v>158</v>
      </c>
      <c r="L8" s="11"/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71" t="s">
        <v>21</v>
      </c>
      <c r="S8" s="271"/>
      <c r="T8" s="57">
        <f>SUM(O29)</f>
        <v>699.95514018691574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676</v>
      </c>
      <c r="C9" s="197">
        <v>120000067778</v>
      </c>
      <c r="D9" s="137">
        <v>244165</v>
      </c>
      <c r="E9" s="51" t="s">
        <v>703</v>
      </c>
      <c r="F9" s="51" t="s">
        <v>63</v>
      </c>
      <c r="G9" s="195" t="s">
        <v>735</v>
      </c>
      <c r="H9" s="66">
        <f t="shared" si="0"/>
        <v>185.98130841121494</v>
      </c>
      <c r="I9" s="66">
        <f t="shared" si="1"/>
        <v>13.01869158878506</v>
      </c>
      <c r="J9" s="203">
        <v>199</v>
      </c>
      <c r="K9" s="45" t="s">
        <v>18</v>
      </c>
      <c r="L9" s="11"/>
      <c r="M9" s="6">
        <f t="shared" si="2"/>
        <v>185.98130841121494</v>
      </c>
      <c r="N9" s="39">
        <f t="shared" si="3"/>
        <v>92.990654205607484</v>
      </c>
      <c r="O9" s="39">
        <f t="shared" si="4"/>
        <v>37.196261682242977</v>
      </c>
      <c r="P9" s="39">
        <f t="shared" si="5"/>
        <v>55.794392523364479</v>
      </c>
      <c r="Q9" s="42"/>
      <c r="R9" s="279" t="s">
        <v>22</v>
      </c>
      <c r="S9" s="279"/>
      <c r="T9" s="7">
        <f>SUM(T8)</f>
        <v>699.95514018691574</v>
      </c>
      <c r="U9" s="8"/>
      <c r="V9" s="8"/>
      <c r="W9" s="8"/>
      <c r="X9" s="8"/>
      <c r="Y9" s="1"/>
      <c r="Z9" s="43"/>
      <c r="AA9" s="43"/>
      <c r="AB9" s="43"/>
      <c r="AC9" s="40"/>
      <c r="AD9" s="40"/>
      <c r="AE9" s="40"/>
      <c r="AF9" s="40"/>
    </row>
    <row r="10" spans="1:32" ht="24" customHeight="1">
      <c r="A10" s="56">
        <v>7</v>
      </c>
      <c r="B10" s="51" t="s">
        <v>677</v>
      </c>
      <c r="C10" s="197">
        <v>120000069515</v>
      </c>
      <c r="D10" s="137">
        <v>244165</v>
      </c>
      <c r="E10" s="51" t="s">
        <v>704</v>
      </c>
      <c r="F10" s="148" t="s">
        <v>705</v>
      </c>
      <c r="G10" s="195" t="s">
        <v>736</v>
      </c>
      <c r="H10" s="66">
        <f t="shared" si="0"/>
        <v>150</v>
      </c>
      <c r="I10" s="66">
        <f t="shared" si="1"/>
        <v>10.5</v>
      </c>
      <c r="J10" s="203">
        <v>160.5</v>
      </c>
      <c r="K10" s="45" t="s">
        <v>17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71" t="s">
        <v>23</v>
      </c>
      <c r="S10" s="271"/>
      <c r="T10" s="57">
        <f>SUM(P29)</f>
        <v>1049.9327102803736</v>
      </c>
      <c r="U10" s="2"/>
      <c r="V10" s="2"/>
      <c r="W10" s="2"/>
      <c r="X10" s="2"/>
      <c r="Y10" s="11"/>
      <c r="AC10" s="43"/>
    </row>
    <row r="11" spans="1:32" ht="24" customHeight="1">
      <c r="A11" s="56">
        <v>8</v>
      </c>
      <c r="B11" s="51" t="s">
        <v>678</v>
      </c>
      <c r="C11" s="197">
        <v>120000069517</v>
      </c>
      <c r="D11" s="137">
        <v>244167</v>
      </c>
      <c r="E11" s="51" t="s">
        <v>706</v>
      </c>
      <c r="F11" s="51" t="s">
        <v>63</v>
      </c>
      <c r="G11" s="195" t="s">
        <v>737</v>
      </c>
      <c r="H11" s="204">
        <f t="shared" si="0"/>
        <v>185.98130841121494</v>
      </c>
      <c r="I11" s="204">
        <f t="shared" si="1"/>
        <v>13.01869158878506</v>
      </c>
      <c r="J11" s="204">
        <v>199</v>
      </c>
      <c r="K11" s="205" t="s">
        <v>158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60" t="s">
        <v>16</v>
      </c>
      <c r="S11" s="260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679</v>
      </c>
      <c r="C12" s="197">
        <v>120000069519</v>
      </c>
      <c r="D12" s="137">
        <v>244167</v>
      </c>
      <c r="E12" s="51" t="s">
        <v>707</v>
      </c>
      <c r="F12" s="51" t="s">
        <v>708</v>
      </c>
      <c r="G12" s="195" t="s">
        <v>738</v>
      </c>
      <c r="H12" s="204">
        <f t="shared" si="0"/>
        <v>200</v>
      </c>
      <c r="I12" s="204">
        <f t="shared" si="1"/>
        <v>14</v>
      </c>
      <c r="J12" s="206">
        <v>214</v>
      </c>
      <c r="K12" s="207" t="s">
        <v>158</v>
      </c>
      <c r="L12" s="11"/>
      <c r="M12" s="6">
        <f t="shared" si="2"/>
        <v>200</v>
      </c>
      <c r="N12" s="39">
        <f t="shared" si="3"/>
        <v>100</v>
      </c>
      <c r="O12" s="39">
        <f t="shared" si="4"/>
        <v>40</v>
      </c>
      <c r="P12" s="39">
        <f t="shared" si="5"/>
        <v>60</v>
      </c>
      <c r="Q12" s="11"/>
      <c r="R12" s="260" t="s">
        <v>17</v>
      </c>
      <c r="S12" s="260"/>
      <c r="T12" s="13">
        <f>SUM(P7,P10,P16:P17,P20)</f>
        <v>216.7093457943925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680</v>
      </c>
      <c r="C13" s="197">
        <v>120000069520</v>
      </c>
      <c r="D13" s="137">
        <v>244167</v>
      </c>
      <c r="E13" s="51" t="s">
        <v>709</v>
      </c>
      <c r="F13" s="51" t="s">
        <v>63</v>
      </c>
      <c r="G13" s="195" t="s">
        <v>739</v>
      </c>
      <c r="H13" s="204">
        <f t="shared" si="0"/>
        <v>185.98130841121494</v>
      </c>
      <c r="I13" s="204">
        <f t="shared" si="1"/>
        <v>13.01869158878506</v>
      </c>
      <c r="J13" s="206">
        <v>199</v>
      </c>
      <c r="K13" s="208" t="s">
        <v>18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60" t="s">
        <v>15</v>
      </c>
      <c r="S13" s="260"/>
      <c r="T13" s="13">
        <f>SUM(P9,P13:P15,P26)</f>
        <v>272.38317757009344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681</v>
      </c>
      <c r="C14" s="197">
        <v>120000069524</v>
      </c>
      <c r="D14" s="137">
        <v>244172</v>
      </c>
      <c r="E14" s="51" t="s">
        <v>710</v>
      </c>
      <c r="F14" s="51" t="s">
        <v>63</v>
      </c>
      <c r="G14" s="195" t="s">
        <v>740</v>
      </c>
      <c r="H14" s="204">
        <f t="shared" si="0"/>
        <v>185.98130841121494</v>
      </c>
      <c r="I14" s="204">
        <f t="shared" si="1"/>
        <v>13.01869158878506</v>
      </c>
      <c r="J14" s="206">
        <v>199</v>
      </c>
      <c r="K14" s="208" t="s">
        <v>18</v>
      </c>
      <c r="L14" s="11"/>
      <c r="M14" s="6">
        <f t="shared" si="2"/>
        <v>185.98130841121494</v>
      </c>
      <c r="N14" s="39">
        <f t="shared" si="3"/>
        <v>92.990654205607484</v>
      </c>
      <c r="O14" s="39">
        <f t="shared" si="4"/>
        <v>37.196261682242977</v>
      </c>
      <c r="P14" s="39">
        <f t="shared" si="5"/>
        <v>55.794392523364479</v>
      </c>
      <c r="Q14" s="11"/>
      <c r="R14" s="260" t="s">
        <v>22</v>
      </c>
      <c r="S14" s="260"/>
      <c r="T14" s="13">
        <f>SUM(P4:P6,P8,P11:P12,P18:P19,P21:P25,P27)</f>
        <v>560.8401869158879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682</v>
      </c>
      <c r="C15" s="197">
        <v>120000069525</v>
      </c>
      <c r="D15" s="137">
        <v>244172</v>
      </c>
      <c r="E15" s="51" t="s">
        <v>711</v>
      </c>
      <c r="F15" s="51" t="s">
        <v>712</v>
      </c>
      <c r="G15" s="195" t="s">
        <v>741</v>
      </c>
      <c r="H15" s="204">
        <f t="shared" si="0"/>
        <v>200</v>
      </c>
      <c r="I15" s="204">
        <f t="shared" si="1"/>
        <v>14</v>
      </c>
      <c r="J15" s="206">
        <v>214</v>
      </c>
      <c r="K15" s="208" t="s">
        <v>18</v>
      </c>
      <c r="L15" s="11"/>
      <c r="M15" s="6">
        <f t="shared" si="2"/>
        <v>200</v>
      </c>
      <c r="N15" s="39">
        <f t="shared" si="3"/>
        <v>100</v>
      </c>
      <c r="O15" s="39">
        <f t="shared" si="4"/>
        <v>40</v>
      </c>
      <c r="P15" s="39">
        <f t="shared" si="5"/>
        <v>60</v>
      </c>
      <c r="Q15" s="11"/>
      <c r="R15" s="274" t="s">
        <v>24</v>
      </c>
      <c r="S15" s="275"/>
      <c r="T15" s="13">
        <f>SUM(P6)</f>
        <v>60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683</v>
      </c>
      <c r="C16" s="197">
        <v>120000069528</v>
      </c>
      <c r="D16" s="137">
        <v>244174</v>
      </c>
      <c r="E16" s="51" t="s">
        <v>713</v>
      </c>
      <c r="F16" s="51" t="s">
        <v>63</v>
      </c>
      <c r="G16" s="195" t="s">
        <v>742</v>
      </c>
      <c r="H16" s="204">
        <f t="shared" si="0"/>
        <v>185.98130841121494</v>
      </c>
      <c r="I16" s="204">
        <f t="shared" si="1"/>
        <v>13.01869158878506</v>
      </c>
      <c r="J16" s="206">
        <v>199</v>
      </c>
      <c r="K16" s="209" t="s">
        <v>17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72" t="s">
        <v>34</v>
      </c>
      <c r="S16" s="27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684</v>
      </c>
      <c r="C17" s="197">
        <v>120000069534</v>
      </c>
      <c r="D17" s="137">
        <v>244176</v>
      </c>
      <c r="E17" s="51" t="s">
        <v>714</v>
      </c>
      <c r="F17" s="51" t="s">
        <v>64</v>
      </c>
      <c r="G17" s="195" t="s">
        <v>743</v>
      </c>
      <c r="H17" s="204">
        <f t="shared" si="0"/>
        <v>37.383177570093459</v>
      </c>
      <c r="I17" s="204">
        <f t="shared" si="1"/>
        <v>2.6168224299065415</v>
      </c>
      <c r="J17" s="206">
        <v>40</v>
      </c>
      <c r="K17" s="209" t="s">
        <v>17</v>
      </c>
      <c r="L17" s="11"/>
      <c r="M17" s="6">
        <f t="shared" si="2"/>
        <v>37.383177570093459</v>
      </c>
      <c r="N17" s="39">
        <f t="shared" si="3"/>
        <v>18.691588785046729</v>
      </c>
      <c r="O17" s="39">
        <f t="shared" si="4"/>
        <v>7.4766355140186889</v>
      </c>
      <c r="P17" s="39">
        <f t="shared" si="5"/>
        <v>11.214953271028037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685</v>
      </c>
      <c r="C18" s="197">
        <v>120000069527</v>
      </c>
      <c r="D18" s="137">
        <v>244179</v>
      </c>
      <c r="E18" s="51" t="s">
        <v>715</v>
      </c>
      <c r="F18" s="51" t="s">
        <v>63</v>
      </c>
      <c r="G18" s="195" t="s">
        <v>744</v>
      </c>
      <c r="H18" s="204">
        <f t="shared" si="0"/>
        <v>185.98130841121494</v>
      </c>
      <c r="I18" s="204">
        <f t="shared" si="1"/>
        <v>13.01869158878506</v>
      </c>
      <c r="J18" s="206">
        <v>199</v>
      </c>
      <c r="K18" s="207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686</v>
      </c>
      <c r="C19" s="197">
        <v>120000069557</v>
      </c>
      <c r="D19" s="137">
        <v>244179</v>
      </c>
      <c r="E19" s="51" t="s">
        <v>716</v>
      </c>
      <c r="F19" s="51" t="s">
        <v>63</v>
      </c>
      <c r="G19" s="195" t="s">
        <v>745</v>
      </c>
      <c r="H19" s="204">
        <f t="shared" si="0"/>
        <v>185.98130841121494</v>
      </c>
      <c r="I19" s="204">
        <f t="shared" si="1"/>
        <v>13.01869158878506</v>
      </c>
      <c r="J19" s="206">
        <v>199</v>
      </c>
      <c r="K19" s="207" t="s">
        <v>158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687</v>
      </c>
      <c r="C20" s="197">
        <v>120000042390</v>
      </c>
      <c r="D20" s="137">
        <v>244180</v>
      </c>
      <c r="E20" s="51" t="s">
        <v>717</v>
      </c>
      <c r="F20" s="51" t="s">
        <v>705</v>
      </c>
      <c r="G20" s="195" t="s">
        <v>746</v>
      </c>
      <c r="H20" s="204">
        <f t="shared" si="0"/>
        <v>150</v>
      </c>
      <c r="I20" s="204">
        <f t="shared" si="1"/>
        <v>10.5</v>
      </c>
      <c r="J20" s="210" t="s">
        <v>219</v>
      </c>
      <c r="K20" s="209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688</v>
      </c>
      <c r="C21" s="197">
        <v>120000047534</v>
      </c>
      <c r="D21" s="137">
        <v>244183</v>
      </c>
      <c r="E21" s="51" t="s">
        <v>718</v>
      </c>
      <c r="F21" s="51" t="s">
        <v>719</v>
      </c>
      <c r="G21" s="195" t="s">
        <v>747</v>
      </c>
      <c r="H21" s="204">
        <f t="shared" si="0"/>
        <v>150</v>
      </c>
      <c r="I21" s="204">
        <f t="shared" si="1"/>
        <v>10.5</v>
      </c>
      <c r="J21" s="211" t="s">
        <v>219</v>
      </c>
      <c r="K21" s="207" t="s">
        <v>158</v>
      </c>
      <c r="L21" s="11"/>
      <c r="M21" s="6">
        <f t="shared" si="2"/>
        <v>150</v>
      </c>
      <c r="N21" s="39">
        <f t="shared" si="3"/>
        <v>75</v>
      </c>
      <c r="O21" s="39">
        <f t="shared" si="4"/>
        <v>30</v>
      </c>
      <c r="P21" s="39">
        <f t="shared" si="5"/>
        <v>45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689</v>
      </c>
      <c r="C22" s="197">
        <v>120000044503</v>
      </c>
      <c r="D22" s="137">
        <v>244183</v>
      </c>
      <c r="E22" s="51" t="s">
        <v>720</v>
      </c>
      <c r="F22" s="51" t="s">
        <v>721</v>
      </c>
      <c r="G22" s="195" t="s">
        <v>748</v>
      </c>
      <c r="H22" s="204">
        <f t="shared" si="0"/>
        <v>77.878504672897193</v>
      </c>
      <c r="I22" s="204">
        <f t="shared" si="1"/>
        <v>5.4514953271028048</v>
      </c>
      <c r="J22" s="206">
        <v>83.33</v>
      </c>
      <c r="K22" s="207" t="s">
        <v>158</v>
      </c>
      <c r="L22" s="11"/>
      <c r="M22" s="6">
        <f t="shared" si="2"/>
        <v>77.878504672897193</v>
      </c>
      <c r="N22" s="39">
        <f t="shared" si="3"/>
        <v>38.939252336448597</v>
      </c>
      <c r="O22" s="39">
        <f t="shared" si="4"/>
        <v>15.575700934579444</v>
      </c>
      <c r="P22" s="39">
        <f t="shared" si="5"/>
        <v>23.363551401869159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278"/>
    </row>
    <row r="23" spans="1:25" ht="24" customHeight="1">
      <c r="A23" s="56">
        <v>20</v>
      </c>
      <c r="B23" s="194" t="s">
        <v>690</v>
      </c>
      <c r="C23" s="197">
        <v>120000069570</v>
      </c>
      <c r="D23" s="144">
        <v>244186</v>
      </c>
      <c r="E23" s="51" t="s">
        <v>722</v>
      </c>
      <c r="F23" s="51" t="s">
        <v>723</v>
      </c>
      <c r="G23" s="195" t="s">
        <v>749</v>
      </c>
      <c r="H23" s="204">
        <f t="shared" si="0"/>
        <v>140.18691588785046</v>
      </c>
      <c r="I23" s="204">
        <f t="shared" si="1"/>
        <v>9.8130841121495394</v>
      </c>
      <c r="J23" s="206">
        <v>150</v>
      </c>
      <c r="K23" s="207" t="s">
        <v>158</v>
      </c>
      <c r="L23" s="11"/>
      <c r="M23" s="6">
        <f t="shared" si="2"/>
        <v>140.18691588785046</v>
      </c>
      <c r="N23" s="39">
        <f t="shared" si="3"/>
        <v>70.09345794392523</v>
      </c>
      <c r="O23" s="39">
        <f t="shared" si="4"/>
        <v>28.037383177570092</v>
      </c>
      <c r="P23" s="39">
        <f t="shared" si="5"/>
        <v>42.056074766355138</v>
      </c>
      <c r="Q23" s="11"/>
      <c r="R23" s="21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691</v>
      </c>
      <c r="C24" s="197">
        <v>120000069532</v>
      </c>
      <c r="D24" s="137">
        <v>244188</v>
      </c>
      <c r="E24" s="51" t="s">
        <v>724</v>
      </c>
      <c r="F24" s="51" t="s">
        <v>725</v>
      </c>
      <c r="G24" s="195" t="s">
        <v>750</v>
      </c>
      <c r="H24" s="204">
        <f t="shared" si="0"/>
        <v>100</v>
      </c>
      <c r="I24" s="204">
        <f t="shared" si="1"/>
        <v>7</v>
      </c>
      <c r="J24" s="206">
        <v>107</v>
      </c>
      <c r="K24" s="207" t="s">
        <v>158</v>
      </c>
      <c r="L24" s="11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262.4831775700934</v>
      </c>
      <c r="X24" s="17">
        <f t="shared" ref="X24:X27" si="6">W24*4%</f>
        <v>10.499327102803736</v>
      </c>
      <c r="Y24" s="17">
        <f>(W24-X24)</f>
        <v>251.98385046728967</v>
      </c>
    </row>
    <row r="25" spans="1:25" ht="24" customHeight="1">
      <c r="A25" s="56">
        <v>22</v>
      </c>
      <c r="B25" s="194" t="s">
        <v>692</v>
      </c>
      <c r="C25" s="197">
        <v>120000069579</v>
      </c>
      <c r="D25" s="137">
        <v>244189</v>
      </c>
      <c r="E25" s="51" t="s">
        <v>726</v>
      </c>
      <c r="F25" s="51" t="s">
        <v>585</v>
      </c>
      <c r="G25" s="195" t="s">
        <v>751</v>
      </c>
      <c r="H25" s="204">
        <f t="shared" si="0"/>
        <v>46.728971962616818</v>
      </c>
      <c r="I25" s="204">
        <f t="shared" si="1"/>
        <v>3.2710280373831822</v>
      </c>
      <c r="J25" s="206">
        <v>50</v>
      </c>
      <c r="K25" s="207" t="s">
        <v>158</v>
      </c>
      <c r="L25" s="11"/>
      <c r="M25" s="6">
        <f t="shared" si="2"/>
        <v>46.728971962616818</v>
      </c>
      <c r="N25" s="39">
        <f t="shared" si="3"/>
        <v>23.364485981308409</v>
      </c>
      <c r="O25" s="39">
        <f t="shared" si="4"/>
        <v>9.3457943925233664</v>
      </c>
      <c r="P25" s="39">
        <f t="shared" si="5"/>
        <v>14.018691588785046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962.43831775700926</v>
      </c>
      <c r="X25" s="17">
        <f t="shared" si="6"/>
        <v>38.497532710280375</v>
      </c>
      <c r="Y25" s="17">
        <f t="shared" ref="Y25:Y32" si="7">(W25-X25)</f>
        <v>923.94078504672893</v>
      </c>
    </row>
    <row r="26" spans="1:25" ht="24" customHeight="1">
      <c r="A26" s="56">
        <v>23</v>
      </c>
      <c r="B26" s="194" t="s">
        <v>693</v>
      </c>
      <c r="C26" s="197">
        <v>120000069580</v>
      </c>
      <c r="D26" s="137">
        <v>244189</v>
      </c>
      <c r="E26" s="51" t="s">
        <v>727</v>
      </c>
      <c r="F26" s="51" t="s">
        <v>728</v>
      </c>
      <c r="G26" s="195" t="s">
        <v>752</v>
      </c>
      <c r="H26" s="204">
        <f t="shared" si="0"/>
        <v>150</v>
      </c>
      <c r="I26" s="204">
        <f t="shared" si="1"/>
        <v>10.5</v>
      </c>
      <c r="J26" s="210" t="s">
        <v>219</v>
      </c>
      <c r="K26" s="208" t="s">
        <v>18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479.19252336448591</v>
      </c>
      <c r="X26" s="17">
        <f t="shared" si="6"/>
        <v>19.167700934579436</v>
      </c>
      <c r="Y26" s="17">
        <f t="shared" si="7"/>
        <v>460.02482242990646</v>
      </c>
    </row>
    <row r="27" spans="1:25" ht="24" customHeight="1">
      <c r="A27" s="56">
        <v>24</v>
      </c>
      <c r="B27" s="51" t="s">
        <v>694</v>
      </c>
      <c r="C27" s="197">
        <v>120000069410</v>
      </c>
      <c r="D27" s="137">
        <v>244194</v>
      </c>
      <c r="E27" s="51" t="s">
        <v>729</v>
      </c>
      <c r="F27" s="51" t="s">
        <v>65</v>
      </c>
      <c r="G27" s="195" t="s">
        <v>753</v>
      </c>
      <c r="H27" s="204">
        <f t="shared" si="0"/>
        <v>150</v>
      </c>
      <c r="I27" s="204">
        <f t="shared" si="1"/>
        <v>10.5</v>
      </c>
      <c r="J27" s="210" t="s">
        <v>219</v>
      </c>
      <c r="K27" s="207" t="s">
        <v>158</v>
      </c>
      <c r="L27" s="11"/>
      <c r="M27" s="6">
        <f t="shared" si="2"/>
        <v>150</v>
      </c>
      <c r="N27" s="39">
        <f t="shared" si="3"/>
        <v>75</v>
      </c>
      <c r="O27" s="39">
        <f t="shared" si="4"/>
        <v>30</v>
      </c>
      <c r="P27" s="39">
        <f t="shared" si="5"/>
        <v>45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534.8663551401869</v>
      </c>
      <c r="X27" s="17">
        <f t="shared" si="6"/>
        <v>21.394654205607477</v>
      </c>
      <c r="Y27" s="17">
        <f t="shared" si="7"/>
        <v>513.47170093457942</v>
      </c>
    </row>
    <row r="28" spans="1:25" ht="24" customHeight="1">
      <c r="H28" s="213"/>
      <c r="I28" s="213"/>
      <c r="J28" s="214"/>
      <c r="K28" s="215"/>
      <c r="L28" s="11"/>
      <c r="M28" s="216"/>
      <c r="N28" s="217"/>
      <c r="O28" s="217"/>
      <c r="P28" s="217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1260.7953271028036</v>
      </c>
      <c r="X28" s="17">
        <f>W28*4%</f>
        <v>50.43181308411215</v>
      </c>
      <c r="Y28" s="17">
        <f t="shared" si="7"/>
        <v>1210.3635140186916</v>
      </c>
    </row>
    <row r="29" spans="1:25" ht="24" customHeight="1">
      <c r="H29" s="48">
        <f>SUM(H4:H27)</f>
        <v>3499.7757009345787</v>
      </c>
      <c r="I29" s="48">
        <f>SUM(I4:I27)</f>
        <v>244.98429906542069</v>
      </c>
      <c r="J29" s="48">
        <f>SUM(J4:J27)</f>
        <v>3102.76</v>
      </c>
      <c r="K29" s="48"/>
      <c r="M29" s="30">
        <f>SUM(M4:M27)</f>
        <v>3499.7757009345787</v>
      </c>
      <c r="N29" s="30">
        <f>SUM(N4:N27)</f>
        <v>1749.8878504672896</v>
      </c>
      <c r="O29" s="30">
        <f>SUM(O4:O27)</f>
        <v>699.95514018691574</v>
      </c>
      <c r="P29" s="30">
        <f>SUM(P4:P27)</f>
        <v>1049.9327102803736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60</v>
      </c>
      <c r="X29" s="17">
        <f>W29*4%</f>
        <v>2.4</v>
      </c>
      <c r="Y29" s="17">
        <f t="shared" si="7"/>
        <v>57.6</v>
      </c>
    </row>
    <row r="30" spans="1:25" ht="24" customHeight="1"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7:25" ht="24" customHeight="1" thickBot="1">
      <c r="Q33" s="2"/>
      <c r="R33" s="19"/>
      <c r="S33" s="19"/>
      <c r="T33" s="19"/>
      <c r="U33" s="19"/>
      <c r="V33" s="25" t="s">
        <v>49</v>
      </c>
      <c r="W33" s="26">
        <f>SUM(W24:W32)</f>
        <v>3559.7757009345787</v>
      </c>
      <c r="X33" s="26">
        <f>SUM(X24:X32)</f>
        <v>142.39102803738319</v>
      </c>
      <c r="Y33" s="26">
        <f>SUM(Y24:Y32)</f>
        <v>3417.3846728971957</v>
      </c>
    </row>
    <row r="34" spans="17:25" ht="24" customHeight="1" thickTop="1">
      <c r="Q34" s="2"/>
      <c r="R34" s="19"/>
    </row>
    <row r="35" spans="17:25" ht="24" customHeight="1">
      <c r="Q35" s="2"/>
    </row>
    <row r="36" spans="17:25" ht="24" customHeight="1">
      <c r="Q36" s="2"/>
    </row>
    <row r="37" spans="17:25" ht="24" customHeight="1">
      <c r="Q37" s="2"/>
    </row>
    <row r="38" spans="17:25" ht="24" customHeight="1">
      <c r="Q38" s="2"/>
    </row>
    <row r="39" spans="17:25" ht="24" customHeight="1">
      <c r="Q39" s="2"/>
    </row>
    <row r="40" spans="17:25" ht="24" customHeight="1">
      <c r="Q40" s="2"/>
    </row>
    <row r="41" spans="17:25" ht="24" customHeight="1">
      <c r="Q41" s="19"/>
    </row>
    <row r="42" spans="17:25" ht="24" customHeight="1">
      <c r="Q42" s="19"/>
    </row>
  </sheetData>
  <mergeCells count="34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  <mergeCell ref="R18:S18"/>
    <mergeCell ref="R22:Y22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8:S8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3"/>
  <sheetViews>
    <sheetView view="pageBreakPreview" topLeftCell="A19" zoomScale="70" zoomScaleNormal="80" zoomScaleSheetLayoutView="70" workbookViewId="0">
      <selection activeCell="T37" sqref="T37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8.77734375" style="41" customWidth="1"/>
    <col min="4" max="4" width="11.21875" style="40" customWidth="1"/>
    <col min="5" max="5" width="27.77734375" style="40" customWidth="1"/>
    <col min="6" max="6" width="29.88671875" style="40" bestFit="1" customWidth="1"/>
    <col min="7" max="7" width="37.88671875" style="40" bestFit="1" customWidth="1"/>
    <col min="8" max="8" width="15.33203125" style="220" bestFit="1" customWidth="1"/>
    <col min="9" max="9" width="7.77734375" style="220" bestFit="1" customWidth="1"/>
    <col min="10" max="10" width="15.5546875" style="22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21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67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SUM(M44)</f>
        <v>4454.205607476636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SUM(N44)</f>
        <v>2227.102803738318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792</v>
      </c>
      <c r="C4" s="136">
        <v>120000069367</v>
      </c>
      <c r="D4" s="137">
        <v>244112</v>
      </c>
      <c r="E4" s="51" t="s">
        <v>831</v>
      </c>
      <c r="F4" s="51" t="s">
        <v>63</v>
      </c>
      <c r="G4" s="138" t="s">
        <v>754</v>
      </c>
      <c r="H4" s="66">
        <f t="shared" ref="H4:H42" si="0">J4/1.07</f>
        <v>100</v>
      </c>
      <c r="I4" s="66">
        <f t="shared" ref="I4:I42" si="1">J4-H4</f>
        <v>7</v>
      </c>
      <c r="J4" s="132">
        <v>107</v>
      </c>
      <c r="K4" s="73" t="s">
        <v>158</v>
      </c>
      <c r="M4" s="6">
        <f t="shared" ref="M4:M42" si="2">H4</f>
        <v>100</v>
      </c>
      <c r="N4" s="39">
        <f t="shared" ref="N4:N42" si="3">M4-(M4*50/100)</f>
        <v>50</v>
      </c>
      <c r="O4" s="39">
        <f t="shared" ref="O4:O42" si="4">M4-(M4*80/100)</f>
        <v>20</v>
      </c>
      <c r="P4" s="39">
        <f t="shared" ref="P4:P42" si="5">M4-(M4*70/100)</f>
        <v>30</v>
      </c>
      <c r="Q4" s="42"/>
      <c r="R4" s="260" t="s">
        <v>16</v>
      </c>
      <c r="S4" s="260"/>
      <c r="T4" s="12">
        <f>T3*15/100</f>
        <v>334.06542056074773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94" t="s">
        <v>793</v>
      </c>
      <c r="C5" s="136">
        <v>120000069318</v>
      </c>
      <c r="D5" s="137">
        <v>244112</v>
      </c>
      <c r="E5" s="51" t="s">
        <v>832</v>
      </c>
      <c r="F5" s="51" t="s">
        <v>63</v>
      </c>
      <c r="G5" s="138" t="s">
        <v>755</v>
      </c>
      <c r="H5" s="66">
        <f t="shared" si="0"/>
        <v>100</v>
      </c>
      <c r="I5" s="66">
        <f t="shared" si="1"/>
        <v>7</v>
      </c>
      <c r="J5" s="132">
        <v>107</v>
      </c>
      <c r="K5" s="146" t="s">
        <v>882</v>
      </c>
      <c r="M5" s="6">
        <f t="shared" si="2"/>
        <v>100</v>
      </c>
      <c r="N5" s="39">
        <f t="shared" si="3"/>
        <v>50</v>
      </c>
      <c r="O5" s="39">
        <f t="shared" si="4"/>
        <v>20</v>
      </c>
      <c r="P5" s="39">
        <f t="shared" si="5"/>
        <v>30</v>
      </c>
      <c r="Q5" s="42"/>
      <c r="R5" s="260" t="s">
        <v>17</v>
      </c>
      <c r="S5" s="260"/>
      <c r="T5" s="12">
        <f>T3*15/100</f>
        <v>334.06542056074773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794</v>
      </c>
      <c r="C6" s="136">
        <v>120000069436</v>
      </c>
      <c r="D6" s="196">
        <v>244141</v>
      </c>
      <c r="E6" s="51" t="s">
        <v>833</v>
      </c>
      <c r="F6" s="51" t="s">
        <v>834</v>
      </c>
      <c r="G6" s="138" t="s">
        <v>756</v>
      </c>
      <c r="H6" s="66">
        <f t="shared" si="0"/>
        <v>185.98130841121494</v>
      </c>
      <c r="I6" s="66">
        <f t="shared" si="1"/>
        <v>13.01869158878506</v>
      </c>
      <c r="J6" s="132">
        <v>199</v>
      </c>
      <c r="K6" s="73" t="s">
        <v>158</v>
      </c>
      <c r="L6" s="59"/>
      <c r="M6" s="6">
        <f t="shared" si="2"/>
        <v>185.98130841121494</v>
      </c>
      <c r="N6" s="39">
        <f t="shared" si="3"/>
        <v>92.990654205607484</v>
      </c>
      <c r="O6" s="39">
        <f t="shared" si="4"/>
        <v>37.196261682242977</v>
      </c>
      <c r="P6" s="39">
        <f t="shared" si="5"/>
        <v>55.794392523364479</v>
      </c>
      <c r="R6" s="260" t="s">
        <v>15</v>
      </c>
      <c r="S6" s="260"/>
      <c r="T6" s="12">
        <f>T3*15/100</f>
        <v>334.06542056074773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795</v>
      </c>
      <c r="C7" s="136">
        <v>120000069507</v>
      </c>
      <c r="D7" s="144">
        <v>244161</v>
      </c>
      <c r="E7" s="51" t="s">
        <v>835</v>
      </c>
      <c r="F7" s="51" t="s">
        <v>64</v>
      </c>
      <c r="G7" s="138" t="s">
        <v>757</v>
      </c>
      <c r="H7" s="66">
        <f t="shared" si="0"/>
        <v>37.383177570093459</v>
      </c>
      <c r="I7" s="66">
        <f t="shared" si="1"/>
        <v>2.6168224299065415</v>
      </c>
      <c r="J7" s="178">
        <v>40</v>
      </c>
      <c r="K7" s="73" t="s">
        <v>158</v>
      </c>
      <c r="M7" s="6">
        <f t="shared" si="2"/>
        <v>37.383177570093459</v>
      </c>
      <c r="N7" s="39">
        <f t="shared" si="3"/>
        <v>18.691588785046729</v>
      </c>
      <c r="O7" s="39">
        <f t="shared" si="4"/>
        <v>7.4766355140186889</v>
      </c>
      <c r="P7" s="39">
        <f t="shared" si="5"/>
        <v>11.214953271028037</v>
      </c>
      <c r="Q7" s="42"/>
      <c r="R7" s="260" t="s">
        <v>20</v>
      </c>
      <c r="S7" s="260"/>
      <c r="T7" s="12">
        <f>T3*55/100</f>
        <v>1224.9065420560751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796</v>
      </c>
      <c r="C8" s="136">
        <v>120000069514</v>
      </c>
      <c r="D8" s="137">
        <v>244165</v>
      </c>
      <c r="E8" s="51" t="s">
        <v>836</v>
      </c>
      <c r="F8" s="51" t="s">
        <v>64</v>
      </c>
      <c r="G8" s="138" t="s">
        <v>758</v>
      </c>
      <c r="H8" s="66">
        <f t="shared" si="0"/>
        <v>46.728971962616818</v>
      </c>
      <c r="I8" s="66">
        <f t="shared" si="1"/>
        <v>3.2710280373831822</v>
      </c>
      <c r="J8" s="132">
        <v>50</v>
      </c>
      <c r="K8" s="146" t="s">
        <v>882</v>
      </c>
      <c r="M8" s="6">
        <f t="shared" si="2"/>
        <v>46.728971962616818</v>
      </c>
      <c r="N8" s="39">
        <f t="shared" si="3"/>
        <v>23.364485981308409</v>
      </c>
      <c r="O8" s="39">
        <f t="shared" si="4"/>
        <v>9.3457943925233664</v>
      </c>
      <c r="P8" s="39">
        <f t="shared" si="5"/>
        <v>14.018691588785046</v>
      </c>
      <c r="Q8" s="42"/>
      <c r="R8" s="271" t="s">
        <v>21</v>
      </c>
      <c r="S8" s="271"/>
      <c r="T8" s="57">
        <f>SUM(O44)</f>
        <v>890.84112149532689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797</v>
      </c>
      <c r="C9" s="136">
        <v>120000069516</v>
      </c>
      <c r="D9" s="137">
        <v>244167</v>
      </c>
      <c r="E9" s="51" t="s">
        <v>837</v>
      </c>
      <c r="F9" s="51" t="s">
        <v>63</v>
      </c>
      <c r="G9" s="138" t="s">
        <v>759</v>
      </c>
      <c r="H9" s="66">
        <f t="shared" si="0"/>
        <v>100</v>
      </c>
      <c r="I9" s="66">
        <f t="shared" si="1"/>
        <v>7</v>
      </c>
      <c r="J9" s="178">
        <v>107</v>
      </c>
      <c r="K9" s="146" t="s">
        <v>882</v>
      </c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79" t="s">
        <v>22</v>
      </c>
      <c r="S9" s="279"/>
      <c r="T9" s="7">
        <f>SUM(T8)</f>
        <v>890.84112149532689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798</v>
      </c>
      <c r="C10" s="136">
        <v>120000045520</v>
      </c>
      <c r="D10" s="137">
        <v>244170</v>
      </c>
      <c r="E10" s="51" t="s">
        <v>838</v>
      </c>
      <c r="F10" s="51" t="s">
        <v>839</v>
      </c>
      <c r="G10" s="138" t="s">
        <v>760</v>
      </c>
      <c r="H10" s="66">
        <f t="shared" si="0"/>
        <v>185.98130841121494</v>
      </c>
      <c r="I10" s="66">
        <f t="shared" si="1"/>
        <v>13.01869158878506</v>
      </c>
      <c r="J10" s="178">
        <v>199</v>
      </c>
      <c r="K10" s="73" t="s">
        <v>158</v>
      </c>
      <c r="L10" s="59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71" t="s">
        <v>23</v>
      </c>
      <c r="S10" s="271"/>
      <c r="T10" s="57">
        <f>SUM(P44)</f>
        <v>1336.26168224299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799</v>
      </c>
      <c r="C11" s="136">
        <v>120000069529</v>
      </c>
      <c r="D11" s="137">
        <v>244174</v>
      </c>
      <c r="E11" s="51" t="s">
        <v>840</v>
      </c>
      <c r="F11" s="51" t="s">
        <v>64</v>
      </c>
      <c r="G11" s="138" t="s">
        <v>761</v>
      </c>
      <c r="H11" s="66">
        <f t="shared" si="0"/>
        <v>46.728971962616818</v>
      </c>
      <c r="I11" s="66">
        <f t="shared" si="1"/>
        <v>3.2710280373831822</v>
      </c>
      <c r="J11" s="178">
        <v>50</v>
      </c>
      <c r="K11" s="146" t="s">
        <v>882</v>
      </c>
      <c r="L11" s="59"/>
      <c r="M11" s="6">
        <f t="shared" si="2"/>
        <v>46.728971962616818</v>
      </c>
      <c r="N11" s="39">
        <f t="shared" si="3"/>
        <v>23.364485981308409</v>
      </c>
      <c r="O11" s="39">
        <f t="shared" si="4"/>
        <v>9.3457943925233664</v>
      </c>
      <c r="P11" s="39">
        <f t="shared" si="5"/>
        <v>14.018691588785046</v>
      </c>
      <c r="Q11" s="11"/>
      <c r="R11" s="260" t="s">
        <v>16</v>
      </c>
      <c r="S11" s="260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800</v>
      </c>
      <c r="C12" s="136">
        <v>120000069560</v>
      </c>
      <c r="D12" s="137">
        <v>244179</v>
      </c>
      <c r="E12" s="51" t="s">
        <v>841</v>
      </c>
      <c r="F12" s="51" t="s">
        <v>64</v>
      </c>
      <c r="G12" s="138" t="s">
        <v>762</v>
      </c>
      <c r="H12" s="66">
        <f t="shared" si="0"/>
        <v>46.728971962616818</v>
      </c>
      <c r="I12" s="66">
        <f t="shared" si="1"/>
        <v>3.2710280373831822</v>
      </c>
      <c r="J12" s="178">
        <v>50</v>
      </c>
      <c r="K12" s="146" t="s">
        <v>882</v>
      </c>
      <c r="L12" s="59"/>
      <c r="M12" s="6">
        <f t="shared" si="2"/>
        <v>46.728971962616818</v>
      </c>
      <c r="N12" s="39">
        <f t="shared" si="3"/>
        <v>23.364485981308409</v>
      </c>
      <c r="O12" s="39">
        <f t="shared" si="4"/>
        <v>9.3457943925233664</v>
      </c>
      <c r="P12" s="39">
        <f t="shared" si="5"/>
        <v>14.018691588785046</v>
      </c>
      <c r="Q12" s="11"/>
      <c r="R12" s="260" t="s">
        <v>17</v>
      </c>
      <c r="S12" s="260"/>
      <c r="T12" s="13">
        <f>SUM(P5,P8:P9,P11:P12,P15,P17,P21:P22,P26,P30:P31,P36:P37,P42)</f>
        <v>331.96261682242982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801</v>
      </c>
      <c r="C13" s="136">
        <v>120000037997</v>
      </c>
      <c r="D13" s="137">
        <v>244180</v>
      </c>
      <c r="E13" s="51" t="s">
        <v>842</v>
      </c>
      <c r="F13" s="51" t="s">
        <v>843</v>
      </c>
      <c r="G13" s="138" t="s">
        <v>763</v>
      </c>
      <c r="H13" s="66">
        <f t="shared" si="0"/>
        <v>200</v>
      </c>
      <c r="I13" s="66">
        <f t="shared" si="1"/>
        <v>14</v>
      </c>
      <c r="J13" s="178">
        <v>214</v>
      </c>
      <c r="K13" s="73" t="s">
        <v>158</v>
      </c>
      <c r="L13" s="59"/>
      <c r="M13" s="6">
        <f t="shared" si="2"/>
        <v>200</v>
      </c>
      <c r="N13" s="39">
        <f t="shared" si="3"/>
        <v>100</v>
      </c>
      <c r="O13" s="39">
        <f t="shared" si="4"/>
        <v>40</v>
      </c>
      <c r="P13" s="39">
        <f t="shared" si="5"/>
        <v>60</v>
      </c>
      <c r="Q13" s="11"/>
      <c r="R13" s="260" t="s">
        <v>15</v>
      </c>
      <c r="S13" s="260"/>
      <c r="T13" s="13">
        <f>SUM(P18,P24,P27:P28,P33,P41)</f>
        <v>227.66355140186914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802</v>
      </c>
      <c r="C14" s="136">
        <v>120000069571</v>
      </c>
      <c r="D14" s="137">
        <v>244188</v>
      </c>
      <c r="E14" s="51" t="s">
        <v>844</v>
      </c>
      <c r="F14" s="51" t="s">
        <v>618</v>
      </c>
      <c r="G14" s="138" t="s">
        <v>764</v>
      </c>
      <c r="H14" s="66">
        <f t="shared" si="0"/>
        <v>100</v>
      </c>
      <c r="I14" s="66">
        <f t="shared" si="1"/>
        <v>7</v>
      </c>
      <c r="J14" s="178">
        <v>107</v>
      </c>
      <c r="K14" s="73" t="s">
        <v>158</v>
      </c>
      <c r="L14" s="59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60" t="s">
        <v>22</v>
      </c>
      <c r="S14" s="260"/>
      <c r="T14" s="13">
        <f>SUM(P4,P6:P7,P10,P13:P14,P19:P20,P23,P25,P29,P32,P34:P35,P38:P40)</f>
        <v>720.84112149532712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803</v>
      </c>
      <c r="C15" s="136">
        <v>120000068591</v>
      </c>
      <c r="D15" s="144">
        <v>244191</v>
      </c>
      <c r="E15" s="51" t="s">
        <v>845</v>
      </c>
      <c r="F15" s="51" t="s">
        <v>64</v>
      </c>
      <c r="G15" s="138" t="s">
        <v>765</v>
      </c>
      <c r="H15" s="66">
        <f t="shared" si="0"/>
        <v>46.728971962616818</v>
      </c>
      <c r="I15" s="66">
        <f t="shared" si="1"/>
        <v>3.2710280373831822</v>
      </c>
      <c r="J15" s="178">
        <v>50</v>
      </c>
      <c r="K15" s="146" t="s">
        <v>882</v>
      </c>
      <c r="L15" s="59"/>
      <c r="M15" s="6">
        <f t="shared" si="2"/>
        <v>46.728971962616818</v>
      </c>
      <c r="N15" s="39">
        <f t="shared" si="3"/>
        <v>23.364485981308409</v>
      </c>
      <c r="O15" s="39">
        <f t="shared" si="4"/>
        <v>9.3457943925233664</v>
      </c>
      <c r="P15" s="39">
        <f t="shared" si="5"/>
        <v>14.018691588785046</v>
      </c>
      <c r="Q15" s="11"/>
      <c r="R15" s="274" t="s">
        <v>24</v>
      </c>
      <c r="S15" s="27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804</v>
      </c>
      <c r="C16" s="136">
        <v>120000069586</v>
      </c>
      <c r="D16" s="137">
        <v>244194</v>
      </c>
      <c r="E16" s="51" t="s">
        <v>846</v>
      </c>
      <c r="F16" s="51" t="s">
        <v>63</v>
      </c>
      <c r="G16" s="138" t="s">
        <v>766</v>
      </c>
      <c r="H16" s="66">
        <f t="shared" si="0"/>
        <v>185.98130841121494</v>
      </c>
      <c r="I16" s="66">
        <f t="shared" si="1"/>
        <v>13.01869158878506</v>
      </c>
      <c r="J16" s="178">
        <v>199</v>
      </c>
      <c r="K16" s="45" t="s">
        <v>159</v>
      </c>
      <c r="L16" s="59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72" t="s">
        <v>34</v>
      </c>
      <c r="S16" s="273"/>
      <c r="T16" s="13">
        <f>SUM(P16)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805</v>
      </c>
      <c r="C17" s="136">
        <v>120000069592</v>
      </c>
      <c r="D17" s="137">
        <v>244195</v>
      </c>
      <c r="E17" s="51" t="s">
        <v>847</v>
      </c>
      <c r="F17" s="51" t="s">
        <v>64</v>
      </c>
      <c r="G17" s="138" t="s">
        <v>767</v>
      </c>
      <c r="H17" s="66">
        <f t="shared" si="0"/>
        <v>46.728971962616818</v>
      </c>
      <c r="I17" s="66">
        <f t="shared" si="1"/>
        <v>3.2710280373831822</v>
      </c>
      <c r="J17" s="178">
        <v>50</v>
      </c>
      <c r="K17" s="146" t="s">
        <v>882</v>
      </c>
      <c r="L17" s="59"/>
      <c r="M17" s="6">
        <f t="shared" si="2"/>
        <v>46.728971962616818</v>
      </c>
      <c r="N17" s="39">
        <f t="shared" si="3"/>
        <v>23.364485981308409</v>
      </c>
      <c r="O17" s="39">
        <f t="shared" si="4"/>
        <v>9.3457943925233664</v>
      </c>
      <c r="P17" s="39">
        <f t="shared" si="5"/>
        <v>14.018691588785046</v>
      </c>
      <c r="Q17" s="11"/>
      <c r="R17" s="272" t="s">
        <v>55</v>
      </c>
      <c r="S17" s="27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806</v>
      </c>
      <c r="C18" s="136">
        <v>120000069588</v>
      </c>
      <c r="D18" s="137">
        <v>244196</v>
      </c>
      <c r="E18" s="51" t="s">
        <v>848</v>
      </c>
      <c r="F18" s="51" t="s">
        <v>63</v>
      </c>
      <c r="G18" s="138" t="s">
        <v>768</v>
      </c>
      <c r="H18" s="66">
        <f t="shared" si="0"/>
        <v>185.98130841121494</v>
      </c>
      <c r="I18" s="66">
        <f t="shared" si="1"/>
        <v>13.01869158878506</v>
      </c>
      <c r="J18" s="178">
        <v>199</v>
      </c>
      <c r="K18" s="51" t="s">
        <v>18</v>
      </c>
      <c r="L18" s="59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74" t="s">
        <v>58</v>
      </c>
      <c r="S18" s="27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807</v>
      </c>
      <c r="C19" s="136">
        <v>120000069590</v>
      </c>
      <c r="D19" s="137">
        <v>244197</v>
      </c>
      <c r="E19" s="51" t="s">
        <v>849</v>
      </c>
      <c r="F19" s="51" t="s">
        <v>850</v>
      </c>
      <c r="G19" s="138" t="s">
        <v>769</v>
      </c>
      <c r="H19" s="21">
        <f t="shared" si="0"/>
        <v>100</v>
      </c>
      <c r="I19" s="21">
        <f t="shared" si="1"/>
        <v>7</v>
      </c>
      <c r="J19" s="218">
        <v>107</v>
      </c>
      <c r="K19" s="51" t="s">
        <v>158</v>
      </c>
      <c r="L19" s="59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808</v>
      </c>
      <c r="C20" s="136">
        <v>120000069578</v>
      </c>
      <c r="D20" s="137">
        <v>244198</v>
      </c>
      <c r="E20" s="51" t="s">
        <v>851</v>
      </c>
      <c r="F20" s="51" t="s">
        <v>63</v>
      </c>
      <c r="G20" s="138" t="s">
        <v>770</v>
      </c>
      <c r="H20" s="21">
        <f t="shared" si="0"/>
        <v>100</v>
      </c>
      <c r="I20" s="21">
        <f t="shared" si="1"/>
        <v>7</v>
      </c>
      <c r="J20" s="218">
        <v>107</v>
      </c>
      <c r="K20" s="51" t="s">
        <v>158</v>
      </c>
      <c r="L20" s="59"/>
      <c r="M20" s="6">
        <f t="shared" si="2"/>
        <v>100</v>
      </c>
      <c r="N20" s="39">
        <f t="shared" si="3"/>
        <v>50</v>
      </c>
      <c r="O20" s="39">
        <f t="shared" si="4"/>
        <v>20</v>
      </c>
      <c r="P20" s="39">
        <f t="shared" si="5"/>
        <v>30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809</v>
      </c>
      <c r="C21" s="136">
        <v>120000069558</v>
      </c>
      <c r="D21" s="137">
        <v>244198</v>
      </c>
      <c r="E21" s="51" t="s">
        <v>852</v>
      </c>
      <c r="F21" s="51" t="s">
        <v>63</v>
      </c>
      <c r="G21" s="138" t="s">
        <v>771</v>
      </c>
      <c r="H21" s="21">
        <f t="shared" si="0"/>
        <v>100</v>
      </c>
      <c r="I21" s="21">
        <f t="shared" si="1"/>
        <v>7</v>
      </c>
      <c r="J21" s="218">
        <v>107</v>
      </c>
      <c r="K21" s="146" t="s">
        <v>882</v>
      </c>
      <c r="L21" s="59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194" t="s">
        <v>810</v>
      </c>
      <c r="C22" s="136">
        <v>120000069603</v>
      </c>
      <c r="D22" s="137">
        <v>244200</v>
      </c>
      <c r="E22" s="51" t="s">
        <v>853</v>
      </c>
      <c r="F22" s="51" t="s">
        <v>64</v>
      </c>
      <c r="G22" s="138" t="s">
        <v>772</v>
      </c>
      <c r="H22" s="21">
        <f t="shared" si="0"/>
        <v>46.728971962616818</v>
      </c>
      <c r="I22" s="21">
        <f t="shared" si="1"/>
        <v>3.2710280373831822</v>
      </c>
      <c r="J22" s="218">
        <v>50</v>
      </c>
      <c r="K22" s="146" t="s">
        <v>882</v>
      </c>
      <c r="L22" s="59"/>
      <c r="M22" s="6">
        <f t="shared" si="2"/>
        <v>46.728971962616818</v>
      </c>
      <c r="N22" s="39">
        <f t="shared" si="3"/>
        <v>23.364485981308409</v>
      </c>
      <c r="O22" s="39">
        <f t="shared" si="4"/>
        <v>9.3457943925233664</v>
      </c>
      <c r="P22" s="39">
        <f t="shared" si="5"/>
        <v>14.018691588785046</v>
      </c>
      <c r="Q22" s="11"/>
      <c r="R22" s="276" t="s">
        <v>25</v>
      </c>
      <c r="S22" s="277"/>
      <c r="T22" s="277"/>
      <c r="U22" s="277"/>
      <c r="V22" s="277"/>
      <c r="W22" s="277"/>
      <c r="X22" s="277"/>
      <c r="Y22" s="278"/>
    </row>
    <row r="23" spans="1:25" ht="24" customHeight="1">
      <c r="A23" s="56">
        <v>20</v>
      </c>
      <c r="B23" s="194" t="s">
        <v>811</v>
      </c>
      <c r="C23" s="136">
        <v>120000069595</v>
      </c>
      <c r="D23" s="137">
        <v>244200</v>
      </c>
      <c r="E23" s="51" t="s">
        <v>854</v>
      </c>
      <c r="F23" s="51" t="s">
        <v>855</v>
      </c>
      <c r="G23" s="138" t="s">
        <v>773</v>
      </c>
      <c r="H23" s="21">
        <f t="shared" si="0"/>
        <v>100</v>
      </c>
      <c r="I23" s="21">
        <f t="shared" si="1"/>
        <v>7</v>
      </c>
      <c r="J23" s="218">
        <v>107</v>
      </c>
      <c r="K23" s="51" t="s">
        <v>158</v>
      </c>
      <c r="L23" s="59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194" t="s">
        <v>812</v>
      </c>
      <c r="C24" s="136">
        <v>120000069605</v>
      </c>
      <c r="D24" s="137">
        <v>244201</v>
      </c>
      <c r="E24" s="51" t="s">
        <v>856</v>
      </c>
      <c r="F24" s="148" t="s">
        <v>304</v>
      </c>
      <c r="G24" s="138" t="s">
        <v>774</v>
      </c>
      <c r="H24" s="21">
        <f t="shared" si="0"/>
        <v>100</v>
      </c>
      <c r="I24" s="21">
        <f t="shared" si="1"/>
        <v>7</v>
      </c>
      <c r="J24" s="218">
        <v>107</v>
      </c>
      <c r="K24" s="51" t="s">
        <v>18</v>
      </c>
      <c r="L24" s="59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334.06542056074773</v>
      </c>
      <c r="X24" s="17">
        <f t="shared" ref="X24:X27" si="6">W24*4%</f>
        <v>13.36261682242991</v>
      </c>
      <c r="Y24" s="17">
        <f>(W24-X24)</f>
        <v>320.70280373831781</v>
      </c>
    </row>
    <row r="25" spans="1:25" ht="24" customHeight="1">
      <c r="A25" s="56">
        <v>22</v>
      </c>
      <c r="B25" s="194" t="s">
        <v>813</v>
      </c>
      <c r="C25" s="136">
        <v>120000069601</v>
      </c>
      <c r="D25" s="137">
        <v>244201</v>
      </c>
      <c r="E25" s="51" t="s">
        <v>857</v>
      </c>
      <c r="F25" s="51" t="s">
        <v>63</v>
      </c>
      <c r="G25" s="138" t="s">
        <v>775</v>
      </c>
      <c r="H25" s="21">
        <f t="shared" si="0"/>
        <v>185.98130841121494</v>
      </c>
      <c r="I25" s="21">
        <f t="shared" si="1"/>
        <v>13.01869158878506</v>
      </c>
      <c r="J25" s="218">
        <v>199</v>
      </c>
      <c r="K25" s="51" t="s">
        <v>158</v>
      </c>
      <c r="L25" s="59"/>
      <c r="M25" s="6">
        <f t="shared" si="2"/>
        <v>185.98130841121494</v>
      </c>
      <c r="N25" s="39">
        <f t="shared" si="3"/>
        <v>92.990654205607484</v>
      </c>
      <c r="O25" s="39">
        <f t="shared" si="4"/>
        <v>37.196261682242977</v>
      </c>
      <c r="P25" s="39">
        <f t="shared" si="5"/>
        <v>55.794392523364479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1224.9065420560751</v>
      </c>
      <c r="X25" s="17">
        <f t="shared" si="6"/>
        <v>48.996261682243002</v>
      </c>
      <c r="Y25" s="17">
        <f t="shared" ref="Y25:Y32" si="7">(W25-X25)</f>
        <v>1175.9102803738322</v>
      </c>
    </row>
    <row r="26" spans="1:25" ht="24" customHeight="1">
      <c r="A26" s="56">
        <v>23</v>
      </c>
      <c r="B26" s="194" t="s">
        <v>814</v>
      </c>
      <c r="C26" s="136">
        <v>120000069604</v>
      </c>
      <c r="D26" s="137">
        <v>244201</v>
      </c>
      <c r="E26" s="51" t="s">
        <v>858</v>
      </c>
      <c r="F26" s="51" t="s">
        <v>63</v>
      </c>
      <c r="G26" s="138" t="s">
        <v>776</v>
      </c>
      <c r="H26" s="21">
        <f t="shared" si="0"/>
        <v>185.98130841121494</v>
      </c>
      <c r="I26" s="21">
        <f t="shared" si="1"/>
        <v>13.01869158878506</v>
      </c>
      <c r="J26" s="218">
        <v>199</v>
      </c>
      <c r="K26" s="146" t="s">
        <v>882</v>
      </c>
      <c r="L26" s="59"/>
      <c r="M26" s="6">
        <f t="shared" si="2"/>
        <v>185.98130841121494</v>
      </c>
      <c r="N26" s="39">
        <f t="shared" si="3"/>
        <v>92.990654205607484</v>
      </c>
      <c r="O26" s="39">
        <f t="shared" si="4"/>
        <v>37.196261682242977</v>
      </c>
      <c r="P26" s="39">
        <f t="shared" si="5"/>
        <v>55.794392523364479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666.02803738317755</v>
      </c>
      <c r="X26" s="17">
        <f t="shared" si="6"/>
        <v>26.641121495327102</v>
      </c>
      <c r="Y26" s="17">
        <f t="shared" si="7"/>
        <v>639.38691588785048</v>
      </c>
    </row>
    <row r="27" spans="1:25" ht="24" customHeight="1">
      <c r="A27" s="56">
        <v>24</v>
      </c>
      <c r="B27" s="51" t="s">
        <v>815</v>
      </c>
      <c r="C27" s="136">
        <v>120000069526</v>
      </c>
      <c r="D27" s="137">
        <v>244202</v>
      </c>
      <c r="E27" s="51" t="s">
        <v>859</v>
      </c>
      <c r="F27" s="148" t="s">
        <v>420</v>
      </c>
      <c r="G27" s="138" t="s">
        <v>777</v>
      </c>
      <c r="H27" s="21">
        <f t="shared" si="0"/>
        <v>93.457943925233636</v>
      </c>
      <c r="I27" s="21">
        <f t="shared" si="1"/>
        <v>6.5420560747663643</v>
      </c>
      <c r="J27" s="218">
        <v>100</v>
      </c>
      <c r="K27" s="51" t="s">
        <v>18</v>
      </c>
      <c r="L27" s="59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561.72897196261692</v>
      </c>
      <c r="X27" s="17">
        <f t="shared" si="6"/>
        <v>22.469158878504679</v>
      </c>
      <c r="Y27" s="17">
        <f t="shared" si="7"/>
        <v>539.25981308411224</v>
      </c>
    </row>
    <row r="28" spans="1:25" ht="24" customHeight="1">
      <c r="A28" s="56">
        <v>25</v>
      </c>
      <c r="B28" s="51" t="s">
        <v>816</v>
      </c>
      <c r="C28" s="136">
        <v>120000069610</v>
      </c>
      <c r="D28" s="137">
        <v>244202</v>
      </c>
      <c r="E28" s="51" t="s">
        <v>860</v>
      </c>
      <c r="F28" s="148" t="s">
        <v>420</v>
      </c>
      <c r="G28" s="138" t="s">
        <v>777</v>
      </c>
      <c r="H28" s="21">
        <f t="shared" si="0"/>
        <v>93.457943925233636</v>
      </c>
      <c r="I28" s="21">
        <f t="shared" si="1"/>
        <v>6.5420560747663643</v>
      </c>
      <c r="J28" s="218">
        <v>100</v>
      </c>
      <c r="K28" s="51" t="s">
        <v>18</v>
      </c>
      <c r="L28" s="59"/>
      <c r="M28" s="6">
        <f t="shared" si="2"/>
        <v>93.457943925233636</v>
      </c>
      <c r="N28" s="39">
        <f t="shared" si="3"/>
        <v>46.728971962616818</v>
      </c>
      <c r="O28" s="39">
        <f t="shared" si="4"/>
        <v>18.691588785046733</v>
      </c>
      <c r="P28" s="39">
        <f t="shared" si="5"/>
        <v>28.037383177570092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1611.682242990654</v>
      </c>
      <c r="X28" s="17">
        <f>W28*4%</f>
        <v>64.467289719626166</v>
      </c>
      <c r="Y28" s="17">
        <f t="shared" si="7"/>
        <v>1547.2149532710278</v>
      </c>
    </row>
    <row r="29" spans="1:25" ht="24" customHeight="1">
      <c r="A29" s="56">
        <v>26</v>
      </c>
      <c r="B29" s="51" t="s">
        <v>817</v>
      </c>
      <c r="C29" s="136">
        <v>120000067783</v>
      </c>
      <c r="D29" s="137">
        <v>244202</v>
      </c>
      <c r="E29" s="51" t="s">
        <v>861</v>
      </c>
      <c r="F29" s="51" t="s">
        <v>862</v>
      </c>
      <c r="G29" s="138" t="s">
        <v>778</v>
      </c>
      <c r="H29" s="21">
        <f t="shared" si="0"/>
        <v>200</v>
      </c>
      <c r="I29" s="21">
        <f t="shared" si="1"/>
        <v>14</v>
      </c>
      <c r="J29" s="218">
        <v>214</v>
      </c>
      <c r="K29" s="51" t="s">
        <v>158</v>
      </c>
      <c r="L29" s="59"/>
      <c r="M29" s="6">
        <f t="shared" si="2"/>
        <v>200</v>
      </c>
      <c r="N29" s="39">
        <f t="shared" si="3"/>
        <v>100</v>
      </c>
      <c r="O29" s="39">
        <f t="shared" si="4"/>
        <v>40</v>
      </c>
      <c r="P29" s="39">
        <f t="shared" si="5"/>
        <v>60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194" t="s">
        <v>818</v>
      </c>
      <c r="C30" s="136">
        <v>120000069589</v>
      </c>
      <c r="D30" s="137">
        <v>244204</v>
      </c>
      <c r="E30" s="51" t="s">
        <v>863</v>
      </c>
      <c r="F30" s="148" t="s">
        <v>864</v>
      </c>
      <c r="G30" s="138" t="s">
        <v>779</v>
      </c>
      <c r="H30" s="21">
        <f t="shared" si="0"/>
        <v>100</v>
      </c>
      <c r="I30" s="21">
        <f t="shared" si="1"/>
        <v>7</v>
      </c>
      <c r="J30" s="218">
        <v>107</v>
      </c>
      <c r="K30" s="146" t="s">
        <v>882</v>
      </c>
      <c r="L30" s="59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ht="24" customHeight="1">
      <c r="A31" s="56">
        <v>28</v>
      </c>
      <c r="B31" s="194" t="s">
        <v>819</v>
      </c>
      <c r="C31" s="136">
        <v>120000069559</v>
      </c>
      <c r="D31" s="137">
        <v>244204</v>
      </c>
      <c r="E31" s="51" t="s">
        <v>865</v>
      </c>
      <c r="F31" s="51" t="s">
        <v>64</v>
      </c>
      <c r="G31" s="138" t="s">
        <v>780</v>
      </c>
      <c r="H31" s="21">
        <f t="shared" si="0"/>
        <v>46.728971962616818</v>
      </c>
      <c r="I31" s="21">
        <f t="shared" si="1"/>
        <v>3.2710280373831822</v>
      </c>
      <c r="J31" s="218">
        <v>50</v>
      </c>
      <c r="K31" s="146" t="s">
        <v>882</v>
      </c>
      <c r="L31" s="59"/>
      <c r="M31" s="6">
        <f t="shared" si="2"/>
        <v>46.728971962616818</v>
      </c>
      <c r="N31" s="39">
        <f t="shared" si="3"/>
        <v>23.364485981308409</v>
      </c>
      <c r="O31" s="39">
        <f t="shared" si="4"/>
        <v>9.3457943925233664</v>
      </c>
      <c r="P31" s="39">
        <f t="shared" si="5"/>
        <v>14.018691588785046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194" t="s">
        <v>820</v>
      </c>
      <c r="C32" s="136">
        <v>120000069620</v>
      </c>
      <c r="D32" s="137">
        <v>244209</v>
      </c>
      <c r="E32" s="51" t="s">
        <v>866</v>
      </c>
      <c r="F32" s="51" t="s">
        <v>867</v>
      </c>
      <c r="G32" s="138" t="s">
        <v>781</v>
      </c>
      <c r="H32" s="21">
        <f t="shared" si="0"/>
        <v>140.18691588785046</v>
      </c>
      <c r="I32" s="21">
        <f t="shared" si="1"/>
        <v>9.8130841121495394</v>
      </c>
      <c r="J32" s="218">
        <v>150</v>
      </c>
      <c r="K32" s="51" t="s">
        <v>158</v>
      </c>
      <c r="L32" s="59"/>
      <c r="M32" s="6">
        <f t="shared" si="2"/>
        <v>140.18691588785046</v>
      </c>
      <c r="N32" s="39">
        <f t="shared" si="3"/>
        <v>70.09345794392523</v>
      </c>
      <c r="O32" s="39">
        <f t="shared" si="4"/>
        <v>28.037383177570092</v>
      </c>
      <c r="P32" s="39">
        <f t="shared" si="5"/>
        <v>42.056074766355138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194" t="s">
        <v>821</v>
      </c>
      <c r="C33" s="136">
        <v>120000069619</v>
      </c>
      <c r="D33" s="137">
        <v>244210</v>
      </c>
      <c r="E33" s="51" t="s">
        <v>868</v>
      </c>
      <c r="F33" s="51" t="s">
        <v>63</v>
      </c>
      <c r="G33" s="138" t="s">
        <v>782</v>
      </c>
      <c r="H33" s="21">
        <f t="shared" si="0"/>
        <v>100</v>
      </c>
      <c r="I33" s="21">
        <f t="shared" si="1"/>
        <v>7</v>
      </c>
      <c r="J33" s="218">
        <v>107</v>
      </c>
      <c r="K33" s="51" t="s">
        <v>18</v>
      </c>
      <c r="L33" s="59"/>
      <c r="M33" s="6">
        <f t="shared" si="2"/>
        <v>100</v>
      </c>
      <c r="N33" s="39">
        <f t="shared" si="3"/>
        <v>50</v>
      </c>
      <c r="O33" s="39">
        <f t="shared" si="4"/>
        <v>20</v>
      </c>
      <c r="P33" s="39">
        <f t="shared" si="5"/>
        <v>30</v>
      </c>
      <c r="Q33" s="2"/>
      <c r="R33" s="19"/>
      <c r="S33" s="19"/>
      <c r="T33" s="19"/>
      <c r="U33" s="19"/>
      <c r="V33" s="25" t="s">
        <v>49</v>
      </c>
      <c r="W33" s="26">
        <f>SUM(W24:W32)</f>
        <v>4454.205607476636</v>
      </c>
      <c r="X33" s="26">
        <f>SUM(X24:X32)</f>
        <v>178.16822429906543</v>
      </c>
      <c r="Y33" s="26">
        <f>SUM(Y24:Y32)</f>
        <v>4276.0373831775705</v>
      </c>
    </row>
    <row r="34" spans="1:25" ht="24" customHeight="1" thickTop="1">
      <c r="A34" s="56">
        <v>31</v>
      </c>
      <c r="B34" s="194" t="s">
        <v>822</v>
      </c>
      <c r="C34" s="136">
        <v>120000069622</v>
      </c>
      <c r="D34" s="137">
        <v>244210</v>
      </c>
      <c r="E34" s="51" t="s">
        <v>869</v>
      </c>
      <c r="F34" s="51" t="s">
        <v>63</v>
      </c>
      <c r="G34" s="138" t="s">
        <v>783</v>
      </c>
      <c r="H34" s="21">
        <f t="shared" si="0"/>
        <v>100</v>
      </c>
      <c r="I34" s="21">
        <f t="shared" si="1"/>
        <v>7</v>
      </c>
      <c r="J34" s="218">
        <v>107</v>
      </c>
      <c r="K34" s="51" t="s">
        <v>158</v>
      </c>
      <c r="L34" s="59"/>
      <c r="M34" s="6">
        <f t="shared" si="2"/>
        <v>100</v>
      </c>
      <c r="N34" s="39">
        <f t="shared" si="3"/>
        <v>50</v>
      </c>
      <c r="O34" s="39">
        <f t="shared" si="4"/>
        <v>20</v>
      </c>
      <c r="P34" s="39">
        <f t="shared" si="5"/>
        <v>30</v>
      </c>
      <c r="Q34" s="2"/>
      <c r="R34" s="19"/>
    </row>
    <row r="35" spans="1:25" ht="24" customHeight="1">
      <c r="A35" s="56">
        <v>32</v>
      </c>
      <c r="B35" s="194" t="s">
        <v>823</v>
      </c>
      <c r="C35" s="136">
        <v>120000069624</v>
      </c>
      <c r="D35" s="137">
        <v>244210</v>
      </c>
      <c r="E35" s="51" t="s">
        <v>870</v>
      </c>
      <c r="F35" s="51" t="s">
        <v>871</v>
      </c>
      <c r="G35" s="138" t="s">
        <v>784</v>
      </c>
      <c r="H35" s="21">
        <f t="shared" si="0"/>
        <v>233.64485981308411</v>
      </c>
      <c r="I35" s="21">
        <f t="shared" si="1"/>
        <v>16.355140186915889</v>
      </c>
      <c r="J35" s="219">
        <v>250</v>
      </c>
      <c r="K35" s="51" t="s">
        <v>158</v>
      </c>
      <c r="L35" s="59"/>
      <c r="M35" s="6">
        <f t="shared" si="2"/>
        <v>233.64485981308411</v>
      </c>
      <c r="N35" s="39">
        <f t="shared" si="3"/>
        <v>116.82242990654206</v>
      </c>
      <c r="O35" s="39">
        <f t="shared" si="4"/>
        <v>46.728971962616811</v>
      </c>
      <c r="P35" s="39">
        <f t="shared" si="5"/>
        <v>70.093457943925245</v>
      </c>
      <c r="Q35" s="2"/>
    </row>
    <row r="36" spans="1:25" ht="24" customHeight="1">
      <c r="A36" s="56">
        <v>33</v>
      </c>
      <c r="B36" s="194" t="s">
        <v>824</v>
      </c>
      <c r="C36" s="136">
        <v>120000069617</v>
      </c>
      <c r="D36" s="137">
        <v>244215</v>
      </c>
      <c r="E36" s="51" t="s">
        <v>872</v>
      </c>
      <c r="F36" s="51" t="s">
        <v>64</v>
      </c>
      <c r="G36" s="138" t="s">
        <v>785</v>
      </c>
      <c r="H36" s="21">
        <f t="shared" si="0"/>
        <v>46.728971962616818</v>
      </c>
      <c r="I36" s="21">
        <f t="shared" si="1"/>
        <v>3.2710280373831822</v>
      </c>
      <c r="J36" s="218">
        <v>50</v>
      </c>
      <c r="K36" s="146" t="s">
        <v>882</v>
      </c>
      <c r="L36" s="59"/>
      <c r="M36" s="6">
        <f t="shared" si="2"/>
        <v>46.728971962616818</v>
      </c>
      <c r="N36" s="39">
        <f t="shared" si="3"/>
        <v>23.364485981308409</v>
      </c>
      <c r="O36" s="39">
        <f t="shared" si="4"/>
        <v>9.3457943925233664</v>
      </c>
      <c r="P36" s="39">
        <f t="shared" si="5"/>
        <v>14.018691588785046</v>
      </c>
      <c r="Q36" s="2"/>
    </row>
    <row r="37" spans="1:25" ht="24" customHeight="1">
      <c r="A37" s="56">
        <v>34</v>
      </c>
      <c r="B37" s="194" t="s">
        <v>825</v>
      </c>
      <c r="C37" s="136">
        <v>120000069626</v>
      </c>
      <c r="D37" s="137">
        <v>244215</v>
      </c>
      <c r="E37" s="51" t="s">
        <v>873</v>
      </c>
      <c r="F37" s="51" t="s">
        <v>874</v>
      </c>
      <c r="G37" s="138" t="s">
        <v>786</v>
      </c>
      <c r="H37" s="21">
        <f t="shared" si="0"/>
        <v>100</v>
      </c>
      <c r="I37" s="21">
        <f t="shared" si="1"/>
        <v>7</v>
      </c>
      <c r="J37" s="218">
        <v>107</v>
      </c>
      <c r="K37" s="146" t="s">
        <v>882</v>
      </c>
      <c r="L37" s="59"/>
      <c r="M37" s="6">
        <f t="shared" si="2"/>
        <v>100</v>
      </c>
      <c r="N37" s="39">
        <f t="shared" si="3"/>
        <v>50</v>
      </c>
      <c r="O37" s="39">
        <f t="shared" si="4"/>
        <v>20</v>
      </c>
      <c r="P37" s="39">
        <f t="shared" si="5"/>
        <v>30</v>
      </c>
      <c r="Q37" s="2"/>
    </row>
    <row r="38" spans="1:25" ht="24" customHeight="1">
      <c r="A38" s="56">
        <v>35</v>
      </c>
      <c r="B38" s="148" t="s">
        <v>826</v>
      </c>
      <c r="C38" s="221">
        <v>120000067585</v>
      </c>
      <c r="D38" s="137">
        <v>244223</v>
      </c>
      <c r="E38" s="51" t="s">
        <v>875</v>
      </c>
      <c r="F38" s="51" t="s">
        <v>876</v>
      </c>
      <c r="G38" s="138" t="s">
        <v>787</v>
      </c>
      <c r="H38" s="21">
        <f t="shared" si="0"/>
        <v>200</v>
      </c>
      <c r="I38" s="21">
        <f t="shared" si="1"/>
        <v>14</v>
      </c>
      <c r="J38" s="218">
        <v>214</v>
      </c>
      <c r="K38" s="51" t="s">
        <v>158</v>
      </c>
      <c r="L38" s="59"/>
      <c r="M38" s="6">
        <f t="shared" si="2"/>
        <v>200</v>
      </c>
      <c r="N38" s="39">
        <f t="shared" si="3"/>
        <v>100</v>
      </c>
      <c r="O38" s="39">
        <f t="shared" si="4"/>
        <v>40</v>
      </c>
      <c r="P38" s="39">
        <f t="shared" si="5"/>
        <v>60</v>
      </c>
      <c r="Q38" s="2"/>
    </row>
    <row r="39" spans="1:25" ht="24" customHeight="1">
      <c r="A39" s="56">
        <v>36</v>
      </c>
      <c r="B39" s="148" t="s">
        <v>827</v>
      </c>
      <c r="C39" s="136">
        <v>120000067927</v>
      </c>
      <c r="D39" s="137">
        <v>244224</v>
      </c>
      <c r="E39" s="51" t="s">
        <v>877</v>
      </c>
      <c r="F39" s="51" t="s">
        <v>585</v>
      </c>
      <c r="G39" s="138" t="s">
        <v>788</v>
      </c>
      <c r="H39" s="21">
        <f t="shared" si="0"/>
        <v>46.728971962616818</v>
      </c>
      <c r="I39" s="21">
        <f t="shared" si="1"/>
        <v>3.2710280373831822</v>
      </c>
      <c r="J39" s="218">
        <v>50</v>
      </c>
      <c r="K39" s="51" t="s">
        <v>158</v>
      </c>
      <c r="L39" s="59"/>
      <c r="M39" s="6">
        <f t="shared" si="2"/>
        <v>46.728971962616818</v>
      </c>
      <c r="N39" s="39">
        <f t="shared" si="3"/>
        <v>23.364485981308409</v>
      </c>
      <c r="O39" s="39">
        <f t="shared" si="4"/>
        <v>9.3457943925233664</v>
      </c>
      <c r="P39" s="39">
        <f t="shared" si="5"/>
        <v>14.018691588785046</v>
      </c>
      <c r="Q39" s="2"/>
    </row>
    <row r="40" spans="1:25" ht="24" customHeight="1">
      <c r="A40" s="56">
        <v>37</v>
      </c>
      <c r="B40" s="148" t="s">
        <v>828</v>
      </c>
      <c r="C40" s="136">
        <v>120000069642</v>
      </c>
      <c r="D40" s="137">
        <v>244225</v>
      </c>
      <c r="E40" s="51" t="s">
        <v>878</v>
      </c>
      <c r="F40" s="51" t="s">
        <v>879</v>
      </c>
      <c r="G40" s="138" t="s">
        <v>789</v>
      </c>
      <c r="H40" s="21">
        <f t="shared" si="0"/>
        <v>186.91588785046727</v>
      </c>
      <c r="I40" s="21">
        <f t="shared" si="1"/>
        <v>13.084112149532729</v>
      </c>
      <c r="J40" s="219">
        <v>200</v>
      </c>
      <c r="K40" s="51" t="s">
        <v>158</v>
      </c>
      <c r="L40" s="59"/>
      <c r="M40" s="6">
        <f t="shared" si="2"/>
        <v>186.91588785046727</v>
      </c>
      <c r="N40" s="39">
        <f t="shared" si="3"/>
        <v>93.457943925233636</v>
      </c>
      <c r="O40" s="39">
        <f t="shared" si="4"/>
        <v>37.383177570093466</v>
      </c>
      <c r="P40" s="39">
        <f t="shared" si="5"/>
        <v>56.074766355140184</v>
      </c>
      <c r="Q40" s="2"/>
    </row>
    <row r="41" spans="1:25" ht="24" customHeight="1">
      <c r="A41" s="56">
        <v>38</v>
      </c>
      <c r="B41" s="194" t="s">
        <v>829</v>
      </c>
      <c r="C41" s="136">
        <v>120000065247</v>
      </c>
      <c r="D41" s="137">
        <v>244226</v>
      </c>
      <c r="E41" s="51" t="s">
        <v>880</v>
      </c>
      <c r="F41" s="51" t="s">
        <v>63</v>
      </c>
      <c r="G41" s="138" t="s">
        <v>790</v>
      </c>
      <c r="H41" s="21">
        <f t="shared" si="0"/>
        <v>185.98130841121494</v>
      </c>
      <c r="I41" s="21">
        <f t="shared" si="1"/>
        <v>13.01869158878506</v>
      </c>
      <c r="J41" s="145">
        <v>199</v>
      </c>
      <c r="K41" s="51" t="s">
        <v>18</v>
      </c>
      <c r="L41" s="59"/>
      <c r="M41" s="6">
        <f t="shared" si="2"/>
        <v>185.98130841121494</v>
      </c>
      <c r="N41" s="39">
        <f t="shared" si="3"/>
        <v>92.990654205607484</v>
      </c>
      <c r="O41" s="39">
        <f t="shared" si="4"/>
        <v>37.196261682242977</v>
      </c>
      <c r="P41" s="39">
        <f t="shared" si="5"/>
        <v>55.794392523364479</v>
      </c>
      <c r="Q41" s="19"/>
    </row>
    <row r="42" spans="1:25" ht="24" customHeight="1">
      <c r="A42" s="56">
        <v>39</v>
      </c>
      <c r="B42" s="194" t="s">
        <v>830</v>
      </c>
      <c r="C42" s="136">
        <v>120000069647</v>
      </c>
      <c r="D42" s="196">
        <v>244226</v>
      </c>
      <c r="E42" s="51" t="s">
        <v>881</v>
      </c>
      <c r="F42" s="51" t="s">
        <v>183</v>
      </c>
      <c r="G42" s="138" t="s">
        <v>791</v>
      </c>
      <c r="H42" s="21">
        <f t="shared" si="0"/>
        <v>46.728971962616818</v>
      </c>
      <c r="I42" s="21">
        <f t="shared" si="1"/>
        <v>3.2710280373831822</v>
      </c>
      <c r="J42" s="219">
        <v>50</v>
      </c>
      <c r="K42" s="146" t="s">
        <v>882</v>
      </c>
      <c r="L42" s="59"/>
      <c r="M42" s="6">
        <f t="shared" si="2"/>
        <v>46.728971962616818</v>
      </c>
      <c r="N42" s="39">
        <f t="shared" si="3"/>
        <v>23.364485981308409</v>
      </c>
      <c r="O42" s="39">
        <f t="shared" si="4"/>
        <v>9.3457943925233664</v>
      </c>
      <c r="P42" s="39">
        <f t="shared" si="5"/>
        <v>14.018691588785046</v>
      </c>
      <c r="Q42" s="19"/>
    </row>
    <row r="44" spans="1:25">
      <c r="H44" s="175">
        <f>SUM(H4:H43)</f>
        <v>4454.205607476636</v>
      </c>
      <c r="I44" s="175">
        <f>SUM(I4:I43)</f>
        <v>311.79439252336465</v>
      </c>
      <c r="J44" s="175">
        <f>SUM(J4:J43)</f>
        <v>4766</v>
      </c>
      <c r="K44" s="48"/>
      <c r="M44" s="30">
        <f>SUM(M4:M43)</f>
        <v>4454.205607476636</v>
      </c>
      <c r="N44" s="30">
        <f>SUM(N4:N43)</f>
        <v>2227.102803738318</v>
      </c>
      <c r="O44" s="30">
        <f>SUM(O4:O43)</f>
        <v>890.84112149532689</v>
      </c>
      <c r="P44" s="30">
        <f>SUM(P4:P43)</f>
        <v>1336.26168224299</v>
      </c>
    </row>
    <row r="63" spans="2:2">
      <c r="B63" s="41"/>
    </row>
  </sheetData>
  <mergeCells count="34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15:S15"/>
    <mergeCell ref="R16:S16"/>
    <mergeCell ref="R17:S17"/>
    <mergeCell ref="R18:S18"/>
    <mergeCell ref="R22:Y22"/>
    <mergeCell ref="R10:S10"/>
    <mergeCell ref="R11:S11"/>
    <mergeCell ref="R12:S12"/>
    <mergeCell ref="R13:S13"/>
    <mergeCell ref="R14:S14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59"/>
  <sheetViews>
    <sheetView tabSelected="1" view="pageBreakPreview" topLeftCell="D7" zoomScale="60" zoomScaleNormal="80" workbookViewId="0">
      <selection activeCell="T14" sqref="T14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1.218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3.109375" style="40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88671875" style="40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886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63" t="s">
        <v>0</v>
      </c>
      <c r="B2" s="265" t="s">
        <v>1</v>
      </c>
      <c r="C2" s="266" t="s">
        <v>2</v>
      </c>
      <c r="D2" s="267" t="s">
        <v>3</v>
      </c>
      <c r="E2" s="268" t="s">
        <v>68</v>
      </c>
      <c r="F2" s="268" t="s">
        <v>62</v>
      </c>
      <c r="G2" s="265" t="s">
        <v>4</v>
      </c>
      <c r="H2" s="270" t="s">
        <v>5</v>
      </c>
      <c r="I2" s="270" t="s">
        <v>6</v>
      </c>
      <c r="J2" s="270" t="s">
        <v>7</v>
      </c>
      <c r="K2" s="270" t="s">
        <v>8</v>
      </c>
      <c r="L2" s="11"/>
      <c r="M2" s="258" t="s">
        <v>9</v>
      </c>
      <c r="N2" s="258" t="s">
        <v>10</v>
      </c>
      <c r="O2" s="258" t="s">
        <v>11</v>
      </c>
      <c r="P2" s="258" t="s">
        <v>12</v>
      </c>
      <c r="Q2" s="11"/>
      <c r="R2" s="271" t="s">
        <v>13</v>
      </c>
      <c r="S2" s="271"/>
      <c r="T2" s="57">
        <f>SUM(M39)</f>
        <v>4714.728971962616</v>
      </c>
      <c r="U2" s="11"/>
      <c r="V2" s="11"/>
      <c r="W2" s="11"/>
      <c r="X2" s="11"/>
      <c r="Y2" s="11"/>
    </row>
    <row r="3" spans="1:32" s="58" customFormat="1" ht="24" customHeight="1">
      <c r="A3" s="264"/>
      <c r="B3" s="265"/>
      <c r="C3" s="266"/>
      <c r="D3" s="267"/>
      <c r="E3" s="269"/>
      <c r="F3" s="269"/>
      <c r="G3" s="265"/>
      <c r="H3" s="270"/>
      <c r="I3" s="270"/>
      <c r="J3" s="270"/>
      <c r="K3" s="270"/>
      <c r="L3" s="11"/>
      <c r="M3" s="259"/>
      <c r="N3" s="259"/>
      <c r="O3" s="259"/>
      <c r="P3" s="259"/>
      <c r="Q3" s="11"/>
      <c r="R3" s="271" t="s">
        <v>14</v>
      </c>
      <c r="S3" s="271"/>
      <c r="T3" s="57">
        <f>SUM(N39)</f>
        <v>2357.364485981308</v>
      </c>
      <c r="U3" s="11"/>
      <c r="V3" s="11"/>
      <c r="W3" s="11"/>
      <c r="X3" s="11"/>
      <c r="Y3" s="11"/>
    </row>
    <row r="4" spans="1:32" s="59" customFormat="1" ht="24" customHeight="1">
      <c r="A4" s="227">
        <v>1</v>
      </c>
      <c r="B4" s="228" t="s">
        <v>890</v>
      </c>
      <c r="C4" s="229">
        <v>120000069572</v>
      </c>
      <c r="D4" s="230">
        <v>244188</v>
      </c>
      <c r="E4" s="228" t="s">
        <v>919</v>
      </c>
      <c r="F4" s="228" t="s">
        <v>63</v>
      </c>
      <c r="G4" s="231" t="s">
        <v>964</v>
      </c>
      <c r="H4" s="232">
        <f t="shared" ref="H4:H37" si="0">J4/1.07</f>
        <v>100</v>
      </c>
      <c r="I4" s="232">
        <f t="shared" ref="I4:I37" si="1">J4-H4</f>
        <v>7</v>
      </c>
      <c r="J4" s="233">
        <v>107</v>
      </c>
      <c r="K4" s="234" t="s">
        <v>158</v>
      </c>
      <c r="M4" s="6">
        <f t="shared" ref="M4:M14" si="2">H4</f>
        <v>100</v>
      </c>
      <c r="N4" s="39">
        <f t="shared" ref="N4:N15" si="3">M4-(M4*50/100)</f>
        <v>50</v>
      </c>
      <c r="O4" s="39">
        <f t="shared" ref="O4:O15" si="4">M4-(M4*80/100)</f>
        <v>20</v>
      </c>
      <c r="P4" s="39">
        <f t="shared" ref="P4:P15" si="5">M4-(M4*70/100)</f>
        <v>30</v>
      </c>
      <c r="Q4" s="42"/>
      <c r="R4" s="260" t="s">
        <v>16</v>
      </c>
      <c r="S4" s="260"/>
      <c r="T4" s="12">
        <f>T3*15/100</f>
        <v>353.60467289719622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227">
        <v>2</v>
      </c>
      <c r="B5" s="235" t="s">
        <v>891</v>
      </c>
      <c r="C5" s="229">
        <v>120000069616</v>
      </c>
      <c r="D5" s="230">
        <v>244209</v>
      </c>
      <c r="E5" s="228" t="s">
        <v>920</v>
      </c>
      <c r="F5" s="228" t="s">
        <v>921</v>
      </c>
      <c r="G5" s="231" t="s">
        <v>965</v>
      </c>
      <c r="H5" s="232">
        <f t="shared" si="0"/>
        <v>150</v>
      </c>
      <c r="I5" s="232">
        <f t="shared" si="1"/>
        <v>10.5</v>
      </c>
      <c r="J5" s="236">
        <v>160.5</v>
      </c>
      <c r="K5" s="237" t="s">
        <v>158</v>
      </c>
      <c r="M5" s="6">
        <f t="shared" si="2"/>
        <v>150</v>
      </c>
      <c r="N5" s="39">
        <f t="shared" si="3"/>
        <v>75</v>
      </c>
      <c r="O5" s="39">
        <f t="shared" si="4"/>
        <v>30</v>
      </c>
      <c r="P5" s="39">
        <f t="shared" si="5"/>
        <v>45</v>
      </c>
      <c r="Q5" s="42"/>
      <c r="R5" s="260" t="s">
        <v>20</v>
      </c>
      <c r="S5" s="260"/>
      <c r="T5" s="12">
        <f>T3*55/100</f>
        <v>1296.5504672897193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227">
        <v>3</v>
      </c>
      <c r="B6" s="235" t="s">
        <v>892</v>
      </c>
      <c r="C6" s="229">
        <v>120000069597</v>
      </c>
      <c r="D6" s="230">
        <v>244209</v>
      </c>
      <c r="E6" s="228" t="s">
        <v>922</v>
      </c>
      <c r="F6" s="228" t="s">
        <v>923</v>
      </c>
      <c r="G6" s="231" t="s">
        <v>966</v>
      </c>
      <c r="H6" s="232">
        <f t="shared" si="0"/>
        <v>100</v>
      </c>
      <c r="I6" s="232">
        <f t="shared" si="1"/>
        <v>7</v>
      </c>
      <c r="J6" s="237">
        <v>107</v>
      </c>
      <c r="K6" s="238" t="s">
        <v>882</v>
      </c>
      <c r="L6" s="59"/>
      <c r="M6" s="6">
        <f t="shared" si="2"/>
        <v>100</v>
      </c>
      <c r="N6" s="39">
        <f t="shared" si="3"/>
        <v>50</v>
      </c>
      <c r="O6" s="39">
        <f t="shared" si="4"/>
        <v>20</v>
      </c>
      <c r="P6" s="39">
        <f t="shared" si="5"/>
        <v>30</v>
      </c>
      <c r="R6" s="260" t="s">
        <v>17</v>
      </c>
      <c r="S6" s="260"/>
      <c r="T6" s="12">
        <f>T3*15/100</f>
        <v>353.60467289719622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227">
        <v>4</v>
      </c>
      <c r="B7" s="235" t="s">
        <v>893</v>
      </c>
      <c r="C7" s="229">
        <v>120000067804</v>
      </c>
      <c r="D7" s="230">
        <v>244211</v>
      </c>
      <c r="E7" s="228" t="s">
        <v>924</v>
      </c>
      <c r="F7" s="228" t="s">
        <v>925</v>
      </c>
      <c r="G7" s="231" t="s">
        <v>967</v>
      </c>
      <c r="H7" s="232">
        <f t="shared" si="0"/>
        <v>200</v>
      </c>
      <c r="I7" s="232">
        <f t="shared" si="1"/>
        <v>14</v>
      </c>
      <c r="J7" s="233">
        <v>214</v>
      </c>
      <c r="K7" s="238" t="s">
        <v>882</v>
      </c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60" t="s">
        <v>15</v>
      </c>
      <c r="S7" s="260"/>
      <c r="T7" s="12">
        <f>T3*15/100</f>
        <v>353.60467289719622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227">
        <v>5</v>
      </c>
      <c r="B8" s="235" t="s">
        <v>894</v>
      </c>
      <c r="C8" s="229">
        <v>120000069627</v>
      </c>
      <c r="D8" s="230">
        <v>244215</v>
      </c>
      <c r="E8" s="228" t="s">
        <v>926</v>
      </c>
      <c r="F8" s="228" t="s">
        <v>63</v>
      </c>
      <c r="G8" s="231" t="s">
        <v>968</v>
      </c>
      <c r="H8" s="232">
        <f t="shared" si="0"/>
        <v>100</v>
      </c>
      <c r="I8" s="232">
        <f t="shared" si="1"/>
        <v>7</v>
      </c>
      <c r="J8" s="233">
        <v>107</v>
      </c>
      <c r="K8" s="238" t="s">
        <v>882</v>
      </c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71" t="s">
        <v>21</v>
      </c>
      <c r="S8" s="271"/>
      <c r="T8" s="57">
        <f>SUM(O39)</f>
        <v>942.94579439252323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227">
        <v>6</v>
      </c>
      <c r="B9" s="228" t="s">
        <v>895</v>
      </c>
      <c r="C9" s="239">
        <v>120000069635</v>
      </c>
      <c r="D9" s="230">
        <v>244221</v>
      </c>
      <c r="E9" s="228" t="s">
        <v>927</v>
      </c>
      <c r="F9" s="240" t="s">
        <v>420</v>
      </c>
      <c r="G9" s="231" t="s">
        <v>969</v>
      </c>
      <c r="H9" s="232">
        <f t="shared" si="0"/>
        <v>193.45794392523362</v>
      </c>
      <c r="I9" s="232">
        <f t="shared" si="1"/>
        <v>13.542056074766379</v>
      </c>
      <c r="J9" s="233">
        <v>207</v>
      </c>
      <c r="K9" s="237" t="s">
        <v>18</v>
      </c>
      <c r="M9" s="6">
        <f t="shared" si="2"/>
        <v>193.45794392523362</v>
      </c>
      <c r="N9" s="39">
        <f t="shared" si="3"/>
        <v>96.728971962616811</v>
      </c>
      <c r="O9" s="39">
        <f t="shared" si="4"/>
        <v>38.691588785046719</v>
      </c>
      <c r="P9" s="39">
        <f t="shared" si="5"/>
        <v>58.037383177570092</v>
      </c>
      <c r="Q9" s="11"/>
      <c r="R9" s="279" t="s">
        <v>22</v>
      </c>
      <c r="S9" s="279"/>
      <c r="T9" s="7">
        <f>SUM(T8)</f>
        <v>942.94579439252323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227">
        <v>7</v>
      </c>
      <c r="B10" s="228" t="s">
        <v>896</v>
      </c>
      <c r="C10" s="229">
        <v>120000038017</v>
      </c>
      <c r="D10" s="230">
        <v>244222</v>
      </c>
      <c r="E10" s="241" t="s">
        <v>928</v>
      </c>
      <c r="F10" s="241" t="s">
        <v>929</v>
      </c>
      <c r="G10" s="231" t="s">
        <v>970</v>
      </c>
      <c r="H10" s="232">
        <f t="shared" si="0"/>
        <v>200</v>
      </c>
      <c r="I10" s="232">
        <f t="shared" si="1"/>
        <v>14</v>
      </c>
      <c r="J10" s="233">
        <v>214</v>
      </c>
      <c r="K10" s="237" t="s">
        <v>158</v>
      </c>
      <c r="L10" s="59"/>
      <c r="M10" s="6">
        <f t="shared" si="2"/>
        <v>200</v>
      </c>
      <c r="N10" s="39">
        <f t="shared" si="3"/>
        <v>100</v>
      </c>
      <c r="O10" s="39">
        <f t="shared" si="4"/>
        <v>40</v>
      </c>
      <c r="P10" s="39">
        <f t="shared" si="5"/>
        <v>60</v>
      </c>
      <c r="Q10" s="11"/>
      <c r="R10" s="271" t="s">
        <v>23</v>
      </c>
      <c r="S10" s="271"/>
      <c r="T10" s="57">
        <f>SUM(P39)</f>
        <v>1414.4186915887847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227">
        <v>8</v>
      </c>
      <c r="B11" s="228" t="s">
        <v>897</v>
      </c>
      <c r="C11" s="229">
        <v>120000069636</v>
      </c>
      <c r="D11" s="230">
        <v>244223</v>
      </c>
      <c r="E11" s="228" t="s">
        <v>930</v>
      </c>
      <c r="F11" s="228" t="s">
        <v>63</v>
      </c>
      <c r="G11" s="231" t="s">
        <v>968</v>
      </c>
      <c r="H11" s="232">
        <f t="shared" si="0"/>
        <v>100</v>
      </c>
      <c r="I11" s="232">
        <f t="shared" si="1"/>
        <v>7</v>
      </c>
      <c r="J11" s="242">
        <v>107</v>
      </c>
      <c r="K11" s="237" t="s">
        <v>18</v>
      </c>
      <c r="L11" s="59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227">
        <v>9</v>
      </c>
      <c r="B12" s="240" t="s">
        <v>898</v>
      </c>
      <c r="C12" s="229">
        <v>120000069643</v>
      </c>
      <c r="D12" s="230">
        <v>244224</v>
      </c>
      <c r="E12" s="228" t="s">
        <v>931</v>
      </c>
      <c r="F12" s="228" t="s">
        <v>932</v>
      </c>
      <c r="G12" s="231" t="s">
        <v>971</v>
      </c>
      <c r="H12" s="232">
        <f t="shared" si="0"/>
        <v>166.66355140186917</v>
      </c>
      <c r="I12" s="232">
        <f t="shared" si="1"/>
        <v>11.666448598130842</v>
      </c>
      <c r="J12" s="243">
        <v>178.33</v>
      </c>
      <c r="K12" s="238" t="s">
        <v>882</v>
      </c>
      <c r="L12" s="59"/>
      <c r="M12" s="6">
        <f t="shared" si="2"/>
        <v>166.66355140186917</v>
      </c>
      <c r="N12" s="39">
        <f t="shared" si="3"/>
        <v>83.3317757009346</v>
      </c>
      <c r="O12" s="39">
        <f t="shared" si="4"/>
        <v>33.332710280373817</v>
      </c>
      <c r="P12" s="39">
        <f t="shared" si="5"/>
        <v>49.99906542056074</v>
      </c>
      <c r="Q12" s="11"/>
      <c r="R12" s="303" t="s">
        <v>17</v>
      </c>
      <c r="S12" s="303"/>
      <c r="T12" s="222">
        <f>SUM(P6:P8,P12:P13,P17:P18,P27,P34:P35)</f>
        <v>349.01775700934576</v>
      </c>
      <c r="U12" s="2"/>
      <c r="V12" s="2"/>
      <c r="W12" s="2"/>
      <c r="X12" s="2"/>
      <c r="Y12" s="11"/>
    </row>
    <row r="13" spans="1:32" ht="24" customHeight="1">
      <c r="A13" s="227">
        <v>10</v>
      </c>
      <c r="B13" s="244" t="s">
        <v>899</v>
      </c>
      <c r="C13" s="245">
        <v>3100900862561</v>
      </c>
      <c r="D13" s="246">
        <v>244226</v>
      </c>
      <c r="E13" s="240" t="s">
        <v>933</v>
      </c>
      <c r="F13" s="240" t="s">
        <v>585</v>
      </c>
      <c r="G13" s="231" t="s">
        <v>972</v>
      </c>
      <c r="H13" s="232">
        <f t="shared" si="0"/>
        <v>46.728971962616818</v>
      </c>
      <c r="I13" s="232">
        <f t="shared" si="1"/>
        <v>3.2710280373831822</v>
      </c>
      <c r="J13" s="247">
        <v>50</v>
      </c>
      <c r="K13" s="238" t="s">
        <v>882</v>
      </c>
      <c r="L13" s="59"/>
      <c r="M13" s="6">
        <f t="shared" si="2"/>
        <v>46.728971962616818</v>
      </c>
      <c r="N13" s="39">
        <f t="shared" si="3"/>
        <v>23.364485981308409</v>
      </c>
      <c r="O13" s="39">
        <f t="shared" si="4"/>
        <v>9.3457943925233664</v>
      </c>
      <c r="P13" s="39">
        <f t="shared" si="5"/>
        <v>14.018691588785046</v>
      </c>
      <c r="Q13" s="11"/>
      <c r="R13" s="303" t="s">
        <v>15</v>
      </c>
      <c r="S13" s="303"/>
      <c r="T13" s="222">
        <f>SUM(P9,P11,P21,P24,P30)</f>
        <v>229.62616822429905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227">
        <v>11</v>
      </c>
      <c r="B14" s="235" t="s">
        <v>900</v>
      </c>
      <c r="C14" s="229">
        <v>120000069648</v>
      </c>
      <c r="D14" s="230">
        <v>244227</v>
      </c>
      <c r="E14" s="228" t="s">
        <v>934</v>
      </c>
      <c r="F14" s="240" t="s">
        <v>585</v>
      </c>
      <c r="G14" s="231" t="s">
        <v>973</v>
      </c>
      <c r="H14" s="232">
        <f t="shared" si="0"/>
        <v>46.728971962616818</v>
      </c>
      <c r="I14" s="232">
        <f t="shared" si="1"/>
        <v>3.2710280373831822</v>
      </c>
      <c r="J14" s="237">
        <v>50</v>
      </c>
      <c r="K14" s="237" t="s">
        <v>158</v>
      </c>
      <c r="L14" s="59"/>
      <c r="M14" s="6">
        <f t="shared" si="2"/>
        <v>46.728971962616818</v>
      </c>
      <c r="N14" s="39">
        <f t="shared" si="3"/>
        <v>23.364485981308409</v>
      </c>
      <c r="O14" s="39">
        <f t="shared" si="4"/>
        <v>9.3457943925233664</v>
      </c>
      <c r="P14" s="39">
        <f t="shared" si="5"/>
        <v>14.018691588785046</v>
      </c>
      <c r="Q14" s="11"/>
      <c r="R14" s="303" t="s">
        <v>22</v>
      </c>
      <c r="S14" s="303"/>
      <c r="T14" s="222">
        <f>SUM(P4:P5,P10,P14:P16,P19:P20,P22:P23,P25:P26,P28,P31:P33,P36:P37)</f>
        <v>805.77476635514017</v>
      </c>
      <c r="U14" s="2"/>
      <c r="V14" s="2"/>
      <c r="W14" s="2"/>
      <c r="X14" s="2"/>
      <c r="Y14" s="11"/>
    </row>
    <row r="15" spans="1:32" ht="24" customHeight="1">
      <c r="A15" s="227">
        <v>12</v>
      </c>
      <c r="B15" s="248" t="s">
        <v>901</v>
      </c>
      <c r="C15" s="249">
        <v>120000069646</v>
      </c>
      <c r="D15" s="250">
        <v>244227</v>
      </c>
      <c r="E15" s="251" t="s">
        <v>935</v>
      </c>
      <c r="F15" s="251" t="s">
        <v>936</v>
      </c>
      <c r="G15" s="231" t="s">
        <v>974</v>
      </c>
      <c r="H15" s="232">
        <f t="shared" si="0"/>
        <v>327.10280373831773</v>
      </c>
      <c r="I15" s="232">
        <f t="shared" si="1"/>
        <v>22.897196261682268</v>
      </c>
      <c r="J15" s="252">
        <v>350</v>
      </c>
      <c r="K15" s="237" t="s">
        <v>158</v>
      </c>
      <c r="L15" s="59"/>
      <c r="M15" s="6">
        <f>H15</f>
        <v>327.10280373831773</v>
      </c>
      <c r="N15" s="39">
        <f t="shared" si="3"/>
        <v>163.55140186915887</v>
      </c>
      <c r="O15" s="39">
        <f t="shared" si="4"/>
        <v>65.420560747663558</v>
      </c>
      <c r="P15" s="39">
        <f t="shared" si="5"/>
        <v>98.130841121495308</v>
      </c>
      <c r="Q15" s="1"/>
      <c r="R15" s="274" t="s">
        <v>24</v>
      </c>
      <c r="S15" s="275"/>
      <c r="T15" s="222"/>
      <c r="U15" s="2"/>
      <c r="V15" s="2"/>
      <c r="W15" s="2"/>
      <c r="X15" s="2"/>
      <c r="Y15" s="11"/>
    </row>
    <row r="16" spans="1:32" s="43" customFormat="1" ht="24" customHeight="1">
      <c r="A16" s="227">
        <v>13</v>
      </c>
      <c r="B16" s="228" t="s">
        <v>902</v>
      </c>
      <c r="C16" s="229">
        <v>120000069645</v>
      </c>
      <c r="D16" s="230">
        <v>244228</v>
      </c>
      <c r="E16" s="228" t="s">
        <v>937</v>
      </c>
      <c r="F16" s="228" t="s">
        <v>938</v>
      </c>
      <c r="G16" s="231" t="s">
        <v>975</v>
      </c>
      <c r="H16" s="232">
        <f t="shared" si="0"/>
        <v>200</v>
      </c>
      <c r="I16" s="232">
        <f t="shared" si="1"/>
        <v>14</v>
      </c>
      <c r="J16" s="253">
        <v>214</v>
      </c>
      <c r="K16" s="228" t="s">
        <v>158</v>
      </c>
      <c r="L16" s="59"/>
      <c r="M16" s="6">
        <f t="shared" ref="M16:M37" si="6">H16</f>
        <v>200</v>
      </c>
      <c r="N16" s="39">
        <f t="shared" ref="N16:N37" si="7">M16-(M16*50/100)</f>
        <v>100</v>
      </c>
      <c r="O16" s="39">
        <f t="shared" ref="O16:O37" si="8">M16-(M16*80/100)</f>
        <v>40</v>
      </c>
      <c r="P16" s="39">
        <f t="shared" ref="P16:P37" si="9">M16-(M16*70/100)</f>
        <v>60</v>
      </c>
      <c r="Q16" s="11"/>
      <c r="R16" s="272" t="s">
        <v>34</v>
      </c>
      <c r="S16" s="273"/>
      <c r="T16" s="222">
        <f>SUM(P107)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227">
        <v>14</v>
      </c>
      <c r="B17" s="228" t="s">
        <v>903</v>
      </c>
      <c r="C17" s="229">
        <v>120000069650</v>
      </c>
      <c r="D17" s="230">
        <v>244228</v>
      </c>
      <c r="E17" s="228" t="s">
        <v>939</v>
      </c>
      <c r="F17" s="228" t="s">
        <v>719</v>
      </c>
      <c r="G17" s="231" t="s">
        <v>976</v>
      </c>
      <c r="H17" s="232">
        <f t="shared" si="0"/>
        <v>150</v>
      </c>
      <c r="I17" s="232">
        <f t="shared" si="1"/>
        <v>10.5</v>
      </c>
      <c r="J17" s="254">
        <v>160.5</v>
      </c>
      <c r="K17" s="240" t="s">
        <v>17</v>
      </c>
      <c r="L17" s="59"/>
      <c r="M17" s="6">
        <f t="shared" si="6"/>
        <v>150</v>
      </c>
      <c r="N17" s="39">
        <f t="shared" si="7"/>
        <v>75</v>
      </c>
      <c r="O17" s="39">
        <f t="shared" si="8"/>
        <v>30</v>
      </c>
      <c r="P17" s="39">
        <f t="shared" si="9"/>
        <v>45</v>
      </c>
      <c r="Q17" s="11"/>
      <c r="R17" s="272" t="s">
        <v>55</v>
      </c>
      <c r="S17" s="273"/>
      <c r="T17" s="222"/>
      <c r="U17" s="2"/>
      <c r="V17" s="2"/>
      <c r="W17" s="2"/>
      <c r="X17" s="2"/>
      <c r="Y17" s="11"/>
    </row>
    <row r="18" spans="1:25" s="226" customFormat="1" ht="24" customHeight="1">
      <c r="A18" s="227"/>
      <c r="B18" s="228" t="s">
        <v>993</v>
      </c>
      <c r="C18" s="229">
        <v>120000069657</v>
      </c>
      <c r="D18" s="230">
        <v>244229</v>
      </c>
      <c r="E18" s="228" t="s">
        <v>995</v>
      </c>
      <c r="F18" s="228" t="s">
        <v>63</v>
      </c>
      <c r="G18" s="231" t="s">
        <v>994</v>
      </c>
      <c r="H18" s="232">
        <f t="shared" ref="H18" si="10">J18/1.07</f>
        <v>100</v>
      </c>
      <c r="I18" s="232">
        <f t="shared" ref="I18" si="11">J18-H18</f>
        <v>7</v>
      </c>
      <c r="J18" s="254">
        <v>107</v>
      </c>
      <c r="K18" s="240" t="s">
        <v>17</v>
      </c>
      <c r="L18" s="59"/>
      <c r="M18" s="6">
        <f t="shared" si="6"/>
        <v>100</v>
      </c>
      <c r="N18" s="39">
        <f t="shared" si="7"/>
        <v>50</v>
      </c>
      <c r="O18" s="39">
        <f t="shared" si="8"/>
        <v>20</v>
      </c>
      <c r="P18" s="39">
        <f t="shared" si="9"/>
        <v>30</v>
      </c>
      <c r="Q18" s="11"/>
      <c r="R18" s="274" t="s">
        <v>58</v>
      </c>
      <c r="S18" s="275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227">
        <v>15</v>
      </c>
      <c r="B19" s="228" t="s">
        <v>904</v>
      </c>
      <c r="C19" s="229">
        <v>120000069651</v>
      </c>
      <c r="D19" s="230">
        <v>244230</v>
      </c>
      <c r="E19" s="228" t="s">
        <v>940</v>
      </c>
      <c r="F19" s="255" t="s">
        <v>941</v>
      </c>
      <c r="G19" s="231" t="s">
        <v>977</v>
      </c>
      <c r="H19" s="232">
        <f t="shared" si="0"/>
        <v>150</v>
      </c>
      <c r="I19" s="232">
        <f t="shared" si="1"/>
        <v>10.5</v>
      </c>
      <c r="J19" s="254">
        <v>160.5</v>
      </c>
      <c r="K19" s="228" t="s">
        <v>158</v>
      </c>
      <c r="L19" s="59"/>
      <c r="M19" s="6">
        <f t="shared" si="6"/>
        <v>150</v>
      </c>
      <c r="N19" s="39">
        <f t="shared" si="7"/>
        <v>75</v>
      </c>
      <c r="O19" s="39">
        <f t="shared" si="8"/>
        <v>30</v>
      </c>
      <c r="P19" s="39">
        <f t="shared" si="9"/>
        <v>45</v>
      </c>
      <c r="Q19" s="11"/>
      <c r="R19" s="274" t="s">
        <v>883</v>
      </c>
      <c r="S19" s="275"/>
      <c r="T19" s="222">
        <f>SUM(P29)</f>
        <v>30</v>
      </c>
      <c r="U19" s="2"/>
      <c r="V19" s="2"/>
      <c r="W19" s="2"/>
      <c r="X19" s="2"/>
      <c r="Y19" s="11"/>
    </row>
    <row r="20" spans="1:25" ht="24" customHeight="1">
      <c r="A20" s="227">
        <v>16</v>
      </c>
      <c r="B20" s="228" t="s">
        <v>905</v>
      </c>
      <c r="C20" s="229">
        <v>120000069654</v>
      </c>
      <c r="D20" s="230">
        <v>244231</v>
      </c>
      <c r="E20" s="228" t="s">
        <v>942</v>
      </c>
      <c r="F20" s="228" t="s">
        <v>63</v>
      </c>
      <c r="G20" s="231" t="s">
        <v>978</v>
      </c>
      <c r="H20" s="232">
        <f t="shared" si="0"/>
        <v>185.98130841121494</v>
      </c>
      <c r="I20" s="232">
        <f t="shared" si="1"/>
        <v>13.01869158878506</v>
      </c>
      <c r="J20" s="254">
        <v>199</v>
      </c>
      <c r="K20" s="228" t="s">
        <v>158</v>
      </c>
      <c r="L20" s="59"/>
      <c r="M20" s="6">
        <f t="shared" si="6"/>
        <v>185.98130841121494</v>
      </c>
      <c r="N20" s="39">
        <f t="shared" si="7"/>
        <v>92.990654205607484</v>
      </c>
      <c r="O20" s="39">
        <f t="shared" si="8"/>
        <v>37.196261682242977</v>
      </c>
      <c r="P20" s="39">
        <f t="shared" si="9"/>
        <v>55.794392523364479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227">
        <v>17</v>
      </c>
      <c r="B21" s="228" t="s">
        <v>906</v>
      </c>
      <c r="C21" s="229">
        <v>120000069655</v>
      </c>
      <c r="D21" s="230">
        <v>244231</v>
      </c>
      <c r="E21" s="228" t="s">
        <v>943</v>
      </c>
      <c r="F21" s="228" t="s">
        <v>63</v>
      </c>
      <c r="G21" s="231" t="s">
        <v>979</v>
      </c>
      <c r="H21" s="232">
        <f t="shared" si="0"/>
        <v>185.98130841121494</v>
      </c>
      <c r="I21" s="232">
        <f t="shared" si="1"/>
        <v>13.01869158878506</v>
      </c>
      <c r="J21" s="254">
        <v>199</v>
      </c>
      <c r="K21" s="256" t="s">
        <v>18</v>
      </c>
      <c r="L21" s="59"/>
      <c r="M21" s="6">
        <f t="shared" si="6"/>
        <v>185.98130841121494</v>
      </c>
      <c r="N21" s="39">
        <f t="shared" si="7"/>
        <v>92.990654205607484</v>
      </c>
      <c r="O21" s="39">
        <f t="shared" si="8"/>
        <v>37.196261682242977</v>
      </c>
      <c r="P21" s="39">
        <f t="shared" si="9"/>
        <v>55.794392523364479</v>
      </c>
      <c r="Q21" s="11"/>
      <c r="R21" s="276" t="s">
        <v>25</v>
      </c>
      <c r="S21" s="277"/>
      <c r="T21" s="277"/>
      <c r="U21" s="277"/>
      <c r="V21" s="277"/>
      <c r="W21" s="277"/>
      <c r="X21" s="277"/>
      <c r="Y21" s="278"/>
    </row>
    <row r="22" spans="1:25" ht="24" customHeight="1">
      <c r="A22" s="227">
        <v>18</v>
      </c>
      <c r="B22" s="228" t="s">
        <v>907</v>
      </c>
      <c r="C22" s="229">
        <v>120000069506</v>
      </c>
      <c r="D22" s="230">
        <v>244232</v>
      </c>
      <c r="E22" s="228" t="s">
        <v>944</v>
      </c>
      <c r="F22" s="228" t="s">
        <v>945</v>
      </c>
      <c r="G22" s="231" t="s">
        <v>980</v>
      </c>
      <c r="H22" s="232">
        <f t="shared" si="0"/>
        <v>100</v>
      </c>
      <c r="I22" s="232">
        <f t="shared" si="1"/>
        <v>7</v>
      </c>
      <c r="J22" s="254">
        <v>107</v>
      </c>
      <c r="K22" s="228" t="s">
        <v>158</v>
      </c>
      <c r="L22" s="59"/>
      <c r="M22" s="6">
        <f t="shared" si="6"/>
        <v>100</v>
      </c>
      <c r="N22" s="39">
        <f t="shared" si="7"/>
        <v>50</v>
      </c>
      <c r="O22" s="39">
        <f t="shared" si="8"/>
        <v>20</v>
      </c>
      <c r="P22" s="39">
        <f t="shared" si="9"/>
        <v>30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227">
        <v>19</v>
      </c>
      <c r="B23" s="228" t="s">
        <v>908</v>
      </c>
      <c r="C23" s="229">
        <v>120000069659</v>
      </c>
      <c r="D23" s="230">
        <v>244232</v>
      </c>
      <c r="E23" s="228" t="s">
        <v>946</v>
      </c>
      <c r="F23" s="228" t="s">
        <v>947</v>
      </c>
      <c r="G23" s="231" t="s">
        <v>981</v>
      </c>
      <c r="H23" s="232">
        <f t="shared" si="0"/>
        <v>150</v>
      </c>
      <c r="I23" s="232">
        <f t="shared" si="1"/>
        <v>10.5</v>
      </c>
      <c r="J23" s="254">
        <v>160.5</v>
      </c>
      <c r="K23" s="228" t="s">
        <v>158</v>
      </c>
      <c r="L23" s="59"/>
      <c r="M23" s="6">
        <f t="shared" si="6"/>
        <v>150</v>
      </c>
      <c r="N23" s="39">
        <f t="shared" si="7"/>
        <v>75</v>
      </c>
      <c r="O23" s="39">
        <f t="shared" si="8"/>
        <v>30</v>
      </c>
      <c r="P23" s="39">
        <f t="shared" si="9"/>
        <v>45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353.60467289719622</v>
      </c>
      <c r="X23" s="17">
        <f t="shared" ref="X23:X26" si="12">W23*4%</f>
        <v>14.144186915887849</v>
      </c>
      <c r="Y23" s="17">
        <f>(W23-X23)</f>
        <v>339.46048598130835</v>
      </c>
    </row>
    <row r="24" spans="1:25" ht="24" customHeight="1">
      <c r="A24" s="227">
        <v>20</v>
      </c>
      <c r="B24" s="228" t="s">
        <v>909</v>
      </c>
      <c r="C24" s="229">
        <v>120000069661</v>
      </c>
      <c r="D24" s="230">
        <v>244233</v>
      </c>
      <c r="E24" s="228" t="s">
        <v>948</v>
      </c>
      <c r="F24" s="228" t="s">
        <v>63</v>
      </c>
      <c r="G24" s="231" t="s">
        <v>982</v>
      </c>
      <c r="H24" s="232">
        <f t="shared" si="0"/>
        <v>185.98130841121494</v>
      </c>
      <c r="I24" s="232">
        <f t="shared" si="1"/>
        <v>13.01869158878506</v>
      </c>
      <c r="J24" s="254">
        <v>199</v>
      </c>
      <c r="K24" s="256" t="s">
        <v>18</v>
      </c>
      <c r="L24" s="59"/>
      <c r="M24" s="6">
        <f t="shared" si="6"/>
        <v>185.98130841121494</v>
      </c>
      <c r="N24" s="39">
        <f t="shared" si="7"/>
        <v>92.990654205607484</v>
      </c>
      <c r="O24" s="39">
        <f t="shared" si="8"/>
        <v>37.196261682242977</v>
      </c>
      <c r="P24" s="39">
        <f t="shared" si="9"/>
        <v>55.794392523364479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1296.5504672897193</v>
      </c>
      <c r="X24" s="17">
        <f t="shared" ref="X24" si="13">W24*4%</f>
        <v>51.862018691588773</v>
      </c>
      <c r="Y24" s="17">
        <f>(W24-X24)</f>
        <v>1244.6884485981307</v>
      </c>
    </row>
    <row r="25" spans="1:25" ht="24" customHeight="1">
      <c r="A25" s="227">
        <v>21</v>
      </c>
      <c r="B25" s="228" t="s">
        <v>910</v>
      </c>
      <c r="C25" s="229">
        <v>120000069662</v>
      </c>
      <c r="D25" s="230">
        <v>244235</v>
      </c>
      <c r="E25" s="228" t="s">
        <v>949</v>
      </c>
      <c r="F25" s="228" t="s">
        <v>950</v>
      </c>
      <c r="G25" s="231" t="s">
        <v>983</v>
      </c>
      <c r="H25" s="232">
        <f t="shared" si="0"/>
        <v>93.457943925233636</v>
      </c>
      <c r="I25" s="232">
        <f t="shared" si="1"/>
        <v>6.5420560747663643</v>
      </c>
      <c r="J25" s="233">
        <v>100</v>
      </c>
      <c r="K25" s="228" t="s">
        <v>158</v>
      </c>
      <c r="L25" s="59"/>
      <c r="M25" s="6">
        <f t="shared" si="6"/>
        <v>93.457943925233636</v>
      </c>
      <c r="N25" s="39">
        <f t="shared" si="7"/>
        <v>46.728971962616818</v>
      </c>
      <c r="O25" s="39">
        <f t="shared" si="8"/>
        <v>18.691588785046733</v>
      </c>
      <c r="P25" s="39">
        <f t="shared" si="9"/>
        <v>28.037383177570092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702.62242990654204</v>
      </c>
      <c r="X25" s="17">
        <f t="shared" si="12"/>
        <v>28.104897196261682</v>
      </c>
      <c r="Y25" s="17">
        <f t="shared" ref="Y25:Y27" si="14">(W25-X25)</f>
        <v>674.51753271028031</v>
      </c>
    </row>
    <row r="26" spans="1:25" ht="24" customHeight="1">
      <c r="A26" s="227">
        <v>22</v>
      </c>
      <c r="B26" s="240" t="s">
        <v>911</v>
      </c>
      <c r="C26" s="229">
        <v>120000069653</v>
      </c>
      <c r="D26" s="230">
        <v>244239</v>
      </c>
      <c r="E26" s="228" t="s">
        <v>951</v>
      </c>
      <c r="F26" s="228" t="s">
        <v>921</v>
      </c>
      <c r="G26" s="231" t="s">
        <v>984</v>
      </c>
      <c r="H26" s="232">
        <f t="shared" si="0"/>
        <v>150</v>
      </c>
      <c r="I26" s="232">
        <f t="shared" si="1"/>
        <v>10.5</v>
      </c>
      <c r="J26" s="254">
        <v>160.5</v>
      </c>
      <c r="K26" s="228" t="s">
        <v>158</v>
      </c>
      <c r="L26" s="59"/>
      <c r="M26" s="6">
        <f t="shared" si="6"/>
        <v>150</v>
      </c>
      <c r="N26" s="39">
        <f t="shared" si="7"/>
        <v>75</v>
      </c>
      <c r="O26" s="39">
        <f t="shared" si="8"/>
        <v>30</v>
      </c>
      <c r="P26" s="39">
        <f t="shared" si="9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583.23084112149525</v>
      </c>
      <c r="X26" s="17">
        <f t="shared" si="12"/>
        <v>23.329233644859809</v>
      </c>
      <c r="Y26" s="17">
        <f t="shared" si="14"/>
        <v>559.90160747663549</v>
      </c>
    </row>
    <row r="27" spans="1:25" s="226" customFormat="1" ht="24" customHeight="1">
      <c r="A27" s="227"/>
      <c r="B27" s="228" t="s">
        <v>996</v>
      </c>
      <c r="C27" s="229">
        <v>120000069671</v>
      </c>
      <c r="D27" s="230">
        <v>244239</v>
      </c>
      <c r="E27" s="228" t="s">
        <v>997</v>
      </c>
      <c r="F27" s="228" t="s">
        <v>63</v>
      </c>
      <c r="G27" s="231" t="s">
        <v>998</v>
      </c>
      <c r="H27" s="232">
        <f t="shared" si="0"/>
        <v>100</v>
      </c>
      <c r="I27" s="232">
        <f t="shared" si="1"/>
        <v>7</v>
      </c>
      <c r="J27" s="254">
        <v>107</v>
      </c>
      <c r="K27" s="240" t="s">
        <v>17</v>
      </c>
      <c r="L27" s="225"/>
      <c r="M27" s="6">
        <f t="shared" si="6"/>
        <v>100</v>
      </c>
      <c r="N27" s="39">
        <f t="shared" si="7"/>
        <v>50</v>
      </c>
      <c r="O27" s="39">
        <f t="shared" si="8"/>
        <v>20</v>
      </c>
      <c r="P27" s="39">
        <f t="shared" si="9"/>
        <v>30</v>
      </c>
      <c r="Q27" s="11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SUM(T14,T8)</f>
        <v>1748.7205607476635</v>
      </c>
      <c r="X27" s="17">
        <f>W27*4%</f>
        <v>69.948822429906542</v>
      </c>
      <c r="Y27" s="17">
        <f t="shared" si="14"/>
        <v>1678.7717383177569</v>
      </c>
    </row>
    <row r="28" spans="1:25" ht="24" customHeight="1">
      <c r="A28" s="227">
        <v>23</v>
      </c>
      <c r="B28" s="228" t="s">
        <v>912</v>
      </c>
      <c r="C28" s="229">
        <v>120000047490</v>
      </c>
      <c r="D28" s="230">
        <v>244240</v>
      </c>
      <c r="E28" s="228" t="s">
        <v>952</v>
      </c>
      <c r="F28" s="228" t="s">
        <v>953</v>
      </c>
      <c r="G28" s="231" t="s">
        <v>985</v>
      </c>
      <c r="H28" s="232">
        <f t="shared" si="0"/>
        <v>199</v>
      </c>
      <c r="I28" s="232">
        <f t="shared" si="1"/>
        <v>13.930000000000007</v>
      </c>
      <c r="J28" s="253">
        <v>212.93</v>
      </c>
      <c r="K28" s="228" t="s">
        <v>158</v>
      </c>
      <c r="L28" s="59"/>
      <c r="M28" s="6">
        <f t="shared" si="6"/>
        <v>199</v>
      </c>
      <c r="N28" s="39">
        <f t="shared" si="7"/>
        <v>99.5</v>
      </c>
      <c r="O28" s="39">
        <f t="shared" si="8"/>
        <v>39.800000000000011</v>
      </c>
      <c r="P28" s="39">
        <f t="shared" si="9"/>
        <v>59.699999999999989</v>
      </c>
      <c r="Q28" s="11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>SUM(T15)</f>
        <v>0</v>
      </c>
      <c r="X28" s="17">
        <f t="shared" ref="X28:X32" si="15">W28*4%</f>
        <v>0</v>
      </c>
      <c r="Y28" s="17">
        <f t="shared" ref="Y28:Y32" si="16">(W28-X28)</f>
        <v>0</v>
      </c>
    </row>
    <row r="29" spans="1:25" ht="24" customHeight="1">
      <c r="A29" s="227">
        <v>24</v>
      </c>
      <c r="B29" s="228" t="s">
        <v>913</v>
      </c>
      <c r="C29" s="229">
        <v>120000069675</v>
      </c>
      <c r="D29" s="230">
        <v>244240</v>
      </c>
      <c r="E29" s="228" t="s">
        <v>954</v>
      </c>
      <c r="F29" s="228" t="s">
        <v>955</v>
      </c>
      <c r="G29" s="231" t="s">
        <v>986</v>
      </c>
      <c r="H29" s="232">
        <f t="shared" si="0"/>
        <v>100</v>
      </c>
      <c r="I29" s="232">
        <f t="shared" si="1"/>
        <v>7</v>
      </c>
      <c r="J29" s="257">
        <v>107</v>
      </c>
      <c r="K29" s="228" t="s">
        <v>992</v>
      </c>
      <c r="L29" s="59"/>
      <c r="M29" s="6">
        <f t="shared" si="6"/>
        <v>100</v>
      </c>
      <c r="N29" s="39">
        <f t="shared" si="7"/>
        <v>50</v>
      </c>
      <c r="O29" s="39">
        <f t="shared" si="8"/>
        <v>20</v>
      </c>
      <c r="P29" s="39">
        <f t="shared" si="9"/>
        <v>30</v>
      </c>
      <c r="Q29" s="11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>SUM(T16)</f>
        <v>0</v>
      </c>
      <c r="X29" s="17">
        <f t="shared" si="15"/>
        <v>0</v>
      </c>
      <c r="Y29" s="17">
        <f t="shared" si="16"/>
        <v>0</v>
      </c>
    </row>
    <row r="30" spans="1:25" ht="24" customHeight="1">
      <c r="A30" s="227"/>
      <c r="B30" s="228" t="s">
        <v>1000</v>
      </c>
      <c r="C30" s="229">
        <v>120000069678</v>
      </c>
      <c r="D30" s="230">
        <v>244242</v>
      </c>
      <c r="E30" s="228" t="s">
        <v>1001</v>
      </c>
      <c r="F30" s="228" t="s">
        <v>63</v>
      </c>
      <c r="G30" s="231" t="s">
        <v>999</v>
      </c>
      <c r="H30" s="232">
        <f t="shared" ref="H30" si="17">J30/1.07</f>
        <v>100</v>
      </c>
      <c r="I30" s="232">
        <f t="shared" ref="I30" si="18">J30-H30</f>
        <v>7</v>
      </c>
      <c r="J30" s="257">
        <v>107</v>
      </c>
      <c r="K30" s="256" t="s">
        <v>18</v>
      </c>
      <c r="L30" s="59"/>
      <c r="M30" s="6">
        <f t="shared" si="6"/>
        <v>100</v>
      </c>
      <c r="N30" s="39">
        <f t="shared" si="7"/>
        <v>50</v>
      </c>
      <c r="O30" s="39">
        <f t="shared" si="8"/>
        <v>20</v>
      </c>
      <c r="P30" s="39">
        <f t="shared" si="9"/>
        <v>30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>SUM(T17)</f>
        <v>0</v>
      </c>
      <c r="X30" s="17">
        <f t="shared" si="15"/>
        <v>0</v>
      </c>
      <c r="Y30" s="17">
        <f t="shared" si="16"/>
        <v>0</v>
      </c>
    </row>
    <row r="31" spans="1:25" ht="24" customHeight="1">
      <c r="A31" s="227">
        <v>25</v>
      </c>
      <c r="B31" s="228" t="s">
        <v>914</v>
      </c>
      <c r="C31" s="229">
        <v>120000069683</v>
      </c>
      <c r="D31" s="230">
        <v>244246</v>
      </c>
      <c r="E31" s="228" t="s">
        <v>956</v>
      </c>
      <c r="F31" s="228" t="s">
        <v>957</v>
      </c>
      <c r="G31" s="231" t="s">
        <v>987</v>
      </c>
      <c r="H31" s="232">
        <f t="shared" si="0"/>
        <v>140.18691588785046</v>
      </c>
      <c r="I31" s="232">
        <f t="shared" si="1"/>
        <v>9.8130841121495394</v>
      </c>
      <c r="J31" s="257">
        <v>150</v>
      </c>
      <c r="K31" s="228" t="s">
        <v>158</v>
      </c>
      <c r="L31" s="59"/>
      <c r="M31" s="6">
        <f t="shared" si="6"/>
        <v>140.18691588785046</v>
      </c>
      <c r="N31" s="39">
        <f t="shared" si="7"/>
        <v>70.09345794392523</v>
      </c>
      <c r="O31" s="39">
        <f t="shared" si="8"/>
        <v>28.037383177570092</v>
      </c>
      <c r="P31" s="39">
        <f t="shared" si="9"/>
        <v>42.056074766355138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>SUM(T18)</f>
        <v>0</v>
      </c>
      <c r="X31" s="17">
        <f t="shared" si="15"/>
        <v>0</v>
      </c>
      <c r="Y31" s="17">
        <f t="shared" si="16"/>
        <v>0</v>
      </c>
    </row>
    <row r="32" spans="1:25" ht="24" customHeight="1">
      <c r="A32" s="227">
        <v>26</v>
      </c>
      <c r="B32" s="228" t="s">
        <v>915</v>
      </c>
      <c r="C32" s="229">
        <v>120000069686</v>
      </c>
      <c r="D32" s="230">
        <v>244246</v>
      </c>
      <c r="E32" s="228" t="s">
        <v>958</v>
      </c>
      <c r="F32" s="228" t="s">
        <v>950</v>
      </c>
      <c r="G32" s="231" t="s">
        <v>988</v>
      </c>
      <c r="H32" s="232">
        <f t="shared" si="0"/>
        <v>93.457943925233636</v>
      </c>
      <c r="I32" s="232">
        <f t="shared" si="1"/>
        <v>6.5420560747663643</v>
      </c>
      <c r="J32" s="257">
        <v>100</v>
      </c>
      <c r="K32" s="228" t="s">
        <v>158</v>
      </c>
      <c r="L32" s="59"/>
      <c r="M32" s="6">
        <f t="shared" si="6"/>
        <v>93.457943925233636</v>
      </c>
      <c r="N32" s="39">
        <f t="shared" si="7"/>
        <v>46.728971962616818</v>
      </c>
      <c r="O32" s="39">
        <f t="shared" si="8"/>
        <v>18.691588785046733</v>
      </c>
      <c r="P32" s="39">
        <f t="shared" si="9"/>
        <v>28.037383177570092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>SUM(T19)</f>
        <v>30</v>
      </c>
      <c r="X32" s="17">
        <f t="shared" si="15"/>
        <v>1.2</v>
      </c>
      <c r="Y32" s="17">
        <f t="shared" si="16"/>
        <v>28.8</v>
      </c>
    </row>
    <row r="33" spans="1:25" ht="24" customHeight="1" thickBot="1">
      <c r="A33" s="227">
        <v>27</v>
      </c>
      <c r="B33" s="228" t="s">
        <v>916</v>
      </c>
      <c r="C33" s="229">
        <v>120000069621</v>
      </c>
      <c r="D33" s="230">
        <v>244246</v>
      </c>
      <c r="E33" s="228" t="s">
        <v>959</v>
      </c>
      <c r="F33" s="228" t="s">
        <v>65</v>
      </c>
      <c r="G33" s="231" t="s">
        <v>989</v>
      </c>
      <c r="H33" s="232">
        <f t="shared" si="0"/>
        <v>150</v>
      </c>
      <c r="I33" s="232">
        <f t="shared" si="1"/>
        <v>10.5</v>
      </c>
      <c r="J33" s="257">
        <v>160.5</v>
      </c>
      <c r="K33" s="228" t="s">
        <v>158</v>
      </c>
      <c r="L33" s="59"/>
      <c r="M33" s="6">
        <f t="shared" si="6"/>
        <v>150</v>
      </c>
      <c r="N33" s="39">
        <f t="shared" si="7"/>
        <v>75</v>
      </c>
      <c r="O33" s="39">
        <f t="shared" si="8"/>
        <v>30</v>
      </c>
      <c r="P33" s="39">
        <f t="shared" si="9"/>
        <v>45</v>
      </c>
      <c r="Q33" s="2"/>
      <c r="W33" s="26">
        <f>SUM(W23:W32)</f>
        <v>4714.7289719626169</v>
      </c>
      <c r="X33" s="26">
        <f>SUM(X23:X32)</f>
        <v>188.58915887850463</v>
      </c>
      <c r="Y33" s="26">
        <f>SUM(Y23:Y32)</f>
        <v>4526.1398130841117</v>
      </c>
    </row>
    <row r="34" spans="1:25" ht="24" customHeight="1" thickTop="1">
      <c r="A34" s="227"/>
      <c r="B34" s="228" t="s">
        <v>1004</v>
      </c>
      <c r="C34" s="229">
        <v>120000069685</v>
      </c>
      <c r="D34" s="230">
        <v>244246</v>
      </c>
      <c r="E34" s="228" t="s">
        <v>1003</v>
      </c>
      <c r="F34" s="228" t="s">
        <v>63</v>
      </c>
      <c r="G34" s="231" t="s">
        <v>1002</v>
      </c>
      <c r="H34" s="232">
        <f t="shared" si="0"/>
        <v>100</v>
      </c>
      <c r="I34" s="232">
        <f t="shared" si="1"/>
        <v>7</v>
      </c>
      <c r="J34" s="257">
        <v>107</v>
      </c>
      <c r="K34" s="240" t="s">
        <v>17</v>
      </c>
      <c r="L34" s="59"/>
      <c r="M34" s="6">
        <f t="shared" si="6"/>
        <v>100</v>
      </c>
      <c r="N34" s="39">
        <f t="shared" si="7"/>
        <v>50</v>
      </c>
      <c r="O34" s="39">
        <f t="shared" si="8"/>
        <v>20</v>
      </c>
      <c r="P34" s="39">
        <f t="shared" si="9"/>
        <v>30</v>
      </c>
      <c r="Q34" s="2"/>
    </row>
    <row r="35" spans="1:25" ht="24" customHeight="1">
      <c r="A35" s="227">
        <v>28</v>
      </c>
      <c r="B35" s="228" t="s">
        <v>917</v>
      </c>
      <c r="C35" s="229">
        <v>120000069688</v>
      </c>
      <c r="D35" s="230">
        <v>244249</v>
      </c>
      <c r="E35" s="228" t="s">
        <v>960</v>
      </c>
      <c r="F35" s="228" t="s">
        <v>961</v>
      </c>
      <c r="G35" s="231" t="s">
        <v>990</v>
      </c>
      <c r="H35" s="232">
        <f t="shared" si="0"/>
        <v>100</v>
      </c>
      <c r="I35" s="232">
        <f t="shared" si="1"/>
        <v>7</v>
      </c>
      <c r="J35" s="257">
        <v>107</v>
      </c>
      <c r="K35" s="240" t="s">
        <v>17</v>
      </c>
      <c r="L35" s="59"/>
      <c r="M35" s="6">
        <f t="shared" si="6"/>
        <v>100</v>
      </c>
      <c r="N35" s="39">
        <f t="shared" si="7"/>
        <v>50</v>
      </c>
      <c r="O35" s="39">
        <f t="shared" si="8"/>
        <v>20</v>
      </c>
      <c r="P35" s="39">
        <f t="shared" si="9"/>
        <v>30</v>
      </c>
      <c r="Q35" s="2"/>
    </row>
    <row r="36" spans="1:25" ht="24" customHeight="1">
      <c r="A36" s="227"/>
      <c r="B36" s="228" t="s">
        <v>1007</v>
      </c>
      <c r="C36" s="229">
        <v>120000069690</v>
      </c>
      <c r="D36" s="230">
        <v>244250</v>
      </c>
      <c r="E36" s="228" t="s">
        <v>1006</v>
      </c>
      <c r="F36" s="228" t="s">
        <v>63</v>
      </c>
      <c r="G36" s="231" t="s">
        <v>1005</v>
      </c>
      <c r="H36" s="232">
        <f t="shared" si="0"/>
        <v>100</v>
      </c>
      <c r="I36" s="232">
        <f t="shared" si="1"/>
        <v>7</v>
      </c>
      <c r="J36" s="257">
        <v>107</v>
      </c>
      <c r="K36" s="228" t="s">
        <v>158</v>
      </c>
      <c r="L36" s="59"/>
      <c r="M36" s="6">
        <f t="shared" si="6"/>
        <v>100</v>
      </c>
      <c r="N36" s="39">
        <f t="shared" si="7"/>
        <v>50</v>
      </c>
      <c r="O36" s="39">
        <f t="shared" si="8"/>
        <v>20</v>
      </c>
      <c r="P36" s="39">
        <f t="shared" si="9"/>
        <v>30</v>
      </c>
      <c r="Q36" s="2"/>
    </row>
    <row r="37" spans="1:25" ht="24" customHeight="1">
      <c r="A37" s="227">
        <v>29</v>
      </c>
      <c r="B37" s="228" t="s">
        <v>918</v>
      </c>
      <c r="C37" s="229">
        <v>120000069694</v>
      </c>
      <c r="D37" s="230">
        <v>244256</v>
      </c>
      <c r="E37" s="228" t="s">
        <v>962</v>
      </c>
      <c r="F37" s="255" t="s">
        <v>963</v>
      </c>
      <c r="G37" s="231" t="s">
        <v>991</v>
      </c>
      <c r="H37" s="232">
        <f t="shared" si="0"/>
        <v>150</v>
      </c>
      <c r="I37" s="232">
        <f t="shared" si="1"/>
        <v>10.5</v>
      </c>
      <c r="J37" s="257">
        <v>160.5</v>
      </c>
      <c r="K37" s="228" t="s">
        <v>158</v>
      </c>
      <c r="L37" s="59"/>
      <c r="M37" s="6">
        <f t="shared" si="6"/>
        <v>150</v>
      </c>
      <c r="N37" s="39">
        <f t="shared" si="7"/>
        <v>75</v>
      </c>
      <c r="O37" s="39">
        <f t="shared" si="8"/>
        <v>30</v>
      </c>
      <c r="P37" s="39">
        <f t="shared" si="9"/>
        <v>45</v>
      </c>
      <c r="Q37" s="2"/>
    </row>
    <row r="38" spans="1:25" ht="24" customHeight="1">
      <c r="Q38" s="2"/>
    </row>
    <row r="39" spans="1:25" ht="24" customHeight="1">
      <c r="H39" s="48">
        <f>SUM(H4:H38)</f>
        <v>4714.728971962616</v>
      </c>
      <c r="I39" s="48">
        <f>SUM(I4:I38)</f>
        <v>330.03102803738329</v>
      </c>
      <c r="J39" s="48">
        <f>SUM(J4:J38)</f>
        <v>5044.76</v>
      </c>
      <c r="K39" s="48"/>
      <c r="M39" s="30">
        <f>SUM(M4:M38)</f>
        <v>4714.728971962616</v>
      </c>
      <c r="N39" s="30">
        <f>SUM(N4:N38)</f>
        <v>2357.364485981308</v>
      </c>
      <c r="O39" s="30">
        <f>SUM(O4:O38)</f>
        <v>942.94579439252323</v>
      </c>
      <c r="P39" s="30">
        <f>SUM(P4:P38)</f>
        <v>1414.4186915887847</v>
      </c>
    </row>
    <row r="59" spans="2:2">
      <c r="B59" s="41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6:S16"/>
    <mergeCell ref="R17:S17"/>
    <mergeCell ref="R21:Y21"/>
    <mergeCell ref="R13:S13"/>
    <mergeCell ref="R2:S2"/>
    <mergeCell ref="R3:S3"/>
    <mergeCell ref="R4:S4"/>
    <mergeCell ref="R6:S6"/>
    <mergeCell ref="R7:S7"/>
    <mergeCell ref="R8:S8"/>
    <mergeCell ref="R9:S9"/>
    <mergeCell ref="R10:S10"/>
    <mergeCell ref="R11:S11"/>
    <mergeCell ref="R15:S15"/>
    <mergeCell ref="R5:S5"/>
    <mergeCell ref="R12:S12"/>
    <mergeCell ref="R14:S14"/>
    <mergeCell ref="R18:S18"/>
    <mergeCell ref="R19:S19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กันยายน!Print_Area</vt:lpstr>
      <vt:lpstr>พฤษภาคม!Print_Area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2025-10-03T03:20:40Z</cp:lastPrinted>
  <dcterms:created xsi:type="dcterms:W3CDTF">2024-04-03T11:03:17Z</dcterms:created>
  <dcterms:modified xsi:type="dcterms:W3CDTF">2025-10-03T04:29:29Z</dcterms:modified>
</cp:coreProperties>
</file>