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E8581DF-1096-4DB4-95E0-CCA5AD256128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ROI'!$A$1:$L$104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7" l="1"/>
  <c r="H27" i="7"/>
  <c r="K27" i="7" s="1"/>
  <c r="K82" i="7" l="1"/>
  <c r="K83" i="7"/>
  <c r="K81" i="7"/>
  <c r="H23" i="7"/>
  <c r="K23" i="7" s="1"/>
  <c r="J23" i="7"/>
  <c r="K24" i="7"/>
  <c r="J24" i="7"/>
  <c r="H25" i="7"/>
  <c r="K25" i="7" s="1"/>
  <c r="J25" i="7"/>
  <c r="H26" i="7"/>
  <c r="K26" i="7" s="1"/>
  <c r="J26" i="7"/>
  <c r="D99" i="7" l="1"/>
  <c r="A98" i="7" l="1"/>
  <c r="A99" i="7" s="1"/>
  <c r="D104" i="7"/>
  <c r="A101" i="7"/>
  <c r="J28" i="7" l="1"/>
  <c r="J29" i="7"/>
  <c r="H28" i="7"/>
  <c r="H29" i="7"/>
  <c r="K19" i="7"/>
  <c r="J75" i="7"/>
  <c r="H75" i="7"/>
  <c r="H104" i="7"/>
  <c r="K18" i="7"/>
  <c r="G20" i="7"/>
  <c r="H8" i="7"/>
  <c r="K8" i="7"/>
  <c r="E8" i="7"/>
  <c r="E10" i="7"/>
  <c r="H9" i="7"/>
  <c r="K9" i="7" s="1"/>
  <c r="K10" i="7" s="1"/>
  <c r="E9" i="7"/>
  <c r="K28" i="7" l="1"/>
  <c r="K29" i="7"/>
  <c r="J32" i="7"/>
  <c r="H32" i="7"/>
  <c r="K32" i="7" s="1"/>
  <c r="K16" i="7" l="1"/>
  <c r="K80" i="7" l="1"/>
  <c r="J74" i="7"/>
  <c r="H74" i="7"/>
  <c r="K74" i="7" s="1"/>
  <c r="J73" i="7"/>
  <c r="H73" i="7"/>
  <c r="K73" i="7" s="1"/>
  <c r="J84" i="7"/>
  <c r="H84" i="7"/>
  <c r="K84" i="7" s="1"/>
  <c r="J83" i="7"/>
  <c r="H86" i="7"/>
  <c r="K86" i="7" s="1"/>
  <c r="J86" i="7"/>
  <c r="H87" i="7"/>
  <c r="K87" i="7" s="1"/>
  <c r="J87" i="7"/>
  <c r="H72" i="7"/>
  <c r="H76" i="7"/>
  <c r="H85" i="7"/>
  <c r="K85" i="7" s="1"/>
  <c r="J49" i="7"/>
  <c r="J50" i="7"/>
  <c r="H49" i="7"/>
  <c r="K49" i="7" s="1"/>
  <c r="H50" i="7"/>
  <c r="K50" i="7" s="1"/>
  <c r="K14" i="7"/>
  <c r="K15" i="7"/>
  <c r="K91" i="7" s="1"/>
  <c r="K13" i="7"/>
  <c r="J85" i="7" l="1"/>
  <c r="K88" i="7"/>
  <c r="J76" i="7"/>
  <c r="K76" i="7"/>
  <c r="J72" i="7"/>
  <c r="K72" i="7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64" i="7"/>
  <c r="H64" i="7"/>
  <c r="K64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5" i="7"/>
  <c r="H35" i="7"/>
  <c r="K35" i="7" s="1"/>
  <c r="J34" i="7"/>
  <c r="H34" i="7"/>
  <c r="K34" i="7" s="1"/>
  <c r="J33" i="7"/>
  <c r="H33" i="7"/>
  <c r="K33" i="7" s="1"/>
  <c r="J31" i="7"/>
  <c r="H31" i="7"/>
  <c r="K31" i="7" s="1"/>
  <c r="K30" i="7"/>
  <c r="K36" i="7" l="1"/>
  <c r="K77" i="7"/>
  <c r="K20" i="7"/>
  <c r="K95" i="7" s="1"/>
  <c r="K17" i="7"/>
  <c r="K69" i="7"/>
  <c r="K93" i="7" l="1"/>
  <c r="K90" i="7"/>
  <c r="K92" i="7" s="1"/>
  <c r="K94" i="7" s="1"/>
</calcChain>
</file>

<file path=xl/sharedStrings.xml><?xml version="1.0" encoding="utf-8"?>
<sst xmlns="http://schemas.openxmlformats.org/spreadsheetml/2006/main" count="2808" uniqueCount="860">
  <si>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</si>
  <si>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</si>
  <si>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</si>
  <si>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</si>
  <si>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</si>
  <si>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</si>
  <si>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</si>
  <si>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</si>
  <si>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</si>
  <si>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</si>
  <si>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</si>
  <si>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</si>
  <si>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</si>
  <si>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</si>
  <si>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</si>
  <si>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</si>
  <si>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</si>
  <si>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</si>
  <si>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</si>
  <si>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</si>
  <si>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</si>
  <si>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</si>
  <si>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</si>
  <si>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</si>
  <si>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</si>
  <si>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</si>
  <si>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</si>
  <si>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</si>
  <si>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</si>
  <si>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</si>
  <si>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</si>
  <si>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</si>
  <si>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</si>
  <si>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</si>
  <si>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</si>
  <si>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</si>
  <si>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</si>
  <si>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</si>
  <si>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</si>
  <si>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</si>
  <si>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</si>
  <si>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</si>
  <si>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</si>
  <si>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</si>
  <si>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</si>
  <si>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</si>
  <si>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</si>
  <si>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</si>
  <si>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</si>
  <si>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</si>
  <si>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</si>
  <si>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</si>
  <si>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</si>
  <si>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</si>
  <si>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</si>
  <si>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</si>
  <si>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</si>
  <si>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</si>
  <si>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</si>
  <si>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</si>
  <si>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</si>
  <si>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</si>
  <si>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</si>
  <si>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</si>
  <si>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</si>
  <si>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</si>
  <si>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</si>
  <si>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</si>
  <si>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</si>
  <si>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</si>
  <si>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</si>
  <si>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</si>
  <si>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</si>
  <si>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</si>
  <si>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</si>
  <si>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</si>
  <si>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</si>
  <si>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</si>
  <si>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</si>
  <si>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</si>
  <si>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</si>
  <si>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</si>
  <si>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</si>
  <si>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</si>
  <si>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</si>
  <si>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</si>
  <si>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</si>
  <si>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</si>
  <si>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</si>
  <si>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</si>
  <si>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</si>
  <si>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</si>
  <si>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</si>
  <si>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</si>
  <si>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</si>
  <si>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</si>
  <si>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</si>
  <si>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</si>
  <si>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</si>
  <si>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</si>
  <si>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</si>
  <si>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</si>
  <si>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</si>
  <si>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</si>
  <si>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</si>
  <si>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</si>
  <si>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</si>
  <si>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</si>
  <si>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</si>
  <si>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</si>
  <si>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</si>
  <si>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</si>
  <si>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</si>
  <si>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</si>
  <si>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</si>
  <si>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</si>
  <si>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</si>
  <si>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</si>
  <si>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</si>
  <si>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</si>
  <si>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</si>
  <si>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</si>
  <si>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</si>
  <si>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</si>
  <si>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</si>
  <si>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</si>
  <si>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</si>
  <si>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</si>
  <si>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</si>
  <si>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</si>
  <si>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</si>
  <si>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</si>
  <si>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</si>
  <si>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</si>
  <si>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</si>
  <si>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</si>
  <si>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</si>
  <si>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</si>
  <si>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</si>
  <si>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</si>
  <si>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</si>
  <si>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</si>
  <si>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</si>
  <si>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</si>
  <si>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</si>
  <si>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</si>
  <si>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</si>
  <si>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</si>
  <si>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</si>
  <si>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</si>
  <si>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</si>
  <si>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</si>
  <si>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</si>
  <si>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</si>
  <si>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</si>
  <si>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</si>
  <si>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</si>
  <si>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</si>
  <si>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</si>
  <si>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</si>
  <si>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</si>
  <si>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</si>
  <si>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</si>
  <si>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</si>
  <si>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</si>
  <si>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</si>
  <si>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</si>
  <si>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</si>
  <si>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</si>
  <si>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</si>
  <si>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</si>
  <si>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</si>
  <si>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</si>
  <si>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</si>
  <si>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</si>
  <si>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</si>
  <si>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</si>
  <si>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</si>
  <si>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</si>
  <si>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</si>
  <si>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</si>
  <si>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</si>
  <si>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</si>
  <si>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</si>
  <si>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</si>
  <si>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</si>
  <si>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</si>
  <si>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</si>
  <si>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</si>
  <si>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</si>
  <si>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</si>
  <si>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</si>
  <si>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</si>
  <si>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</si>
  <si>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</si>
  <si>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</si>
  <si>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</si>
  <si>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</si>
  <si>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</si>
  <si>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</si>
  <si>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</si>
  <si>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</si>
  <si>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</si>
  <si>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</si>
  <si>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</si>
  <si>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</si>
  <si>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</si>
  <si>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</si>
  <si>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</si>
  <si>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</si>
  <si>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</si>
  <si>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</si>
  <si>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</si>
  <si>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</si>
  <si>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</si>
  <si>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</si>
  <si>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</si>
  <si>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</si>
  <si>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</si>
  <si>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</si>
  <si>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</si>
  <si>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</si>
  <si>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</si>
  <si>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</si>
  <si>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</si>
  <si>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</si>
  <si>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</si>
  <si>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</si>
  <si>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</si>
  <si>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</si>
  <si>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</si>
  <si>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</si>
  <si>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</si>
  <si>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</si>
  <si>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</si>
  <si>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</si>
  <si>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</si>
  <si>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</si>
  <si>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</si>
  <si>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</si>
  <si>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</si>
  <si>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</si>
  <si>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</si>
  <si>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</si>
  <si>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</si>
  <si>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</si>
  <si>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</si>
  <si>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</si>
  <si>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</si>
  <si>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</si>
  <si>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</si>
  <si>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</si>
  <si>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</si>
  <si>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</si>
  <si>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</si>
  <si>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</si>
  <si>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</si>
  <si>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</si>
  <si>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</si>
  <si>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</si>
  <si>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</si>
  <si>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</si>
  <si>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</si>
  <si>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</si>
  <si>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</si>
  <si>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</si>
  <si>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</si>
  <si>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</si>
  <si>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</si>
  <si>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</si>
  <si>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</si>
  <si>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</si>
  <si>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</si>
  <si>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</si>
  <si>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</si>
  <si>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</si>
  <si>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</si>
  <si>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</si>
  <si>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</si>
  <si>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</si>
  <si>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</si>
  <si>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</si>
  <si>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</si>
  <si>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</si>
  <si>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</si>
  <si>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</si>
  <si>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</si>
  <si>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</si>
  <si>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</si>
  <si>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</si>
  <si>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</si>
  <si>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</si>
  <si>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</si>
  <si>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</si>
  <si>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</si>
  <si>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</si>
  <si>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</si>
  <si>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</si>
  <si>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</si>
  <si>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</si>
  <si>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</si>
  <si>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</si>
  <si>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</si>
  <si>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</si>
  <si>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</si>
  <si>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</si>
  <si>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</si>
  <si>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</si>
  <si>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</si>
  <si>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</si>
  <si>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</si>
  <si>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</si>
  <si>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</si>
  <si>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</si>
  <si>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</si>
  <si>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</si>
  <si>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</si>
  <si>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</si>
  <si>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</si>
  <si>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</si>
  <si>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</si>
  <si>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</si>
  <si>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</si>
  <si>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</si>
  <si>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</si>
  <si>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</si>
  <si>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</si>
  <si>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</si>
  <si>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</si>
  <si>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</si>
  <si>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</si>
  <si>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</si>
  <si>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</si>
  <si>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</si>
  <si>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</si>
  <si>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</si>
  <si>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</si>
  <si>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</si>
  <si>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</si>
  <si>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</si>
  <si>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</si>
  <si>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</si>
  <si>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</si>
  <si>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</si>
  <si>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</si>
  <si>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</si>
  <si>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</si>
  <si>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</si>
  <si>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</si>
  <si>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</si>
  <si>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</si>
  <si>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</si>
  <si>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</si>
  <si>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</si>
  <si>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</si>
  <si>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</si>
  <si>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</si>
  <si>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</si>
  <si>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</si>
  <si>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</si>
  <si>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</si>
  <si>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</si>
  <si>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</si>
  <si>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</si>
  <si>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</si>
  <si>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</si>
  <si>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</si>
  <si>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</si>
  <si>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</si>
  <si>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</si>
  <si>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</si>
  <si>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</si>
  <si>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</si>
  <si>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</si>
  <si>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</si>
  <si>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</si>
  <si>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</si>
  <si>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</si>
  <si>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</si>
  <si>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</si>
  <si>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</si>
  <si>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</si>
  <si>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</si>
  <si>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</si>
  <si>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</si>
  <si>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</si>
  <si>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</si>
  <si>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</si>
  <si>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</si>
  <si>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</si>
  <si>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</si>
  <si>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</si>
  <si>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</si>
  <si>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</si>
  <si>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</si>
  <si>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</si>
  <si>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</si>
  <si>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</si>
  <si>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</si>
  <si>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</si>
  <si>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</si>
  <si>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</si>
  <si>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</si>
  <si>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</si>
  <si>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</si>
  <si>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</si>
  <si>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</si>
  <si>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</si>
  <si>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</si>
  <si>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</si>
  <si>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</si>
  <si>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</si>
  <si>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</si>
  <si>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</si>
  <si>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</si>
  <si>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</si>
  <si>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</si>
  <si>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</si>
  <si>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</si>
  <si>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</si>
  <si>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</si>
  <si>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</si>
  <si>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</si>
  <si>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</si>
  <si>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</si>
  <si>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</si>
  <si>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</si>
  <si>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</si>
  <si>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</si>
  <si>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</si>
  <si>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</si>
  <si>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</si>
  <si>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</si>
  <si>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</si>
  <si>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</si>
  <si>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</si>
  <si>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</si>
  <si>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</si>
  <si>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</si>
  <si>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</si>
  <si>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</si>
  <si>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</si>
  <si>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</si>
  <si>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</si>
  <si>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</si>
  <si>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</si>
  <si>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</si>
  <si>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</si>
  <si>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</si>
  <si>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</si>
  <si>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</si>
  <si>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</si>
  <si>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</si>
  <si>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</si>
  <si>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</si>
  <si>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</si>
  <si>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</si>
  <si>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</si>
  <si>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</si>
  <si>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</si>
  <si>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</si>
  <si>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</si>
  <si>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</si>
  <si>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</si>
  <si>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</si>
  <si>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</si>
  <si>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</si>
  <si>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</si>
  <si>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</si>
  <si>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</si>
  <si>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</si>
  <si>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</si>
  <si>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</si>
  <si>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</si>
  <si>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</si>
  <si>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</si>
  <si>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</si>
  <si>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</si>
  <si>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</si>
  <si>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</si>
  <si>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</si>
  <si>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</si>
  <si>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</si>
  <si>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</si>
  <si>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</si>
  <si>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</si>
  <si>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</si>
  <si>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</si>
  <si>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</si>
  <si>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</si>
  <si>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</si>
  <si>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</si>
  <si>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</si>
  <si>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</si>
  <si>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</si>
  <si>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</si>
  <si>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</si>
  <si>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</si>
  <si>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</si>
  <si>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</si>
  <si>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</si>
  <si>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</si>
  <si>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</si>
  <si>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</si>
  <si>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</si>
  <si>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</si>
  <si>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</si>
  <si>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</si>
  <si>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</si>
  <si>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</si>
  <si>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</si>
  <si>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</si>
  <si>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</si>
  <si>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</si>
  <si>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</si>
  <si>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</si>
  <si>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</si>
  <si>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</si>
  <si>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</si>
  <si>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</si>
  <si>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</si>
  <si>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</si>
  <si>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</si>
  <si>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</si>
  <si>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</si>
  <si>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</si>
  <si>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</si>
  <si>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</si>
  <si>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</si>
  <si>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</si>
  <si>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</si>
  <si>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</si>
  <si>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</si>
  <si>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</si>
  <si>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</si>
  <si>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</si>
  <si>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</si>
  <si>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</si>
  <si>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</si>
  <si>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</si>
  <si>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</si>
  <si>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</si>
  <si>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</si>
  <si>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</si>
  <si>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</si>
  <si>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</si>
  <si>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</si>
  <si>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</si>
  <si>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</si>
  <si>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</si>
  <si>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</si>
  <si>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</si>
  <si>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</si>
  <si>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</si>
  <si>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</si>
  <si>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</si>
  <si>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</si>
  <si>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</si>
  <si>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</si>
  <si>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</si>
  <si>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</si>
  <si>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</si>
  <si>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</si>
  <si>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</si>
  <si>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</si>
  <si>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</si>
  <si>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</si>
  <si>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</si>
  <si>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</si>
  <si>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</si>
  <si>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</si>
  <si>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</si>
  <si>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</si>
  <si>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</si>
  <si>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</si>
  <si>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</si>
  <si>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</si>
  <si>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</si>
  <si>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</si>
  <si>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</si>
  <si>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</si>
  <si>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</si>
  <si>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</si>
  <si>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</si>
  <si>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</si>
  <si>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</si>
  <si>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</si>
  <si>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</si>
  <si>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</si>
  <si>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</si>
  <si>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</si>
  <si>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</si>
  <si>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</si>
  <si>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</si>
  <si>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</si>
  <si>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</si>
  <si>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</si>
  <si>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</si>
  <si>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</si>
  <si>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</si>
  <si>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</si>
  <si>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</si>
  <si>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</si>
  <si>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</si>
  <si>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</si>
  <si>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</si>
  <si>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</si>
  <si>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</si>
  <si>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</si>
  <si>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</si>
  <si>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</si>
  <si>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</si>
  <si>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</si>
  <si>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</si>
  <si>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</si>
  <si>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</si>
  <si>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</si>
  <si>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</si>
  <si>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</si>
  <si>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</si>
  <si>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</si>
  <si>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</si>
  <si>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</si>
  <si>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</si>
  <si>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</si>
  <si>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</si>
  <si>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</si>
  <si>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</si>
  <si>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</si>
  <si>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</si>
  <si>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</si>
  <si>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</si>
  <si>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</si>
  <si>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</si>
  <si>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</si>
  <si>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</si>
  <si>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</si>
  <si>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</si>
  <si>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</si>
  <si>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</si>
  <si>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</si>
  <si>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</si>
  <si>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</si>
  <si>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</si>
  <si>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</si>
  <si>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</si>
  <si>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</si>
  <si>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</si>
  <si>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</si>
  <si>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</si>
  <si>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</si>
  <si>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</si>
  <si>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</si>
  <si>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</si>
  <si>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</si>
  <si>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</si>
  <si>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</si>
  <si>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</si>
  <si>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</si>
  <si>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</si>
  <si>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</si>
  <si>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</si>
  <si>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</si>
  <si>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</si>
  <si>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</si>
  <si>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</si>
  <si>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</si>
  <si>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</si>
  <si>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</si>
  <si>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</si>
  <si>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</si>
  <si>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</si>
  <si>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</si>
  <si>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</si>
  <si>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</si>
  <si>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</si>
  <si>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</si>
  <si>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</si>
  <si>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</si>
  <si>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</si>
  <si>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</si>
  <si>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</si>
  <si>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</si>
  <si>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</si>
  <si>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</si>
  <si>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</si>
  <si>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</si>
  <si>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</si>
  <si>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</si>
  <si>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</si>
  <si>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</si>
  <si>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</si>
  <si>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</si>
  <si>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</si>
  <si>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</si>
  <si>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</si>
  <si>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</si>
  <si>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</si>
  <si>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</si>
  <si>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</si>
  <si>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</si>
  <si>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</si>
  <si>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</si>
  <si>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</si>
  <si>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</si>
  <si>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</si>
  <si>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</si>
  <si>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</si>
  <si>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</si>
  <si>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</si>
  <si>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</si>
  <si>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</si>
  <si>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</si>
  <si>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</si>
  <si>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</si>
  <si>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</si>
  <si>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</si>
  <si>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</si>
  <si>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</si>
  <si>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</si>
  <si>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</si>
  <si>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</si>
  <si>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</si>
  <si>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</si>
  <si>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</si>
  <si>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</si>
  <si>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</si>
  <si>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</si>
  <si>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</si>
  <si>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</si>
  <si>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</si>
  <si>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</si>
  <si>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</si>
  <si>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</si>
  <si>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</si>
  <si>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</si>
  <si>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</si>
  <si>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</si>
  <si>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</si>
  <si>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</si>
  <si>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</si>
  <si>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</si>
  <si>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</si>
  <si>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</si>
  <si>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</si>
  <si>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</si>
  <si>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</si>
  <si>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</si>
  <si>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</si>
  <si>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</si>
  <si>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</si>
  <si>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</si>
  <si>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</si>
  <si>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</si>
  <si>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</si>
  <si>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</si>
  <si>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</si>
  <si>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</si>
  <si>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</si>
  <si>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</si>
  <si>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</si>
  <si>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</si>
  <si>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</si>
  <si>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</si>
  <si>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</si>
  <si>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</si>
  <si>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</si>
  <si>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</si>
  <si>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</si>
  <si>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</si>
  <si>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</si>
  <si>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</si>
  <si>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</si>
  <si>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</si>
  <si>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</si>
  <si>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</si>
  <si>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</si>
  <si>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</si>
  <si>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</si>
  <si>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</si>
  <si>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</si>
  <si>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</si>
  <si>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</si>
  <si>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</si>
  <si>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</si>
  <si>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</si>
  <si>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</si>
  <si>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</si>
  <si>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</si>
  <si>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</si>
  <si>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</si>
  <si>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</si>
  <si>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</si>
  <si>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</si>
  <si>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</si>
  <si>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</si>
  <si>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</si>
  <si>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</si>
  <si>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</si>
  <si>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</si>
  <si>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</si>
  <si>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</si>
  <si>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</si>
  <si>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</si>
  <si>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</si>
  <si>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</si>
  <si>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</si>
  <si>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</si>
  <si>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</si>
  <si>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</si>
  <si>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</si>
  <si>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</si>
  <si>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</si>
  <si>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</si>
  <si>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</si>
  <si>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</si>
  <si>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</si>
  <si>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</si>
  <si>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</si>
  <si>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</si>
  <si>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</si>
  <si>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</si>
  <si>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</si>
  <si>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</si>
  <si>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</si>
  <si>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</si>
  <si>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</si>
  <si>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</si>
  <si>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</si>
  <si>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</si>
  <si>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</si>
  <si>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</si>
  <si>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</si>
  <si>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</si>
  <si>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</si>
  <si>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</si>
  <si>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</si>
  <si>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</si>
  <si>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</si>
  <si>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</si>
  <si>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</si>
  <si>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</si>
  <si>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</si>
  <si>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</si>
  <si>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</si>
  <si>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</si>
  <si>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</si>
  <si>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</si>
  <si>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</si>
  <si>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</si>
  <si>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</si>
  <si>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</si>
  <si>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</si>
  <si>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</si>
  <si>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https://maps.app.goo.gl/KthLzYXSnj47zix79</t>
  </si>
  <si>
    <t>SQ Boutique Hotel</t>
  </si>
  <si>
    <t>54 Soi Sukhumvit 19Khlong Toei Nuea, Watthana Bangkok 10110</t>
  </si>
  <si>
    <t>หมายเหตุ สัญญา 2 ปี</t>
  </si>
  <si>
    <t>11675/07</t>
  </si>
  <si>
    <t>4/07/2025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</si>
</sst>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0">
    <xf numFmtId="0" fontId="0" fillId="0" borderId="0" xfId="0"/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5" fillId="7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3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6" fillId="0" borderId="0" xfId="3" applyNumberFormat="1" applyFont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33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0" xfId="0" applyFont="1" applyFill="1" applyBorder="1" applyAlignment="1">
      <alignment horizontal="center"/>
    </xf>
    <xf numFmtId="43" fontId="6" fillId="9" borderId="23" xfId="1" applyFont="1" applyFill="1" applyBorder="1" applyAlignment="1" applyProtection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19" fillId="0" borderId="0" xfId="0" applyFont="1"/>
    <xf numFmtId="0" fontId="19" fillId="2" borderId="4" xfId="0" applyFont="1" applyFill="1" applyBorder="1" applyAlignment="1">
      <alignment horizontal="center"/>
    </xf>
    <xf numFmtId="43" fontId="19" fillId="2" borderId="4" xfId="1" applyFont="1" applyFill="1" applyBorder="1" applyAlignment="1">
      <alignment horizontal="center"/>
    </xf>
    <xf numFmtId="0" fontId="19" fillId="6" borderId="4" xfId="0" applyFont="1" applyFill="1" applyBorder="1" applyAlignment="1">
      <alignment vertical="top" wrapText="1"/>
    </xf>
    <xf numFmtId="0" fontId="19" fillId="6" borderId="4" xfId="0" applyFont="1" applyFill="1" applyBorder="1" applyAlignment="1">
      <alignment horizontal="center" vertical="center" wrapText="1"/>
    </xf>
    <xf numFmtId="43" fontId="19" fillId="4" borderId="4" xfId="1" applyFont="1" applyFill="1" applyBorder="1" applyAlignment="1">
      <alignment vertical="top" wrapText="1"/>
    </xf>
    <xf numFmtId="0" fontId="19" fillId="6" borderId="4" xfId="0" applyFont="1" applyFill="1" applyBorder="1"/>
    <xf numFmtId="0" fontId="19" fillId="6" borderId="4" xfId="5" applyFont="1" applyFill="1" applyBorder="1"/>
    <xf numFmtId="43" fontId="19" fillId="4" borderId="4" xfId="1" applyFont="1" applyFill="1" applyBorder="1"/>
    <xf numFmtId="49" fontId="19" fillId="2" borderId="4" xfId="3" applyNumberFormat="1" applyFont="1" applyFill="1" applyBorder="1"/>
    <xf numFmtId="0" fontId="19" fillId="2" borderId="4" xfId="3" applyFont="1" applyFill="1" applyBorder="1" applyAlignment="1">
      <alignment horizontal="center" vertical="center"/>
    </xf>
    <xf numFmtId="43" fontId="19" fillId="2" borderId="4" xfId="1" applyFont="1" applyFill="1" applyBorder="1"/>
    <xf numFmtId="0" fontId="19" fillId="2" borderId="4" xfId="0" applyFont="1" applyFill="1" applyBorder="1" applyAlignment="1" applyProtection="1">
      <alignment vertical="center"/>
      <protection locked="0"/>
    </xf>
    <xf numFmtId="0" fontId="19" fillId="11" borderId="4" xfId="3" applyFont="1" applyFill="1" applyBorder="1"/>
    <xf numFmtId="0" fontId="19" fillId="11" borderId="4" xfId="3" applyFont="1" applyFill="1" applyBorder="1" applyAlignment="1">
      <alignment horizontal="center" vertical="center"/>
    </xf>
    <xf numFmtId="0" fontId="19" fillId="11" borderId="0" xfId="0" applyFont="1" applyFill="1"/>
    <xf numFmtId="43" fontId="19" fillId="11" borderId="4" xfId="1" applyFont="1" applyFill="1" applyBorder="1"/>
    <xf numFmtId="49" fontId="19" fillId="11" borderId="4" xfId="3" applyNumberFormat="1" applyFont="1" applyFill="1" applyBorder="1"/>
    <xf numFmtId="49" fontId="19" fillId="11" borderId="4" xfId="6" applyNumberFormat="1" applyFont="1" applyFill="1" applyBorder="1"/>
    <xf numFmtId="49" fontId="20" fillId="11" borderId="4" xfId="3" applyNumberFormat="1" applyFont="1" applyFill="1" applyBorder="1" applyAlignment="1">
      <alignment vertical="center"/>
    </xf>
    <xf numFmtId="49" fontId="19" fillId="11" borderId="4" xfId="3" applyNumberFormat="1" applyFont="1" applyFill="1" applyBorder="1" applyAlignment="1">
      <alignment vertical="center"/>
    </xf>
    <xf numFmtId="43" fontId="19" fillId="11" borderId="5" xfId="1" applyFont="1" applyFill="1" applyBorder="1"/>
    <xf numFmtId="49" fontId="20" fillId="11" borderId="4" xfId="3" applyNumberFormat="1" applyFont="1" applyFill="1" applyBorder="1"/>
    <xf numFmtId="49" fontId="19" fillId="11" borderId="4" xfId="2" applyNumberFormat="1" applyFont="1" applyFill="1" applyBorder="1" applyAlignment="1">
      <alignment vertical="center"/>
    </xf>
    <xf numFmtId="49" fontId="19" fillId="10" borderId="4" xfId="3" applyNumberFormat="1" applyFont="1" applyFill="1" applyBorder="1"/>
    <xf numFmtId="0" fontId="19" fillId="10" borderId="4" xfId="3" applyFont="1" applyFill="1" applyBorder="1" applyAlignment="1">
      <alignment horizontal="center" vertical="center"/>
    </xf>
    <xf numFmtId="0" fontId="19" fillId="10" borderId="0" xfId="0" applyFont="1" applyFill="1"/>
    <xf numFmtId="43" fontId="19" fillId="10" borderId="4" xfId="1" applyFont="1" applyFill="1" applyBorder="1"/>
    <xf numFmtId="43" fontId="19" fillId="10" borderId="4" xfId="1" applyFont="1" applyFill="1" applyBorder="1" applyAlignment="1">
      <alignment horizontal="right"/>
    </xf>
    <xf numFmtId="49" fontId="19" fillId="0" borderId="0" xfId="3" applyNumberFormat="1" applyFont="1"/>
    <xf numFmtId="0" fontId="19" fillId="0" borderId="0" xfId="3" applyFont="1" applyAlignment="1">
      <alignment horizontal="center" vertical="center"/>
    </xf>
    <xf numFmtId="43" fontId="19" fillId="0" borderId="0" xfId="1" applyFont="1" applyBorder="1"/>
    <xf numFmtId="43" fontId="19" fillId="0" borderId="0" xfId="1" applyFont="1" applyFill="1" applyAlignment="1"/>
    <xf numFmtId="0" fontId="19" fillId="0" borderId="0" xfId="1" applyNumberFormat="1" applyFont="1" applyBorder="1" applyAlignment="1">
      <alignment horizontal="left"/>
    </xf>
    <xf numFmtId="43" fontId="19" fillId="0" borderId="0" xfId="1" applyFont="1"/>
    <xf numFmtId="0" fontId="19" fillId="0" borderId="0" xfId="0" applyFont="1" applyAlignment="1">
      <alignment horizontal="left"/>
    </xf>
    <xf numFmtId="0" fontId="19" fillId="3" borderId="0" xfId="0" applyFont="1" applyFill="1"/>
    <xf numFmtId="0" fontId="19" fillId="0" borderId="0" xfId="0" applyFont="1" applyAlignment="1">
      <alignment horizontal="left" wrapText="1"/>
    </xf>
    <xf numFmtId="43" fontId="19" fillId="3" borderId="0" xfId="1" applyFont="1" applyFill="1" applyAlignment="1"/>
    <xf numFmtId="49" fontId="19" fillId="6" borderId="4" xfId="3" applyNumberFormat="1" applyFont="1" applyFill="1" applyBorder="1"/>
    <xf numFmtId="0" fontId="19" fillId="6" borderId="4" xfId="3" applyFont="1" applyFill="1" applyBorder="1" applyAlignment="1">
      <alignment horizontal="center" vertical="center"/>
    </xf>
    <xf numFmtId="0" fontId="19" fillId="6" borderId="0" xfId="0" applyFont="1" applyFill="1"/>
    <xf numFmtId="43" fontId="19" fillId="6" borderId="4" xfId="1" applyFont="1" applyFill="1" applyBorder="1"/>
    <xf numFmtId="49" fontId="19" fillId="12" borderId="4" xfId="3" applyNumberFormat="1" applyFont="1" applyFill="1" applyBorder="1" applyAlignment="1">
      <alignment vertical="top"/>
    </xf>
    <xf numFmtId="43" fontId="19" fillId="12" borderId="4" xfId="1" applyFont="1" applyFill="1" applyBorder="1" applyAlignment="1">
      <alignment vertical="top"/>
    </xf>
    <xf numFmtId="0" fontId="19" fillId="13" borderId="4" xfId="7" applyFont="1" applyFill="1" applyBorder="1"/>
    <xf numFmtId="49" fontId="19" fillId="2" borderId="4" xfId="2" applyNumberFormat="1" applyFont="1" applyFill="1" applyBorder="1"/>
    <xf numFmtId="49" fontId="19" fillId="2" borderId="4" xfId="3" applyNumberFormat="1" applyFont="1" applyFill="1" applyBorder="1" applyAlignment="1">
      <alignment vertical="top"/>
    </xf>
    <xf numFmtId="43" fontId="19" fillId="2" borderId="4" xfId="1" applyFont="1" applyFill="1" applyBorder="1" applyAlignment="1">
      <alignment vertical="top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1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7" fillId="3" borderId="0" xfId="0" applyFont="1" applyFill="1"/>
    <xf numFmtId="14" fontId="19" fillId="0" borderId="0" xfId="0" applyNumberFormat="1" applyFont="1"/>
    <xf numFmtId="0" fontId="19" fillId="6" borderId="4" xfId="7" applyFont="1" applyFill="1" applyBorder="1"/>
    <xf numFmtId="43" fontId="19" fillId="6" borderId="4" xfId="1" applyFont="1" applyFill="1" applyBorder="1" applyAlignment="1">
      <alignment vertical="top"/>
    </xf>
    <xf numFmtId="49" fontId="22" fillId="6" borderId="4" xfId="3" applyNumberFormat="1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2" fillId="6" borderId="0" xfId="3" applyNumberFormat="1" applyFont="1" applyFill="1" applyAlignment="1">
      <alignment vertical="center"/>
    </xf>
    <xf numFmtId="0" fontId="18" fillId="3" borderId="0" xfId="0" applyFont="1" applyFill="1" applyAlignment="1" applyProtection="1">
      <alignment horizontal="left"/>
      <protection locked="0"/>
    </xf>
    <xf numFmtId="14" fontId="19" fillId="14" borderId="0" xfId="0" applyNumberFormat="1" applyFont="1" applyFill="1"/>
    <xf numFmtId="0" fontId="19" fillId="14" borderId="4" xfId="0" applyFont="1" applyFill="1" applyBorder="1" applyAlignment="1">
      <alignment vertical="top" wrapText="1"/>
    </xf>
    <xf numFmtId="0" fontId="19" fillId="14" borderId="4" xfId="0" applyFont="1" applyFill="1" applyBorder="1" applyAlignment="1">
      <alignment horizontal="center" vertical="center" wrapText="1"/>
    </xf>
    <xf numFmtId="43" fontId="19" fillId="14" borderId="4" xfId="1" applyFont="1" applyFill="1" applyBorder="1" applyAlignment="1">
      <alignment vertical="top" wrapText="1"/>
    </xf>
    <xf numFmtId="16" fontId="19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9" fontId="19" fillId="10" borderId="0" xfId="3" applyNumberFormat="1" applyFont="1" applyFill="1"/>
    <xf numFmtId="43" fontId="25" fillId="6" borderId="38" xfId="0" applyNumberFormat="1" applyFont="1" applyFill="1" applyBorder="1"/>
    <xf numFmtId="43" fontId="11" fillId="6" borderId="0" xfId="1" applyFont="1" applyFill="1" applyBorder="1" applyProtection="1"/>
    <xf numFmtId="0" fontId="15" fillId="13" borderId="4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4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3" xfId="0" applyFont="1" applyFill="1" applyBorder="1" applyAlignment="1">
      <alignment horizontal="right"/>
    </xf>
    <xf numFmtId="0" fontId="4" fillId="15" borderId="26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8" xfId="0" applyFont="1" applyFill="1" applyBorder="1" applyProtection="1">
      <protection locked="0"/>
    </xf>
    <xf numFmtId="0" fontId="8" fillId="15" borderId="26" xfId="0" applyFont="1" applyFill="1" applyBorder="1" applyAlignment="1">
      <alignment horizontal="right"/>
    </xf>
    <xf numFmtId="0" fontId="8" fillId="15" borderId="26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8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3" xfId="0" applyFill="1" applyBorder="1"/>
    <xf numFmtId="49" fontId="19" fillId="9" borderId="4" xfId="3" applyNumberFormat="1" applyFont="1" applyFill="1" applyBorder="1"/>
    <xf numFmtId="0" fontId="19" fillId="9" borderId="4" xfId="3" applyFont="1" applyFill="1" applyBorder="1" applyAlignment="1">
      <alignment horizontal="center" vertical="center"/>
    </xf>
    <xf numFmtId="0" fontId="19" fillId="9" borderId="0" xfId="0" applyFont="1" applyFill="1"/>
    <xf numFmtId="43" fontId="19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5" fillId="13" borderId="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1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2" xfId="0" applyFont="1" applyFill="1" applyBorder="1" applyAlignment="1">
      <alignment horizontal="center" wrapText="1"/>
    </xf>
    <xf numFmtId="0" fontId="13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1" xfId="0" applyFont="1" applyBorder="1" applyAlignment="1">
      <alignment wrapText="1"/>
    </xf>
    <xf numFmtId="0" fontId="29" fillId="0" borderId="42" xfId="0" applyFont="1" applyBorder="1" applyAlignment="1">
      <alignment horizontal="center" wrapText="1"/>
    </xf>
    <xf numFmtId="0" fontId="29" fillId="17" borderId="42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8" xfId="0" applyFont="1" applyFill="1" applyBorder="1" applyAlignment="1">
      <alignment horizontal="center"/>
    </xf>
    <xf numFmtId="0" fontId="4" fillId="18" borderId="21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4" fillId="6" borderId="0" xfId="0" applyFont="1" applyFill="1" applyProtection="1">
      <protection locked="0"/>
    </xf>
    <xf numFmtId="49" fontId="19" fillId="2" borderId="0" xfId="3" applyNumberFormat="1" applyFont="1" applyFill="1"/>
    <xf numFmtId="0" fontId="19" fillId="2" borderId="0" xfId="0" applyFont="1" applyFill="1"/>
    <xf numFmtId="43" fontId="19" fillId="2" borderId="0" xfId="1" applyFont="1" applyFill="1" applyBorder="1"/>
    <xf numFmtId="43" fontId="19" fillId="2" borderId="0" xfId="1" applyFont="1" applyFill="1" applyAlignment="1"/>
    <xf numFmtId="0" fontId="19" fillId="10" borderId="4" xfId="0" applyFont="1" applyFill="1" applyBorder="1"/>
    <xf numFmtId="43" fontId="19" fillId="10" borderId="4" xfId="5" applyNumberFormat="1" applyFont="1" applyFill="1" applyBorder="1"/>
    <xf numFmtId="3" fontId="19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6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8" xfId="0" applyNumberFormat="1" applyFont="1" applyFill="1" applyBorder="1" applyAlignment="1">
      <alignment horizontal="center"/>
    </xf>
    <xf numFmtId="0" fontId="31" fillId="16" borderId="30" xfId="0" applyFont="1" applyFill="1" applyBorder="1"/>
    <xf numFmtId="43" fontId="31" fillId="16" borderId="23" xfId="1" applyFont="1" applyFill="1" applyBorder="1" applyProtection="1"/>
    <xf numFmtId="0" fontId="31" fillId="16" borderId="23" xfId="0" applyFont="1" applyFill="1" applyBorder="1"/>
    <xf numFmtId="0" fontId="31" fillId="16" borderId="32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8" xfId="0" applyNumberFormat="1" applyFont="1" applyFill="1" applyBorder="1" applyAlignment="1">
      <alignment horizontal="center"/>
    </xf>
    <xf numFmtId="43" fontId="31" fillId="3" borderId="21" xfId="1" applyFont="1" applyFill="1" applyBorder="1" applyAlignment="1" applyProtection="1">
      <alignment horizontal="center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2" xfId="0" applyFont="1" applyFill="1" applyBorder="1" applyAlignment="1">
      <alignment horizontal="right" vertic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8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2" fillId="3" borderId="10" xfId="0" applyFont="1" applyFill="1" applyBorder="1" applyAlignment="1">
      <alignment horizontal="center"/>
    </xf>
    <xf numFmtId="0" fontId="32" fillId="3" borderId="0" xfId="0" applyFont="1" applyFill="1"/>
    <xf numFmtId="0" fontId="31" fillId="3" borderId="4" xfId="0" applyFont="1" applyFill="1" applyBorder="1" applyAlignment="1" applyProtection="1">
      <alignment horizontal="left"/>
      <protection locked="0"/>
    </xf>
    <xf numFmtId="43" fontId="31" fillId="3" borderId="4" xfId="1" applyFont="1" applyFill="1" applyBorder="1" applyAlignment="1">
      <alignment horizontal="center"/>
    </xf>
    <xf numFmtId="0" fontId="33" fillId="0" borderId="4" xfId="0" applyFont="1" applyBorder="1" applyAlignment="1">
      <alignment horizontal="center" vertical="top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6" borderId="24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1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1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4" xfId="0" applyFont="1" applyFill="1" applyBorder="1" applyAlignment="1">
      <alignment horizontal="left" vertical="center"/>
    </xf>
    <xf numFmtId="0" fontId="6" fillId="18" borderId="45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4" xfId="0" applyFont="1" applyFill="1" applyBorder="1" applyAlignment="1" applyProtection="1">
      <alignment horizontal="left"/>
      <protection locked="0"/>
    </xf>
    <xf numFmtId="0" fontId="14" fillId="0" borderId="46" xfId="0" applyFont="1" applyBorder="1" applyAlignment="1">
      <alignment horizontal="left"/>
    </xf>
    <xf numFmtId="0" fontId="14" fillId="0" borderId="47" xfId="0" applyFont="1" applyBorder="1"/>
    <xf numFmtId="0" fontId="14" fillId="0" borderId="48" xfId="0" applyFont="1" applyBorder="1"/>
    <xf numFmtId="0" fontId="32" fillId="3" borderId="9" xfId="0" applyFont="1" applyFill="1" applyBorder="1" applyAlignment="1">
      <alignment horizontal="right" vertical="center"/>
    </xf>
    <xf numFmtId="0" fontId="6" fillId="5" borderId="4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39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0" xfId="0" applyFont="1" applyFill="1" applyBorder="1" applyAlignment="1" applyProtection="1">
      <alignment horizontal="left"/>
      <protection locked="0"/>
    </xf>
    <xf numFmtId="0" fontId="27" fillId="3" borderId="0" xfId="0" applyFont="1" applyFill="1" applyAlignment="1" applyProtection="1">
      <alignment horizontal="left" vertical="top"/>
      <protection locked="0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14" fontId="8" fillId="15" borderId="24" xfId="0" applyNumberFormat="1" applyFont="1" applyFill="1" applyBorder="1" applyAlignment="1" applyProtection="1">
      <alignment horizontal="center" vertical="center"/>
      <protection locked="0"/>
    </xf>
    <xf numFmtId="0" fontId="8" fillId="15" borderId="25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7" xfId="0" quotePrefix="1" applyNumberFormat="1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29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7" xfId="5" applyNumberFormat="1" applyFont="1" applyFill="1" applyBorder="1" applyAlignment="1" applyProtection="1">
      <alignment horizontal="center" vertical="center"/>
      <protection locked="0"/>
    </xf>
    <xf numFmtId="0" fontId="12" fillId="15" borderId="1" xfId="5" applyFill="1" applyBorder="1" applyAlignment="1" applyProtection="1">
      <alignment horizontal="left"/>
      <protection locked="0"/>
    </xf>
    <xf numFmtId="0" fontId="26" fillId="15" borderId="1" xfId="0" applyFont="1" applyFill="1" applyBorder="1" applyAlignment="1" applyProtection="1">
      <alignment horizontal="left"/>
      <protection locked="0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100</xdr:row>
      <xdr:rowOff>60959</xdr:rowOff>
    </xdr:from>
    <xdr:to>
      <xdr:col>9</xdr:col>
      <xdr:colOff>274857</xdr:colOff>
      <xdr:row>100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100</xdr:row>
      <xdr:rowOff>64770</xdr:rowOff>
    </xdr:from>
    <xdr:to>
      <xdr:col>10</xdr:col>
      <xdr:colOff>171213</xdr:colOff>
      <xdr:row>100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46939</xdr:colOff>
      <xdr:row>36</xdr:row>
      <xdr:rowOff>145363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68D50-7337-4560-82D3-2568DD7B1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67739" cy="67290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FI2025/2024_Survey%20ROI%20Net%20-%20Cable%20&#3623;&#3636;&#3621;&#3621;&#3656;&#3634;%20&#3610;&#3634;&#3591;&#358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4">
          <cell r="E274"/>
          <cell r="F274"/>
          <cell r="G274"/>
        </row>
        <row r="275">
          <cell r="F275"/>
          <cell r="G275"/>
        </row>
        <row r="276">
          <cell r="E276" t="str">
            <v>ไม่มีค่าใช้จ่ายเรื่อง Internet</v>
          </cell>
          <cell r="F276">
            <v>0</v>
          </cell>
          <cell r="G276"/>
        </row>
        <row r="277">
          <cell r="E277" t="str">
            <v>ค่าใช้จ่าย Internet ความเร็ว 200/200</v>
          </cell>
          <cell r="F277">
            <v>399</v>
          </cell>
          <cell r="G277"/>
        </row>
        <row r="278">
          <cell r="E278" t="str">
            <v>ค่าใช้จ่าย Internet ความเร็ว 300/300</v>
          </cell>
          <cell r="F278">
            <v>499</v>
          </cell>
          <cell r="G278"/>
        </row>
        <row r="279">
          <cell r="E279" t="str">
            <v>ค่าใช้จ่าย Internet ความเร็ว 500/500</v>
          </cell>
          <cell r="F279">
            <v>599</v>
          </cell>
          <cell r="G279"/>
        </row>
        <row r="280">
          <cell r="E280" t="str">
            <v>ค่าใช้จ่าย Internet ความเร็ว 1000/1000</v>
          </cell>
          <cell r="F280">
            <v>799</v>
          </cell>
          <cell r="G280"/>
        </row>
        <row r="281">
          <cell r="E281" t="str">
            <v>ค่าใช้จ่าย Internet ความเร็ว 500/500 (FIX IP)</v>
          </cell>
          <cell r="F281">
            <v>1200</v>
          </cell>
          <cell r="G281"/>
        </row>
        <row r="282">
          <cell r="E282"/>
          <cell r="F282"/>
          <cell r="G282"/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  <cell r="G290"/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  <cell r="G29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KthLzYXSnj47zix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3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7">
        <v>243257</v>
      </c>
      <c r="B4" s="108" t="s">
        <v>488</v>
      </c>
      <c r="C4" s="109" t="s">
        <v>5</v>
      </c>
      <c r="E4" s="108" t="s">
        <v>488</v>
      </c>
      <c r="F4" s="110">
        <v>2000</v>
      </c>
      <c r="G4" s="109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99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1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1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1" t="s">
        <v>506</v>
      </c>
      <c r="J19" s="111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1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99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99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7">
        <v>243257</v>
      </c>
      <c r="B32" s="108" t="s">
        <v>489</v>
      </c>
      <c r="C32" s="109" t="s">
        <v>5</v>
      </c>
      <c r="E32" s="108" t="s">
        <v>489</v>
      </c>
      <c r="F32" s="110">
        <v>10890</v>
      </c>
      <c r="G32" s="109" t="s">
        <v>5</v>
      </c>
    </row>
    <row r="33" spans="1:8">
      <c r="A33" s="107">
        <v>243410</v>
      </c>
      <c r="B33" s="108" t="s">
        <v>562</v>
      </c>
      <c r="C33" s="109" t="s">
        <v>5</v>
      </c>
      <c r="E33" s="108" t="s">
        <v>562</v>
      </c>
      <c r="F33" s="110">
        <v>3000</v>
      </c>
      <c r="G33" s="109" t="s">
        <v>5</v>
      </c>
    </row>
    <row r="34" spans="1:8">
      <c r="A34" s="99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99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99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6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6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6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6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6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6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2" t="s">
        <v>448</v>
      </c>
      <c r="C107" s="85" t="s">
        <v>5</v>
      </c>
      <c r="D107" s="102"/>
      <c r="E107" s="102" t="s">
        <v>448</v>
      </c>
      <c r="F107" s="101">
        <v>9200</v>
      </c>
      <c r="G107" s="85" t="s">
        <v>5</v>
      </c>
    </row>
    <row r="108" spans="2:11" ht="19.8">
      <c r="B108" s="102" t="s">
        <v>467</v>
      </c>
      <c r="C108" s="85" t="s">
        <v>7</v>
      </c>
      <c r="D108" s="105"/>
      <c r="E108" s="102" t="s">
        <v>467</v>
      </c>
      <c r="F108" s="101">
        <v>300</v>
      </c>
      <c r="G108" s="85" t="s">
        <v>7</v>
      </c>
    </row>
    <row r="109" spans="2:11">
      <c r="B109" s="100" t="s">
        <v>468</v>
      </c>
      <c r="C109" s="85" t="s">
        <v>5</v>
      </c>
      <c r="D109" s="86"/>
      <c r="E109" s="100" t="s">
        <v>468</v>
      </c>
      <c r="F109" s="101">
        <v>5500</v>
      </c>
      <c r="G109" s="85" t="s">
        <v>5</v>
      </c>
    </row>
    <row r="110" spans="2:11">
      <c r="B110" s="100" t="s">
        <v>447</v>
      </c>
      <c r="C110" s="85" t="s">
        <v>5</v>
      </c>
      <c r="D110" s="86"/>
      <c r="E110" s="100" t="s">
        <v>447</v>
      </c>
      <c r="F110" s="101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0" t="s">
        <v>612</v>
      </c>
      <c r="C112" s="85" t="s">
        <v>5</v>
      </c>
      <c r="D112" s="86"/>
      <c r="E112" s="100" t="s">
        <v>612</v>
      </c>
      <c r="F112" s="101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5" t="s">
        <v>675</v>
      </c>
      <c r="C173" s="156" t="s">
        <v>5</v>
      </c>
      <c r="D173" s="157"/>
      <c r="E173" s="155" t="s">
        <v>675</v>
      </c>
      <c r="F173" s="158">
        <v>1198</v>
      </c>
      <c r="G173" s="156" t="s">
        <v>5</v>
      </c>
      <c r="K173" s="81"/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1104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11404</v>
      </c>
      <c r="G175" s="156" t="s">
        <v>5</v>
      </c>
    </row>
    <row r="176" spans="2:11">
      <c r="B176" s="155" t="s">
        <v>660</v>
      </c>
      <c r="C176" s="156" t="s">
        <v>5</v>
      </c>
      <c r="D176" s="157"/>
      <c r="E176" s="155" t="s">
        <v>660</v>
      </c>
      <c r="F176" s="158">
        <v>1198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  <c r="I177" s="81" t="s">
        <v>120</v>
      </c>
      <c r="J177" s="81"/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1716</v>
      </c>
      <c r="G178" s="156" t="s">
        <v>5</v>
      </c>
      <c r="I178" s="81" t="s">
        <v>127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1848</v>
      </c>
      <c r="G179" s="156" t="s">
        <v>5</v>
      </c>
      <c r="I179" s="45" t="s">
        <v>100</v>
      </c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1716</v>
      </c>
      <c r="G180" s="156" t="s">
        <v>5</v>
      </c>
      <c r="I180" s="45" t="s">
        <v>121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H181" s="81"/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2038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1944</v>
      </c>
      <c r="G183" s="156" t="s">
        <v>5</v>
      </c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1524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1404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1716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1644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678</v>
      </c>
      <c r="C191" s="156" t="s">
        <v>5</v>
      </c>
      <c r="D191" s="157"/>
      <c r="E191" s="155" t="s">
        <v>678</v>
      </c>
      <c r="F191" s="158">
        <v>2616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2328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2220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3024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3108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3060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2820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4668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4308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11268</v>
      </c>
      <c r="G200" s="156" t="s">
        <v>5</v>
      </c>
    </row>
    <row r="201" spans="2:7">
      <c r="B201" s="155" t="s">
        <v>690</v>
      </c>
      <c r="C201" s="156" t="s">
        <v>5</v>
      </c>
      <c r="D201" s="157"/>
      <c r="E201" s="155" t="s">
        <v>690</v>
      </c>
      <c r="F201" s="158">
        <v>1700</v>
      </c>
      <c r="G201" s="156" t="s">
        <v>5</v>
      </c>
    </row>
    <row r="202" spans="2:7">
      <c r="B202" s="155" t="s">
        <v>689</v>
      </c>
      <c r="C202" s="156" t="s">
        <v>5</v>
      </c>
      <c r="D202" s="157"/>
      <c r="E202" s="155" t="s">
        <v>689</v>
      </c>
      <c r="F202" s="158">
        <v>4800</v>
      </c>
      <c r="G202" s="156" t="s">
        <v>5</v>
      </c>
    </row>
    <row r="203" spans="2:7">
      <c r="B203" s="155" t="s">
        <v>688</v>
      </c>
      <c r="C203" s="156" t="s">
        <v>5</v>
      </c>
      <c r="D203" s="157"/>
      <c r="E203" s="155" t="s">
        <v>688</v>
      </c>
      <c r="F203" s="158">
        <v>11000</v>
      </c>
      <c r="G203" s="156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0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0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0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0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0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199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1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1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812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9" t="s">
        <v>277</v>
      </c>
      <c r="O3" s="119" t="s">
        <v>278</v>
      </c>
      <c r="P3" s="119"/>
      <c r="Q3" s="120"/>
      <c r="R3" s="120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1" t="s">
        <v>241</v>
      </c>
      <c r="O4" s="122" t="s">
        <v>256</v>
      </c>
      <c r="P4" s="123" t="s">
        <v>281</v>
      </c>
      <c r="Q4" s="124"/>
      <c r="R4" s="124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5" t="s">
        <v>300</v>
      </c>
      <c r="O5" s="123" t="s">
        <v>257</v>
      </c>
      <c r="P5" s="123" t="s">
        <v>332</v>
      </c>
      <c r="Q5" s="126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5" t="s">
        <v>242</v>
      </c>
      <c r="O6" s="123" t="s">
        <v>258</v>
      </c>
      <c r="P6" s="123" t="s">
        <v>330</v>
      </c>
      <c r="Q6" s="126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5" t="s">
        <v>243</v>
      </c>
      <c r="O7" s="1" t="s">
        <v>585</v>
      </c>
      <c r="P7" s="123" t="s">
        <v>331</v>
      </c>
      <c r="Q7" s="126" t="s">
        <v>294</v>
      </c>
      <c r="R7" s="125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5" t="s">
        <v>244</v>
      </c>
      <c r="O8" s="1" t="s">
        <v>586</v>
      </c>
      <c r="P8" s="123" t="s">
        <v>329</v>
      </c>
      <c r="Q8" s="126" t="s">
        <v>294</v>
      </c>
      <c r="R8" s="125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1" t="s">
        <v>245</v>
      </c>
      <c r="O9" s="122" t="s">
        <v>259</v>
      </c>
      <c r="P9" s="123" t="s">
        <v>561</v>
      </c>
      <c r="Q9" s="126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5" t="s">
        <v>246</v>
      </c>
      <c r="O10" s="1" t="s">
        <v>260</v>
      </c>
      <c r="P10" s="123" t="s">
        <v>329</v>
      </c>
      <c r="Q10" s="126" t="s">
        <v>294</v>
      </c>
      <c r="R10" s="125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7" t="s">
        <v>247</v>
      </c>
      <c r="O11" s="1" t="s">
        <v>261</v>
      </c>
      <c r="P11" s="123" t="s">
        <v>329</v>
      </c>
      <c r="Q11" s="126" t="s">
        <v>294</v>
      </c>
      <c r="R11" s="125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5" t="s">
        <v>614</v>
      </c>
      <c r="O12" s="1" t="s">
        <v>615</v>
      </c>
      <c r="P12" s="123" t="s">
        <v>329</v>
      </c>
      <c r="Q12" s="126" t="s">
        <v>294</v>
      </c>
      <c r="R12" s="125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3" t="s">
        <v>329</v>
      </c>
      <c r="Q13" s="126" t="s">
        <v>294</v>
      </c>
      <c r="R13" s="125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5" t="s">
        <v>626</v>
      </c>
      <c r="O14" s="122" t="s">
        <v>627</v>
      </c>
      <c r="P14" s="123" t="s">
        <v>330</v>
      </c>
      <c r="Q14" s="126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5" t="s">
        <v>628</v>
      </c>
      <c r="O15" s="122" t="s">
        <v>629</v>
      </c>
      <c r="P15" s="123" t="s">
        <v>329</v>
      </c>
      <c r="Q15" s="126" t="s">
        <v>294</v>
      </c>
      <c r="R15" s="159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5" t="s">
        <v>248</v>
      </c>
      <c r="O16" s="122" t="s">
        <v>262</v>
      </c>
      <c r="P16" s="123" t="s">
        <v>591</v>
      </c>
      <c r="Q16" s="126" t="s">
        <v>293</v>
      </c>
      <c r="R16" s="159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5" t="s">
        <v>249</v>
      </c>
      <c r="O17" s="1" t="s">
        <v>587</v>
      </c>
      <c r="P17" s="123" t="s">
        <v>233</v>
      </c>
      <c r="Q17" s="126" t="s">
        <v>293</v>
      </c>
      <c r="R17" s="159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5" t="s">
        <v>250</v>
      </c>
      <c r="O18" s="1" t="s">
        <v>588</v>
      </c>
      <c r="P18" s="123" t="s">
        <v>233</v>
      </c>
      <c r="Q18" s="126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28" t="s">
        <v>583</v>
      </c>
      <c r="O19" s="129" t="s">
        <v>589</v>
      </c>
      <c r="P19" s="123" t="s">
        <v>287</v>
      </c>
      <c r="Q19" s="123" t="s">
        <v>334</v>
      </c>
      <c r="R19" s="124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1" t="s">
        <v>251</v>
      </c>
      <c r="O20" s="122" t="s">
        <v>263</v>
      </c>
      <c r="P20" s="123" t="s">
        <v>593</v>
      </c>
      <c r="Q20" s="123" t="s">
        <v>333</v>
      </c>
      <c r="R20" s="124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5" t="s">
        <v>252</v>
      </c>
      <c r="O21" s="122" t="s">
        <v>264</v>
      </c>
      <c r="P21" s="123" t="s">
        <v>287</v>
      </c>
      <c r="Q21" s="123" t="s">
        <v>334</v>
      </c>
      <c r="R21" s="124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7" t="s">
        <v>253</v>
      </c>
      <c r="O22" s="122" t="s">
        <v>265</v>
      </c>
      <c r="P22" s="123" t="s">
        <v>392</v>
      </c>
      <c r="Q22" s="126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5" t="s">
        <v>254</v>
      </c>
      <c r="O23" s="122" t="s">
        <v>288</v>
      </c>
      <c r="P23" s="123" t="s">
        <v>287</v>
      </c>
      <c r="Q23" s="123" t="s">
        <v>334</v>
      </c>
      <c r="R23" s="124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8" t="s">
        <v>584</v>
      </c>
      <c r="O24" s="129" t="s">
        <v>590</v>
      </c>
      <c r="P24" s="123" t="s">
        <v>287</v>
      </c>
      <c r="Q24" s="123" t="s">
        <v>334</v>
      </c>
      <c r="R24" s="124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5" t="s">
        <v>361</v>
      </c>
      <c r="O25" s="122" t="s">
        <v>362</v>
      </c>
      <c r="P25" s="123" t="s">
        <v>330</v>
      </c>
      <c r="Q25" s="126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5" t="s">
        <v>255</v>
      </c>
      <c r="O26" s="122" t="s">
        <v>289</v>
      </c>
      <c r="P26" s="123" t="s">
        <v>592</v>
      </c>
      <c r="Q26" s="123" t="s">
        <v>334</v>
      </c>
      <c r="R26" s="124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1" t="s">
        <v>241</v>
      </c>
      <c r="Q28" s="121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5" t="s">
        <v>300</v>
      </c>
      <c r="Q29" s="125" t="s">
        <v>300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5" t="s">
        <v>626</v>
      </c>
      <c r="Q30" s="125" t="s">
        <v>626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5" t="s">
        <v>242</v>
      </c>
      <c r="Q31" s="125" t="s">
        <v>242</v>
      </c>
      <c r="R31" s="161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5" t="s">
        <v>243</v>
      </c>
      <c r="Q32" s="125" t="s">
        <v>243</v>
      </c>
      <c r="R32" s="161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5" t="s">
        <v>244</v>
      </c>
      <c r="Q33" s="125" t="s">
        <v>694</v>
      </c>
      <c r="R33" s="161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1" t="s">
        <v>245</v>
      </c>
      <c r="Q34" s="121" t="s">
        <v>245</v>
      </c>
      <c r="R34" s="160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5" t="s">
        <v>246</v>
      </c>
      <c r="Q35" s="125" t="s">
        <v>695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7" t="s">
        <v>247</v>
      </c>
      <c r="Q36" s="127" t="s">
        <v>696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5" t="s">
        <v>614</v>
      </c>
      <c r="Q37" s="125" t="s">
        <v>614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5" t="s">
        <v>697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5" t="s">
        <v>626</v>
      </c>
      <c r="Q39" s="125" t="s">
        <v>626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5" t="s">
        <v>628</v>
      </c>
      <c r="Q40" s="125" t="s">
        <v>698</v>
      </c>
      <c r="R40" s="161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5" t="s">
        <v>248</v>
      </c>
      <c r="Q41" s="125" t="s">
        <v>248</v>
      </c>
      <c r="R41" s="161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5" t="s">
        <v>249</v>
      </c>
      <c r="Q42" s="125" t="s">
        <v>249</v>
      </c>
      <c r="R42" s="161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5" t="s">
        <v>250</v>
      </c>
      <c r="Q43" s="125" t="s">
        <v>250</v>
      </c>
      <c r="R43" s="161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28" t="s">
        <v>583</v>
      </c>
      <c r="Q44" s="128" t="s">
        <v>583</v>
      </c>
      <c r="R44" s="163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1" t="s">
        <v>251</v>
      </c>
      <c r="Q45" s="121" t="s">
        <v>251</v>
      </c>
      <c r="R45" s="160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5" t="s">
        <v>252</v>
      </c>
      <c r="Q46" s="125" t="s">
        <v>252</v>
      </c>
      <c r="R46" s="161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7" t="s">
        <v>253</v>
      </c>
      <c r="Q47" s="127" t="s">
        <v>253</v>
      </c>
      <c r="R47" s="162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5" t="s">
        <v>254</v>
      </c>
      <c r="Q48" s="125" t="s">
        <v>254</v>
      </c>
      <c r="R48" s="161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8" t="s">
        <v>584</v>
      </c>
      <c r="Q49" s="128" t="s">
        <v>584</v>
      </c>
      <c r="R49" s="163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5" t="s">
        <v>361</v>
      </c>
      <c r="Q50" s="125" t="s">
        <v>361</v>
      </c>
      <c r="R50" s="161"/>
    </row>
    <row r="51" spans="9:18" ht="15.6">
      <c r="I51" t="s">
        <v>638</v>
      </c>
      <c r="J51" s="20" t="s">
        <v>304</v>
      </c>
      <c r="K51" s="13" t="s">
        <v>283</v>
      </c>
      <c r="L51" s="154" t="s">
        <v>645</v>
      </c>
      <c r="M51" s="10" t="s">
        <v>647</v>
      </c>
      <c r="N51" s="11" t="s">
        <v>581</v>
      </c>
      <c r="P51" s="125" t="s">
        <v>255</v>
      </c>
      <c r="Q51" s="125" t="s">
        <v>255</v>
      </c>
      <c r="R51" s="161"/>
    </row>
    <row r="52" spans="9:18" ht="15.6">
      <c r="I52" t="s">
        <v>639</v>
      </c>
      <c r="J52" s="20" t="s">
        <v>304</v>
      </c>
      <c r="K52" s="13" t="s">
        <v>283</v>
      </c>
      <c r="L52" s="154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9" t="s">
        <v>277</v>
      </c>
      <c r="N2" s="119" t="s">
        <v>278</v>
      </c>
      <c r="O2" s="166"/>
      <c r="P2" s="120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2" t="s">
        <v>712</v>
      </c>
      <c r="O3" s="169" t="s">
        <v>809</v>
      </c>
      <c r="P3" s="123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3" t="s">
        <v>716</v>
      </c>
      <c r="O4" s="169" t="s">
        <v>810</v>
      </c>
      <c r="P4" s="123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0" t="s">
        <v>719</v>
      </c>
      <c r="N5" s="123" t="s">
        <v>720</v>
      </c>
      <c r="O5" s="169" t="s">
        <v>811</v>
      </c>
      <c r="P5" s="123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1" t="s">
        <v>242</v>
      </c>
      <c r="N6" s="122" t="s">
        <v>723</v>
      </c>
      <c r="O6" s="169" t="s">
        <v>724</v>
      </c>
      <c r="P6" s="123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1" t="s">
        <v>727</v>
      </c>
      <c r="N7" s="122" t="s">
        <v>728</v>
      </c>
      <c r="O7" s="169" t="s">
        <v>724</v>
      </c>
      <c r="P7" s="123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2" t="s">
        <v>731</v>
      </c>
      <c r="O8" s="169" t="s">
        <v>732</v>
      </c>
      <c r="P8" s="123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1" t="s">
        <v>584</v>
      </c>
      <c r="N9" s="122" t="s">
        <v>734</v>
      </c>
      <c r="O9" s="169" t="s">
        <v>732</v>
      </c>
      <c r="P9" s="123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8" t="s">
        <v>244</v>
      </c>
      <c r="N10" s="122" t="s">
        <v>736</v>
      </c>
      <c r="O10" s="169" t="s">
        <v>737</v>
      </c>
      <c r="P10" s="123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2" t="s">
        <v>246</v>
      </c>
      <c r="N11" s="122" t="s">
        <v>260</v>
      </c>
      <c r="O11" s="169" t="s">
        <v>811</v>
      </c>
      <c r="P11" s="123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2" t="s">
        <v>742</v>
      </c>
      <c r="O12" s="169" t="s">
        <v>732</v>
      </c>
      <c r="P12" s="123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594</v>
      </c>
      <c r="N13" s="122" t="s">
        <v>744</v>
      </c>
      <c r="O13" s="169" t="s">
        <v>732</v>
      </c>
      <c r="P13" s="123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1" t="s">
        <v>614</v>
      </c>
      <c r="N14" s="122" t="s">
        <v>746</v>
      </c>
      <c r="O14" s="169" t="s">
        <v>732</v>
      </c>
      <c r="P14" s="123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2" t="s">
        <v>748</v>
      </c>
      <c r="N15" s="122" t="s">
        <v>629</v>
      </c>
      <c r="O15" s="169" t="s">
        <v>732</v>
      </c>
      <c r="P15" s="123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1" t="s">
        <v>248</v>
      </c>
      <c r="N16" s="122" t="s">
        <v>750</v>
      </c>
      <c r="O16" s="169" t="s">
        <v>751</v>
      </c>
      <c r="P16" s="123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0" t="s">
        <v>249</v>
      </c>
      <c r="N17" s="122" t="s">
        <v>753</v>
      </c>
      <c r="O17" s="169" t="s">
        <v>754</v>
      </c>
      <c r="P17" s="123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756</v>
      </c>
      <c r="N18" s="173" t="s">
        <v>757</v>
      </c>
      <c r="O18" s="169" t="s">
        <v>732</v>
      </c>
      <c r="P18" s="123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2" t="s">
        <v>759</v>
      </c>
      <c r="O19" s="169" t="s">
        <v>760</v>
      </c>
      <c r="P19" s="123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2" t="s">
        <v>289</v>
      </c>
      <c r="O20" s="169" t="s">
        <v>761</v>
      </c>
      <c r="P20" s="123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1" t="s">
        <v>254</v>
      </c>
      <c r="N21" s="122" t="s">
        <v>288</v>
      </c>
      <c r="O21" s="169" t="s">
        <v>761</v>
      </c>
      <c r="P21" s="123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2" t="s">
        <v>764</v>
      </c>
      <c r="O22" s="169" t="s">
        <v>765</v>
      </c>
      <c r="P22" s="123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3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2" t="s">
        <v>767</v>
      </c>
      <c r="O24" s="169" t="s">
        <v>768</v>
      </c>
      <c r="P24" s="123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769</v>
      </c>
      <c r="N25" s="122" t="s">
        <v>362</v>
      </c>
      <c r="O25" s="169" t="s">
        <v>770</v>
      </c>
      <c r="P25" s="123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8" t="s">
        <v>243</v>
      </c>
      <c r="P29" s="171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1" t="s">
        <v>244</v>
      </c>
      <c r="P30" s="171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1" t="s">
        <v>245</v>
      </c>
      <c r="P31" s="171" t="s">
        <v>717</v>
      </c>
      <c r="R31" t="s">
        <v>779</v>
      </c>
    </row>
    <row r="32" spans="2:18" ht="25.2" thickBot="1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6" t="s">
        <v>785</v>
      </c>
      <c r="P34" s="176" t="s">
        <v>693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0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4"/>
    </row>
    <row r="37" spans="2:21" ht="16.2" thickBot="1">
      <c r="B37" s="179" t="s">
        <v>363</v>
      </c>
      <c r="C37" s="177" t="s">
        <v>380</v>
      </c>
      <c r="D37" s="177" t="s">
        <v>738</v>
      </c>
      <c r="E37" s="177" t="s">
        <v>738</v>
      </c>
      <c r="F37" s="177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5"/>
    </row>
    <row r="40" spans="2:21" ht="16.2" thickBot="1">
      <c r="B40" s="179" t="s">
        <v>365</v>
      </c>
      <c r="C40" s="177" t="s">
        <v>378</v>
      </c>
      <c r="D40" s="177" t="s">
        <v>743</v>
      </c>
      <c r="E40" s="177" t="s">
        <v>743</v>
      </c>
      <c r="F40" s="177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5"/>
    </row>
    <row r="41" spans="2:21" ht="16.2" thickBot="1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5"/>
    </row>
    <row r="43" spans="2:21" ht="15.6">
      <c r="B43" s="179" t="s">
        <v>792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5"/>
    </row>
    <row r="44" spans="2:21" ht="15.45" customHeight="1">
      <c r="G44" s="4"/>
      <c r="H44" s="23" t="s">
        <v>519</v>
      </c>
      <c r="I44" s="20" t="s">
        <v>304</v>
      </c>
      <c r="U44" s="125"/>
    </row>
    <row r="45" spans="2:21" ht="15.45" customHeight="1">
      <c r="G45" s="4"/>
      <c r="H45" s="23" t="s">
        <v>793</v>
      </c>
      <c r="I45" s="20" t="s">
        <v>304</v>
      </c>
      <c r="U45" s="125"/>
    </row>
    <row r="46" spans="2:21" ht="15.6">
      <c r="G46" s="4"/>
      <c r="H46" s="184" t="s">
        <v>794</v>
      </c>
      <c r="I46" s="20" t="s">
        <v>304</v>
      </c>
      <c r="J46" s="185"/>
    </row>
    <row r="47" spans="2:21" ht="15.6">
      <c r="G47" s="4"/>
      <c r="H47" s="23" t="s">
        <v>839</v>
      </c>
      <c r="I47" s="21" t="s">
        <v>302</v>
      </c>
      <c r="U47" s="159"/>
    </row>
    <row r="48" spans="2:21">
      <c r="H48" s="23" t="s">
        <v>840</v>
      </c>
      <c r="I48" t="s">
        <v>557</v>
      </c>
      <c r="U48" s="159"/>
    </row>
    <row r="49" spans="8:21" ht="15.6">
      <c r="H49" s="184" t="s">
        <v>795</v>
      </c>
      <c r="I49" s="21" t="s">
        <v>302</v>
      </c>
      <c r="U49" s="159"/>
    </row>
    <row r="50" spans="8:21" ht="15.6">
      <c r="H50" s="23" t="s">
        <v>796</v>
      </c>
      <c r="I50" s="20" t="s">
        <v>304</v>
      </c>
      <c r="U50" s="159"/>
    </row>
    <row r="51" spans="8:21" ht="15.6">
      <c r="H51" s="23" t="s">
        <v>356</v>
      </c>
      <c r="I51" s="20" t="s">
        <v>304</v>
      </c>
      <c r="U51" s="124"/>
    </row>
    <row r="52" spans="8:21" ht="15.6">
      <c r="H52" s="23" t="s">
        <v>600</v>
      </c>
      <c r="I52" s="20" t="s">
        <v>304</v>
      </c>
      <c r="U52" s="124"/>
    </row>
    <row r="53" spans="8:21" ht="15.6">
      <c r="H53" s="23" t="s">
        <v>357</v>
      </c>
      <c r="I53" s="20" t="s">
        <v>304</v>
      </c>
      <c r="U53" s="124"/>
    </row>
    <row r="54" spans="8:21" ht="15.6">
      <c r="H54" s="23" t="s">
        <v>358</v>
      </c>
      <c r="I54" s="20" t="s">
        <v>304</v>
      </c>
      <c r="U54" s="159"/>
    </row>
    <row r="55" spans="8:21" ht="15.6">
      <c r="H55" s="23" t="s">
        <v>797</v>
      </c>
      <c r="I55" s="20" t="s">
        <v>304</v>
      </c>
      <c r="U55" s="124"/>
    </row>
    <row r="56" spans="8:21" ht="15.6">
      <c r="H56" s="23" t="s">
        <v>798</v>
      </c>
      <c r="I56" s="20" t="s">
        <v>304</v>
      </c>
      <c r="U56" s="124"/>
    </row>
    <row r="57" spans="8:21" ht="15.6">
      <c r="H57" s="23" t="s">
        <v>841</v>
      </c>
      <c r="I57" s="20" t="s">
        <v>304</v>
      </c>
      <c r="U57" s="159"/>
    </row>
    <row r="58" spans="8:21" ht="15.6">
      <c r="H58" t="s">
        <v>799</v>
      </c>
      <c r="I58" s="20" t="s">
        <v>304</v>
      </c>
      <c r="U58" s="124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8"/>
  <sheetViews>
    <sheetView tabSelected="1" view="pageBreakPreview" zoomScale="70" zoomScaleNormal="80" zoomScaleSheetLayoutView="70" workbookViewId="0">
      <selection activeCell="B22" sqref="B22:G22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14.10937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0"/>
      <c r="B1" s="131"/>
      <c r="C1" s="346" t="s">
        <v>439</v>
      </c>
      <c r="D1" s="346"/>
      <c r="E1" s="346"/>
      <c r="F1" s="346"/>
      <c r="G1" s="346"/>
      <c r="H1" s="346"/>
      <c r="I1" s="347"/>
      <c r="J1" s="132" t="s">
        <v>93</v>
      </c>
      <c r="K1" s="337" t="s">
        <v>858</v>
      </c>
      <c r="L1" s="338"/>
    </row>
    <row r="2" spans="1:12" ht="27">
      <c r="A2" s="133"/>
      <c r="B2" s="134"/>
      <c r="C2" s="134"/>
      <c r="D2" s="134"/>
      <c r="E2" s="134"/>
      <c r="F2" s="134"/>
      <c r="G2" s="135"/>
      <c r="H2" s="136"/>
      <c r="I2" s="134"/>
      <c r="J2" s="137" t="s">
        <v>53</v>
      </c>
      <c r="K2" s="339" t="s">
        <v>859</v>
      </c>
      <c r="L2" s="340"/>
    </row>
    <row r="3" spans="1:12" ht="27">
      <c r="A3" s="341" t="s">
        <v>292</v>
      </c>
      <c r="B3" s="342"/>
      <c r="C3" s="164" t="s">
        <v>855</v>
      </c>
      <c r="D3" s="138" t="s">
        <v>95</v>
      </c>
      <c r="E3" s="355" t="s">
        <v>854</v>
      </c>
      <c r="F3" s="356"/>
      <c r="G3" s="356"/>
      <c r="H3" s="356"/>
      <c r="I3" s="138" t="s">
        <v>308</v>
      </c>
      <c r="J3" s="349" t="s">
        <v>335</v>
      </c>
      <c r="K3" s="349"/>
      <c r="L3" s="350"/>
    </row>
    <row r="4" spans="1:12" ht="27">
      <c r="A4" s="341" t="s">
        <v>94</v>
      </c>
      <c r="B4" s="342"/>
      <c r="C4" s="351" t="s">
        <v>856</v>
      </c>
      <c r="D4" s="352"/>
      <c r="E4" s="352"/>
      <c r="F4" s="352"/>
      <c r="G4" s="352"/>
      <c r="H4" s="352"/>
      <c r="I4" s="138" t="s">
        <v>601</v>
      </c>
      <c r="J4" s="353" t="s">
        <v>603</v>
      </c>
      <c r="K4" s="353"/>
      <c r="L4" s="354"/>
    </row>
    <row r="5" spans="1:12" ht="27">
      <c r="A5" s="341" t="s">
        <v>340</v>
      </c>
      <c r="B5" s="342"/>
      <c r="C5" s="268" t="s">
        <v>344</v>
      </c>
      <c r="D5" s="138" t="s">
        <v>305</v>
      </c>
      <c r="E5" s="139">
        <v>1</v>
      </c>
      <c r="F5" s="140" t="s">
        <v>338</v>
      </c>
      <c r="G5" s="138" t="s">
        <v>102</v>
      </c>
      <c r="H5" s="139">
        <v>9</v>
      </c>
      <c r="I5" s="141" t="s">
        <v>306</v>
      </c>
      <c r="J5" s="138" t="s">
        <v>339</v>
      </c>
      <c r="K5" s="152">
        <v>39</v>
      </c>
      <c r="L5" s="142" t="s">
        <v>307</v>
      </c>
    </row>
    <row r="6" spans="1:12" ht="27">
      <c r="A6" s="341" t="s">
        <v>312</v>
      </c>
      <c r="B6" s="342"/>
      <c r="C6" s="348"/>
      <c r="D6" s="344"/>
      <c r="E6" s="344"/>
      <c r="F6" s="344"/>
      <c r="G6" s="138" t="s">
        <v>314</v>
      </c>
      <c r="H6" s="344"/>
      <c r="I6" s="344"/>
      <c r="J6" s="138" t="s">
        <v>315</v>
      </c>
      <c r="K6" s="348"/>
      <c r="L6" s="345"/>
    </row>
    <row r="7" spans="1:12" ht="27">
      <c r="A7" s="341" t="s">
        <v>313</v>
      </c>
      <c r="B7" s="342"/>
      <c r="C7" s="343"/>
      <c r="D7" s="343"/>
      <c r="E7" s="343"/>
      <c r="F7" s="343"/>
      <c r="G7" s="138" t="s">
        <v>314</v>
      </c>
      <c r="H7" s="344" t="s">
        <v>849</v>
      </c>
      <c r="I7" s="344"/>
      <c r="J7" s="138" t="s">
        <v>315</v>
      </c>
      <c r="K7" s="344" t="s">
        <v>849</v>
      </c>
      <c r="L7" s="345"/>
    </row>
    <row r="8" spans="1:12" ht="27">
      <c r="A8" s="143"/>
      <c r="B8" s="138" t="s">
        <v>101</v>
      </c>
      <c r="C8" s="152" t="s">
        <v>242</v>
      </c>
      <c r="D8" s="138" t="s">
        <v>314</v>
      </c>
      <c r="E8" s="327" t="str">
        <f>VLOOKUP(C8,'Ref.3'!M3:P25,3,0)</f>
        <v>Sales Supervisor</v>
      </c>
      <c r="F8" s="327"/>
      <c r="G8" s="138" t="s">
        <v>311</v>
      </c>
      <c r="H8" s="327" t="str">
        <f>VLOOKUP(C8,'Ref.3'!M3:P25,4,0)</f>
        <v>Hospitality</v>
      </c>
      <c r="I8" s="327"/>
      <c r="J8" s="138" t="s">
        <v>315</v>
      </c>
      <c r="K8" s="324" t="str">
        <f>VLOOKUP(C8,'Ref.3'!M3:P25,2,0)</f>
        <v>065-924-8833</v>
      </c>
      <c r="L8" s="325"/>
    </row>
    <row r="9" spans="1:12" ht="27">
      <c r="A9" s="143"/>
      <c r="B9" s="138" t="s">
        <v>309</v>
      </c>
      <c r="C9" s="153" t="s">
        <v>182</v>
      </c>
      <c r="D9" s="138" t="s">
        <v>240</v>
      </c>
      <c r="E9" s="323" t="str">
        <f>VLOOKUP(C9,'Ref.3'!B4:G43,2,0)</f>
        <v>LK</v>
      </c>
      <c r="F9" s="323"/>
      <c r="G9" s="138" t="s">
        <v>291</v>
      </c>
      <c r="H9" s="323" t="str">
        <f>VLOOKUP(C9,'Ref.3'!B4:F43,5,0)</f>
        <v>C</v>
      </c>
      <c r="I9" s="323"/>
      <c r="J9" s="138" t="s">
        <v>316</v>
      </c>
      <c r="K9" s="324" t="str">
        <f>VLOOKUP(H9,'Ref.3'!G4:H18,2,0)</f>
        <v>นายมานพ เป่าไม้</v>
      </c>
      <c r="L9" s="325"/>
    </row>
    <row r="10" spans="1:12" ht="27">
      <c r="A10" s="144"/>
      <c r="B10" s="138" t="s">
        <v>296</v>
      </c>
      <c r="C10" s="145"/>
      <c r="D10" s="138" t="s">
        <v>310</v>
      </c>
      <c r="E10" s="326" t="str">
        <f>VLOOKUP(C9,'Ref.3'!B4:F43,2,0)</f>
        <v>LK</v>
      </c>
      <c r="F10" s="326"/>
      <c r="G10" s="138" t="s">
        <v>390</v>
      </c>
      <c r="H10" s="323" t="s">
        <v>179</v>
      </c>
      <c r="I10" s="323"/>
      <c r="J10" s="138" t="s">
        <v>315</v>
      </c>
      <c r="K10" s="327" t="str">
        <f>VLOOKUP(K9,'Ref.3'!M29:N42,2,0)</f>
        <v>089-495-3695</v>
      </c>
      <c r="L10" s="328"/>
    </row>
    <row r="11" spans="1:12" ht="10.8" customHeight="1" thickBot="1">
      <c r="A11" s="146"/>
      <c r="B11" s="134"/>
      <c r="C11" s="134"/>
      <c r="D11" s="134"/>
      <c r="E11" s="134"/>
      <c r="F11" s="134"/>
      <c r="G11" s="147"/>
      <c r="H11" s="148"/>
      <c r="I11" s="149"/>
      <c r="J11" s="147"/>
      <c r="K11" s="150"/>
      <c r="L11" s="151"/>
    </row>
    <row r="12" spans="1:12" ht="24.6">
      <c r="A12" s="28" t="s">
        <v>46</v>
      </c>
      <c r="B12" s="331" t="s">
        <v>96</v>
      </c>
      <c r="C12" s="332"/>
      <c r="D12" s="332"/>
      <c r="E12" s="332"/>
      <c r="F12" s="332"/>
      <c r="G12" s="333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34" t="s">
        <v>531</v>
      </c>
      <c r="C13" s="335"/>
      <c r="D13" s="335"/>
      <c r="E13" s="335"/>
      <c r="F13" s="335"/>
      <c r="G13" s="336"/>
      <c r="H13" s="252">
        <v>4000</v>
      </c>
      <c r="I13" s="253">
        <v>1</v>
      </c>
      <c r="J13" s="254" t="s">
        <v>51</v>
      </c>
      <c r="K13" s="255">
        <f>I13*H13</f>
        <v>4000</v>
      </c>
      <c r="L13" s="256" t="s">
        <v>13</v>
      </c>
    </row>
    <row r="14" spans="1:12" ht="24.6">
      <c r="A14" s="251">
        <v>2</v>
      </c>
      <c r="B14" s="334" t="s">
        <v>532</v>
      </c>
      <c r="C14" s="335"/>
      <c r="D14" s="335"/>
      <c r="E14" s="335"/>
      <c r="F14" s="335"/>
      <c r="G14" s="336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.6">
      <c r="A15" s="251">
        <v>3</v>
      </c>
      <c r="B15" s="357" t="s">
        <v>297</v>
      </c>
      <c r="C15" s="358"/>
      <c r="D15" s="358"/>
      <c r="E15" s="358"/>
      <c r="F15" s="358"/>
      <c r="G15" s="359"/>
      <c r="H15" s="252">
        <v>7000</v>
      </c>
      <c r="I15" s="253">
        <v>1</v>
      </c>
      <c r="J15" s="257" t="s">
        <v>50</v>
      </c>
      <c r="K15" s="255">
        <f t="shared" si="0"/>
        <v>7000</v>
      </c>
      <c r="L15" s="256" t="s">
        <v>13</v>
      </c>
    </row>
    <row r="16" spans="1:12" ht="24.6">
      <c r="A16" s="251">
        <v>4</v>
      </c>
      <c r="B16" s="329" t="s">
        <v>298</v>
      </c>
      <c r="C16" s="329"/>
      <c r="D16" s="329"/>
      <c r="E16" s="329"/>
      <c r="F16" s="329"/>
      <c r="G16" s="329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.6">
      <c r="A17" s="302">
        <v>5</v>
      </c>
      <c r="B17" s="260" t="s">
        <v>518</v>
      </c>
      <c r="C17" s="261"/>
      <c r="D17" s="260" t="s">
        <v>523</v>
      </c>
      <c r="E17" s="330"/>
      <c r="F17" s="330"/>
      <c r="G17" s="330"/>
      <c r="H17" s="315" t="s">
        <v>299</v>
      </c>
      <c r="I17" s="315"/>
      <c r="J17" s="315"/>
      <c r="K17" s="263">
        <f>SUM(K13:K16)</f>
        <v>11000</v>
      </c>
      <c r="L17" s="264" t="s">
        <v>13</v>
      </c>
    </row>
    <row r="18" spans="1:12" ht="24.6">
      <c r="A18" s="303"/>
      <c r="B18" s="265" t="s">
        <v>524</v>
      </c>
      <c r="C18" s="262"/>
      <c r="D18" s="265" t="s">
        <v>525</v>
      </c>
      <c r="E18" s="269"/>
      <c r="F18" s="226" t="s">
        <v>517</v>
      </c>
      <c r="G18" s="262"/>
      <c r="H18" s="300" t="s">
        <v>805</v>
      </c>
      <c r="I18" s="300"/>
      <c r="J18" s="300"/>
      <c r="K18" s="263">
        <f>H14</f>
        <v>0</v>
      </c>
      <c r="L18" s="264" t="s">
        <v>13</v>
      </c>
    </row>
    <row r="19" spans="1:12" ht="24.6">
      <c r="A19" s="304"/>
      <c r="B19" s="265" t="s">
        <v>504</v>
      </c>
      <c r="C19" s="262"/>
      <c r="D19" s="270">
        <v>2567</v>
      </c>
      <c r="E19" s="271"/>
      <c r="F19" s="266"/>
      <c r="G19" s="266"/>
      <c r="H19" s="301" t="s">
        <v>304</v>
      </c>
      <c r="I19" s="301"/>
      <c r="J19" s="301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07" t="s">
        <v>806</v>
      </c>
      <c r="C20" s="308"/>
      <c r="D20" s="309" t="s">
        <v>807</v>
      </c>
      <c r="E20" s="310"/>
      <c r="F20" s="310"/>
      <c r="G20" s="190">
        <f>H13</f>
        <v>4000</v>
      </c>
      <c r="H20" s="191" t="s">
        <v>13</v>
      </c>
      <c r="I20" s="305" t="s">
        <v>808</v>
      </c>
      <c r="J20" s="306"/>
      <c r="K20" s="192">
        <f>K18-K19</f>
        <v>0</v>
      </c>
      <c r="L20" s="193" t="s">
        <v>13</v>
      </c>
    </row>
    <row r="21" spans="1:12" ht="24.6">
      <c r="A21" s="316" t="s">
        <v>521</v>
      </c>
      <c r="B21" s="317"/>
      <c r="C21" s="317"/>
      <c r="D21" s="317"/>
      <c r="E21" s="317"/>
      <c r="F21" s="317"/>
      <c r="G21" s="317"/>
      <c r="H21" s="187"/>
      <c r="I21" s="186"/>
      <c r="J21" s="186"/>
      <c r="K21" s="187"/>
      <c r="L21" s="188"/>
    </row>
    <row r="22" spans="1:12" ht="24.6">
      <c r="A22" s="32" t="s">
        <v>46</v>
      </c>
      <c r="B22" s="318" t="s">
        <v>577</v>
      </c>
      <c r="C22" s="318"/>
      <c r="D22" s="318"/>
      <c r="E22" s="318"/>
      <c r="F22" s="318"/>
      <c r="G22" s="31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82" t="s">
        <v>424</v>
      </c>
      <c r="C23" s="282"/>
      <c r="D23" s="282"/>
      <c r="E23" s="282"/>
      <c r="F23" s="282"/>
      <c r="G23" s="282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27" si="2">IFERROR(I23*H23,0)</f>
        <v>2150</v>
      </c>
      <c r="L23" s="212" t="s">
        <v>13</v>
      </c>
    </row>
    <row r="24" spans="1:12" ht="24.6">
      <c r="A24" s="206">
        <v>2</v>
      </c>
      <c r="B24" s="282" t="s">
        <v>17</v>
      </c>
      <c r="C24" s="282"/>
      <c r="D24" s="282"/>
      <c r="E24" s="282"/>
      <c r="F24" s="282"/>
      <c r="G24" s="282"/>
      <c r="H24" s="207">
        <v>2000</v>
      </c>
      <c r="I24" s="208">
        <v>3</v>
      </c>
      <c r="J24" s="209" t="str">
        <f>IFERROR(VLOOKUP(B24,'Ref.1'!$B$2:$C$278,2,FALSE),"")</f>
        <v>ตัว</v>
      </c>
      <c r="K24" s="207">
        <f t="shared" si="2"/>
        <v>6000</v>
      </c>
      <c r="L24" s="212" t="s">
        <v>13</v>
      </c>
    </row>
    <row r="25" spans="1:12" ht="24.6">
      <c r="A25" s="206">
        <v>3</v>
      </c>
      <c r="B25" s="282" t="s">
        <v>838</v>
      </c>
      <c r="C25" s="282"/>
      <c r="D25" s="282"/>
      <c r="E25" s="282"/>
      <c r="F25" s="282"/>
      <c r="G25" s="282"/>
      <c r="H25" s="207">
        <f>IFERROR(VLOOKUP(B25,'Ref.1'!$E$2:$F$278,2,FALSE),"")</f>
        <v>3</v>
      </c>
      <c r="I25" s="208">
        <v>120</v>
      </c>
      <c r="J25" s="209" t="str">
        <f>IFERROR(VLOOKUP(B25,'Ref.1'!$B$2:$C$278,2,FALSE),"")</f>
        <v>เมตร</v>
      </c>
      <c r="K25" s="207">
        <f t="shared" si="2"/>
        <v>360</v>
      </c>
      <c r="L25" s="212" t="s">
        <v>13</v>
      </c>
    </row>
    <row r="26" spans="1:12" ht="24.6">
      <c r="A26" s="206">
        <v>4</v>
      </c>
      <c r="B26" s="312" t="s">
        <v>144</v>
      </c>
      <c r="C26" s="313"/>
      <c r="D26" s="313"/>
      <c r="E26" s="313"/>
      <c r="F26" s="313"/>
      <c r="G26" s="314"/>
      <c r="H26" s="207">
        <f>IFERROR(VLOOKUP(B26,'Ref.1'!$E$2:$F$278,2,FALSE),"")</f>
        <v>0.55000000000000004</v>
      </c>
      <c r="I26" s="208">
        <v>200</v>
      </c>
      <c r="J26" s="209" t="str">
        <f>IFERROR(VLOOKUP(B26,'Ref.1'!$B$2:$C$278,2,FALSE),"")</f>
        <v>เส้น</v>
      </c>
      <c r="K26" s="207">
        <f t="shared" si="2"/>
        <v>110.00000000000001</v>
      </c>
      <c r="L26" s="212" t="s">
        <v>13</v>
      </c>
    </row>
    <row r="27" spans="1:12" ht="24.6">
      <c r="A27" s="206">
        <v>5</v>
      </c>
      <c r="B27" s="282" t="s">
        <v>848</v>
      </c>
      <c r="C27" s="282"/>
      <c r="D27" s="282"/>
      <c r="E27" s="282"/>
      <c r="F27" s="282"/>
      <c r="G27" s="282"/>
      <c r="H27" s="273">
        <f>IFERROR(VLOOKUP(B27,'[1]Ref.1'!$E$2:$G$273,2,FALSE),"")</f>
        <v>2880</v>
      </c>
      <c r="I27" s="208">
        <v>1</v>
      </c>
      <c r="J27" s="209" t="str">
        <f>IFERROR(VLOOKUP(B27,'[1]Ref.1'!$E$2:$G$291,3,FALSE),"")</f>
        <v>ชุด</v>
      </c>
      <c r="K27" s="273">
        <f t="shared" si="2"/>
        <v>2880</v>
      </c>
      <c r="L27" s="274" t="s">
        <v>13</v>
      </c>
    </row>
    <row r="28" spans="1:12" ht="24.6">
      <c r="A28" s="206">
        <v>6</v>
      </c>
      <c r="B28" s="282"/>
      <c r="C28" s="282"/>
      <c r="D28" s="282"/>
      <c r="E28" s="282"/>
      <c r="F28" s="282"/>
      <c r="G28" s="282"/>
      <c r="H28" s="207" t="str">
        <f>IFERROR(VLOOKUP(B28,'Ref.1'!$E$2:$F$278,2,FALSE),"")</f>
        <v/>
      </c>
      <c r="I28" s="208"/>
      <c r="J28" s="209" t="str">
        <f>IFERROR(VLOOKUP(B28,'Ref.1'!$B$2:$C$278,2,FALSE),"")</f>
        <v/>
      </c>
      <c r="K28" s="207">
        <f t="shared" ref="K28:K35" si="3">IFERROR(I28*H28,0)</f>
        <v>0</v>
      </c>
      <c r="L28" s="212" t="s">
        <v>13</v>
      </c>
    </row>
    <row r="29" spans="1:12" ht="24.6">
      <c r="A29" s="206">
        <v>7</v>
      </c>
      <c r="B29" s="296"/>
      <c r="C29" s="297"/>
      <c r="D29" s="297"/>
      <c r="E29" s="297"/>
      <c r="F29" s="297"/>
      <c r="G29" s="298"/>
      <c r="H29" s="207" t="str">
        <f>IFERROR(VLOOKUP(B29,'Ref.1'!$E$2:$F$278,2,FALSE),"")</f>
        <v/>
      </c>
      <c r="I29" s="208"/>
      <c r="J29" s="209" t="str">
        <f>IFERROR(VLOOKUP(B29,'Ref.1'!$B$2:$C$278,2,FALSE),"")</f>
        <v/>
      </c>
      <c r="K29" s="207">
        <f t="shared" si="3"/>
        <v>0</v>
      </c>
      <c r="L29" s="212" t="s">
        <v>13</v>
      </c>
    </row>
    <row r="30" spans="1:12" ht="24.6">
      <c r="A30" s="206">
        <v>8</v>
      </c>
      <c r="B30" s="311" t="s">
        <v>542</v>
      </c>
      <c r="C30" s="311"/>
      <c r="D30" s="311"/>
      <c r="E30" s="311"/>
      <c r="F30" s="311"/>
      <c r="G30" s="311"/>
      <c r="H30" s="213"/>
      <c r="I30" s="213"/>
      <c r="J30" s="213"/>
      <c r="K30" s="207">
        <f t="shared" si="3"/>
        <v>0</v>
      </c>
      <c r="L30" s="212" t="s">
        <v>13</v>
      </c>
    </row>
    <row r="31" spans="1:12" ht="24.6" hidden="1">
      <c r="A31" s="206">
        <v>21</v>
      </c>
      <c r="B31" s="319"/>
      <c r="C31" s="320"/>
      <c r="D31" s="320"/>
      <c r="E31" s="320"/>
      <c r="F31" s="320"/>
      <c r="G31" s="321"/>
      <c r="H31" s="207" t="str">
        <f t="shared" ref="H31:H32" si="4">IFERROR(VLOOKUP(B31,Priceนอกอาคาร,2,FALSE),"")</f>
        <v/>
      </c>
      <c r="I31" s="209"/>
      <c r="J31" s="209" t="str">
        <f t="shared" ref="J31:J35" si="5">IFERROR(VLOOKUP(B31,หน่วยนอกอาคาร,2,FALSE),"")</f>
        <v/>
      </c>
      <c r="K31" s="207">
        <f t="shared" si="3"/>
        <v>0</v>
      </c>
      <c r="L31" s="212" t="s">
        <v>13</v>
      </c>
    </row>
    <row r="32" spans="1:12" ht="24.6" hidden="1">
      <c r="A32" s="211">
        <v>22</v>
      </c>
      <c r="B32" s="296"/>
      <c r="C32" s="297"/>
      <c r="D32" s="297"/>
      <c r="E32" s="297"/>
      <c r="F32" s="297"/>
      <c r="G32" s="298"/>
      <c r="H32" s="207" t="str">
        <f t="shared" si="4"/>
        <v/>
      </c>
      <c r="I32" s="209"/>
      <c r="J32" s="209" t="str">
        <f t="shared" si="5"/>
        <v/>
      </c>
      <c r="K32" s="207">
        <f t="shared" si="3"/>
        <v>0</v>
      </c>
      <c r="L32" s="212" t="s">
        <v>13</v>
      </c>
    </row>
    <row r="33" spans="1:12" ht="24.6" hidden="1">
      <c r="A33" s="206">
        <v>23</v>
      </c>
      <c r="B33" s="296"/>
      <c r="C33" s="297"/>
      <c r="D33" s="297"/>
      <c r="E33" s="297"/>
      <c r="F33" s="297"/>
      <c r="G33" s="298"/>
      <c r="H33" s="207" t="str">
        <f>IFERROR(VLOOKUP(B33,Priceนอกอาคาร,2,FALSE),"")</f>
        <v/>
      </c>
      <c r="I33" s="214"/>
      <c r="J33" s="209" t="str">
        <f t="shared" si="5"/>
        <v/>
      </c>
      <c r="K33" s="207">
        <f t="shared" si="3"/>
        <v>0</v>
      </c>
      <c r="L33" s="212" t="s">
        <v>13</v>
      </c>
    </row>
    <row r="34" spans="1:12" ht="24.6" hidden="1">
      <c r="A34" s="211">
        <v>24</v>
      </c>
      <c r="B34" s="296"/>
      <c r="C34" s="297"/>
      <c r="D34" s="297"/>
      <c r="E34" s="297"/>
      <c r="F34" s="297"/>
      <c r="G34" s="298"/>
      <c r="H34" s="207" t="str">
        <f>IFERROR(VLOOKUP(B34,Priceนอกอาคาร,2,FALSE),"")</f>
        <v/>
      </c>
      <c r="I34" s="214"/>
      <c r="J34" s="209" t="str">
        <f t="shared" si="5"/>
        <v/>
      </c>
      <c r="K34" s="207">
        <f t="shared" si="3"/>
        <v>0</v>
      </c>
      <c r="L34" s="212" t="s">
        <v>13</v>
      </c>
    </row>
    <row r="35" spans="1:12" ht="24.6" hidden="1">
      <c r="A35" s="206">
        <v>25</v>
      </c>
      <c r="B35" s="296"/>
      <c r="C35" s="297"/>
      <c r="D35" s="297"/>
      <c r="E35" s="297"/>
      <c r="F35" s="297"/>
      <c r="G35" s="298"/>
      <c r="H35" s="207" t="str">
        <f t="shared" ref="H35" si="6">IFERROR(VLOOKUP(B35,Priceนอกอาคาร,2,FALSE),"")</f>
        <v/>
      </c>
      <c r="I35" s="214"/>
      <c r="J35" s="209" t="str">
        <f t="shared" si="5"/>
        <v/>
      </c>
      <c r="K35" s="207">
        <f t="shared" si="3"/>
        <v>0</v>
      </c>
      <c r="L35" s="212" t="s">
        <v>13</v>
      </c>
    </row>
    <row r="36" spans="1:12" ht="27" thickBot="1">
      <c r="A36" s="290" t="s">
        <v>97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15">
        <f>SUM(K23:K35)</f>
        <v>11500</v>
      </c>
      <c r="L36" s="216" t="s">
        <v>13</v>
      </c>
    </row>
    <row r="37" spans="1:12" ht="24.6" hidden="1">
      <c r="A37" s="292" t="s">
        <v>337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4"/>
    </row>
    <row r="38" spans="1:12" ht="27" hidden="1">
      <c r="A38" s="217" t="s">
        <v>46</v>
      </c>
      <c r="B38" s="295" t="s">
        <v>88</v>
      </c>
      <c r="C38" s="295"/>
      <c r="D38" s="295"/>
      <c r="E38" s="295"/>
      <c r="F38" s="295"/>
      <c r="G38" s="295"/>
      <c r="H38" s="219" t="s">
        <v>2</v>
      </c>
      <c r="I38" s="218" t="s">
        <v>30</v>
      </c>
      <c r="J38" s="218" t="s">
        <v>1</v>
      </c>
      <c r="K38" s="219" t="s">
        <v>3</v>
      </c>
      <c r="L38" s="220" t="s">
        <v>1</v>
      </c>
    </row>
    <row r="39" spans="1:12" ht="24.6" hidden="1">
      <c r="A39" s="221">
        <v>1</v>
      </c>
      <c r="B39" s="282" t="s">
        <v>488</v>
      </c>
      <c r="C39" s="282"/>
      <c r="D39" s="282"/>
      <c r="E39" s="282"/>
      <c r="F39" s="282"/>
      <c r="G39" s="282"/>
      <c r="H39" s="207">
        <f t="shared" ref="H39:H50" si="7">IFERROR(VLOOKUP(B39,Priceนอกอาคาร,2,FALSE),"")</f>
        <v>2000</v>
      </c>
      <c r="I39" s="208"/>
      <c r="J39" s="209" t="str">
        <f>IFERROR(VLOOKUP(B39,หน่วยนอกอาคาร,2,FALSE),"")</f>
        <v>ตัว</v>
      </c>
      <c r="K39" s="207">
        <f t="shared" ref="K39:K50" si="8">IFERROR(I39*H39,0)</f>
        <v>0</v>
      </c>
      <c r="L39" s="210" t="s">
        <v>13</v>
      </c>
    </row>
    <row r="40" spans="1:12" ht="24.6" hidden="1">
      <c r="A40" s="221">
        <v>2</v>
      </c>
      <c r="B40" s="282" t="s">
        <v>489</v>
      </c>
      <c r="C40" s="282"/>
      <c r="D40" s="282"/>
      <c r="E40" s="282"/>
      <c r="F40" s="282"/>
      <c r="G40" s="282"/>
      <c r="H40" s="207">
        <f t="shared" si="7"/>
        <v>10890</v>
      </c>
      <c r="I40" s="208"/>
      <c r="J40" s="209" t="str">
        <f t="shared" ref="J40:J68" si="9">IFERROR(VLOOKUP(B40,หน่วยนอกอาคาร,2,FALSE),"")</f>
        <v>ตัว</v>
      </c>
      <c r="K40" s="207">
        <f t="shared" si="8"/>
        <v>0</v>
      </c>
      <c r="L40" s="210" t="s">
        <v>13</v>
      </c>
    </row>
    <row r="41" spans="1:12" ht="24.6" hidden="1">
      <c r="A41" s="221">
        <v>3</v>
      </c>
      <c r="B41" s="282" t="s">
        <v>129</v>
      </c>
      <c r="C41" s="282"/>
      <c r="D41" s="282"/>
      <c r="E41" s="282"/>
      <c r="F41" s="282"/>
      <c r="G41" s="282"/>
      <c r="H41" s="207" t="str">
        <f t="shared" si="7"/>
        <v/>
      </c>
      <c r="I41" s="208"/>
      <c r="J41" s="209" t="str">
        <f t="shared" si="9"/>
        <v/>
      </c>
      <c r="K41" s="207">
        <f t="shared" si="8"/>
        <v>0</v>
      </c>
      <c r="L41" s="210" t="s">
        <v>13</v>
      </c>
    </row>
    <row r="42" spans="1:12" ht="24.6" hidden="1">
      <c r="A42" s="221">
        <v>4</v>
      </c>
      <c r="B42" s="282" t="s">
        <v>130</v>
      </c>
      <c r="C42" s="282"/>
      <c r="D42" s="282"/>
      <c r="E42" s="282"/>
      <c r="F42" s="282"/>
      <c r="G42" s="282"/>
      <c r="H42" s="207" t="str">
        <f t="shared" si="7"/>
        <v/>
      </c>
      <c r="I42" s="208"/>
      <c r="J42" s="209" t="str">
        <f t="shared" si="9"/>
        <v/>
      </c>
      <c r="K42" s="207">
        <f t="shared" si="8"/>
        <v>0</v>
      </c>
      <c r="L42" s="210" t="s">
        <v>13</v>
      </c>
    </row>
    <row r="43" spans="1:12" ht="24.6" hidden="1">
      <c r="A43" s="221">
        <v>5</v>
      </c>
      <c r="B43" s="296" t="s">
        <v>131</v>
      </c>
      <c r="C43" s="297"/>
      <c r="D43" s="297"/>
      <c r="E43" s="297"/>
      <c r="F43" s="297"/>
      <c r="G43" s="298"/>
      <c r="H43" s="207">
        <f t="shared" si="7"/>
        <v>1800</v>
      </c>
      <c r="I43" s="208"/>
      <c r="J43" s="209" t="str">
        <f t="shared" si="9"/>
        <v>กล่อง</v>
      </c>
      <c r="K43" s="207">
        <f t="shared" si="8"/>
        <v>0</v>
      </c>
      <c r="L43" s="210" t="s">
        <v>13</v>
      </c>
    </row>
    <row r="44" spans="1:12" ht="24.6" hidden="1">
      <c r="A44" s="221">
        <v>6</v>
      </c>
      <c r="B44" s="296" t="s">
        <v>41</v>
      </c>
      <c r="C44" s="297"/>
      <c r="D44" s="297"/>
      <c r="E44" s="297"/>
      <c r="F44" s="297"/>
      <c r="G44" s="298"/>
      <c r="H44" s="207">
        <f t="shared" si="7"/>
        <v>50</v>
      </c>
      <c r="I44" s="208"/>
      <c r="J44" s="209" t="str">
        <f t="shared" si="9"/>
        <v>ถุง</v>
      </c>
      <c r="K44" s="207">
        <f t="shared" si="8"/>
        <v>0</v>
      </c>
      <c r="L44" s="210" t="s">
        <v>13</v>
      </c>
    </row>
    <row r="45" spans="1:12" ht="24.6" hidden="1">
      <c r="A45" s="221">
        <v>7</v>
      </c>
      <c r="B45" s="296"/>
      <c r="C45" s="297"/>
      <c r="D45" s="297"/>
      <c r="E45" s="297"/>
      <c r="F45" s="297"/>
      <c r="G45" s="298"/>
      <c r="H45" s="207" t="str">
        <f t="shared" si="7"/>
        <v/>
      </c>
      <c r="I45" s="208"/>
      <c r="J45" s="209" t="str">
        <f t="shared" si="9"/>
        <v/>
      </c>
      <c r="K45" s="207">
        <f t="shared" si="8"/>
        <v>0</v>
      </c>
      <c r="L45" s="210" t="s">
        <v>13</v>
      </c>
    </row>
    <row r="46" spans="1:12" ht="24.6" hidden="1">
      <c r="A46" s="221">
        <v>8</v>
      </c>
      <c r="B46" s="296"/>
      <c r="C46" s="297"/>
      <c r="D46" s="297"/>
      <c r="E46" s="297"/>
      <c r="F46" s="297"/>
      <c r="G46" s="298"/>
      <c r="H46" s="207" t="str">
        <f t="shared" si="7"/>
        <v/>
      </c>
      <c r="I46" s="208"/>
      <c r="J46" s="209" t="str">
        <f t="shared" si="9"/>
        <v/>
      </c>
      <c r="K46" s="207">
        <f t="shared" si="8"/>
        <v>0</v>
      </c>
      <c r="L46" s="210" t="s">
        <v>13</v>
      </c>
    </row>
    <row r="47" spans="1:12" ht="24.6" hidden="1">
      <c r="A47" s="221">
        <v>9</v>
      </c>
      <c r="B47" s="296"/>
      <c r="C47" s="297"/>
      <c r="D47" s="297"/>
      <c r="E47" s="297"/>
      <c r="F47" s="297"/>
      <c r="G47" s="298"/>
      <c r="H47" s="207" t="str">
        <f t="shared" si="7"/>
        <v/>
      </c>
      <c r="I47" s="208"/>
      <c r="J47" s="209" t="str">
        <f t="shared" si="9"/>
        <v/>
      </c>
      <c r="K47" s="207">
        <f t="shared" si="8"/>
        <v>0</v>
      </c>
      <c r="L47" s="210" t="s">
        <v>13</v>
      </c>
    </row>
    <row r="48" spans="1:12" ht="24.6" hidden="1">
      <c r="A48" s="221">
        <v>10</v>
      </c>
      <c r="B48" s="296"/>
      <c r="C48" s="297"/>
      <c r="D48" s="297"/>
      <c r="E48" s="297"/>
      <c r="F48" s="297"/>
      <c r="G48" s="298"/>
      <c r="H48" s="207" t="str">
        <f t="shared" si="7"/>
        <v/>
      </c>
      <c r="I48" s="208"/>
      <c r="J48" s="209" t="str">
        <f t="shared" si="9"/>
        <v/>
      </c>
      <c r="K48" s="207">
        <f t="shared" si="8"/>
        <v>0</v>
      </c>
      <c r="L48" s="210" t="s">
        <v>13</v>
      </c>
    </row>
    <row r="49" spans="1:12" ht="24.6" hidden="1">
      <c r="A49" s="221">
        <v>11</v>
      </c>
      <c r="B49" s="296"/>
      <c r="C49" s="297"/>
      <c r="D49" s="297"/>
      <c r="E49" s="297"/>
      <c r="F49" s="297"/>
      <c r="G49" s="298"/>
      <c r="H49" s="207" t="str">
        <f t="shared" si="7"/>
        <v/>
      </c>
      <c r="I49" s="209"/>
      <c r="J49" s="209" t="str">
        <f t="shared" si="9"/>
        <v/>
      </c>
      <c r="K49" s="207">
        <f t="shared" si="8"/>
        <v>0</v>
      </c>
      <c r="L49" s="210" t="s">
        <v>13</v>
      </c>
    </row>
    <row r="50" spans="1:12" ht="24.6" hidden="1">
      <c r="A50" s="221">
        <v>12</v>
      </c>
      <c r="B50" s="296"/>
      <c r="C50" s="297"/>
      <c r="D50" s="297"/>
      <c r="E50" s="297"/>
      <c r="F50" s="297"/>
      <c r="G50" s="298"/>
      <c r="H50" s="207" t="str">
        <f t="shared" si="7"/>
        <v/>
      </c>
      <c r="I50" s="209"/>
      <c r="J50" s="209" t="str">
        <f t="shared" si="9"/>
        <v/>
      </c>
      <c r="K50" s="207">
        <f t="shared" si="8"/>
        <v>0</v>
      </c>
      <c r="L50" s="210" t="s">
        <v>13</v>
      </c>
    </row>
    <row r="51" spans="1:12" ht="24.6" hidden="1">
      <c r="A51" s="222">
        <v>13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14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15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16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17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18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19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20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21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22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23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24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25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26</v>
      </c>
      <c r="B64" s="223"/>
      <c r="C64" s="224"/>
      <c r="D64" s="224"/>
      <c r="E64" s="224"/>
      <c r="F64" s="224"/>
      <c r="G64" s="224"/>
      <c r="H64" s="225" t="str">
        <f t="shared" ref="H64:H68" si="10">IFERROR(VLOOKUP(B64,Priceนอกอาคาร,2,FALSE),"")</f>
        <v/>
      </c>
      <c r="I64" s="226"/>
      <c r="J64" s="226" t="str">
        <f t="shared" si="9"/>
        <v/>
      </c>
      <c r="K64" s="225">
        <f>IFERROR(I64*H64,0)</f>
        <v>0</v>
      </c>
      <c r="L64" s="210"/>
    </row>
    <row r="65" spans="1:12" ht="24.6" hidden="1">
      <c r="A65" s="222">
        <v>27</v>
      </c>
      <c r="B65" s="223"/>
      <c r="C65" s="224"/>
      <c r="D65" s="224"/>
      <c r="E65" s="224"/>
      <c r="F65" s="224"/>
      <c r="G65" s="224"/>
      <c r="H65" s="225" t="str">
        <f t="shared" si="10"/>
        <v/>
      </c>
      <c r="I65" s="226"/>
      <c r="J65" s="226" t="str">
        <f t="shared" si="9"/>
        <v/>
      </c>
      <c r="K65" s="225">
        <f>IFERROR(I65*H65,0)</f>
        <v>0</v>
      </c>
      <c r="L65" s="210"/>
    </row>
    <row r="66" spans="1:12" ht="11.55" hidden="1" customHeight="1">
      <c r="A66" s="222">
        <v>28</v>
      </c>
      <c r="B66" s="223"/>
      <c r="C66" s="224"/>
      <c r="D66" s="224"/>
      <c r="E66" s="224"/>
      <c r="F66" s="224"/>
      <c r="G66" s="224"/>
      <c r="H66" s="225" t="str">
        <f t="shared" si="10"/>
        <v/>
      </c>
      <c r="I66" s="226"/>
      <c r="J66" s="226" t="str">
        <f t="shared" si="9"/>
        <v/>
      </c>
      <c r="K66" s="225">
        <f>IFERROR(I66*H66,0)</f>
        <v>0</v>
      </c>
      <c r="L66" s="210"/>
    </row>
    <row r="67" spans="1:12" ht="24.6" hidden="1">
      <c r="A67" s="222">
        <v>29</v>
      </c>
      <c r="B67" s="223"/>
      <c r="C67" s="224"/>
      <c r="D67" s="224"/>
      <c r="E67" s="224"/>
      <c r="F67" s="224"/>
      <c r="G67" s="224"/>
      <c r="H67" s="225" t="str">
        <f t="shared" si="10"/>
        <v/>
      </c>
      <c r="I67" s="226"/>
      <c r="J67" s="226" t="str">
        <f t="shared" si="9"/>
        <v/>
      </c>
      <c r="K67" s="225">
        <f>IFERROR(I67*H67,0)</f>
        <v>0</v>
      </c>
      <c r="L67" s="210"/>
    </row>
    <row r="68" spans="1:12" ht="24.6" hidden="1">
      <c r="A68" s="227">
        <v>30</v>
      </c>
      <c r="B68" s="228"/>
      <c r="C68" s="229"/>
      <c r="D68" s="229"/>
      <c r="E68" s="229"/>
      <c r="F68" s="229"/>
      <c r="G68" s="229"/>
      <c r="H68" s="230" t="str">
        <f t="shared" si="10"/>
        <v/>
      </c>
      <c r="I68" s="226"/>
      <c r="J68" s="226" t="str">
        <f t="shared" si="9"/>
        <v/>
      </c>
      <c r="K68" s="230">
        <f>IFERROR(I68*H68,0)</f>
        <v>0</v>
      </c>
      <c r="L68" s="231"/>
    </row>
    <row r="69" spans="1:12" ht="27" hidden="1" thickBot="1">
      <c r="A69" s="232"/>
      <c r="B69" s="322"/>
      <c r="C69" s="322"/>
      <c r="D69" s="322"/>
      <c r="E69" s="322"/>
      <c r="F69" s="322"/>
      <c r="G69" s="322"/>
      <c r="H69" s="233"/>
      <c r="I69" s="299" t="s">
        <v>97</v>
      </c>
      <c r="J69" s="299"/>
      <c r="K69" s="234">
        <f>SUM(K39:K68)</f>
        <v>0</v>
      </c>
      <c r="L69" s="235" t="s">
        <v>13</v>
      </c>
    </row>
    <row r="70" spans="1:12" ht="24.6">
      <c r="A70" s="236"/>
      <c r="B70" s="283" t="s">
        <v>706</v>
      </c>
      <c r="C70" s="284"/>
      <c r="D70" s="284"/>
      <c r="E70" s="284"/>
      <c r="F70" s="284"/>
      <c r="G70" s="285"/>
      <c r="H70" s="237"/>
      <c r="I70" s="238"/>
      <c r="J70" s="238"/>
      <c r="K70" s="237"/>
      <c r="L70" s="239"/>
    </row>
    <row r="71" spans="1:12" ht="24.6">
      <c r="A71" s="240" t="s">
        <v>46</v>
      </c>
      <c r="B71" s="286" t="s">
        <v>96</v>
      </c>
      <c r="C71" s="286"/>
      <c r="D71" s="286"/>
      <c r="E71" s="286"/>
      <c r="F71" s="286"/>
      <c r="G71" s="286"/>
      <c r="H71" s="242" t="s">
        <v>47</v>
      </c>
      <c r="I71" s="241" t="s">
        <v>48</v>
      </c>
      <c r="J71" s="241" t="s">
        <v>1</v>
      </c>
      <c r="K71" s="242" t="s">
        <v>49</v>
      </c>
      <c r="L71" s="243" t="s">
        <v>1</v>
      </c>
    </row>
    <row r="72" spans="1:12" ht="24.6">
      <c r="A72" s="244">
        <v>1</v>
      </c>
      <c r="B72" s="282"/>
      <c r="C72" s="282"/>
      <c r="D72" s="282"/>
      <c r="E72" s="282"/>
      <c r="F72" s="282"/>
      <c r="G72" s="282"/>
      <c r="H72" s="207" t="str">
        <f t="shared" ref="H72:H87" si="11">IFERROR(VLOOKUP(B72,Priceนอกอาคาร,2,FALSE),"")</f>
        <v/>
      </c>
      <c r="I72" s="213"/>
      <c r="J72" s="209" t="str">
        <f t="shared" ref="J72:J87" si="12">IFERROR(VLOOKUP(B72,หน่วยนอกอาคาร,2,FALSE),"")</f>
        <v/>
      </c>
      <c r="K72" s="207">
        <f t="shared" ref="K72:K76" si="13">IFERROR(I72*H72,0)</f>
        <v>0</v>
      </c>
      <c r="L72" s="245" t="s">
        <v>13</v>
      </c>
    </row>
    <row r="73" spans="1:12" ht="24.6" hidden="1">
      <c r="A73" s="244">
        <v>3</v>
      </c>
      <c r="B73" s="282"/>
      <c r="C73" s="282"/>
      <c r="D73" s="282"/>
      <c r="E73" s="282"/>
      <c r="F73" s="282"/>
      <c r="G73" s="282"/>
      <c r="H73" s="207" t="str">
        <f t="shared" si="11"/>
        <v/>
      </c>
      <c r="I73" s="213"/>
      <c r="J73" s="209" t="str">
        <f t="shared" ref="J73" si="14">IFERROR(VLOOKUP(B73,หน่วยนอกอาคาร,2,FALSE),"")</f>
        <v/>
      </c>
      <c r="K73" s="207">
        <f t="shared" ref="K73" si="15">IFERROR(I73*H73,0)</f>
        <v>0</v>
      </c>
      <c r="L73" s="245" t="s">
        <v>13</v>
      </c>
    </row>
    <row r="74" spans="1:12" ht="24.6" hidden="1">
      <c r="A74" s="244">
        <v>4</v>
      </c>
      <c r="B74" s="282"/>
      <c r="C74" s="282"/>
      <c r="D74" s="282"/>
      <c r="E74" s="282"/>
      <c r="F74" s="282"/>
      <c r="G74" s="282"/>
      <c r="H74" s="207" t="str">
        <f t="shared" si="11"/>
        <v/>
      </c>
      <c r="I74" s="213"/>
      <c r="J74" s="209" t="str">
        <f t="shared" ref="J74:J75" si="16">IFERROR(VLOOKUP(B74,หน่วยนอกอาคาร,2,FALSE),"")</f>
        <v/>
      </c>
      <c r="K74" s="207">
        <f t="shared" ref="K74" si="17">IFERROR(I74*H74,0)</f>
        <v>0</v>
      </c>
      <c r="L74" s="245" t="s">
        <v>13</v>
      </c>
    </row>
    <row r="75" spans="1:12" ht="24.6" hidden="1">
      <c r="A75" s="244">
        <v>5</v>
      </c>
      <c r="B75" s="282"/>
      <c r="C75" s="282"/>
      <c r="D75" s="282"/>
      <c r="E75" s="282"/>
      <c r="F75" s="282"/>
      <c r="G75" s="282"/>
      <c r="H75" s="207" t="str">
        <f t="shared" si="11"/>
        <v/>
      </c>
      <c r="I75" s="213"/>
      <c r="J75" s="209" t="str">
        <f t="shared" si="16"/>
        <v/>
      </c>
      <c r="K75" s="207"/>
      <c r="L75" s="245" t="s">
        <v>13</v>
      </c>
    </row>
    <row r="76" spans="1:12" ht="24.6" hidden="1">
      <c r="A76" s="244">
        <v>6</v>
      </c>
      <c r="B76" s="282"/>
      <c r="C76" s="282"/>
      <c r="D76" s="282"/>
      <c r="E76" s="282"/>
      <c r="F76" s="282"/>
      <c r="G76" s="282"/>
      <c r="H76" s="207" t="str">
        <f t="shared" si="11"/>
        <v/>
      </c>
      <c r="I76" s="213"/>
      <c r="J76" s="209" t="str">
        <f t="shared" si="12"/>
        <v/>
      </c>
      <c r="K76" s="207">
        <f t="shared" si="13"/>
        <v>0</v>
      </c>
      <c r="L76" s="245" t="s">
        <v>13</v>
      </c>
    </row>
    <row r="77" spans="1:12" ht="27" thickBot="1">
      <c r="A77" s="290" t="s">
        <v>97</v>
      </c>
      <c r="B77" s="291"/>
      <c r="C77" s="291"/>
      <c r="D77" s="291"/>
      <c r="E77" s="291"/>
      <c r="F77" s="291"/>
      <c r="G77" s="291"/>
      <c r="H77" s="291"/>
      <c r="I77" s="291"/>
      <c r="J77" s="291"/>
      <c r="K77" s="246">
        <f>SUM(K72:K76)</f>
        <v>0</v>
      </c>
      <c r="L77" s="247" t="s">
        <v>13</v>
      </c>
    </row>
    <row r="78" spans="1:12" ht="24.6">
      <c r="A78" s="236"/>
      <c r="B78" s="283" t="s">
        <v>450</v>
      </c>
      <c r="C78" s="284"/>
      <c r="D78" s="284"/>
      <c r="E78" s="284"/>
      <c r="F78" s="284"/>
      <c r="G78" s="285"/>
      <c r="H78" s="237"/>
      <c r="I78" s="238"/>
      <c r="J78" s="238"/>
      <c r="K78" s="237"/>
      <c r="L78" s="239"/>
    </row>
    <row r="79" spans="1:12" ht="24.6">
      <c r="A79" s="240" t="s">
        <v>46</v>
      </c>
      <c r="B79" s="286" t="s">
        <v>96</v>
      </c>
      <c r="C79" s="286"/>
      <c r="D79" s="286"/>
      <c r="E79" s="286"/>
      <c r="F79" s="286"/>
      <c r="G79" s="286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>
      <c r="A80" s="244">
        <v>1</v>
      </c>
      <c r="B80" s="282" t="s">
        <v>421</v>
      </c>
      <c r="C80" s="282"/>
      <c r="D80" s="282"/>
      <c r="E80" s="282"/>
      <c r="F80" s="282"/>
      <c r="G80" s="282"/>
      <c r="H80" s="207">
        <v>1500</v>
      </c>
      <c r="I80" s="208">
        <v>2</v>
      </c>
      <c r="J80" s="209" t="s">
        <v>423</v>
      </c>
      <c r="K80" s="207">
        <f t="shared" ref="K80" si="18">IFERROR(I80*H80,0)</f>
        <v>3000</v>
      </c>
      <c r="L80" s="245" t="s">
        <v>13</v>
      </c>
    </row>
    <row r="81" spans="1:12" ht="24.6">
      <c r="A81" s="244">
        <v>2</v>
      </c>
      <c r="B81" s="282" t="s">
        <v>631</v>
      </c>
      <c r="C81" s="282"/>
      <c r="D81" s="282"/>
      <c r="E81" s="282"/>
      <c r="F81" s="282"/>
      <c r="G81" s="282"/>
      <c r="H81" s="207">
        <v>7</v>
      </c>
      <c r="I81" s="208">
        <v>120</v>
      </c>
      <c r="J81" s="209" t="s">
        <v>4</v>
      </c>
      <c r="K81" s="207">
        <f t="shared" ref="K81" si="19">IFERROR(I81*H81,0)</f>
        <v>840</v>
      </c>
      <c r="L81" s="245" t="s">
        <v>13</v>
      </c>
    </row>
    <row r="82" spans="1:12" ht="24.6">
      <c r="A82" s="244">
        <v>3</v>
      </c>
      <c r="B82" s="282" t="s">
        <v>426</v>
      </c>
      <c r="C82" s="282"/>
      <c r="D82" s="282"/>
      <c r="E82" s="282"/>
      <c r="F82" s="282"/>
      <c r="G82" s="282"/>
      <c r="H82" s="207">
        <v>1000</v>
      </c>
      <c r="I82" s="208">
        <v>1</v>
      </c>
      <c r="J82" s="209" t="s">
        <v>0</v>
      </c>
      <c r="K82" s="207">
        <f t="shared" ref="K82:K87" si="20">IFERROR(I82*H82,0)</f>
        <v>1000</v>
      </c>
      <c r="L82" s="245" t="s">
        <v>13</v>
      </c>
    </row>
    <row r="83" spans="1:12" ht="25.2" thickBot="1">
      <c r="A83" s="244">
        <v>4</v>
      </c>
      <c r="B83" s="282" t="s">
        <v>427</v>
      </c>
      <c r="C83" s="282"/>
      <c r="D83" s="282"/>
      <c r="E83" s="282"/>
      <c r="F83" s="282"/>
      <c r="G83" s="282"/>
      <c r="H83" s="207">
        <v>1500</v>
      </c>
      <c r="I83" s="213">
        <v>1</v>
      </c>
      <c r="J83" s="209" t="str">
        <f t="shared" ref="J83:J84" si="21">IFERROR(VLOOKUP(B83,หน่วยนอกอาคาร,2,FALSE),"")</f>
        <v>จุด</v>
      </c>
      <c r="K83" s="207">
        <f t="shared" si="20"/>
        <v>1500</v>
      </c>
      <c r="L83" s="245" t="s">
        <v>13</v>
      </c>
    </row>
    <row r="84" spans="1:12" ht="24.6" hidden="1" customHeight="1">
      <c r="A84" s="244">
        <v>5</v>
      </c>
      <c r="B84" s="272"/>
      <c r="C84" s="272"/>
      <c r="D84" s="272"/>
      <c r="E84" s="272"/>
      <c r="F84" s="272"/>
      <c r="G84" s="272"/>
      <c r="H84" s="207" t="str">
        <f t="shared" ref="H84" si="22">IFERROR(VLOOKUP(B84,Priceนอกอาคาร,2,FALSE),"")</f>
        <v/>
      </c>
      <c r="I84" s="213"/>
      <c r="J84" s="209" t="str">
        <f t="shared" si="21"/>
        <v/>
      </c>
      <c r="K84" s="207">
        <f t="shared" si="20"/>
        <v>0</v>
      </c>
      <c r="L84" s="245" t="s">
        <v>13</v>
      </c>
    </row>
    <row r="85" spans="1:12" ht="24.6" hidden="1" customHeight="1">
      <c r="A85" s="244">
        <v>6</v>
      </c>
      <c r="B85" s="272"/>
      <c r="C85" s="272"/>
      <c r="D85" s="272"/>
      <c r="E85" s="272"/>
      <c r="F85" s="272"/>
      <c r="G85" s="272"/>
      <c r="H85" s="207" t="str">
        <f t="shared" si="11"/>
        <v/>
      </c>
      <c r="I85" s="213"/>
      <c r="J85" s="209" t="str">
        <f t="shared" si="12"/>
        <v/>
      </c>
      <c r="K85" s="207">
        <f t="shared" si="20"/>
        <v>0</v>
      </c>
      <c r="L85" s="245" t="s">
        <v>13</v>
      </c>
    </row>
    <row r="86" spans="1:12" ht="25.2" hidden="1" customHeight="1" thickBot="1">
      <c r="A86" s="244">
        <v>7</v>
      </c>
      <c r="B86" s="272"/>
      <c r="C86" s="272"/>
      <c r="D86" s="272"/>
      <c r="E86" s="272"/>
      <c r="F86" s="272"/>
      <c r="G86" s="272"/>
      <c r="H86" s="248" t="str">
        <f t="shared" si="11"/>
        <v/>
      </c>
      <c r="I86" s="249"/>
      <c r="J86" s="250" t="str">
        <f t="shared" si="12"/>
        <v/>
      </c>
      <c r="K86" s="207">
        <f t="shared" si="20"/>
        <v>0</v>
      </c>
      <c r="L86" s="245" t="s">
        <v>13</v>
      </c>
    </row>
    <row r="87" spans="1:12" ht="23.55" hidden="1" customHeight="1" thickBot="1">
      <c r="A87" s="244">
        <v>8</v>
      </c>
      <c r="B87" s="272"/>
      <c r="C87" s="272"/>
      <c r="D87" s="272"/>
      <c r="E87" s="272"/>
      <c r="F87" s="272"/>
      <c r="G87" s="272"/>
      <c r="H87" s="94" t="str">
        <f t="shared" si="11"/>
        <v/>
      </c>
      <c r="I87" s="104"/>
      <c r="J87" s="95" t="str">
        <f t="shared" si="12"/>
        <v/>
      </c>
      <c r="K87" s="207">
        <f t="shared" si="20"/>
        <v>0</v>
      </c>
      <c r="L87" s="245" t="s">
        <v>13</v>
      </c>
    </row>
    <row r="88" spans="1:12" ht="28.8" customHeight="1">
      <c r="A88" s="36"/>
      <c r="B88" s="287" t="s">
        <v>857</v>
      </c>
      <c r="C88" s="287"/>
      <c r="D88" s="287"/>
      <c r="E88" s="287"/>
      <c r="F88" s="287"/>
      <c r="G88" s="287"/>
      <c r="H88" s="37"/>
      <c r="I88" s="289" t="s">
        <v>97</v>
      </c>
      <c r="J88" s="289"/>
      <c r="K88" s="165">
        <f>SUM(K80:K86)</f>
        <v>6340</v>
      </c>
      <c r="L88" s="26" t="s">
        <v>13</v>
      </c>
    </row>
    <row r="89" spans="1:12" ht="6.6" hidden="1" customHeight="1">
      <c r="A89" s="36"/>
      <c r="B89" s="287"/>
      <c r="C89" s="287"/>
      <c r="D89" s="287"/>
      <c r="E89" s="287"/>
      <c r="F89" s="287"/>
      <c r="G89" s="287"/>
      <c r="H89" s="37"/>
      <c r="I89" s="39"/>
      <c r="J89" s="39"/>
      <c r="K89" s="38"/>
      <c r="L89" s="26"/>
    </row>
    <row r="90" spans="1:12" ht="28.8">
      <c r="A90" s="27"/>
      <c r="B90" s="287"/>
      <c r="C90" s="287"/>
      <c r="D90" s="287"/>
      <c r="E90" s="287"/>
      <c r="F90" s="287"/>
      <c r="G90" s="287"/>
      <c r="H90" s="98"/>
      <c r="I90" s="27"/>
      <c r="J90" s="40" t="s">
        <v>98</v>
      </c>
      <c r="K90" s="118">
        <f>K77+K69+K36+K88</f>
        <v>17840</v>
      </c>
      <c r="L90" s="41" t="s">
        <v>13</v>
      </c>
    </row>
    <row r="91" spans="1:12" ht="27.6" thickBot="1">
      <c r="A91" s="27"/>
      <c r="B91" s="106"/>
      <c r="C91" s="106"/>
      <c r="D91" s="106"/>
      <c r="E91" s="106"/>
      <c r="F91" s="106"/>
      <c r="G91" s="106"/>
      <c r="H91" s="114"/>
      <c r="I91" s="27"/>
      <c r="J91" s="40" t="s">
        <v>540</v>
      </c>
      <c r="K91" s="117">
        <f>K15+K16</f>
        <v>7000</v>
      </c>
      <c r="L91" s="41" t="s">
        <v>13</v>
      </c>
    </row>
    <row r="92" spans="1:12" ht="28.2" thickTop="1" thickBot="1">
      <c r="A92" s="27"/>
      <c r="B92" s="106"/>
      <c r="C92" s="106"/>
      <c r="D92" s="106"/>
      <c r="E92" s="106"/>
      <c r="F92" s="106"/>
      <c r="G92" s="106"/>
      <c r="H92" s="114"/>
      <c r="I92" s="27"/>
      <c r="J92" s="40" t="s">
        <v>541</v>
      </c>
      <c r="K92" s="117">
        <f>K90-K91</f>
        <v>10840</v>
      </c>
      <c r="L92" s="41" t="s">
        <v>13</v>
      </c>
    </row>
    <row r="93" spans="1:12" ht="29.4" thickTop="1">
      <c r="A93" s="27"/>
      <c r="B93" s="287"/>
      <c r="C93" s="287"/>
      <c r="D93" s="287"/>
      <c r="E93" s="287"/>
      <c r="F93" s="287"/>
      <c r="G93" s="287"/>
      <c r="H93" s="288" t="s">
        <v>443</v>
      </c>
      <c r="I93" s="288"/>
      <c r="J93" s="288"/>
      <c r="K93" s="96">
        <f>(K36+K77-K91)/(K20+G20)</f>
        <v>1.125</v>
      </c>
      <c r="L93" s="41" t="s">
        <v>51</v>
      </c>
    </row>
    <row r="94" spans="1:12" ht="28.8">
      <c r="A94" s="42"/>
      <c r="B94" s="287"/>
      <c r="C94" s="287"/>
      <c r="D94" s="287"/>
      <c r="E94" s="287"/>
      <c r="F94" s="287"/>
      <c r="G94" s="287"/>
      <c r="H94" s="98"/>
      <c r="I94" s="42"/>
      <c r="J94" s="97" t="s">
        <v>609</v>
      </c>
      <c r="K94" s="96">
        <f>K92/(K20+G20)</f>
        <v>2.71</v>
      </c>
      <c r="L94" s="43" t="s">
        <v>51</v>
      </c>
    </row>
    <row r="95" spans="1:12" ht="25.8" customHeight="1">
      <c r="A95" s="36"/>
      <c r="B95" s="287"/>
      <c r="C95" s="287"/>
      <c r="D95" s="287"/>
      <c r="E95" s="287"/>
      <c r="F95" s="287"/>
      <c r="G95" s="287"/>
      <c r="H95" s="44"/>
      <c r="I95" s="39"/>
      <c r="J95" s="113" t="s">
        <v>526</v>
      </c>
      <c r="K95" s="194">
        <f>(K20+G20)/K5</f>
        <v>102.56410256410257</v>
      </c>
      <c r="L95" s="115" t="s">
        <v>13</v>
      </c>
    </row>
    <row r="96" spans="1:12" ht="32.549999999999997" customHeight="1">
      <c r="A96" s="276" t="s">
        <v>580</v>
      </c>
      <c r="B96" s="276"/>
      <c r="C96" s="276"/>
      <c r="D96" s="277"/>
      <c r="E96" s="277"/>
      <c r="F96" s="277"/>
      <c r="G96" s="277"/>
      <c r="H96" s="277" t="s">
        <v>707</v>
      </c>
      <c r="I96" s="277"/>
      <c r="J96" s="277"/>
      <c r="K96" s="277"/>
      <c r="L96" s="277"/>
    </row>
    <row r="97" spans="1:16" ht="49.35" customHeight="1">
      <c r="A97" s="277" t="s">
        <v>490</v>
      </c>
      <c r="B97" s="277"/>
      <c r="C97" s="277"/>
      <c r="D97" s="277" t="s">
        <v>490</v>
      </c>
      <c r="E97" s="277"/>
      <c r="F97" s="277"/>
      <c r="G97" s="277"/>
      <c r="H97" s="277" t="s">
        <v>576</v>
      </c>
      <c r="I97" s="277"/>
      <c r="J97" s="277"/>
      <c r="K97" s="277"/>
      <c r="L97" s="277"/>
    </row>
    <row r="98" spans="1:16" ht="20.55" customHeight="1">
      <c r="A98" s="278" t="str">
        <f>C8</f>
        <v>นางสาวพัชรพรรณ   พึ่งพา</v>
      </c>
      <c r="B98" s="278"/>
      <c r="C98" s="278"/>
      <c r="D98" s="275" t="s">
        <v>785</v>
      </c>
      <c r="E98" s="275"/>
      <c r="F98" s="275"/>
      <c r="G98" s="275"/>
      <c r="H98" s="275" t="s">
        <v>852</v>
      </c>
      <c r="I98" s="275"/>
      <c r="J98" s="275"/>
      <c r="K98" s="275"/>
      <c r="L98" s="275"/>
    </row>
    <row r="99" spans="1:16" ht="20.55" customHeight="1">
      <c r="A99" s="275" t="str">
        <f>VLOOKUP(A98,'Ref.3'!M3:O25,3,0)</f>
        <v>Sales Supervisor</v>
      </c>
      <c r="B99" s="275"/>
      <c r="C99" s="275"/>
      <c r="D99" s="275" t="str">
        <f>VLOOKUP(D98,'Ref.3'!O29:P34,2,0)</f>
        <v>Deputy Managing Director of Marketing</v>
      </c>
      <c r="E99" s="275"/>
      <c r="F99" s="275"/>
      <c r="G99" s="275"/>
      <c r="H99" s="281" t="s">
        <v>853</v>
      </c>
      <c r="I99" s="281"/>
      <c r="J99" s="281"/>
      <c r="K99" s="281"/>
      <c r="L99" s="281"/>
    </row>
    <row r="100" spans="1:16" ht="20.55" customHeight="1">
      <c r="A100" s="202"/>
      <c r="B100" s="202"/>
      <c r="C100" s="202"/>
      <c r="D100" s="202"/>
      <c r="E100" s="203"/>
      <c r="F100" s="203"/>
      <c r="G100" s="203"/>
      <c r="H100" s="204"/>
      <c r="I100" s="204"/>
      <c r="J100" s="202"/>
      <c r="K100" s="202"/>
      <c r="L100" s="205"/>
      <c r="N100" s="280"/>
      <c r="O100" s="280"/>
      <c r="P100" s="280"/>
    </row>
    <row r="101" spans="1:16" ht="24.6">
      <c r="A101" s="277" t="e">
        <f>VLOOKUP(#REF!,'Ref.3'!I14:J161,2,0)</f>
        <v>#REF!</v>
      </c>
      <c r="B101" s="277"/>
      <c r="C101" s="277"/>
      <c r="D101" s="277"/>
      <c r="E101" s="277"/>
      <c r="F101" s="277"/>
      <c r="G101" s="277"/>
      <c r="H101" s="277" t="s">
        <v>705</v>
      </c>
      <c r="I101" s="277"/>
      <c r="J101" s="277"/>
      <c r="K101" s="277"/>
      <c r="L101" s="277"/>
    </row>
    <row r="102" spans="1:16" ht="49.35" customHeight="1">
      <c r="A102" s="277" t="s">
        <v>490</v>
      </c>
      <c r="B102" s="277"/>
      <c r="C102" s="277"/>
      <c r="D102" s="277" t="s">
        <v>490</v>
      </c>
      <c r="E102" s="277"/>
      <c r="F102" s="277"/>
      <c r="G102" s="277"/>
      <c r="H102" s="277" t="s">
        <v>491</v>
      </c>
      <c r="I102" s="277"/>
      <c r="J102" s="277"/>
      <c r="K102" s="277"/>
      <c r="L102" s="277"/>
    </row>
    <row r="103" spans="1:16" ht="20.55" customHeight="1">
      <c r="A103" s="275" t="s">
        <v>850</v>
      </c>
      <c r="B103" s="275"/>
      <c r="C103" s="275"/>
      <c r="D103" s="278" t="s">
        <v>539</v>
      </c>
      <c r="E103" s="278"/>
      <c r="F103" s="278"/>
      <c r="G103" s="278"/>
      <c r="H103" s="278" t="s">
        <v>846</v>
      </c>
      <c r="I103" s="278"/>
      <c r="J103" s="278"/>
      <c r="K103" s="278"/>
      <c r="L103" s="278"/>
    </row>
    <row r="104" spans="1:16" ht="24.6">
      <c r="A104" s="279" t="s">
        <v>851</v>
      </c>
      <c r="B104" s="279"/>
      <c r="C104" s="279"/>
      <c r="D104" s="275" t="str">
        <f>VLOOKUP(D103,'Ref.3'!I14:K17,3,0)</f>
        <v>สายงาน Cable</v>
      </c>
      <c r="E104" s="275"/>
      <c r="F104" s="275"/>
      <c r="G104" s="275"/>
      <c r="H104" s="275" t="str">
        <f>VLOOKUP(H103,'Ref.3'!I8:J10,2,0)</f>
        <v>ผู้อนุมัติสายงาน Non cable</v>
      </c>
      <c r="I104" s="275"/>
      <c r="J104" s="275"/>
      <c r="K104" s="275"/>
      <c r="L104" s="275"/>
    </row>
    <row r="105" spans="1:16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1:16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1:16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  <row r="108" spans="1:16">
      <c r="D108" s="112"/>
      <c r="E108" s="112"/>
      <c r="F108" s="112"/>
      <c r="G108" s="112"/>
      <c r="H108" s="112"/>
      <c r="I108" s="112"/>
      <c r="J108" s="112"/>
      <c r="K108" s="112"/>
      <c r="L108" s="112"/>
    </row>
  </sheetData>
  <dataConsolidate/>
  <mergeCells count="119">
    <mergeCell ref="B81:G81"/>
    <mergeCell ref="B82:G8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B31:G31"/>
    <mergeCell ref="B33:G33"/>
    <mergeCell ref="B32:G32"/>
    <mergeCell ref="B34:G34"/>
    <mergeCell ref="B35:G35"/>
    <mergeCell ref="B69:G69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H18:J18"/>
    <mergeCell ref="H19:J19"/>
    <mergeCell ref="A17:A19"/>
    <mergeCell ref="I20:J20"/>
    <mergeCell ref="B20:C20"/>
    <mergeCell ref="D20:F20"/>
    <mergeCell ref="B30:G30"/>
    <mergeCell ref="B25:G25"/>
    <mergeCell ref="B26:G26"/>
    <mergeCell ref="B27:G27"/>
    <mergeCell ref="B28:G28"/>
    <mergeCell ref="B29:G29"/>
    <mergeCell ref="H17:J17"/>
    <mergeCell ref="A21:G21"/>
    <mergeCell ref="B22:G22"/>
    <mergeCell ref="B23:G23"/>
    <mergeCell ref="B24:G24"/>
    <mergeCell ref="A36:J36"/>
    <mergeCell ref="A77:J77"/>
    <mergeCell ref="A37:L37"/>
    <mergeCell ref="B38:G38"/>
    <mergeCell ref="B75:G75"/>
    <mergeCell ref="B70:G70"/>
    <mergeCell ref="B71:G71"/>
    <mergeCell ref="B72:G72"/>
    <mergeCell ref="B50:G50"/>
    <mergeCell ref="B76:G76"/>
    <mergeCell ref="I69:J69"/>
    <mergeCell ref="B39:G39"/>
    <mergeCell ref="B40:G40"/>
    <mergeCell ref="B41:G41"/>
    <mergeCell ref="B42:G42"/>
    <mergeCell ref="B43:G43"/>
    <mergeCell ref="B49:G49"/>
    <mergeCell ref="B45:G45"/>
    <mergeCell ref="B46:G46"/>
    <mergeCell ref="B47:G47"/>
    <mergeCell ref="B48:G48"/>
    <mergeCell ref="B74:G74"/>
    <mergeCell ref="B44:G44"/>
    <mergeCell ref="B73:G73"/>
    <mergeCell ref="N100:P100"/>
    <mergeCell ref="A99:C99"/>
    <mergeCell ref="D99:G99"/>
    <mergeCell ref="H99:L99"/>
    <mergeCell ref="A103:C103"/>
    <mergeCell ref="B83:G83"/>
    <mergeCell ref="B78:G78"/>
    <mergeCell ref="B79:G79"/>
    <mergeCell ref="B80:G80"/>
    <mergeCell ref="B94:G94"/>
    <mergeCell ref="B95:G95"/>
    <mergeCell ref="D103:G103"/>
    <mergeCell ref="H101:L101"/>
    <mergeCell ref="H102:L102"/>
    <mergeCell ref="H103:L103"/>
    <mergeCell ref="H98:L98"/>
    <mergeCell ref="H96:L96"/>
    <mergeCell ref="H97:L97"/>
    <mergeCell ref="H93:J93"/>
    <mergeCell ref="B88:G88"/>
    <mergeCell ref="B89:G89"/>
    <mergeCell ref="I88:J88"/>
    <mergeCell ref="B93:G93"/>
    <mergeCell ref="B90:G90"/>
    <mergeCell ref="H104:L104"/>
    <mergeCell ref="A96:C96"/>
    <mergeCell ref="A97:C97"/>
    <mergeCell ref="A98:C98"/>
    <mergeCell ref="D96:G96"/>
    <mergeCell ref="D104:G104"/>
    <mergeCell ref="A101:C101"/>
    <mergeCell ref="A102:C102"/>
    <mergeCell ref="D97:G97"/>
    <mergeCell ref="D98:G98"/>
    <mergeCell ref="D102:G102"/>
    <mergeCell ref="D101:G101"/>
    <mergeCell ref="A104:C104"/>
  </mergeCells>
  <phoneticPr fontId="5" type="noConversion"/>
  <dataValidations count="2">
    <dataValidation type="list" allowBlank="1" showInputMessage="1" showErrorMessage="1" sqref="B39:B68 B31:B35 B23:B25 B28:B29" xr:uid="{B52077B7-097D-41B0-84C1-9AC060B759BD}">
      <formula1>นอกอาคาร</formula1>
    </dataValidation>
    <dataValidation type="list" allowBlank="1" showErrorMessage="1" sqref="B26" xr:uid="{FCFBACA5-92E2-46A5-BBBA-DED04B91F40F}">
      <formula1>นอกอาคาร</formula1>
    </dataValidation>
  </dataValidations>
  <hyperlinks>
    <hyperlink ref="E3" r:id="rId1" xr:uid="{1E9CC637-5023-4A6A-B77B-C1329C626FF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A98:C98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D98:G98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H103:L103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B72:G75</xm:sqref>
        </x14:dataValidation>
        <x14:dataValidation type="list" allowBlank="1" showInputMessage="1" showErrorMessage="1" xr:uid="{BD3BD9B6-F3A4-4A4A-8D7B-D45B2EB30010}">
          <x14:formula1>
            <xm:f>'C:\Users\Admin\Desktop\WIFI2025\[2024_Survey ROI Net - Cable วิลล่า บางกอก.xlsx]Ref.1'!#REF!</xm:f>
          </x14:formula1>
          <xm:sqref>B27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2025-07-04T05:06:16Z</dcterms:modified>
</cp:coreProperties>
</file>