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 OS\พี่เฟิร์น\โรงแรม เบสท์ เวสเทิร์น แมทเทอร์ ติวานนท์\"/>
    </mc:Choice>
  </mc:AlternateContent>
  <xr:revisionPtr revIDLastSave="0" documentId="8_{565CA1EB-959B-43F9-827D-2517ED9BA105}" xr6:coauthVersionLast="47" xr6:coauthVersionMax="47" xr10:uidLastSave="{00000000-0000-0000-0000-000000000000}"/>
  <bookViews>
    <workbookView xWindow="11424" yWindow="0" windowWidth="11712" windowHeight="1233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นอกอาคาร">'Ref.1'!$E$2:$F$279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ROI'!$A$1:$L$101</definedName>
    <definedName name="ทีมfog" localSheetId="0">'Ref.1'!$E$218:$E$279</definedName>
    <definedName name="นอกอาคาร">'Ref.1'!$B$2:$B$279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'Ref.1'!$B$2:$C$279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7" l="1"/>
  <c r="H28" i="7"/>
  <c r="J28" i="7"/>
  <c r="H27" i="7"/>
  <c r="K30" i="7" l="1"/>
  <c r="H24" i="7" l="1"/>
  <c r="K24" i="7" s="1"/>
  <c r="J24" i="7"/>
  <c r="J25" i="7"/>
  <c r="J26" i="7"/>
  <c r="J27" i="7"/>
  <c r="J29" i="7"/>
  <c r="K27" i="7"/>
  <c r="H29" i="7"/>
  <c r="D101" i="7" l="1"/>
  <c r="H9" i="7" l="1"/>
  <c r="E9" i="7"/>
  <c r="H96" i="7" l="1"/>
  <c r="H101" i="7" l="1"/>
  <c r="K79" i="7" l="1"/>
  <c r="K80" i="7"/>
  <c r="H25" i="7"/>
  <c r="K25" i="7" s="1"/>
  <c r="H26" i="7"/>
  <c r="K26" i="7" s="1"/>
  <c r="K29" i="7"/>
  <c r="A95" i="7" l="1"/>
  <c r="A96" i="7" l="1"/>
  <c r="J23" i="7" l="1"/>
  <c r="H23" i="7"/>
  <c r="K19" i="7"/>
  <c r="J73" i="7"/>
  <c r="H73" i="7"/>
  <c r="K18" i="7"/>
  <c r="G20" i="7"/>
  <c r="H8" i="7"/>
  <c r="K8" i="7"/>
  <c r="E8" i="7"/>
  <c r="E10" i="7"/>
  <c r="K9" i="7"/>
  <c r="K10" i="7" s="1"/>
  <c r="K16" i="7" l="1"/>
  <c r="K78" i="7" l="1"/>
  <c r="J72" i="7"/>
  <c r="H72" i="7"/>
  <c r="K72" i="7" s="1"/>
  <c r="J71" i="7"/>
  <c r="H71" i="7"/>
  <c r="K71" i="7" s="1"/>
  <c r="J81" i="7"/>
  <c r="H81" i="7"/>
  <c r="K81" i="7" s="1"/>
  <c r="J80" i="7"/>
  <c r="J78" i="7"/>
  <c r="H83" i="7"/>
  <c r="K83" i="7" s="1"/>
  <c r="J83" i="7"/>
  <c r="H84" i="7"/>
  <c r="K84" i="7" s="1"/>
  <c r="J84" i="7"/>
  <c r="H74" i="7"/>
  <c r="H82" i="7"/>
  <c r="K82" i="7" s="1"/>
  <c r="J44" i="7"/>
  <c r="J45" i="7"/>
  <c r="H44" i="7"/>
  <c r="K44" i="7" s="1"/>
  <c r="H45" i="7"/>
  <c r="K45" i="7" s="1"/>
  <c r="K14" i="7"/>
  <c r="K15" i="7"/>
  <c r="K88" i="7" s="1"/>
  <c r="K13" i="7"/>
  <c r="J82" i="7" l="1"/>
  <c r="K85" i="7"/>
  <c r="J74" i="7"/>
  <c r="K74" i="7"/>
  <c r="K75" i="7" s="1"/>
  <c r="J63" i="7"/>
  <c r="H63" i="7"/>
  <c r="K63" i="7" s="1"/>
  <c r="J62" i="7"/>
  <c r="H62" i="7"/>
  <c r="K62" i="7" s="1"/>
  <c r="J61" i="7"/>
  <c r="H61" i="7"/>
  <c r="K61" i="7" s="1"/>
  <c r="J60" i="7"/>
  <c r="H60" i="7"/>
  <c r="K60" i="7" s="1"/>
  <c r="J59" i="7"/>
  <c r="H59" i="7"/>
  <c r="K59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K23" i="7"/>
  <c r="C10" i="7"/>
  <c r="H10" i="7" s="1"/>
  <c r="K31" i="7" l="1"/>
  <c r="K20" i="7"/>
  <c r="K92" i="7" s="1"/>
  <c r="K17" i="7"/>
  <c r="K64" i="7"/>
  <c r="K90" i="7" l="1"/>
  <c r="K87" i="7"/>
  <c r="K89" i="7" s="1"/>
  <c r="K91" i="7" s="1"/>
</calcChain>
</file>

<file path=xl/sharedStrings.xml><?xml version="1.0" encoding="utf-8"?>
<sst xmlns="http://schemas.openxmlformats.org/spreadsheetml/2006/main" count="2808" uniqueCount="862">
  <si>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</si>
  <si>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</si>
  <si>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</si>
  <si>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</si>
  <si>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</si>
  <si>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</si>
  <si>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</si>
  <si>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</si>
  <si>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</si>
  <si>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</si>
  <si>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</si>
  <si>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</si>
  <si>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</si>
  <si>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</si>
  <si>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</si>
  <si>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</si>
  <si>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</si>
  <si>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</si>
  <si>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</si>
  <si>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</si>
  <si>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</si>
  <si>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</si>
  <si>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</si>
  <si>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</si>
  <si>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</si>
  <si>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</si>
  <si>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</si>
  <si>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</si>
  <si>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</si>
  <si>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</si>
  <si>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</si>
  <si>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</si>
  <si>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</si>
  <si>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</si>
  <si>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</si>
  <si>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</si>
  <si>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</si>
  <si>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</si>
  <si>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</si>
  <si>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</si>
  <si>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</si>
  <si>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</si>
  <si>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</si>
  <si>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</si>
  <si>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</si>
  <si>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</si>
  <si>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</si>
  <si>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</si>
  <si>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</si>
  <si>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</si>
  <si>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</si>
  <si>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</si>
  <si>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</si>
  <si>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</si>
  <si>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</si>
  <si>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</si>
  <si>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</si>
  <si>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</si>
  <si>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</si>
  <si>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</si>
  <si>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</si>
  <si>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</si>
  <si>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</si>
  <si>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</si>
  <si>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</si>
  <si>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</si>
  <si>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</si>
  <si>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</si>
  <si>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</si>
  <si>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</si>
  <si>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</si>
  <si>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</si>
  <si>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</si>
  <si>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</si>
  <si>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</si>
  <si>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</si>
  <si>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</si>
  <si>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</si>
  <si>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</si>
  <si>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</si>
  <si>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</si>
  <si>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</si>
  <si>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</si>
  <si>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</si>
  <si>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</si>
  <si>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</si>
  <si>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</si>
  <si>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</si>
  <si>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</si>
  <si>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</si>
  <si>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</si>
  <si>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</si>
  <si>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</si>
  <si>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</si>
  <si>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</si>
  <si>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</si>
  <si>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</si>
  <si>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</si>
  <si>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</si>
  <si>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</si>
  <si>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</si>
  <si>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</si>
  <si>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</si>
  <si>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</si>
  <si>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</si>
  <si>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</si>
  <si>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</si>
  <si>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</si>
  <si>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</si>
  <si>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</si>
  <si>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</si>
  <si>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</si>
  <si>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</si>
  <si>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</si>
  <si>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</si>
  <si>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</si>
  <si>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</si>
  <si>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</si>
  <si>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</si>
  <si>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</si>
  <si>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</si>
  <si>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</si>
  <si>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</si>
  <si>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</si>
  <si>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</si>
  <si>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</si>
  <si>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</si>
  <si>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</si>
  <si>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</si>
  <si>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</si>
  <si>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</si>
  <si>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</si>
  <si>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</si>
  <si>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</si>
  <si>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</si>
  <si>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</si>
  <si>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</si>
  <si>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</si>
  <si>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</si>
  <si>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</si>
  <si>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</si>
  <si>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</si>
  <si>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</si>
  <si>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</si>
  <si>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</si>
  <si>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</si>
  <si>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</si>
  <si>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</si>
  <si>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</si>
  <si>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</si>
  <si>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</si>
  <si>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</si>
  <si>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</si>
  <si>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</si>
  <si>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</si>
  <si>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</si>
  <si>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</si>
  <si>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</si>
  <si>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</si>
  <si>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</si>
  <si>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</si>
  <si>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</si>
  <si>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</si>
  <si>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</si>
  <si>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</si>
  <si>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</si>
  <si>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</si>
  <si>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</si>
  <si>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</si>
  <si>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</si>
  <si>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</si>
  <si>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</si>
  <si>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</si>
  <si>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</si>
  <si>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</si>
  <si>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</si>
  <si>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</si>
  <si>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</si>
  <si>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</si>
  <si>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</si>
  <si>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</si>
  <si>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</si>
  <si>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</si>
  <si>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</si>
  <si>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</si>
  <si>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</si>
  <si>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</si>
  <si>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</si>
  <si>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</si>
  <si>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</si>
  <si>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</si>
  <si>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</si>
  <si>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</si>
  <si>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</si>
  <si>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</si>
  <si>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</si>
  <si>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</si>
  <si>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</si>
  <si>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</si>
  <si>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</si>
  <si>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</si>
  <si>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</si>
  <si>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</si>
  <si>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</si>
  <si>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</si>
  <si>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</si>
  <si>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</si>
  <si>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</si>
  <si>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</si>
  <si>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</si>
  <si>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</si>
  <si>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</si>
  <si>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</si>
  <si>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</si>
  <si>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</si>
  <si>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</si>
  <si>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</si>
  <si>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</si>
  <si>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</si>
  <si>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</si>
  <si>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</si>
  <si>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</si>
  <si>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</si>
  <si>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</si>
  <si>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</si>
  <si>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</si>
  <si>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</si>
  <si>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</si>
  <si>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</si>
  <si>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</si>
  <si>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</si>
  <si>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</si>
  <si>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</si>
  <si>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</si>
  <si>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</si>
  <si>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</si>
  <si>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</si>
  <si>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</si>
  <si>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</si>
  <si>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</si>
  <si>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</si>
  <si>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</si>
  <si>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</si>
  <si>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</si>
  <si>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</si>
  <si>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</si>
  <si>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</si>
  <si>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</si>
  <si>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</si>
  <si>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</si>
  <si>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</si>
  <si>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</si>
  <si>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</si>
  <si>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</si>
  <si>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</si>
  <si>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</si>
  <si>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</si>
  <si>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</si>
  <si>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</si>
  <si>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</si>
  <si>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</si>
  <si>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</si>
  <si>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</si>
  <si>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</si>
  <si>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</si>
  <si>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</si>
  <si>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</si>
  <si>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</si>
  <si>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</si>
  <si>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</si>
  <si>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</si>
  <si>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</si>
  <si>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</si>
  <si>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</si>
  <si>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</si>
  <si>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</si>
  <si>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</si>
  <si>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</si>
  <si>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</si>
  <si>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</si>
  <si>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</si>
  <si>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</si>
  <si>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</si>
  <si>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</si>
  <si>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</si>
  <si>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</si>
  <si>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</si>
  <si>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</si>
  <si>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</si>
  <si>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</si>
  <si>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</si>
  <si>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</si>
  <si>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</si>
  <si>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</si>
  <si>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</si>
  <si>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</si>
  <si>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</si>
  <si>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</si>
  <si>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</si>
  <si>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</si>
  <si>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</si>
  <si>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</si>
  <si>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</si>
  <si>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</si>
  <si>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</si>
  <si>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</si>
  <si>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</si>
  <si>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</si>
  <si>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</si>
  <si>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</si>
  <si>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</si>
  <si>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</si>
  <si>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</si>
  <si>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</si>
  <si>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</si>
  <si>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</si>
  <si>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</si>
  <si>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</si>
  <si>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</si>
  <si>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</si>
  <si>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</si>
  <si>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</si>
  <si>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</si>
  <si>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</si>
  <si>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</si>
  <si>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</si>
  <si>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</si>
  <si>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</si>
  <si>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</si>
  <si>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</si>
  <si>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</si>
  <si>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</si>
  <si>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</si>
  <si>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</si>
  <si>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</si>
  <si>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</si>
  <si>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</si>
  <si>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</si>
  <si>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</si>
  <si>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</si>
  <si>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</si>
  <si>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</si>
  <si>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</si>
  <si>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</si>
  <si>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</si>
  <si>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</si>
  <si>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</si>
  <si>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</si>
  <si>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</si>
  <si>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</si>
  <si>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</si>
  <si>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</si>
  <si>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</si>
  <si>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</si>
  <si>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</si>
  <si>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</si>
  <si>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</si>
  <si>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</si>
  <si>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</si>
  <si>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</si>
  <si>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</si>
  <si>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</si>
  <si>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</si>
  <si>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</si>
  <si>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</si>
  <si>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</si>
  <si>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</si>
  <si>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</si>
  <si>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</si>
  <si>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</si>
  <si>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</si>
  <si>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</si>
  <si>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</si>
  <si>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</si>
  <si>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</si>
  <si>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</si>
  <si>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</si>
  <si>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</si>
  <si>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</si>
  <si>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</si>
  <si>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</si>
  <si>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</si>
  <si>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</si>
  <si>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</si>
  <si>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</si>
  <si>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</si>
  <si>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</si>
  <si>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</si>
  <si>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</si>
  <si>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</si>
  <si>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</si>
  <si>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</si>
  <si>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</si>
  <si>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</si>
  <si>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</si>
  <si>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</si>
  <si>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</si>
  <si>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</si>
  <si>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</si>
  <si>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</si>
  <si>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</si>
  <si>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</si>
  <si>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</si>
  <si>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</si>
  <si>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</si>
  <si>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</si>
  <si>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</si>
  <si>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</si>
  <si>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</si>
  <si>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</si>
  <si>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</si>
  <si>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</si>
  <si>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</si>
  <si>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</si>
  <si>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</si>
  <si>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</si>
  <si>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</si>
  <si>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</si>
  <si>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</si>
  <si>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</si>
  <si>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</si>
  <si>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</si>
  <si>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</si>
  <si>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</si>
  <si>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</si>
  <si>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</si>
  <si>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</si>
  <si>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</si>
  <si>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</si>
  <si>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</si>
  <si>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</si>
  <si>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</si>
  <si>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</si>
  <si>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</si>
  <si>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</si>
  <si>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</si>
  <si>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</si>
  <si>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</si>
  <si>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</si>
  <si>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</si>
  <si>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</si>
  <si>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</si>
  <si>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</si>
  <si>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</si>
  <si>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</si>
  <si>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</si>
  <si>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</si>
  <si>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</si>
  <si>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</si>
  <si>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</si>
  <si>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</si>
  <si>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</si>
  <si>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</si>
  <si>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</si>
  <si>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</si>
  <si>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</si>
  <si>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</si>
  <si>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</si>
  <si>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</si>
  <si>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</si>
  <si>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</si>
  <si>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</si>
  <si>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</si>
  <si>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</si>
  <si>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</si>
  <si>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</si>
  <si>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</si>
  <si>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</si>
  <si>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</si>
  <si>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</si>
  <si>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</si>
  <si>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</si>
  <si>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</si>
  <si>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</si>
  <si>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</si>
  <si>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</si>
  <si>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</si>
  <si>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</si>
  <si>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</si>
  <si>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</si>
  <si>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</si>
  <si>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</si>
  <si>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</si>
  <si>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</si>
  <si>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</si>
  <si>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</si>
  <si>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</si>
  <si>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</si>
  <si>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</si>
  <si>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</si>
  <si>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</si>
  <si>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</si>
  <si>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</si>
  <si>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</si>
  <si>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</si>
  <si>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</si>
  <si>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</si>
  <si>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</si>
  <si>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</si>
  <si>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</si>
  <si>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</si>
  <si>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</si>
  <si>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</si>
  <si>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</si>
  <si>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</si>
  <si>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</si>
  <si>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</si>
  <si>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</si>
  <si>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</si>
  <si>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</si>
  <si>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</si>
  <si>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</si>
  <si>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</si>
  <si>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</si>
  <si>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</si>
  <si>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</si>
  <si>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</si>
  <si>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</si>
  <si>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</si>
  <si>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</si>
  <si>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</si>
  <si>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</si>
  <si>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</si>
  <si>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</si>
  <si>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</si>
  <si>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</si>
  <si>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</si>
  <si>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</si>
  <si>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</si>
  <si>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</si>
  <si>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</si>
  <si>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</si>
  <si>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</si>
  <si>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</si>
  <si>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</si>
  <si>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</si>
  <si>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</si>
  <si>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</si>
  <si>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</si>
  <si>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</si>
  <si>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</si>
  <si>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</si>
  <si>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</si>
  <si>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</si>
  <si>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</si>
  <si>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</si>
  <si>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</si>
  <si>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</si>
  <si>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</si>
  <si>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</si>
  <si>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</si>
  <si>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</si>
  <si>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</si>
  <si>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</si>
  <si>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</si>
  <si>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</si>
  <si>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</si>
  <si>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</si>
  <si>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</si>
  <si>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</si>
  <si>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</si>
  <si>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</si>
  <si>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</si>
  <si>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</si>
  <si>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</si>
  <si>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</si>
  <si>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</si>
  <si>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</si>
  <si>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</si>
  <si>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</si>
  <si>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</si>
  <si>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</si>
  <si>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</si>
  <si>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</si>
  <si>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</si>
  <si>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</si>
  <si>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</si>
  <si>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</si>
  <si>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</si>
  <si>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</si>
  <si>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</si>
  <si>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</si>
  <si>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</si>
  <si>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</si>
  <si>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</si>
  <si>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</si>
  <si>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</si>
  <si>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</si>
  <si>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</si>
  <si>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</si>
  <si>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</si>
  <si>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</si>
  <si>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</si>
  <si>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</si>
  <si>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</si>
  <si>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</si>
  <si>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</si>
  <si>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</si>
  <si>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</si>
  <si>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</si>
  <si>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</si>
  <si>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</si>
  <si>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</si>
  <si>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</si>
  <si>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</si>
  <si>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</si>
  <si>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</si>
  <si>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</si>
  <si>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</si>
  <si>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</si>
  <si>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</si>
  <si>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</si>
  <si>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</si>
  <si>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</si>
  <si>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</si>
  <si>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</si>
  <si>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</si>
  <si>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</si>
  <si>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</si>
  <si>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</si>
  <si>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</si>
  <si>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</si>
  <si>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</si>
  <si>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</si>
  <si>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</si>
  <si>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</si>
  <si>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</si>
  <si>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</si>
  <si>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</si>
  <si>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</si>
  <si>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</si>
  <si>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</si>
  <si>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</si>
  <si>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</si>
  <si>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</si>
  <si>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</si>
  <si>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</si>
  <si>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</si>
  <si>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</si>
  <si>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</si>
  <si>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</si>
  <si>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</si>
  <si>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</si>
  <si>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</si>
  <si>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</si>
  <si>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</si>
  <si>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</si>
  <si>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</si>
  <si>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</si>
  <si>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</si>
  <si>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</si>
  <si>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</si>
  <si>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</si>
  <si>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</si>
  <si>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</si>
  <si>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</si>
  <si>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</si>
  <si>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</si>
  <si>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</si>
  <si>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</si>
  <si>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</si>
  <si>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</si>
  <si>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</si>
  <si>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</si>
  <si>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</si>
  <si>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</si>
  <si>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</si>
  <si>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</si>
  <si>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</si>
  <si>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</si>
  <si>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</si>
  <si>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</si>
  <si>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</si>
  <si>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</si>
  <si>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</si>
  <si>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</si>
  <si>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</si>
  <si>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</si>
  <si>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</si>
  <si>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</si>
  <si>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</si>
  <si>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</si>
  <si>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</si>
  <si>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</si>
  <si>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</si>
  <si>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</si>
  <si>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</si>
  <si>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</si>
  <si>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</si>
  <si>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</si>
  <si>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</si>
  <si>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</si>
  <si>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</si>
  <si>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</si>
  <si>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</si>
  <si>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</si>
  <si>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</si>
  <si>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</si>
  <si>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</si>
  <si>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</si>
  <si>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</si>
  <si>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</si>
  <si>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</si>
  <si>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</si>
  <si>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</si>
  <si>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</si>
  <si>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</si>
  <si>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</si>
  <si>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</si>
  <si>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</si>
  <si>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</si>
  <si>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</si>
  <si>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</si>
  <si>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</si>
  <si>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</si>
  <si>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</si>
  <si>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</si>
  <si>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</si>
  <si>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</si>
  <si>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</si>
  <si>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</si>
  <si>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</si>
  <si>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</si>
  <si>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</si>
  <si>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</si>
  <si>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</si>
  <si>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</si>
  <si>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</si>
  <si>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</si>
  <si>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</si>
  <si>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</si>
  <si>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</si>
  <si>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</si>
  <si>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</si>
  <si>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</si>
  <si>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</si>
  <si>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</si>
  <si>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</si>
  <si>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</si>
  <si>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</si>
  <si>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</si>
  <si>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</si>
  <si>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</si>
  <si>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</si>
  <si>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</si>
  <si>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</si>
  <si>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</si>
  <si>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</si>
  <si>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</si>
  <si>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</si>
  <si>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</si>
  <si>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</si>
  <si>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</si>
  <si>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</si>
  <si>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</si>
  <si>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</si>
  <si>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</si>
  <si>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</si>
  <si>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</si>
  <si>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</si>
  <si>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</si>
  <si>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</si>
  <si>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</si>
  <si>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</si>
  <si>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</si>
  <si>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</si>
  <si>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</si>
  <si>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</si>
  <si>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</si>
  <si>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</si>
  <si>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</si>
  <si>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</si>
  <si>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</si>
  <si>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</si>
  <si>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</si>
  <si>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</si>
  <si>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</si>
  <si>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</si>
  <si>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</si>
  <si>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</si>
  <si>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</si>
  <si>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</si>
  <si>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</si>
  <si>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</si>
  <si>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</si>
  <si>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</si>
  <si>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</si>
  <si>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</si>
  <si>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</si>
  <si>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</si>
  <si>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</si>
  <si>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</si>
  <si>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</si>
  <si>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</si>
  <si>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</si>
  <si>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</si>
  <si>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</si>
  <si>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</si>
  <si>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</si>
  <si>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</si>
  <si>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</si>
  <si>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</si>
  <si>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</si>
  <si>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</si>
  <si>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</si>
  <si>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</si>
  <si>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</si>
  <si>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</si>
  <si>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</si>
  <si>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</si>
  <si>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</si>
  <si>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</si>
  <si>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</si>
  <si>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</si>
  <si>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</si>
  <si>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</si>
  <si>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</si>
  <si>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</si>
  <si>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</si>
  <si>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</si>
  <si>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</si>
  <si>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</si>
  <si>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</si>
  <si>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</si>
  <si>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</si>
  <si>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</si>
  <si>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</si>
  <si>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</si>
  <si>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</si>
  <si>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</si>
  <si>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</si>
  <si>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</si>
  <si>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</si>
  <si>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</si>
  <si>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</si>
  <si>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</si>
  <si>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</si>
  <si>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</si>
  <si>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</si>
  <si>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</si>
  <si>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</si>
  <si>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</si>
  <si>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</si>
  <si>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</si>
  <si>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</si>
  <si>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</si>
  <si>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</si>
  <si>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</si>
  <si>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</si>
  <si>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</si>
  <si>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</si>
  <si>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</si>
  <si>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</si>
  <si>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</si>
  <si>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 xml:space="preserve">โรงแรม เบสท์ เวสเทิร์น แมทเทอร์ ติวานนท์ </t>
  </si>
  <si>
    <t>9/99 ถ. ติวานนท์ บ้านใหม่ อำเภอปากเกร็ด นนทบุรี 11120</t>
  </si>
  <si>
    <t xml:space="preserve">คุณแบงค์ </t>
  </si>
  <si>
    <t>https://maps.app.goo.gl/6EXRpFojkiKxecE6A</t>
  </si>
  <si>
    <t>082-3788615</t>
  </si>
  <si>
    <t>7976 / 12</t>
  </si>
  <si>
    <t>หมายเหตุ สัญญา 3 ปี จำนวน 60ช่อง</t>
  </si>
  <si>
    <t>Router TP-Link ER-605 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</si>
</sst>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97</xdr:row>
      <xdr:rowOff>60959</xdr:rowOff>
    </xdr:from>
    <xdr:to>
      <xdr:col>9</xdr:col>
      <xdr:colOff>284382</xdr:colOff>
      <xdr:row>97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97</xdr:row>
      <xdr:rowOff>64770</xdr:rowOff>
    </xdr:from>
    <xdr:to>
      <xdr:col>10</xdr:col>
      <xdr:colOff>304563</xdr:colOff>
      <xdr:row>97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6EXRpFojkiKxecE6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 x14ac:dyDescent="0.3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 x14ac:dyDescent="0.3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 x14ac:dyDescent="0.3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 x14ac:dyDescent="0.3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 x14ac:dyDescent="0.3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 x14ac:dyDescent="0.3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 x14ac:dyDescent="0.3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 x14ac:dyDescent="0.3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 x14ac:dyDescent="0.3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 x14ac:dyDescent="0.3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 x14ac:dyDescent="0.3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 x14ac:dyDescent="0.3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 x14ac:dyDescent="0.3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 x14ac:dyDescent="0.3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 x14ac:dyDescent="0.3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 x14ac:dyDescent="0.3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 x14ac:dyDescent="0.3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 x14ac:dyDescent="0.3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 x14ac:dyDescent="0.3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 x14ac:dyDescent="0.3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 x14ac:dyDescent="0.3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 x14ac:dyDescent="0.3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 x14ac:dyDescent="0.3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 x14ac:dyDescent="0.3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 x14ac:dyDescent="0.3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 x14ac:dyDescent="0.3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 x14ac:dyDescent="0.3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 x14ac:dyDescent="0.3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 x14ac:dyDescent="0.3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 x14ac:dyDescent="0.3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 x14ac:dyDescent="0.3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 x14ac:dyDescent="0.3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 x14ac:dyDescent="0.3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 x14ac:dyDescent="0.3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 x14ac:dyDescent="0.3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 x14ac:dyDescent="0.3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 x14ac:dyDescent="0.3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 x14ac:dyDescent="0.3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 x14ac:dyDescent="0.3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 x14ac:dyDescent="0.3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 x14ac:dyDescent="0.3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 x14ac:dyDescent="0.3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 x14ac:dyDescent="0.3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 x14ac:dyDescent="0.3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 x14ac:dyDescent="0.3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 x14ac:dyDescent="0.3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 x14ac:dyDescent="0.3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 x14ac:dyDescent="0.3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 x14ac:dyDescent="0.3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 x14ac:dyDescent="0.3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 x14ac:dyDescent="0.3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 x14ac:dyDescent="0.3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 x14ac:dyDescent="0.3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 x14ac:dyDescent="0.3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 x14ac:dyDescent="0.3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 x14ac:dyDescent="0.3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 x14ac:dyDescent="0.3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 x14ac:dyDescent="0.3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 x14ac:dyDescent="0.3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 x14ac:dyDescent="0.3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 x14ac:dyDescent="0.3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 x14ac:dyDescent="0.3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 x14ac:dyDescent="0.3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 x14ac:dyDescent="0.3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 x14ac:dyDescent="0.3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 x14ac:dyDescent="0.3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 x14ac:dyDescent="0.3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 x14ac:dyDescent="0.3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 x14ac:dyDescent="0.3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 x14ac:dyDescent="0.3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 x14ac:dyDescent="0.3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 x14ac:dyDescent="0.3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 x14ac:dyDescent="0.3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 x14ac:dyDescent="0.3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 x14ac:dyDescent="0.3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 x14ac:dyDescent="0.3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 x14ac:dyDescent="0.3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 x14ac:dyDescent="0.3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 x14ac:dyDescent="0.3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 x14ac:dyDescent="0.3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 x14ac:dyDescent="0.3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 x14ac:dyDescent="0.3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 x14ac:dyDescent="0.3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 x14ac:dyDescent="0.3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 x14ac:dyDescent="0.3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 x14ac:dyDescent="0.3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 x14ac:dyDescent="0.3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 x14ac:dyDescent="0.3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 x14ac:dyDescent="0.3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 x14ac:dyDescent="0.3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 x14ac:dyDescent="0.3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 x14ac:dyDescent="0.3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 x14ac:dyDescent="0.3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 x14ac:dyDescent="0.3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 x14ac:dyDescent="0.3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 x14ac:dyDescent="0.3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 x14ac:dyDescent="0.3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 x14ac:dyDescent="0.3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 x14ac:dyDescent="0.3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 x14ac:dyDescent="0.3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 x14ac:dyDescent="0.3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 x14ac:dyDescent="0.3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 x14ac:dyDescent="0.3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 x14ac:dyDescent="0.3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 x14ac:dyDescent="0.3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 x14ac:dyDescent="0.3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 x14ac:dyDescent="0.3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 x14ac:dyDescent="0.3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 x14ac:dyDescent="0.3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 x14ac:dyDescent="0.3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 x14ac:dyDescent="0.3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 x14ac:dyDescent="0.3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 x14ac:dyDescent="0.3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 x14ac:dyDescent="0.3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 x14ac:dyDescent="0.3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 x14ac:dyDescent="0.3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 x14ac:dyDescent="0.3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 x14ac:dyDescent="0.3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 x14ac:dyDescent="0.3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 x14ac:dyDescent="0.3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 x14ac:dyDescent="0.3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 x14ac:dyDescent="0.3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 x14ac:dyDescent="0.3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 x14ac:dyDescent="0.3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 x14ac:dyDescent="0.3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 x14ac:dyDescent="0.3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 x14ac:dyDescent="0.3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 x14ac:dyDescent="0.3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 x14ac:dyDescent="0.3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 x14ac:dyDescent="0.3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 x14ac:dyDescent="0.3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 x14ac:dyDescent="0.3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 x14ac:dyDescent="0.3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 x14ac:dyDescent="0.3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 x14ac:dyDescent="0.3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 x14ac:dyDescent="0.3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 x14ac:dyDescent="0.3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 x14ac:dyDescent="0.3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 x14ac:dyDescent="0.3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 x14ac:dyDescent="0.3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 x14ac:dyDescent="0.3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 x14ac:dyDescent="0.3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 x14ac:dyDescent="0.3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 x14ac:dyDescent="0.3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 x14ac:dyDescent="0.3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 x14ac:dyDescent="0.3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 x14ac:dyDescent="0.3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 x14ac:dyDescent="0.3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 x14ac:dyDescent="0.3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 x14ac:dyDescent="0.3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 x14ac:dyDescent="0.3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 x14ac:dyDescent="0.3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 x14ac:dyDescent="0.3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 x14ac:dyDescent="0.3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 x14ac:dyDescent="0.3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 x14ac:dyDescent="0.3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 x14ac:dyDescent="0.3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 x14ac:dyDescent="0.3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 x14ac:dyDescent="0.3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 x14ac:dyDescent="0.3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 x14ac:dyDescent="0.3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 x14ac:dyDescent="0.3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 x14ac:dyDescent="0.3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 x14ac:dyDescent="0.3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 x14ac:dyDescent="0.3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 x14ac:dyDescent="0.3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 x14ac:dyDescent="0.3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 x14ac:dyDescent="0.3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 x14ac:dyDescent="0.3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 x14ac:dyDescent="0.3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 x14ac:dyDescent="0.3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 x14ac:dyDescent="0.3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 x14ac:dyDescent="0.3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 x14ac:dyDescent="0.3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 x14ac:dyDescent="0.3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 x14ac:dyDescent="0.3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 x14ac:dyDescent="0.3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 x14ac:dyDescent="0.3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 x14ac:dyDescent="0.3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 x14ac:dyDescent="0.3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 x14ac:dyDescent="0.3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 x14ac:dyDescent="0.3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 x14ac:dyDescent="0.3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 x14ac:dyDescent="0.3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 x14ac:dyDescent="0.3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 x14ac:dyDescent="0.3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 x14ac:dyDescent="0.3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 x14ac:dyDescent="0.3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 x14ac:dyDescent="0.3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 x14ac:dyDescent="0.3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 x14ac:dyDescent="0.3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 x14ac:dyDescent="0.3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 x14ac:dyDescent="0.3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 x14ac:dyDescent="0.3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 x14ac:dyDescent="0.3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 x14ac:dyDescent="0.3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 x14ac:dyDescent="0.3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 x14ac:dyDescent="0.3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 x14ac:dyDescent="0.3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 x14ac:dyDescent="0.3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 x14ac:dyDescent="0.3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 x14ac:dyDescent="0.3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 x14ac:dyDescent="0.3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 x14ac:dyDescent="0.3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 x14ac:dyDescent="0.3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 x14ac:dyDescent="0.3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 x14ac:dyDescent="0.3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 x14ac:dyDescent="0.3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 x14ac:dyDescent="0.3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 x14ac:dyDescent="0.3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 x14ac:dyDescent="0.3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 x14ac:dyDescent="0.3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 x14ac:dyDescent="0.3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 x14ac:dyDescent="0.3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 x14ac:dyDescent="0.3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 x14ac:dyDescent="0.3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 x14ac:dyDescent="0.3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 x14ac:dyDescent="0.3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 x14ac:dyDescent="0.3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 x14ac:dyDescent="0.3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 x14ac:dyDescent="0.3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 x14ac:dyDescent="0.3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 x14ac:dyDescent="0.3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 x14ac:dyDescent="0.3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 x14ac:dyDescent="0.3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 x14ac:dyDescent="0.3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 x14ac:dyDescent="0.3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 x14ac:dyDescent="0.3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 x14ac:dyDescent="0.3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 x14ac:dyDescent="0.3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 x14ac:dyDescent="0.3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 x14ac:dyDescent="0.3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 x14ac:dyDescent="0.3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 x14ac:dyDescent="0.3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 x14ac:dyDescent="0.3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 x14ac:dyDescent="0.3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 x14ac:dyDescent="0.3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 x14ac:dyDescent="0.3">
      <c r="B246" s="69" t="s">
        <v>835</v>
      </c>
      <c r="C246" s="70" t="s">
        <v>5</v>
      </c>
      <c r="D246" s="71"/>
      <c r="E246" s="69" t="s">
        <v>835</v>
      </c>
      <c r="F246" s="202">
        <v>1800</v>
      </c>
      <c r="G246" s="70" t="s">
        <v>5</v>
      </c>
    </row>
    <row r="247" spans="2:7" x14ac:dyDescent="0.3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 x14ac:dyDescent="0.3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 x14ac:dyDescent="0.3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 x14ac:dyDescent="0.3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 x14ac:dyDescent="0.3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 x14ac:dyDescent="0.3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 x14ac:dyDescent="0.3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 x14ac:dyDescent="0.3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 x14ac:dyDescent="0.3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 x14ac:dyDescent="0.3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 x14ac:dyDescent="0.3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 x14ac:dyDescent="0.3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 x14ac:dyDescent="0.3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 x14ac:dyDescent="0.3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 x14ac:dyDescent="0.3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 x14ac:dyDescent="0.3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 x14ac:dyDescent="0.3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 x14ac:dyDescent="0.3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 x14ac:dyDescent="0.3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 x14ac:dyDescent="0.3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 x14ac:dyDescent="0.3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 x14ac:dyDescent="0.3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 x14ac:dyDescent="0.3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 x14ac:dyDescent="0.3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 x14ac:dyDescent="0.3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 x14ac:dyDescent="0.3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 x14ac:dyDescent="0.3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 x14ac:dyDescent="0.3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 x14ac:dyDescent="0.3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 x14ac:dyDescent="0.3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 x14ac:dyDescent="0.3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 x14ac:dyDescent="0.3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 x14ac:dyDescent="0.3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9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5"/>
  <sheetViews>
    <sheetView tabSelected="1" view="pageBreakPreview" zoomScale="80" zoomScaleNormal="80" zoomScaleSheetLayoutView="80" workbookViewId="0">
      <selection activeCell="C3" sqref="C3"/>
    </sheetView>
  </sheetViews>
  <sheetFormatPr defaultRowHeight="14.4" x14ac:dyDescent="0.3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289" t="s">
        <v>439</v>
      </c>
      <c r="D1" s="289"/>
      <c r="E1" s="289"/>
      <c r="F1" s="289"/>
      <c r="G1" s="289"/>
      <c r="H1" s="289"/>
      <c r="I1" s="290"/>
      <c r="J1" s="133" t="s">
        <v>93</v>
      </c>
      <c r="K1" s="280" t="s">
        <v>859</v>
      </c>
      <c r="L1" s="281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2">
        <v>45638</v>
      </c>
      <c r="L2" s="283"/>
    </row>
    <row r="3" spans="1:12" ht="27" x14ac:dyDescent="0.75">
      <c r="A3" s="284" t="s">
        <v>292</v>
      </c>
      <c r="B3" s="285"/>
      <c r="C3" s="165" t="s">
        <v>854</v>
      </c>
      <c r="D3" s="139" t="s">
        <v>95</v>
      </c>
      <c r="E3" s="301" t="s">
        <v>857</v>
      </c>
      <c r="F3" s="302"/>
      <c r="G3" s="302"/>
      <c r="H3" s="302"/>
      <c r="I3" s="139" t="s">
        <v>308</v>
      </c>
      <c r="J3" s="295" t="s">
        <v>336</v>
      </c>
      <c r="K3" s="295"/>
      <c r="L3" s="296"/>
    </row>
    <row r="4" spans="1:12" ht="27" x14ac:dyDescent="0.75">
      <c r="A4" s="284" t="s">
        <v>94</v>
      </c>
      <c r="B4" s="285"/>
      <c r="C4" s="297" t="s">
        <v>855</v>
      </c>
      <c r="D4" s="298"/>
      <c r="E4" s="298"/>
      <c r="F4" s="298"/>
      <c r="G4" s="298"/>
      <c r="H4" s="298"/>
      <c r="I4" s="139" t="s">
        <v>601</v>
      </c>
      <c r="J4" s="299" t="s">
        <v>603</v>
      </c>
      <c r="K4" s="299"/>
      <c r="L4" s="300"/>
    </row>
    <row r="5" spans="1:12" ht="27" x14ac:dyDescent="0.75">
      <c r="A5" s="284" t="s">
        <v>340</v>
      </c>
      <c r="B5" s="285"/>
      <c r="C5" s="267" t="s">
        <v>843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70</v>
      </c>
      <c r="L5" s="143" t="s">
        <v>307</v>
      </c>
    </row>
    <row r="6" spans="1:12" ht="27" x14ac:dyDescent="0.75">
      <c r="A6" s="284" t="s">
        <v>312</v>
      </c>
      <c r="B6" s="285"/>
      <c r="C6" s="294" t="s">
        <v>856</v>
      </c>
      <c r="D6" s="287"/>
      <c r="E6" s="287"/>
      <c r="F6" s="287"/>
      <c r="G6" s="139" t="s">
        <v>314</v>
      </c>
      <c r="H6" s="287" t="s">
        <v>566</v>
      </c>
      <c r="I6" s="287"/>
      <c r="J6" s="139" t="s">
        <v>315</v>
      </c>
      <c r="K6" s="294" t="s">
        <v>858</v>
      </c>
      <c r="L6" s="288"/>
    </row>
    <row r="7" spans="1:12" ht="27" x14ac:dyDescent="0.75">
      <c r="A7" s="284" t="s">
        <v>313</v>
      </c>
      <c r="B7" s="285"/>
      <c r="C7" s="286" t="s">
        <v>845</v>
      </c>
      <c r="D7" s="286"/>
      <c r="E7" s="286"/>
      <c r="F7" s="286"/>
      <c r="G7" s="139" t="s">
        <v>314</v>
      </c>
      <c r="H7" s="287" t="s">
        <v>845</v>
      </c>
      <c r="I7" s="287"/>
      <c r="J7" s="139" t="s">
        <v>315</v>
      </c>
      <c r="K7" s="287" t="s">
        <v>845</v>
      </c>
      <c r="L7" s="288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291" t="str">
        <f>VLOOKUP(C8,'Ref.3'!M3:P25,3,0)</f>
        <v>Sales Supervisor</v>
      </c>
      <c r="F8" s="291"/>
      <c r="G8" s="139" t="s">
        <v>311</v>
      </c>
      <c r="H8" s="291" t="str">
        <f>VLOOKUP(C8,'Ref.3'!M3:P25,4,0)</f>
        <v>Hospitality</v>
      </c>
      <c r="I8" s="291"/>
      <c r="J8" s="139" t="s">
        <v>315</v>
      </c>
      <c r="K8" s="292" t="str">
        <f>VLOOKUP(C8,'Ref.3'!M3:P25,2,0)</f>
        <v>065-924-8833</v>
      </c>
      <c r="L8" s="293"/>
    </row>
    <row r="9" spans="1:12" ht="27" x14ac:dyDescent="0.75">
      <c r="A9" s="144"/>
      <c r="B9" s="139" t="s">
        <v>309</v>
      </c>
      <c r="C9" s="154" t="s">
        <v>212</v>
      </c>
      <c r="D9" s="139" t="s">
        <v>240</v>
      </c>
      <c r="E9" s="310" t="str">
        <f>VLOOKUP(C9,'Ref.3'!B4:G43,2,0)</f>
        <v>MT</v>
      </c>
      <c r="F9" s="310"/>
      <c r="G9" s="139" t="s">
        <v>291</v>
      </c>
      <c r="H9" s="310" t="str">
        <f>VLOOKUP(C9,'Ref.3'!B4:F43,5,0)</f>
        <v>I</v>
      </c>
      <c r="I9" s="310"/>
      <c r="J9" s="139" t="s">
        <v>316</v>
      </c>
      <c r="K9" s="292" t="str">
        <f>VLOOKUP(H9,'Ref.3'!G4:H18,2,0)</f>
        <v>นายวิเชียร นุชพงษ์</v>
      </c>
      <c r="L9" s="293"/>
    </row>
    <row r="10" spans="1:12" ht="27" x14ac:dyDescent="0.75">
      <c r="A10" s="145"/>
      <c r="B10" s="139" t="s">
        <v>296</v>
      </c>
      <c r="C10" s="146" t="str">
        <f>C9</f>
        <v>เมืองทอง</v>
      </c>
      <c r="D10" s="139" t="s">
        <v>310</v>
      </c>
      <c r="E10" s="311" t="str">
        <f>VLOOKUP(C9,'Ref.3'!B4:F43,2,0)</f>
        <v>MT</v>
      </c>
      <c r="F10" s="311"/>
      <c r="G10" s="139" t="s">
        <v>390</v>
      </c>
      <c r="H10" s="310" t="str">
        <f>VLOOKUP(C10,'Ref.3'!B4:F43,3,0)</f>
        <v>I</v>
      </c>
      <c r="I10" s="310"/>
      <c r="J10" s="139" t="s">
        <v>315</v>
      </c>
      <c r="K10" s="291" t="str">
        <f>VLOOKUP(K9,'Ref.3'!M29:N42,2,0)</f>
        <v>083-600-9399</v>
      </c>
      <c r="L10" s="312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15" t="s">
        <v>96</v>
      </c>
      <c r="C12" s="316"/>
      <c r="D12" s="316"/>
      <c r="E12" s="316"/>
      <c r="F12" s="316"/>
      <c r="G12" s="31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0">
        <v>1</v>
      </c>
      <c r="B13" s="303" t="s">
        <v>531</v>
      </c>
      <c r="C13" s="304"/>
      <c r="D13" s="304"/>
      <c r="E13" s="304"/>
      <c r="F13" s="304"/>
      <c r="G13" s="305"/>
      <c r="H13" s="251">
        <v>6750</v>
      </c>
      <c r="I13" s="252">
        <v>1</v>
      </c>
      <c r="J13" s="253" t="s">
        <v>51</v>
      </c>
      <c r="K13" s="254">
        <f>I13*H13</f>
        <v>6750</v>
      </c>
      <c r="L13" s="255" t="s">
        <v>13</v>
      </c>
    </row>
    <row r="14" spans="1:12" ht="24.6" x14ac:dyDescent="0.3">
      <c r="A14" s="250">
        <v>2</v>
      </c>
      <c r="B14" s="303" t="s">
        <v>532</v>
      </c>
      <c r="C14" s="304"/>
      <c r="D14" s="304"/>
      <c r="E14" s="304"/>
      <c r="F14" s="304"/>
      <c r="G14" s="305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 x14ac:dyDescent="0.3">
      <c r="A15" s="250">
        <v>3</v>
      </c>
      <c r="B15" s="306" t="s">
        <v>297</v>
      </c>
      <c r="C15" s="307"/>
      <c r="D15" s="307"/>
      <c r="E15" s="307"/>
      <c r="F15" s="307"/>
      <c r="G15" s="308"/>
      <c r="H15" s="251">
        <v>50000</v>
      </c>
      <c r="I15" s="252">
        <v>1</v>
      </c>
      <c r="J15" s="256" t="s">
        <v>50</v>
      </c>
      <c r="K15" s="254">
        <f t="shared" si="0"/>
        <v>50000</v>
      </c>
      <c r="L15" s="255" t="s">
        <v>13</v>
      </c>
    </row>
    <row r="16" spans="1:12" ht="24.6" x14ac:dyDescent="0.3">
      <c r="A16" s="250">
        <v>4</v>
      </c>
      <c r="B16" s="313" t="s">
        <v>298</v>
      </c>
      <c r="C16" s="313"/>
      <c r="D16" s="313"/>
      <c r="E16" s="313"/>
      <c r="F16" s="313"/>
      <c r="G16" s="313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 x14ac:dyDescent="0.7">
      <c r="A17" s="326">
        <v>5</v>
      </c>
      <c r="B17" s="259" t="s">
        <v>518</v>
      </c>
      <c r="C17" s="260"/>
      <c r="D17" s="259" t="s">
        <v>523</v>
      </c>
      <c r="E17" s="314"/>
      <c r="F17" s="314"/>
      <c r="G17" s="314"/>
      <c r="H17" s="309" t="s">
        <v>299</v>
      </c>
      <c r="I17" s="309"/>
      <c r="J17" s="309"/>
      <c r="K17" s="262">
        <f>SUM(K13:K16)</f>
        <v>56750</v>
      </c>
      <c r="L17" s="263" t="s">
        <v>13</v>
      </c>
    </row>
    <row r="18" spans="1:12" ht="24.6" x14ac:dyDescent="0.7">
      <c r="A18" s="327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24" t="s">
        <v>806</v>
      </c>
      <c r="I18" s="324"/>
      <c r="J18" s="324"/>
      <c r="K18" s="262">
        <f>H14</f>
        <v>0</v>
      </c>
      <c r="L18" s="263" t="s">
        <v>13</v>
      </c>
    </row>
    <row r="19" spans="1:12" ht="24.6" x14ac:dyDescent="0.7">
      <c r="A19" s="328"/>
      <c r="B19" s="264" t="s">
        <v>504</v>
      </c>
      <c r="C19" s="261"/>
      <c r="D19" s="271">
        <v>2567</v>
      </c>
      <c r="E19" s="272"/>
      <c r="F19" s="273"/>
      <c r="G19" s="265"/>
      <c r="H19" s="325" t="s">
        <v>304</v>
      </c>
      <c r="I19" s="325"/>
      <c r="J19" s="325"/>
      <c r="K19" s="266">
        <f>VLOOKUP(H19,'Ref.1'!E280:F285,2,0)</f>
        <v>0</v>
      </c>
      <c r="L19" s="263" t="s">
        <v>13</v>
      </c>
    </row>
    <row r="20" spans="1:12" ht="27.6" thickBot="1" x14ac:dyDescent="0.8">
      <c r="A20" s="190">
        <v>6</v>
      </c>
      <c r="B20" s="331" t="s">
        <v>807</v>
      </c>
      <c r="C20" s="332"/>
      <c r="D20" s="333" t="s">
        <v>808</v>
      </c>
      <c r="E20" s="334"/>
      <c r="F20" s="334"/>
      <c r="G20" s="191">
        <f>H13</f>
        <v>6750</v>
      </c>
      <c r="H20" s="192" t="s">
        <v>13</v>
      </c>
      <c r="I20" s="329" t="s">
        <v>809</v>
      </c>
      <c r="J20" s="330"/>
      <c r="K20" s="193">
        <f>K18-K19</f>
        <v>0</v>
      </c>
      <c r="L20" s="194" t="s">
        <v>13</v>
      </c>
    </row>
    <row r="21" spans="1:12" ht="24.6" x14ac:dyDescent="0.7">
      <c r="A21" s="336" t="s">
        <v>521</v>
      </c>
      <c r="B21" s="337"/>
      <c r="C21" s="337"/>
      <c r="D21" s="337"/>
      <c r="E21" s="337"/>
      <c r="F21" s="337"/>
      <c r="G21" s="337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335" t="s">
        <v>818</v>
      </c>
      <c r="C23" s="335"/>
      <c r="D23" s="335"/>
      <c r="E23" s="335"/>
      <c r="F23" s="335"/>
      <c r="G23" s="335"/>
      <c r="H23" s="207">
        <f>IFERROR(VLOOKUP(B23,'Ref.1'!$E$2:$F$279,2,FALSE),"")</f>
        <v>34000</v>
      </c>
      <c r="I23" s="208">
        <v>2</v>
      </c>
      <c r="J23" s="209" t="str">
        <f>IFERROR(VLOOKUP(B23,'Ref.1'!$B$2:$C$279,2,FALSE),"")</f>
        <v>ตัว</v>
      </c>
      <c r="K23" s="207">
        <f t="shared" ref="K23:K29" si="2">IFERROR(I23*H23,0)</f>
        <v>68000</v>
      </c>
      <c r="L23" s="210" t="s">
        <v>13</v>
      </c>
    </row>
    <row r="24" spans="1:12" ht="24.6" x14ac:dyDescent="0.7">
      <c r="A24" s="206">
        <v>2</v>
      </c>
      <c r="B24" s="335" t="s">
        <v>816</v>
      </c>
      <c r="C24" s="335"/>
      <c r="D24" s="335"/>
      <c r="E24" s="335"/>
      <c r="F24" s="335"/>
      <c r="G24" s="335"/>
      <c r="H24" s="207">
        <f>IFERROR(VLOOKUP(B24,'Ref.1'!$E$2:$F$279,2,FALSE),"")</f>
        <v>15000</v>
      </c>
      <c r="I24" s="208">
        <v>1</v>
      </c>
      <c r="J24" s="209" t="str">
        <f>IFERROR(VLOOKUP(B24,'Ref.1'!$B$2:$C$279,2,FALSE),"")</f>
        <v>ตัว</v>
      </c>
      <c r="K24" s="207">
        <f t="shared" ref="K24" si="3">IFERROR(I24*H24,0)</f>
        <v>15000</v>
      </c>
      <c r="L24" s="210" t="s">
        <v>13</v>
      </c>
    </row>
    <row r="25" spans="1:12" ht="24.6" x14ac:dyDescent="0.7">
      <c r="A25" s="206">
        <v>3</v>
      </c>
      <c r="B25" s="335" t="s">
        <v>38</v>
      </c>
      <c r="C25" s="335"/>
      <c r="D25" s="335"/>
      <c r="E25" s="335"/>
      <c r="F25" s="335"/>
      <c r="G25" s="335"/>
      <c r="H25" s="207">
        <f>IFERROR(VLOOKUP(B25,'Ref.1'!$E$2:$F$279,2,FALSE),"")</f>
        <v>960</v>
      </c>
      <c r="I25" s="208">
        <v>1</v>
      </c>
      <c r="J25" s="209" t="str">
        <f>IFERROR(VLOOKUP(B25,'Ref.1'!$B$2:$C$279,2,FALSE),"")</f>
        <v>ตัว</v>
      </c>
      <c r="K25" s="207">
        <f t="shared" si="2"/>
        <v>960</v>
      </c>
      <c r="L25" s="211" t="s">
        <v>13</v>
      </c>
    </row>
    <row r="26" spans="1:12" ht="24.6" x14ac:dyDescent="0.7">
      <c r="A26" s="206">
        <v>4</v>
      </c>
      <c r="B26" s="335" t="s">
        <v>828</v>
      </c>
      <c r="C26" s="335"/>
      <c r="D26" s="335"/>
      <c r="E26" s="335"/>
      <c r="F26" s="335"/>
      <c r="G26" s="335"/>
      <c r="H26" s="207">
        <f>IFERROR(VLOOKUP(B26,'Ref.1'!$E$2:$F$279,2,FALSE),"")</f>
        <v>2550</v>
      </c>
      <c r="I26" s="208">
        <v>1</v>
      </c>
      <c r="J26" s="209" t="str">
        <f>IFERROR(VLOOKUP(B26,'Ref.1'!$B$2:$C$279,2,FALSE),"")</f>
        <v>ตู้</v>
      </c>
      <c r="K26" s="207">
        <f t="shared" si="2"/>
        <v>2550</v>
      </c>
      <c r="L26" s="211" t="s">
        <v>13</v>
      </c>
    </row>
    <row r="27" spans="1:12" ht="24.6" x14ac:dyDescent="0.7">
      <c r="A27" s="206">
        <v>5</v>
      </c>
      <c r="B27" s="335" t="s">
        <v>709</v>
      </c>
      <c r="C27" s="335"/>
      <c r="D27" s="335"/>
      <c r="E27" s="335"/>
      <c r="F27" s="335"/>
      <c r="G27" s="335"/>
      <c r="H27" s="207">
        <f>IFERROR(VLOOKUP(B27,'Ref.1'!$E$2:$F$279,2,FALSE),"")</f>
        <v>1890</v>
      </c>
      <c r="I27" s="208">
        <v>1</v>
      </c>
      <c r="J27" s="209" t="str">
        <f>IFERROR(VLOOKUP(B27,'Ref.1'!$B$2:$C$279,2,FALSE),"")</f>
        <v>ตัว</v>
      </c>
      <c r="K27" s="207">
        <f t="shared" ref="K27" si="4">IFERROR(I27*H27,0)</f>
        <v>1890</v>
      </c>
      <c r="L27" s="211" t="s">
        <v>13</v>
      </c>
    </row>
    <row r="28" spans="1:12" ht="24.6" x14ac:dyDescent="0.7">
      <c r="A28" s="206">
        <v>6</v>
      </c>
      <c r="B28" s="335" t="s">
        <v>462</v>
      </c>
      <c r="C28" s="335"/>
      <c r="D28" s="335"/>
      <c r="E28" s="335"/>
      <c r="F28" s="335"/>
      <c r="G28" s="335"/>
      <c r="H28" s="207">
        <f>IFERROR(VLOOKUP(B28,'Ref.1'!$E$2:$F$279,2,FALSE),"")</f>
        <v>52</v>
      </c>
      <c r="I28" s="208">
        <v>3</v>
      </c>
      <c r="J28" s="209" t="str">
        <f>IFERROR(VLOOKUP(B28,'Ref.1'!$B$2:$C$279,2,FALSE),"")</f>
        <v>เส้น</v>
      </c>
      <c r="K28" s="207">
        <f t="shared" ref="K28" si="5">IFERROR(I28*H28,0)</f>
        <v>156</v>
      </c>
      <c r="L28" s="211" t="s">
        <v>13</v>
      </c>
    </row>
    <row r="29" spans="1:12" ht="24.6" x14ac:dyDescent="0.7">
      <c r="A29" s="206">
        <v>7</v>
      </c>
      <c r="B29" s="335" t="s">
        <v>461</v>
      </c>
      <c r="C29" s="335"/>
      <c r="D29" s="335"/>
      <c r="E29" s="335"/>
      <c r="F29" s="335"/>
      <c r="G29" s="335"/>
      <c r="H29" s="207">
        <f>IFERROR(VLOOKUP(B29,'Ref.1'!$E$2:$F$279,2,FALSE),"")</f>
        <v>52</v>
      </c>
      <c r="I29" s="208">
        <v>3</v>
      </c>
      <c r="J29" s="209" t="str">
        <f>IFERROR(VLOOKUP(B29,'Ref.1'!$B$2:$C$279,2,FALSE),"")</f>
        <v>เส้น</v>
      </c>
      <c r="K29" s="207">
        <f t="shared" si="2"/>
        <v>156</v>
      </c>
      <c r="L29" s="211" t="s">
        <v>13</v>
      </c>
    </row>
    <row r="30" spans="1:12" ht="24.6" x14ac:dyDescent="0.7">
      <c r="A30" s="206">
        <v>8</v>
      </c>
      <c r="B30" s="318" t="s">
        <v>861</v>
      </c>
      <c r="C30" s="319"/>
      <c r="D30" s="319"/>
      <c r="E30" s="319"/>
      <c r="F30" s="319"/>
      <c r="G30" s="320"/>
      <c r="H30" s="223">
        <v>1950</v>
      </c>
      <c r="I30" s="212">
        <v>1</v>
      </c>
      <c r="J30" s="209" t="s">
        <v>5</v>
      </c>
      <c r="K30" s="207">
        <f t="shared" ref="K30" si="6">IFERROR(I30*H30,0)</f>
        <v>1950</v>
      </c>
      <c r="L30" s="211" t="s">
        <v>13</v>
      </c>
    </row>
    <row r="31" spans="1:12" ht="27" thickBot="1" x14ac:dyDescent="0.9">
      <c r="A31" s="340" t="s">
        <v>97</v>
      </c>
      <c r="B31" s="341"/>
      <c r="C31" s="341"/>
      <c r="D31" s="341"/>
      <c r="E31" s="341"/>
      <c r="F31" s="341"/>
      <c r="G31" s="341"/>
      <c r="H31" s="341"/>
      <c r="I31" s="341"/>
      <c r="J31" s="341"/>
      <c r="K31" s="213">
        <f>SUM(K23:K30)</f>
        <v>90662</v>
      </c>
      <c r="L31" s="214" t="s">
        <v>13</v>
      </c>
    </row>
    <row r="32" spans="1:12" ht="24.6" hidden="1" x14ac:dyDescent="0.7">
      <c r="A32" s="342" t="s">
        <v>337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4"/>
    </row>
    <row r="33" spans="1:12" ht="27" hidden="1" x14ac:dyDescent="0.75">
      <c r="A33" s="215" t="s">
        <v>46</v>
      </c>
      <c r="B33" s="345" t="s">
        <v>88</v>
      </c>
      <c r="C33" s="345"/>
      <c r="D33" s="345"/>
      <c r="E33" s="345"/>
      <c r="F33" s="345"/>
      <c r="G33" s="345"/>
      <c r="H33" s="217" t="s">
        <v>2</v>
      </c>
      <c r="I33" s="216" t="s">
        <v>30</v>
      </c>
      <c r="J33" s="216" t="s">
        <v>1</v>
      </c>
      <c r="K33" s="217" t="s">
        <v>3</v>
      </c>
      <c r="L33" s="218" t="s">
        <v>1</v>
      </c>
    </row>
    <row r="34" spans="1:12" ht="24.6" hidden="1" x14ac:dyDescent="0.7">
      <c r="A34" s="219">
        <v>1</v>
      </c>
      <c r="B34" s="335" t="s">
        <v>488</v>
      </c>
      <c r="C34" s="335"/>
      <c r="D34" s="335"/>
      <c r="E34" s="335"/>
      <c r="F34" s="335"/>
      <c r="G34" s="335"/>
      <c r="H34" s="207">
        <f t="shared" ref="H34:H45" si="7">IFERROR(VLOOKUP(B34,Priceนอกอาคาร,2,FALSE),"")</f>
        <v>2000</v>
      </c>
      <c r="I34" s="208"/>
      <c r="J34" s="209" t="str">
        <f>IFERROR(VLOOKUP(B34,หน่วยนอกอาคาร,2,FALSE),"")</f>
        <v>ตัว</v>
      </c>
      <c r="K34" s="207">
        <f t="shared" ref="K34:K45" si="8">IFERROR(I34*H34,0)</f>
        <v>0</v>
      </c>
      <c r="L34" s="210" t="s">
        <v>13</v>
      </c>
    </row>
    <row r="35" spans="1:12" ht="24.6" hidden="1" x14ac:dyDescent="0.7">
      <c r="A35" s="219">
        <v>2</v>
      </c>
      <c r="B35" s="335" t="s">
        <v>489</v>
      </c>
      <c r="C35" s="335"/>
      <c r="D35" s="335"/>
      <c r="E35" s="335"/>
      <c r="F35" s="335"/>
      <c r="G35" s="335"/>
      <c r="H35" s="207">
        <f t="shared" si="7"/>
        <v>10890</v>
      </c>
      <c r="I35" s="208"/>
      <c r="J35" s="209" t="str">
        <f t="shared" ref="J35:J63" si="9">IFERROR(VLOOKUP(B35,หน่วยนอกอาคาร,2,FALSE),"")</f>
        <v>ตัว</v>
      </c>
      <c r="K35" s="207">
        <f t="shared" si="8"/>
        <v>0</v>
      </c>
      <c r="L35" s="210" t="s">
        <v>13</v>
      </c>
    </row>
    <row r="36" spans="1:12" ht="24.6" hidden="1" x14ac:dyDescent="0.7">
      <c r="A36" s="219">
        <v>3</v>
      </c>
      <c r="B36" s="335" t="s">
        <v>129</v>
      </c>
      <c r="C36" s="335"/>
      <c r="D36" s="335"/>
      <c r="E36" s="335"/>
      <c r="F36" s="335"/>
      <c r="G36" s="335"/>
      <c r="H36" s="207">
        <f t="shared" si="7"/>
        <v>3785</v>
      </c>
      <c r="I36" s="208"/>
      <c r="J36" s="209" t="str">
        <f t="shared" si="9"/>
        <v>ชุด</v>
      </c>
      <c r="K36" s="207">
        <f t="shared" si="8"/>
        <v>0</v>
      </c>
      <c r="L36" s="210" t="s">
        <v>13</v>
      </c>
    </row>
    <row r="37" spans="1:12" ht="24.6" hidden="1" x14ac:dyDescent="0.7">
      <c r="A37" s="219">
        <v>4</v>
      </c>
      <c r="B37" s="335" t="s">
        <v>130</v>
      </c>
      <c r="C37" s="335"/>
      <c r="D37" s="335"/>
      <c r="E37" s="335"/>
      <c r="F37" s="335"/>
      <c r="G37" s="335"/>
      <c r="H37" s="207" t="str">
        <f t="shared" si="7"/>
        <v/>
      </c>
      <c r="I37" s="208"/>
      <c r="J37" s="209" t="str">
        <f t="shared" si="9"/>
        <v/>
      </c>
      <c r="K37" s="207">
        <f t="shared" si="8"/>
        <v>0</v>
      </c>
      <c r="L37" s="210" t="s">
        <v>13</v>
      </c>
    </row>
    <row r="38" spans="1:12" ht="24.6" hidden="1" x14ac:dyDescent="0.7">
      <c r="A38" s="219">
        <v>5</v>
      </c>
      <c r="B38" s="321" t="s">
        <v>131</v>
      </c>
      <c r="C38" s="322"/>
      <c r="D38" s="322"/>
      <c r="E38" s="322"/>
      <c r="F38" s="322"/>
      <c r="G38" s="323"/>
      <c r="H38" s="207">
        <f t="shared" si="7"/>
        <v>1800</v>
      </c>
      <c r="I38" s="208"/>
      <c r="J38" s="209" t="str">
        <f t="shared" si="9"/>
        <v>กล่อง</v>
      </c>
      <c r="K38" s="207">
        <f t="shared" si="8"/>
        <v>0</v>
      </c>
      <c r="L38" s="210" t="s">
        <v>13</v>
      </c>
    </row>
    <row r="39" spans="1:12" ht="24.6" hidden="1" x14ac:dyDescent="0.7">
      <c r="A39" s="219">
        <v>6</v>
      </c>
      <c r="B39" s="321" t="s">
        <v>41</v>
      </c>
      <c r="C39" s="322"/>
      <c r="D39" s="322"/>
      <c r="E39" s="322"/>
      <c r="F39" s="322"/>
      <c r="G39" s="323"/>
      <c r="H39" s="207">
        <f t="shared" si="7"/>
        <v>50</v>
      </c>
      <c r="I39" s="208"/>
      <c r="J39" s="209" t="str">
        <f t="shared" si="9"/>
        <v>ถุง</v>
      </c>
      <c r="K39" s="207">
        <f t="shared" si="8"/>
        <v>0</v>
      </c>
      <c r="L39" s="210" t="s">
        <v>13</v>
      </c>
    </row>
    <row r="40" spans="1:12" ht="24.6" hidden="1" x14ac:dyDescent="0.7">
      <c r="A40" s="219">
        <v>7</v>
      </c>
      <c r="B40" s="321"/>
      <c r="C40" s="322"/>
      <c r="D40" s="322"/>
      <c r="E40" s="322"/>
      <c r="F40" s="322"/>
      <c r="G40" s="323"/>
      <c r="H40" s="207" t="str">
        <f t="shared" si="7"/>
        <v/>
      </c>
      <c r="I40" s="208"/>
      <c r="J40" s="209" t="str">
        <f t="shared" si="9"/>
        <v/>
      </c>
      <c r="K40" s="207">
        <f t="shared" si="8"/>
        <v>0</v>
      </c>
      <c r="L40" s="210" t="s">
        <v>13</v>
      </c>
    </row>
    <row r="41" spans="1:12" ht="24.6" hidden="1" x14ac:dyDescent="0.7">
      <c r="A41" s="219">
        <v>8</v>
      </c>
      <c r="B41" s="321"/>
      <c r="C41" s="322"/>
      <c r="D41" s="322"/>
      <c r="E41" s="322"/>
      <c r="F41" s="322"/>
      <c r="G41" s="323"/>
      <c r="H41" s="207" t="str">
        <f t="shared" si="7"/>
        <v/>
      </c>
      <c r="I41" s="208"/>
      <c r="J41" s="209" t="str">
        <f t="shared" si="9"/>
        <v/>
      </c>
      <c r="K41" s="207">
        <f t="shared" si="8"/>
        <v>0</v>
      </c>
      <c r="L41" s="210" t="s">
        <v>13</v>
      </c>
    </row>
    <row r="42" spans="1:12" ht="24.6" hidden="1" x14ac:dyDescent="0.7">
      <c r="A42" s="219">
        <v>9</v>
      </c>
      <c r="B42" s="321"/>
      <c r="C42" s="322"/>
      <c r="D42" s="322"/>
      <c r="E42" s="322"/>
      <c r="F42" s="322"/>
      <c r="G42" s="323"/>
      <c r="H42" s="207" t="str">
        <f t="shared" si="7"/>
        <v/>
      </c>
      <c r="I42" s="208"/>
      <c r="J42" s="209" t="str">
        <f t="shared" si="9"/>
        <v/>
      </c>
      <c r="K42" s="207">
        <f t="shared" si="8"/>
        <v>0</v>
      </c>
      <c r="L42" s="210" t="s">
        <v>13</v>
      </c>
    </row>
    <row r="43" spans="1:12" ht="24.6" hidden="1" x14ac:dyDescent="0.7">
      <c r="A43" s="219">
        <v>10</v>
      </c>
      <c r="B43" s="321"/>
      <c r="C43" s="322"/>
      <c r="D43" s="322"/>
      <c r="E43" s="322"/>
      <c r="F43" s="322"/>
      <c r="G43" s="323"/>
      <c r="H43" s="207" t="str">
        <f t="shared" si="7"/>
        <v/>
      </c>
      <c r="I43" s="208"/>
      <c r="J43" s="209" t="str">
        <f t="shared" si="9"/>
        <v/>
      </c>
      <c r="K43" s="207">
        <f t="shared" si="8"/>
        <v>0</v>
      </c>
      <c r="L43" s="210" t="s">
        <v>13</v>
      </c>
    </row>
    <row r="44" spans="1:12" ht="24.6" hidden="1" x14ac:dyDescent="0.7">
      <c r="A44" s="219">
        <v>11</v>
      </c>
      <c r="B44" s="321"/>
      <c r="C44" s="322"/>
      <c r="D44" s="322"/>
      <c r="E44" s="322"/>
      <c r="F44" s="322"/>
      <c r="G44" s="323"/>
      <c r="H44" s="207" t="str">
        <f t="shared" si="7"/>
        <v/>
      </c>
      <c r="I44" s="209"/>
      <c r="J44" s="209" t="str">
        <f t="shared" si="9"/>
        <v/>
      </c>
      <c r="K44" s="207">
        <f t="shared" si="8"/>
        <v>0</v>
      </c>
      <c r="L44" s="210" t="s">
        <v>13</v>
      </c>
    </row>
    <row r="45" spans="1:12" ht="24.6" hidden="1" x14ac:dyDescent="0.7">
      <c r="A45" s="219">
        <v>12</v>
      </c>
      <c r="B45" s="321"/>
      <c r="C45" s="322"/>
      <c r="D45" s="322"/>
      <c r="E45" s="322"/>
      <c r="F45" s="322"/>
      <c r="G45" s="323"/>
      <c r="H45" s="207" t="str">
        <f t="shared" si="7"/>
        <v/>
      </c>
      <c r="I45" s="209"/>
      <c r="J45" s="209" t="str">
        <f t="shared" si="9"/>
        <v/>
      </c>
      <c r="K45" s="207">
        <f t="shared" si="8"/>
        <v>0</v>
      </c>
      <c r="L45" s="210" t="s">
        <v>13</v>
      </c>
    </row>
    <row r="46" spans="1:12" ht="24.6" hidden="1" x14ac:dyDescent="0.7">
      <c r="A46" s="220">
        <v>13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 x14ac:dyDescent="0.7">
      <c r="A47" s="220">
        <v>14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 x14ac:dyDescent="0.7">
      <c r="A48" s="220">
        <v>15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 x14ac:dyDescent="0.7">
      <c r="A49" s="220">
        <v>16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 x14ac:dyDescent="0.7">
      <c r="A50" s="220">
        <v>17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 x14ac:dyDescent="0.7">
      <c r="A51" s="220">
        <v>18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 x14ac:dyDescent="0.7">
      <c r="A52" s="220">
        <v>19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 x14ac:dyDescent="0.7">
      <c r="A53" s="220">
        <v>20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 x14ac:dyDescent="0.7">
      <c r="A54" s="220">
        <v>21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 x14ac:dyDescent="0.7">
      <c r="A55" s="220">
        <v>22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 x14ac:dyDescent="0.7">
      <c r="A56" s="220">
        <v>23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 x14ac:dyDescent="0.7">
      <c r="A57" s="220">
        <v>24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 x14ac:dyDescent="0.7">
      <c r="A58" s="220">
        <v>25</v>
      </c>
      <c r="B58" s="221"/>
      <c r="C58" s="222"/>
      <c r="D58" s="222"/>
      <c r="E58" s="222"/>
      <c r="F58" s="222"/>
      <c r="G58" s="222"/>
      <c r="H58" s="223"/>
      <c r="I58" s="224"/>
      <c r="J58" s="224"/>
      <c r="K58" s="223"/>
      <c r="L58" s="210"/>
    </row>
    <row r="59" spans="1:12" ht="24.6" hidden="1" x14ac:dyDescent="0.7">
      <c r="A59" s="220">
        <v>26</v>
      </c>
      <c r="B59" s="221"/>
      <c r="C59" s="222"/>
      <c r="D59" s="222"/>
      <c r="E59" s="222"/>
      <c r="F59" s="222"/>
      <c r="G59" s="222"/>
      <c r="H59" s="223" t="str">
        <f t="shared" ref="H59:H63" si="10">IFERROR(VLOOKUP(B59,Priceนอกอาคาร,2,FALSE),"")</f>
        <v/>
      </c>
      <c r="I59" s="224"/>
      <c r="J59" s="224" t="str">
        <f t="shared" si="9"/>
        <v/>
      </c>
      <c r="K59" s="223">
        <f>IFERROR(I59*H59,0)</f>
        <v>0</v>
      </c>
      <c r="L59" s="210"/>
    </row>
    <row r="60" spans="1:12" ht="24.6" hidden="1" x14ac:dyDescent="0.7">
      <c r="A60" s="220">
        <v>27</v>
      </c>
      <c r="B60" s="221"/>
      <c r="C60" s="222"/>
      <c r="D60" s="222"/>
      <c r="E60" s="222"/>
      <c r="F60" s="222"/>
      <c r="G60" s="222"/>
      <c r="H60" s="223" t="str">
        <f t="shared" si="10"/>
        <v/>
      </c>
      <c r="I60" s="224"/>
      <c r="J60" s="224" t="str">
        <f t="shared" si="9"/>
        <v/>
      </c>
      <c r="K60" s="223">
        <f>IFERROR(I60*H60,0)</f>
        <v>0</v>
      </c>
      <c r="L60" s="210"/>
    </row>
    <row r="61" spans="1:12" ht="11.55" hidden="1" customHeight="1" x14ac:dyDescent="0.7">
      <c r="A61" s="220">
        <v>28</v>
      </c>
      <c r="B61" s="221"/>
      <c r="C61" s="222"/>
      <c r="D61" s="222"/>
      <c r="E61" s="222"/>
      <c r="F61" s="222"/>
      <c r="G61" s="222"/>
      <c r="H61" s="223" t="str">
        <f t="shared" si="10"/>
        <v/>
      </c>
      <c r="I61" s="224"/>
      <c r="J61" s="224" t="str">
        <f t="shared" si="9"/>
        <v/>
      </c>
      <c r="K61" s="223">
        <f>IFERROR(I61*H61,0)</f>
        <v>0</v>
      </c>
      <c r="L61" s="210"/>
    </row>
    <row r="62" spans="1:12" ht="24.6" hidden="1" x14ac:dyDescent="0.7">
      <c r="A62" s="220">
        <v>29</v>
      </c>
      <c r="B62" s="221"/>
      <c r="C62" s="222"/>
      <c r="D62" s="222"/>
      <c r="E62" s="222"/>
      <c r="F62" s="222"/>
      <c r="G62" s="222"/>
      <c r="H62" s="223" t="str">
        <f t="shared" si="10"/>
        <v/>
      </c>
      <c r="I62" s="224"/>
      <c r="J62" s="224" t="str">
        <f t="shared" si="9"/>
        <v/>
      </c>
      <c r="K62" s="223">
        <f>IFERROR(I62*H62,0)</f>
        <v>0</v>
      </c>
      <c r="L62" s="210"/>
    </row>
    <row r="63" spans="1:12" ht="24.6" hidden="1" x14ac:dyDescent="0.7">
      <c r="A63" s="225">
        <v>30</v>
      </c>
      <c r="B63" s="226"/>
      <c r="C63" s="227"/>
      <c r="D63" s="227"/>
      <c r="E63" s="227"/>
      <c r="F63" s="227"/>
      <c r="G63" s="227"/>
      <c r="H63" s="228" t="str">
        <f t="shared" si="10"/>
        <v/>
      </c>
      <c r="I63" s="224"/>
      <c r="J63" s="224" t="str">
        <f t="shared" si="9"/>
        <v/>
      </c>
      <c r="K63" s="228">
        <f>IFERROR(I63*H63,0)</f>
        <v>0</v>
      </c>
      <c r="L63" s="229"/>
    </row>
    <row r="64" spans="1:12" ht="27" hidden="1" thickBot="1" x14ac:dyDescent="0.75">
      <c r="A64" s="230"/>
      <c r="B64" s="339"/>
      <c r="C64" s="339"/>
      <c r="D64" s="339"/>
      <c r="E64" s="339"/>
      <c r="F64" s="339"/>
      <c r="G64" s="339"/>
      <c r="H64" s="231"/>
      <c r="I64" s="350" t="s">
        <v>97</v>
      </c>
      <c r="J64" s="350"/>
      <c r="K64" s="232">
        <f>SUM(K34:K63)</f>
        <v>0</v>
      </c>
      <c r="L64" s="233" t="s">
        <v>13</v>
      </c>
    </row>
    <row r="65" spans="1:12" ht="24.6" x14ac:dyDescent="0.7">
      <c r="A65" s="234"/>
      <c r="B65" s="346" t="s">
        <v>707</v>
      </c>
      <c r="C65" s="347"/>
      <c r="D65" s="347"/>
      <c r="E65" s="347"/>
      <c r="F65" s="347"/>
      <c r="G65" s="348"/>
      <c r="H65" s="235"/>
      <c r="I65" s="236"/>
      <c r="J65" s="236"/>
      <c r="K65" s="235"/>
      <c r="L65" s="237"/>
    </row>
    <row r="66" spans="1:12" ht="24.6" x14ac:dyDescent="0.7">
      <c r="A66" s="238" t="s">
        <v>46</v>
      </c>
      <c r="B66" s="349" t="s">
        <v>96</v>
      </c>
      <c r="C66" s="349"/>
      <c r="D66" s="349"/>
      <c r="E66" s="349"/>
      <c r="F66" s="349"/>
      <c r="G66" s="349"/>
      <c r="H66" s="240" t="s">
        <v>47</v>
      </c>
      <c r="I66" s="239" t="s">
        <v>48</v>
      </c>
      <c r="J66" s="239" t="s">
        <v>1</v>
      </c>
      <c r="K66" s="240" t="s">
        <v>49</v>
      </c>
      <c r="L66" s="241" t="s">
        <v>1</v>
      </c>
    </row>
    <row r="67" spans="1:12" ht="24.6" x14ac:dyDescent="0.7">
      <c r="A67" s="276">
        <v>1</v>
      </c>
      <c r="B67" s="318"/>
      <c r="C67" s="319"/>
      <c r="D67" s="319"/>
      <c r="E67" s="319"/>
      <c r="F67" s="319"/>
      <c r="G67" s="320"/>
      <c r="H67" s="223"/>
      <c r="I67" s="224"/>
      <c r="J67" s="224"/>
      <c r="K67" s="223"/>
      <c r="L67" s="277"/>
    </row>
    <row r="68" spans="1:12" ht="24.6" x14ac:dyDescent="0.7">
      <c r="A68" s="276">
        <v>2</v>
      </c>
      <c r="B68" s="318"/>
      <c r="C68" s="319"/>
      <c r="D68" s="319"/>
      <c r="E68" s="319"/>
      <c r="F68" s="319"/>
      <c r="G68" s="320"/>
      <c r="H68" s="223"/>
      <c r="I68" s="224"/>
      <c r="J68" s="224"/>
      <c r="K68" s="223"/>
      <c r="L68" s="277"/>
    </row>
    <row r="69" spans="1:12" ht="24.6" x14ac:dyDescent="0.7">
      <c r="A69" s="242">
        <v>3</v>
      </c>
      <c r="B69" s="318"/>
      <c r="C69" s="319"/>
      <c r="D69" s="319"/>
      <c r="E69" s="319"/>
      <c r="F69" s="319"/>
      <c r="G69" s="320"/>
      <c r="H69" s="223"/>
      <c r="I69" s="208"/>
      <c r="J69" s="209"/>
      <c r="K69" s="223"/>
      <c r="L69" s="243"/>
    </row>
    <row r="70" spans="1:12" ht="24.6" x14ac:dyDescent="0.7">
      <c r="A70" s="242">
        <v>4</v>
      </c>
      <c r="B70" s="318"/>
      <c r="C70" s="319"/>
      <c r="D70" s="319"/>
      <c r="E70" s="319"/>
      <c r="F70" s="319"/>
      <c r="G70" s="320"/>
      <c r="H70" s="223"/>
      <c r="I70" s="212"/>
      <c r="J70" s="209"/>
      <c r="K70" s="223"/>
      <c r="L70" s="243"/>
    </row>
    <row r="71" spans="1:12" ht="24.6" hidden="1" x14ac:dyDescent="0.7">
      <c r="A71" s="242">
        <v>3</v>
      </c>
      <c r="B71" s="335"/>
      <c r="C71" s="335"/>
      <c r="D71" s="335"/>
      <c r="E71" s="335"/>
      <c r="F71" s="335"/>
      <c r="G71" s="335"/>
      <c r="H71" s="207" t="str">
        <f t="shared" ref="H71:H84" si="11">IFERROR(VLOOKUP(B71,Priceนอกอาคาร,2,FALSE),"")</f>
        <v/>
      </c>
      <c r="I71" s="212"/>
      <c r="J71" s="209" t="str">
        <f t="shared" ref="J71" si="12">IFERROR(VLOOKUP(B71,หน่วยนอกอาคาร,2,FALSE),"")</f>
        <v/>
      </c>
      <c r="K71" s="207">
        <f t="shared" ref="K71" si="13">IFERROR(I71*H71,0)</f>
        <v>0</v>
      </c>
      <c r="L71" s="243" t="s">
        <v>13</v>
      </c>
    </row>
    <row r="72" spans="1:12" ht="24.6" hidden="1" x14ac:dyDescent="0.7">
      <c r="A72" s="242">
        <v>4</v>
      </c>
      <c r="B72" s="335"/>
      <c r="C72" s="335"/>
      <c r="D72" s="335"/>
      <c r="E72" s="335"/>
      <c r="F72" s="335"/>
      <c r="G72" s="335"/>
      <c r="H72" s="207" t="str">
        <f t="shared" si="11"/>
        <v/>
      </c>
      <c r="I72" s="212"/>
      <c r="J72" s="209" t="str">
        <f t="shared" ref="J72:J73" si="14">IFERROR(VLOOKUP(B72,หน่วยนอกอาคาร,2,FALSE),"")</f>
        <v/>
      </c>
      <c r="K72" s="207">
        <f t="shared" ref="K72" si="15">IFERROR(I72*H72,0)</f>
        <v>0</v>
      </c>
      <c r="L72" s="243" t="s">
        <v>13</v>
      </c>
    </row>
    <row r="73" spans="1:12" ht="24.6" hidden="1" x14ac:dyDescent="0.7">
      <c r="A73" s="242">
        <v>5</v>
      </c>
      <c r="B73" s="335"/>
      <c r="C73" s="335"/>
      <c r="D73" s="335"/>
      <c r="E73" s="335"/>
      <c r="F73" s="335"/>
      <c r="G73" s="335"/>
      <c r="H73" s="207" t="str">
        <f t="shared" si="11"/>
        <v/>
      </c>
      <c r="I73" s="212"/>
      <c r="J73" s="209" t="str">
        <f t="shared" si="14"/>
        <v/>
      </c>
      <c r="K73" s="207"/>
      <c r="L73" s="243" t="s">
        <v>13</v>
      </c>
    </row>
    <row r="74" spans="1:12" ht="24.6" hidden="1" x14ac:dyDescent="0.7">
      <c r="A74" s="242">
        <v>6</v>
      </c>
      <c r="B74" s="335"/>
      <c r="C74" s="335"/>
      <c r="D74" s="335"/>
      <c r="E74" s="335"/>
      <c r="F74" s="335"/>
      <c r="G74" s="335"/>
      <c r="H74" s="207" t="str">
        <f t="shared" si="11"/>
        <v/>
      </c>
      <c r="I74" s="212"/>
      <c r="J74" s="209" t="str">
        <f t="shared" ref="J74:J84" si="16">IFERROR(VLOOKUP(B74,หน่วยนอกอาคาร,2,FALSE),"")</f>
        <v/>
      </c>
      <c r="K74" s="207">
        <f t="shared" ref="K74" si="17">IFERROR(I74*H74,0)</f>
        <v>0</v>
      </c>
      <c r="L74" s="243" t="s">
        <v>13</v>
      </c>
    </row>
    <row r="75" spans="1:12" ht="27" thickBot="1" x14ac:dyDescent="0.75">
      <c r="A75" s="340" t="s">
        <v>97</v>
      </c>
      <c r="B75" s="341"/>
      <c r="C75" s="341"/>
      <c r="D75" s="341"/>
      <c r="E75" s="341"/>
      <c r="F75" s="341"/>
      <c r="G75" s="341"/>
      <c r="H75" s="341"/>
      <c r="I75" s="341"/>
      <c r="J75" s="341"/>
      <c r="K75" s="244">
        <f>SUM(K67:K74)</f>
        <v>0</v>
      </c>
      <c r="L75" s="245" t="s">
        <v>13</v>
      </c>
    </row>
    <row r="76" spans="1:12" ht="24.6" x14ac:dyDescent="0.7">
      <c r="A76" s="234"/>
      <c r="B76" s="346" t="s">
        <v>450</v>
      </c>
      <c r="C76" s="347"/>
      <c r="D76" s="347"/>
      <c r="E76" s="347"/>
      <c r="F76" s="347"/>
      <c r="G76" s="348"/>
      <c r="H76" s="235"/>
      <c r="I76" s="236"/>
      <c r="J76" s="236"/>
      <c r="K76" s="235"/>
      <c r="L76" s="237"/>
    </row>
    <row r="77" spans="1:12" ht="24.6" x14ac:dyDescent="0.7">
      <c r="A77" s="238" t="s">
        <v>46</v>
      </c>
      <c r="B77" s="349" t="s">
        <v>96</v>
      </c>
      <c r="C77" s="349"/>
      <c r="D77" s="349"/>
      <c r="E77" s="349"/>
      <c r="F77" s="349"/>
      <c r="G77" s="349"/>
      <c r="H77" s="240" t="s">
        <v>47</v>
      </c>
      <c r="I77" s="239" t="s">
        <v>48</v>
      </c>
      <c r="J77" s="239" t="s">
        <v>1</v>
      </c>
      <c r="K77" s="240" t="s">
        <v>49</v>
      </c>
      <c r="L77" s="241" t="s">
        <v>1</v>
      </c>
    </row>
    <row r="78" spans="1:12" ht="24.6" x14ac:dyDescent="0.7">
      <c r="A78" s="242">
        <v>1</v>
      </c>
      <c r="B78" s="335" t="s">
        <v>420</v>
      </c>
      <c r="C78" s="335"/>
      <c r="D78" s="335"/>
      <c r="E78" s="335"/>
      <c r="F78" s="335"/>
      <c r="G78" s="335"/>
      <c r="H78" s="207">
        <v>1000</v>
      </c>
      <c r="I78" s="208">
        <v>1</v>
      </c>
      <c r="J78" s="209" t="str">
        <f t="shared" ref="J78:J81" si="18">IFERROR(VLOOKUP(B78,หน่วยนอกอาคาร,2,FALSE),"")</f>
        <v>วัน</v>
      </c>
      <c r="K78" s="207">
        <f t="shared" ref="K78" si="19">IFERROR(I78*H78,0)</f>
        <v>1000</v>
      </c>
      <c r="L78" s="243" t="s">
        <v>13</v>
      </c>
    </row>
    <row r="79" spans="1:12" ht="24.6" x14ac:dyDescent="0.7">
      <c r="A79" s="242"/>
      <c r="B79" s="335"/>
      <c r="C79" s="335"/>
      <c r="D79" s="335"/>
      <c r="E79" s="335"/>
      <c r="F79" s="335"/>
      <c r="G79" s="335"/>
      <c r="H79" s="207"/>
      <c r="I79" s="208"/>
      <c r="J79" s="209"/>
      <c r="K79" s="207">
        <f t="shared" ref="K79:K84" si="20">IFERROR(I79*H79,0)</f>
        <v>0</v>
      </c>
      <c r="L79" s="243" t="s">
        <v>13</v>
      </c>
    </row>
    <row r="80" spans="1:12" ht="25.2" thickBot="1" x14ac:dyDescent="0.75">
      <c r="A80" s="242"/>
      <c r="B80" s="335"/>
      <c r="C80" s="335"/>
      <c r="D80" s="335"/>
      <c r="E80" s="335"/>
      <c r="F80" s="335"/>
      <c r="G80" s="335"/>
      <c r="H80" s="207"/>
      <c r="I80" s="212"/>
      <c r="J80" s="209" t="str">
        <f t="shared" si="18"/>
        <v/>
      </c>
      <c r="K80" s="207">
        <f t="shared" si="20"/>
        <v>0</v>
      </c>
      <c r="L80" s="243" t="s">
        <v>13</v>
      </c>
    </row>
    <row r="81" spans="1:12" ht="25.2" hidden="1" thickBot="1" x14ac:dyDescent="0.75">
      <c r="A81" s="242">
        <v>3</v>
      </c>
      <c r="B81" s="335"/>
      <c r="C81" s="335"/>
      <c r="D81" s="335"/>
      <c r="E81" s="335"/>
      <c r="F81" s="335"/>
      <c r="G81" s="335"/>
      <c r="H81" s="207" t="str">
        <f t="shared" ref="H81" si="21">IFERROR(VLOOKUP(B81,Priceนอกอาคาร,2,FALSE),"")</f>
        <v/>
      </c>
      <c r="I81" s="212"/>
      <c r="J81" s="209" t="str">
        <f t="shared" si="18"/>
        <v/>
      </c>
      <c r="K81" s="207">
        <f t="shared" si="20"/>
        <v>0</v>
      </c>
      <c r="L81" s="243" t="s">
        <v>13</v>
      </c>
    </row>
    <row r="82" spans="1:12" ht="25.2" hidden="1" thickBot="1" x14ac:dyDescent="0.75">
      <c r="A82" s="242">
        <v>4</v>
      </c>
      <c r="B82" s="335"/>
      <c r="C82" s="335"/>
      <c r="D82" s="335"/>
      <c r="E82" s="335"/>
      <c r="F82" s="335"/>
      <c r="G82" s="335"/>
      <c r="H82" s="207" t="str">
        <f t="shared" si="11"/>
        <v/>
      </c>
      <c r="I82" s="212"/>
      <c r="J82" s="209" t="str">
        <f t="shared" si="16"/>
        <v/>
      </c>
      <c r="K82" s="207">
        <f t="shared" si="20"/>
        <v>0</v>
      </c>
      <c r="L82" s="243" t="s">
        <v>13</v>
      </c>
    </row>
    <row r="83" spans="1:12" ht="25.2" hidden="1" thickBot="1" x14ac:dyDescent="0.75">
      <c r="A83" s="246">
        <v>5</v>
      </c>
      <c r="B83" s="353"/>
      <c r="C83" s="353"/>
      <c r="D83" s="353"/>
      <c r="E83" s="353"/>
      <c r="F83" s="353"/>
      <c r="G83" s="353"/>
      <c r="H83" s="247" t="str">
        <f t="shared" si="11"/>
        <v/>
      </c>
      <c r="I83" s="248"/>
      <c r="J83" s="249" t="str">
        <f t="shared" si="16"/>
        <v/>
      </c>
      <c r="K83" s="207">
        <f t="shared" si="20"/>
        <v>0</v>
      </c>
      <c r="L83" s="243" t="s">
        <v>13</v>
      </c>
    </row>
    <row r="84" spans="1:12" ht="23.55" hidden="1" customHeight="1" thickBot="1" x14ac:dyDescent="0.75">
      <c r="A84" s="94">
        <v>6</v>
      </c>
      <c r="B84" s="356"/>
      <c r="C84" s="357"/>
      <c r="D84" s="357"/>
      <c r="E84" s="357"/>
      <c r="F84" s="357"/>
      <c r="G84" s="358"/>
      <c r="H84" s="95" t="str">
        <f t="shared" si="11"/>
        <v/>
      </c>
      <c r="I84" s="105"/>
      <c r="J84" s="96" t="str">
        <f t="shared" si="16"/>
        <v/>
      </c>
      <c r="K84" s="207">
        <f t="shared" si="20"/>
        <v>0</v>
      </c>
      <c r="L84" s="243" t="s">
        <v>13</v>
      </c>
    </row>
    <row r="85" spans="1:12" ht="28.8" customHeight="1" x14ac:dyDescent="0.75">
      <c r="A85" s="36"/>
      <c r="B85" s="355" t="s">
        <v>860</v>
      </c>
      <c r="C85" s="355"/>
      <c r="D85" s="355"/>
      <c r="E85" s="355"/>
      <c r="F85" s="355"/>
      <c r="G85" s="355"/>
      <c r="H85" s="37"/>
      <c r="I85" s="359" t="s">
        <v>97</v>
      </c>
      <c r="J85" s="359"/>
      <c r="K85" s="166">
        <f>SUM(K78:K83)</f>
        <v>1000</v>
      </c>
      <c r="L85" s="26" t="s">
        <v>13</v>
      </c>
    </row>
    <row r="86" spans="1:12" ht="6.6" hidden="1" customHeight="1" x14ac:dyDescent="0.75">
      <c r="A86" s="36"/>
      <c r="B86" s="355"/>
      <c r="C86" s="355"/>
      <c r="D86" s="355"/>
      <c r="E86" s="355"/>
      <c r="F86" s="355"/>
      <c r="G86" s="355"/>
      <c r="H86" s="37"/>
      <c r="I86" s="39"/>
      <c r="J86" s="39"/>
      <c r="K86" s="38"/>
      <c r="L86" s="26"/>
    </row>
    <row r="87" spans="1:12" ht="28.8" x14ac:dyDescent="0.9">
      <c r="A87" s="27"/>
      <c r="B87" s="355"/>
      <c r="C87" s="355"/>
      <c r="D87" s="355"/>
      <c r="E87" s="355"/>
      <c r="F87" s="355"/>
      <c r="G87" s="355"/>
      <c r="H87" s="99"/>
      <c r="I87" s="27"/>
      <c r="J87" s="40" t="s">
        <v>98</v>
      </c>
      <c r="K87" s="119">
        <f>K75+K64+K31+K85</f>
        <v>91662</v>
      </c>
      <c r="L87" s="41" t="s">
        <v>13</v>
      </c>
    </row>
    <row r="88" spans="1:12" ht="27.6" thickBot="1" x14ac:dyDescent="0.8">
      <c r="A88" s="27"/>
      <c r="B88" s="107"/>
      <c r="C88" s="107"/>
      <c r="D88" s="107"/>
      <c r="E88" s="107"/>
      <c r="F88" s="107"/>
      <c r="G88" s="107"/>
      <c r="H88" s="115"/>
      <c r="I88" s="27"/>
      <c r="J88" s="40" t="s">
        <v>540</v>
      </c>
      <c r="K88" s="118">
        <f>K15+K16</f>
        <v>50000</v>
      </c>
      <c r="L88" s="41" t="s">
        <v>13</v>
      </c>
    </row>
    <row r="89" spans="1:12" ht="28.2" thickTop="1" thickBot="1" x14ac:dyDescent="0.8">
      <c r="A89" s="27"/>
      <c r="B89" s="107"/>
      <c r="C89" s="107"/>
      <c r="D89" s="107"/>
      <c r="E89" s="107"/>
      <c r="F89" s="107"/>
      <c r="G89" s="107"/>
      <c r="H89" s="115"/>
      <c r="I89" s="27"/>
      <c r="J89" s="40" t="s">
        <v>541</v>
      </c>
      <c r="K89" s="118">
        <f>K87-K88</f>
        <v>41662</v>
      </c>
      <c r="L89" s="41" t="s">
        <v>13</v>
      </c>
    </row>
    <row r="90" spans="1:12" ht="29.4" thickTop="1" x14ac:dyDescent="0.9">
      <c r="A90" s="27"/>
      <c r="B90" s="107"/>
      <c r="C90" s="107"/>
      <c r="D90" s="107"/>
      <c r="E90" s="107"/>
      <c r="F90" s="107"/>
      <c r="G90" s="107"/>
      <c r="H90" s="354" t="s">
        <v>443</v>
      </c>
      <c r="I90" s="354"/>
      <c r="J90" s="354"/>
      <c r="K90" s="97">
        <f>(K31+K75-K88)/(K20+G20)</f>
        <v>6.024</v>
      </c>
      <c r="L90" s="41" t="s">
        <v>51</v>
      </c>
    </row>
    <row r="91" spans="1:12" ht="28.8" x14ac:dyDescent="0.9">
      <c r="A91" s="42"/>
      <c r="B91" s="107"/>
      <c r="C91" s="107"/>
      <c r="D91" s="107"/>
      <c r="E91" s="107"/>
      <c r="F91" s="107"/>
      <c r="G91" s="107"/>
      <c r="H91" s="99"/>
      <c r="I91" s="42"/>
      <c r="J91" s="98" t="s">
        <v>609</v>
      </c>
      <c r="K91" s="97">
        <f>K89/(K20+G20)</f>
        <v>6.1721481481481479</v>
      </c>
      <c r="L91" s="43" t="s">
        <v>51</v>
      </c>
    </row>
    <row r="92" spans="1:12" ht="25.8" customHeight="1" x14ac:dyDescent="0.9">
      <c r="A92" s="278"/>
      <c r="B92" s="107"/>
      <c r="C92" s="107"/>
      <c r="D92" s="107"/>
      <c r="E92" s="107"/>
      <c r="F92" s="107"/>
      <c r="G92" s="107"/>
      <c r="H92" s="44"/>
      <c r="I92" s="39"/>
      <c r="J92" s="114" t="s">
        <v>526</v>
      </c>
      <c r="K92" s="195">
        <f>(K20+G20)/K5</f>
        <v>96.428571428571431</v>
      </c>
      <c r="L92" s="116" t="s">
        <v>13</v>
      </c>
    </row>
    <row r="93" spans="1:12" ht="40.799999999999997" customHeight="1" x14ac:dyDescent="0.75">
      <c r="A93" s="363" t="s">
        <v>580</v>
      </c>
      <c r="B93" s="363"/>
      <c r="C93" s="363"/>
      <c r="D93" s="203"/>
      <c r="E93" s="107"/>
      <c r="F93" s="203"/>
      <c r="G93" s="203"/>
      <c r="H93" s="351" t="s">
        <v>708</v>
      </c>
      <c r="I93" s="351"/>
      <c r="J93" s="351"/>
      <c r="K93" s="351"/>
      <c r="L93" s="351"/>
    </row>
    <row r="94" spans="1:12" ht="46.2" customHeight="1" x14ac:dyDescent="0.7">
      <c r="A94" s="351" t="s">
        <v>490</v>
      </c>
      <c r="B94" s="351"/>
      <c r="C94" s="351"/>
      <c r="D94" s="351" t="s">
        <v>852</v>
      </c>
      <c r="E94" s="351"/>
      <c r="F94" s="351"/>
      <c r="G94" s="203"/>
      <c r="H94" s="352" t="s">
        <v>576</v>
      </c>
      <c r="I94" s="352"/>
      <c r="J94" s="352"/>
      <c r="K94" s="352"/>
      <c r="L94" s="352"/>
    </row>
    <row r="95" spans="1:12" ht="20.55" customHeight="1" x14ac:dyDescent="0.7">
      <c r="A95" s="363" t="str">
        <f>C8</f>
        <v>นางสาวพัชรพรรณ   พึ่งพา</v>
      </c>
      <c r="B95" s="363"/>
      <c r="C95" s="363"/>
      <c r="D95" s="351" t="s">
        <v>693</v>
      </c>
      <c r="E95" s="351"/>
      <c r="F95" s="351"/>
      <c r="G95" s="203"/>
      <c r="H95" s="351" t="s">
        <v>243</v>
      </c>
      <c r="I95" s="351"/>
      <c r="J95" s="351"/>
      <c r="K95" s="351"/>
      <c r="L95" s="351"/>
    </row>
    <row r="96" spans="1:12" ht="20.55" customHeight="1" x14ac:dyDescent="0.7">
      <c r="A96" s="351" t="str">
        <f>VLOOKUP(A95,'Ref.3'!M3:O25,3,0)</f>
        <v>Sales Supervisor</v>
      </c>
      <c r="B96" s="351"/>
      <c r="C96" s="351"/>
      <c r="D96" s="351" t="s">
        <v>853</v>
      </c>
      <c r="E96" s="351"/>
      <c r="F96" s="351"/>
      <c r="G96" s="203"/>
      <c r="H96" s="362" t="str">
        <f>VLOOKUP(H95,'Ref.3'!K29:L30,2,0)</f>
        <v xml:space="preserve">Survey Manager  </v>
      </c>
      <c r="I96" s="362"/>
      <c r="J96" s="362"/>
      <c r="K96" s="362"/>
      <c r="L96" s="362"/>
    </row>
    <row r="97" spans="1:16" ht="20.55" customHeight="1" x14ac:dyDescent="0.7">
      <c r="A97" s="274"/>
      <c r="B97" s="274"/>
      <c r="C97" s="274"/>
      <c r="D97" s="275"/>
      <c r="E97" s="203"/>
      <c r="F97" s="275"/>
      <c r="G97" s="275"/>
      <c r="H97" s="204"/>
      <c r="I97" s="204"/>
      <c r="J97" s="203"/>
      <c r="K97" s="203"/>
      <c r="L97" s="205"/>
      <c r="N97" s="361"/>
      <c r="O97" s="361"/>
      <c r="P97" s="361"/>
    </row>
    <row r="98" spans="1:16" ht="24.6" x14ac:dyDescent="0.7">
      <c r="A98" s="351" t="s">
        <v>846</v>
      </c>
      <c r="B98" s="351"/>
      <c r="C98" s="351"/>
      <c r="D98" s="274"/>
      <c r="E98" s="275"/>
      <c r="F98" s="274"/>
      <c r="G98" s="274"/>
      <c r="H98" s="352" t="s">
        <v>706</v>
      </c>
      <c r="I98" s="352"/>
      <c r="J98" s="352"/>
      <c r="K98" s="352"/>
      <c r="L98" s="352"/>
    </row>
    <row r="99" spans="1:16" ht="49.35" customHeight="1" x14ac:dyDescent="0.7">
      <c r="A99" s="351" t="s">
        <v>490</v>
      </c>
      <c r="B99" s="351"/>
      <c r="C99" s="351"/>
      <c r="D99" s="351" t="s">
        <v>848</v>
      </c>
      <c r="E99" s="351"/>
      <c r="F99" s="351"/>
      <c r="G99" s="113"/>
      <c r="H99" s="352" t="s">
        <v>491</v>
      </c>
      <c r="I99" s="352"/>
      <c r="J99" s="352"/>
      <c r="K99" s="352"/>
      <c r="L99" s="352"/>
    </row>
    <row r="100" spans="1:16" ht="46.2" customHeight="1" x14ac:dyDescent="0.7">
      <c r="A100" s="351" t="s">
        <v>847</v>
      </c>
      <c r="B100" s="351"/>
      <c r="C100" s="351"/>
      <c r="D100" s="351" t="s">
        <v>646</v>
      </c>
      <c r="E100" s="351"/>
      <c r="F100" s="351"/>
      <c r="G100" s="113"/>
      <c r="H100" s="363" t="s">
        <v>582</v>
      </c>
      <c r="I100" s="363"/>
      <c r="J100" s="363"/>
      <c r="K100" s="363"/>
      <c r="L100" s="363"/>
    </row>
    <row r="101" spans="1:16" ht="24.6" x14ac:dyDescent="0.7">
      <c r="A101" s="351" t="s">
        <v>851</v>
      </c>
      <c r="B101" s="351"/>
      <c r="C101" s="351"/>
      <c r="D101" s="360" t="str">
        <f>VLOOKUP(D100,'Ref.3'!K34:L35,2,0)</f>
        <v xml:space="preserve"> Sales Manager ISP</v>
      </c>
      <c r="E101" s="360"/>
      <c r="F101" s="360"/>
      <c r="G101" s="113"/>
      <c r="H101" s="351" t="str">
        <f>VLOOKUP(H100,'Ref.3'!I8:J10,2,0)</f>
        <v>ผู้อนุมัติสายงาน Cable และ Non cable</v>
      </c>
      <c r="I101" s="351"/>
      <c r="J101" s="351"/>
      <c r="K101" s="351"/>
      <c r="L101" s="351"/>
    </row>
    <row r="102" spans="1:16" x14ac:dyDescent="0.3">
      <c r="A102" s="113"/>
      <c r="B102" s="113"/>
      <c r="C102" s="113"/>
      <c r="E102" s="113"/>
      <c r="G102" s="113"/>
      <c r="H102" s="113"/>
      <c r="I102" s="113"/>
      <c r="J102" s="113"/>
      <c r="K102" s="113"/>
      <c r="L102" s="113"/>
    </row>
    <row r="103" spans="1:16" x14ac:dyDescent="0.3">
      <c r="A103" s="113"/>
      <c r="B103" s="113"/>
      <c r="C103" s="113"/>
      <c r="H103" s="113"/>
      <c r="I103" s="113"/>
      <c r="J103" s="113"/>
      <c r="K103" s="113"/>
      <c r="L103" s="113"/>
    </row>
    <row r="104" spans="1:16" x14ac:dyDescent="0.3">
      <c r="A104" s="113"/>
      <c r="B104" s="113"/>
      <c r="C104" s="113"/>
      <c r="H104" s="113"/>
      <c r="I104" s="113"/>
      <c r="J104" s="113"/>
      <c r="K104" s="113"/>
      <c r="L104" s="113"/>
    </row>
    <row r="105" spans="1:16" x14ac:dyDescent="0.3">
      <c r="A105" s="113"/>
      <c r="B105" s="113"/>
      <c r="C105" s="113"/>
      <c r="H105" s="113"/>
      <c r="I105" s="113"/>
      <c r="J105" s="113"/>
      <c r="K105" s="113"/>
      <c r="L105" s="113"/>
    </row>
  </sheetData>
  <dataConsolidate/>
  <mergeCells count="115">
    <mergeCell ref="D101:F101"/>
    <mergeCell ref="N97:P97"/>
    <mergeCell ref="A96:C96"/>
    <mergeCell ref="H96:L96"/>
    <mergeCell ref="A101:C101"/>
    <mergeCell ref="B38:G38"/>
    <mergeCell ref="B44:G44"/>
    <mergeCell ref="B45:G45"/>
    <mergeCell ref="B39:G39"/>
    <mergeCell ref="B81:G81"/>
    <mergeCell ref="B76:G76"/>
    <mergeCell ref="B77:G77"/>
    <mergeCell ref="B78:G78"/>
    <mergeCell ref="H101:L101"/>
    <mergeCell ref="A93:C93"/>
    <mergeCell ref="A94:C94"/>
    <mergeCell ref="A95:C95"/>
    <mergeCell ref="A98:C98"/>
    <mergeCell ref="A99:C99"/>
    <mergeCell ref="A100:C100"/>
    <mergeCell ref="H98:L98"/>
    <mergeCell ref="H99:L99"/>
    <mergeCell ref="B79:G79"/>
    <mergeCell ref="H100:L100"/>
    <mergeCell ref="H95:L95"/>
    <mergeCell ref="H93:L93"/>
    <mergeCell ref="H94:L94"/>
    <mergeCell ref="D100:F100"/>
    <mergeCell ref="D99:F99"/>
    <mergeCell ref="B83:G83"/>
    <mergeCell ref="B80:G80"/>
    <mergeCell ref="H90:J90"/>
    <mergeCell ref="D94:F94"/>
    <mergeCell ref="D95:F95"/>
    <mergeCell ref="D96:F96"/>
    <mergeCell ref="B85:G85"/>
    <mergeCell ref="B86:G86"/>
    <mergeCell ref="B84:G84"/>
    <mergeCell ref="I85:J85"/>
    <mergeCell ref="B82:G82"/>
    <mergeCell ref="B87:G87"/>
    <mergeCell ref="B64:G64"/>
    <mergeCell ref="A31:J31"/>
    <mergeCell ref="A75:J75"/>
    <mergeCell ref="A32:L32"/>
    <mergeCell ref="B33:G33"/>
    <mergeCell ref="B73:G73"/>
    <mergeCell ref="B68:G68"/>
    <mergeCell ref="B67:G67"/>
    <mergeCell ref="B65:G65"/>
    <mergeCell ref="B66:G66"/>
    <mergeCell ref="B69:G69"/>
    <mergeCell ref="B70:G70"/>
    <mergeCell ref="B74:G74"/>
    <mergeCell ref="I64:J64"/>
    <mergeCell ref="B34:G34"/>
    <mergeCell ref="B35:G35"/>
    <mergeCell ref="B36:G36"/>
    <mergeCell ref="B37:G37"/>
    <mergeCell ref="B71:G71"/>
    <mergeCell ref="B72:G72"/>
    <mergeCell ref="B30:G30"/>
    <mergeCell ref="B40:G40"/>
    <mergeCell ref="B41:G41"/>
    <mergeCell ref="B42:G42"/>
    <mergeCell ref="B43:G43"/>
    <mergeCell ref="H18:J18"/>
    <mergeCell ref="H19:J19"/>
    <mergeCell ref="A17:A19"/>
    <mergeCell ref="I20:J20"/>
    <mergeCell ref="B20:C20"/>
    <mergeCell ref="D20:F20"/>
    <mergeCell ref="B29:G29"/>
    <mergeCell ref="A21:G21"/>
    <mergeCell ref="B22:G22"/>
    <mergeCell ref="B23:G23"/>
    <mergeCell ref="B25:G25"/>
    <mergeCell ref="B26:G26"/>
    <mergeCell ref="B27:G27"/>
    <mergeCell ref="B24:G24"/>
    <mergeCell ref="B28:G28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4:B63 B23:B29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B78:G83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B84:G84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A95:C95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H100:L100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B71:G73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D100:F100 D95:F95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H95:L95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2025-07-11T07:36:53Z</dcterms:modified>
</cp:coreProperties>
</file>