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730_75 PARADISE LANE\"/>
    </mc:Choice>
  </mc:AlternateContent>
  <xr:revisionPtr revIDLastSave="0" documentId="13_ncr:1_{4F7D535B-D9A1-4FC2-B67A-0E32AA34B3A5}" xr6:coauthVersionLast="47" xr6:coauthVersionMax="47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ROI'!$A$1:$M$103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7" l="1"/>
  <c r="H26" i="7"/>
  <c r="K26" i="7" s="1"/>
  <c r="J27" i="7" l="1"/>
  <c r="H24" i="7"/>
  <c r="H27" i="7"/>
  <c r="K27" i="7" s="1"/>
  <c r="J69" i="7" l="1"/>
  <c r="H69" i="7"/>
  <c r="K69" i="7" s="1"/>
  <c r="H9" i="7" l="1"/>
  <c r="E9" i="7"/>
  <c r="H98" i="7" l="1"/>
  <c r="H103" i="7" l="1"/>
  <c r="K81" i="7" l="1"/>
  <c r="K82" i="7"/>
  <c r="J24" i="7"/>
  <c r="J25" i="7"/>
  <c r="A97" i="7" l="1"/>
  <c r="A98" i="7" l="1"/>
  <c r="J23" i="7" l="1"/>
  <c r="H23" i="7"/>
  <c r="K19" i="7"/>
  <c r="J75" i="7"/>
  <c r="H75" i="7"/>
  <c r="K18" i="7"/>
  <c r="G20" i="7"/>
  <c r="H8" i="7"/>
  <c r="K8" i="7"/>
  <c r="E8" i="7"/>
  <c r="E10" i="7"/>
  <c r="K9" i="7"/>
  <c r="K10" i="7" s="1"/>
  <c r="J29" i="7" l="1"/>
  <c r="H29" i="7"/>
  <c r="K29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2" i="7"/>
  <c r="K32" i="7"/>
  <c r="J31" i="7"/>
  <c r="H31" i="7"/>
  <c r="K31" i="7" s="1"/>
  <c r="J30" i="7"/>
  <c r="H30" i="7"/>
  <c r="K30" i="7" s="1"/>
  <c r="J28" i="7"/>
  <c r="H28" i="7"/>
  <c r="K28" i="7" s="1"/>
  <c r="K25" i="7"/>
  <c r="K24" i="7"/>
  <c r="K23" i="7"/>
  <c r="C10" i="7"/>
  <c r="H10" i="7" s="1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<sst xmlns="http://schemas.openxmlformats.org/spreadsheetml/2006/main" count="2805" uniqueCount="860">
  <si>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</si>
  <si>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</si>
  <si>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</si>
  <si>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</si>
  <si>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</si>
  <si>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</si>
  <si>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</si>
  <si>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</si>
  <si>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</si>
  <si>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</si>
  <si>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</si>
  <si>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</si>
  <si>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</si>
  <si>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</si>
  <si>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</si>
  <si>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</si>
  <si>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</si>
  <si>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</si>
  <si>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</si>
  <si>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</si>
  <si>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</si>
  <si>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</si>
  <si>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</si>
  <si>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</si>
  <si>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</si>
  <si>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</si>
  <si>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</si>
  <si>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</si>
  <si>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</si>
  <si>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</si>
  <si>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</si>
  <si>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</si>
  <si>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</si>
  <si>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</si>
  <si>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</si>
  <si>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</si>
  <si>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</si>
  <si>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</si>
  <si>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</si>
  <si>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</si>
  <si>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</si>
  <si>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</si>
  <si>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</si>
  <si>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</si>
  <si>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</si>
  <si>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</si>
  <si>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</si>
  <si>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</si>
  <si>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</si>
  <si>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</si>
  <si>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</si>
  <si>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</si>
  <si>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</si>
  <si>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</si>
  <si>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</si>
  <si>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</si>
  <si>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</si>
  <si>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</si>
  <si>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</si>
  <si>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</si>
  <si>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</si>
  <si>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</si>
  <si>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</si>
  <si>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</si>
  <si>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</si>
  <si>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</si>
  <si>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</si>
  <si>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</si>
  <si>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</si>
  <si>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</si>
  <si>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</si>
  <si>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</si>
  <si>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</si>
  <si>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</si>
  <si>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</si>
  <si>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</si>
  <si>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</si>
  <si>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</si>
  <si>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</si>
  <si>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</si>
  <si>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</si>
  <si>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</si>
  <si>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</si>
  <si>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</si>
  <si>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</si>
  <si>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</si>
  <si>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</si>
  <si>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</si>
  <si>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</si>
  <si>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</si>
  <si>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</si>
  <si>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</si>
  <si>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</si>
  <si>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</si>
  <si>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</si>
  <si>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</si>
  <si>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</si>
  <si>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</si>
  <si>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</si>
  <si>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</si>
  <si>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</si>
  <si>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</si>
  <si>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</si>
  <si>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</si>
  <si>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</si>
  <si>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</si>
  <si>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</si>
  <si>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</si>
  <si>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</si>
  <si>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</si>
  <si>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</si>
  <si>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</si>
  <si>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</si>
  <si>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</si>
  <si>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</si>
  <si>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</si>
  <si>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</si>
  <si>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</si>
  <si>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</si>
  <si>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</si>
  <si>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</si>
  <si>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</si>
  <si>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</si>
  <si>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</si>
  <si>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</si>
  <si>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</si>
  <si>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</si>
  <si>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</si>
  <si>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</si>
  <si>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</si>
  <si>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</si>
  <si>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</si>
  <si>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</si>
  <si>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</si>
  <si>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</si>
  <si>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</si>
  <si>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</si>
  <si>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</si>
  <si>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</si>
  <si>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</si>
  <si>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</si>
  <si>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</si>
  <si>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</si>
  <si>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</si>
  <si>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</si>
  <si>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</si>
  <si>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</si>
  <si>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</si>
  <si>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</si>
  <si>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</si>
  <si>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</si>
  <si>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</si>
  <si>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</si>
  <si>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</si>
  <si>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</si>
  <si>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</si>
  <si>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</si>
  <si>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</si>
  <si>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</si>
  <si>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</si>
  <si>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</si>
  <si>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</si>
  <si>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</si>
  <si>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</si>
  <si>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</si>
  <si>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</si>
  <si>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</si>
  <si>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</si>
  <si>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</si>
  <si>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</si>
  <si>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</si>
  <si>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</si>
  <si>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</si>
  <si>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</si>
  <si>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</si>
  <si>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</si>
  <si>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</si>
  <si>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</si>
  <si>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</si>
  <si>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</si>
  <si>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</si>
  <si>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</si>
  <si>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</si>
  <si>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</si>
  <si>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</si>
  <si>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</si>
  <si>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</si>
  <si>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</si>
  <si>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</si>
  <si>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</si>
  <si>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</si>
  <si>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</si>
  <si>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</si>
  <si>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</si>
  <si>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</si>
  <si>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</si>
  <si>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</si>
  <si>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</si>
  <si>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</si>
  <si>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</si>
  <si>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</si>
  <si>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</si>
  <si>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</si>
  <si>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</si>
  <si>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</si>
  <si>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</si>
  <si>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</si>
  <si>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</si>
  <si>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</si>
  <si>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</si>
  <si>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</si>
  <si>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</si>
  <si>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</si>
  <si>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</si>
  <si>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</si>
  <si>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</si>
  <si>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</si>
  <si>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</si>
  <si>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</si>
  <si>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</si>
  <si>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</si>
  <si>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</si>
  <si>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</si>
  <si>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</si>
  <si>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</si>
  <si>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</si>
  <si>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</si>
  <si>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</si>
  <si>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</si>
  <si>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</si>
  <si>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</si>
  <si>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</si>
  <si>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</si>
  <si>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</si>
  <si>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</si>
  <si>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</si>
  <si>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</si>
  <si>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</si>
  <si>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</si>
  <si>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</si>
  <si>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</si>
  <si>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</si>
  <si>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</si>
  <si>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</si>
  <si>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</si>
  <si>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</si>
  <si>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</si>
  <si>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</si>
  <si>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</si>
  <si>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</si>
  <si>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</si>
  <si>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</si>
  <si>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</si>
  <si>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</si>
  <si>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</si>
  <si>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</si>
  <si>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</si>
  <si>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</si>
  <si>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</si>
  <si>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</si>
  <si>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</si>
  <si>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</si>
  <si>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</si>
  <si>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</si>
  <si>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</si>
  <si>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</si>
  <si>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</si>
  <si>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</si>
  <si>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</si>
  <si>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</si>
  <si>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</si>
  <si>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</si>
  <si>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</si>
  <si>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</si>
  <si>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</si>
  <si>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</si>
  <si>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</si>
  <si>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</si>
  <si>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</si>
  <si>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</si>
  <si>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</si>
  <si>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</si>
  <si>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</si>
  <si>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</si>
  <si>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</si>
  <si>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</si>
  <si>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</si>
  <si>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</si>
  <si>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</si>
  <si>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</si>
  <si>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</si>
  <si>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</si>
  <si>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</si>
  <si>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</si>
  <si>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</si>
  <si>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</si>
  <si>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</si>
  <si>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</si>
  <si>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</si>
  <si>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</si>
  <si>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</si>
  <si>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</si>
  <si>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</si>
  <si>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</si>
  <si>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</si>
  <si>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</si>
  <si>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</si>
  <si>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</si>
  <si>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</si>
  <si>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</si>
  <si>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</si>
  <si>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</si>
  <si>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</si>
  <si>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</si>
  <si>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</si>
  <si>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</si>
  <si>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</si>
  <si>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</si>
  <si>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</si>
  <si>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</si>
  <si>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</si>
  <si>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</si>
  <si>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</si>
  <si>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</si>
  <si>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</si>
  <si>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</si>
  <si>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</si>
  <si>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</si>
  <si>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</si>
  <si>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</si>
  <si>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</si>
  <si>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</si>
  <si>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</si>
  <si>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</si>
  <si>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</si>
  <si>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</si>
  <si>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</si>
  <si>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</si>
  <si>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</si>
  <si>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</si>
  <si>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</si>
  <si>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</si>
  <si>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</si>
  <si>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</si>
  <si>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</si>
  <si>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</si>
  <si>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</si>
  <si>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</si>
  <si>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</si>
  <si>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</si>
  <si>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</si>
  <si>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</si>
  <si>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</si>
  <si>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</si>
  <si>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</si>
  <si>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</si>
  <si>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</si>
  <si>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</si>
  <si>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</si>
  <si>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</si>
  <si>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</si>
  <si>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</si>
  <si>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</si>
  <si>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</si>
  <si>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</si>
  <si>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</si>
  <si>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</si>
  <si>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</si>
  <si>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</si>
  <si>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</si>
  <si>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</si>
  <si>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</si>
  <si>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</si>
  <si>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</si>
  <si>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</si>
  <si>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</si>
  <si>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</si>
  <si>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</si>
  <si>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</si>
  <si>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</si>
  <si>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</si>
  <si>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</si>
  <si>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</si>
  <si>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</si>
  <si>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</si>
  <si>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</si>
  <si>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</si>
  <si>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</si>
  <si>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</si>
  <si>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</si>
  <si>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</si>
  <si>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</si>
  <si>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</si>
  <si>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</si>
  <si>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</si>
  <si>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</si>
  <si>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</si>
  <si>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</si>
  <si>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</si>
  <si>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</si>
  <si>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</si>
  <si>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</si>
  <si>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</si>
  <si>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</si>
  <si>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</si>
  <si>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</si>
  <si>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</si>
  <si>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</si>
  <si>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</si>
  <si>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</si>
  <si>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</si>
  <si>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</si>
  <si>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</si>
  <si>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</si>
  <si>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</si>
  <si>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</si>
  <si>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</si>
  <si>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</si>
  <si>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</si>
  <si>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</si>
  <si>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</si>
  <si>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</si>
  <si>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</si>
  <si>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</si>
  <si>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</si>
  <si>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</si>
  <si>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</si>
  <si>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</si>
  <si>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</si>
  <si>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</si>
  <si>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</si>
  <si>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</si>
  <si>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</si>
  <si>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</si>
  <si>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</si>
  <si>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</si>
  <si>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</si>
  <si>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</si>
  <si>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</si>
  <si>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</si>
  <si>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</si>
  <si>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</si>
  <si>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</si>
  <si>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</si>
  <si>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</si>
  <si>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</si>
  <si>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</si>
  <si>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</si>
  <si>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</si>
  <si>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</si>
  <si>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</si>
  <si>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</si>
  <si>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</si>
  <si>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</si>
  <si>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</si>
  <si>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</si>
  <si>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</si>
  <si>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</si>
  <si>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</si>
  <si>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</si>
  <si>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</si>
  <si>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</si>
  <si>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</si>
  <si>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</si>
  <si>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</si>
  <si>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</si>
  <si>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</si>
  <si>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</si>
  <si>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</si>
  <si>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</si>
  <si>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</si>
  <si>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</si>
  <si>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</si>
  <si>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</si>
  <si>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</si>
  <si>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</si>
  <si>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</si>
  <si>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</si>
  <si>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</si>
  <si>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</si>
  <si>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</si>
  <si>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</si>
  <si>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</si>
  <si>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</si>
  <si>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</si>
  <si>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</si>
  <si>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</si>
  <si>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</si>
  <si>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</si>
  <si>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</si>
  <si>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</si>
  <si>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</si>
  <si>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</si>
  <si>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</si>
  <si>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</si>
  <si>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</si>
  <si>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</si>
  <si>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</si>
  <si>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</si>
  <si>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</si>
  <si>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</si>
  <si>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</si>
  <si>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</si>
  <si>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</si>
  <si>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</si>
  <si>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</si>
  <si>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</si>
  <si>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</si>
  <si>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</si>
  <si>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</si>
  <si>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</si>
  <si>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</si>
  <si>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</si>
  <si>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</si>
  <si>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</si>
  <si>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</si>
  <si>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</si>
  <si>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</si>
  <si>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</si>
  <si>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</si>
  <si>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</si>
  <si>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</si>
  <si>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</si>
  <si>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</si>
  <si>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</si>
  <si>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</si>
  <si>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</si>
  <si>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</si>
  <si>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</si>
  <si>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</si>
  <si>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</si>
  <si>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</si>
  <si>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</si>
  <si>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</si>
  <si>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</si>
  <si>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</si>
  <si>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</si>
  <si>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</si>
  <si>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</si>
  <si>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</si>
  <si>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</si>
  <si>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</si>
  <si>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</si>
  <si>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</si>
  <si>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</si>
  <si>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</si>
  <si>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</si>
  <si>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</si>
  <si>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</si>
  <si>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</si>
  <si>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</si>
  <si>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</si>
  <si>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</si>
  <si>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</si>
  <si>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</si>
  <si>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</si>
  <si>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</si>
  <si>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</si>
  <si>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</si>
  <si>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</si>
  <si>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</si>
  <si>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</si>
  <si>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</si>
  <si>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</si>
  <si>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</si>
  <si>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</si>
  <si>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</si>
  <si>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</si>
  <si>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</si>
  <si>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</si>
  <si>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</si>
  <si>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</si>
  <si>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</si>
  <si>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</si>
  <si>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</si>
  <si>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</si>
  <si>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</si>
  <si>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</si>
  <si>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</si>
  <si>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</si>
  <si>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</si>
  <si>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</si>
  <si>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</si>
  <si>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</si>
  <si>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</si>
  <si>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</si>
  <si>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</si>
  <si>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</si>
  <si>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</si>
  <si>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</si>
  <si>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</si>
  <si>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</si>
  <si>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</si>
  <si>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</si>
  <si>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</si>
  <si>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</si>
  <si>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</si>
  <si>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</si>
  <si>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</si>
  <si>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</si>
  <si>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</si>
  <si>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</si>
  <si>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</si>
  <si>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</si>
  <si>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</si>
  <si>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</si>
  <si>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</si>
  <si>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</si>
  <si>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</si>
  <si>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</si>
  <si>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</si>
  <si>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</si>
  <si>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</si>
  <si>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</si>
  <si>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</si>
  <si>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</si>
  <si>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</si>
  <si>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</si>
  <si>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</si>
  <si>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</si>
  <si>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</si>
  <si>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</si>
  <si>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</si>
  <si>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</si>
  <si>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</si>
  <si>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</si>
  <si>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</si>
  <si>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</si>
  <si>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</si>
  <si>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</si>
  <si>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</si>
  <si>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</si>
  <si>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</si>
  <si>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</si>
  <si>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</si>
  <si>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</si>
  <si>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</si>
  <si>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</si>
  <si>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</si>
  <si>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</si>
  <si>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</si>
  <si>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</si>
  <si>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</si>
  <si>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</si>
  <si>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</si>
  <si>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</si>
  <si>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</si>
  <si>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</si>
  <si>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</si>
  <si>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</si>
  <si>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</si>
  <si>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</si>
  <si>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</si>
  <si>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</si>
  <si>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</si>
  <si>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</si>
  <si>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</si>
  <si>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</si>
  <si>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</si>
  <si>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</si>
  <si>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</si>
  <si>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</si>
  <si>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</si>
  <si>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</si>
  <si>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</si>
  <si>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</si>
  <si>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</si>
  <si>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</si>
  <si>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</si>
  <si>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</si>
  <si>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</si>
  <si>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</si>
  <si>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</si>
  <si>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</si>
  <si>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</si>
  <si>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</si>
  <si>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</si>
  <si>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</si>
  <si>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</si>
  <si>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</si>
  <si>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</si>
  <si>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</si>
  <si>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</si>
  <si>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</si>
  <si>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</si>
  <si>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</si>
  <si>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</si>
  <si>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</si>
  <si>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</si>
  <si>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</si>
  <si>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</si>
  <si>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</si>
  <si>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</si>
  <si>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</si>
  <si>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</si>
  <si>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</si>
  <si>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</si>
  <si>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</si>
  <si>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</si>
  <si>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</si>
  <si>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</si>
  <si>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</si>
  <si>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</si>
  <si>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</si>
  <si>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</si>
  <si>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</si>
  <si>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</si>
  <si>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</si>
  <si>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</si>
  <si>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</si>
  <si>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</si>
  <si>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</si>
  <si>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</si>
  <si>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</si>
  <si>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</si>
  <si>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</si>
  <si>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</si>
  <si>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</si>
  <si>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</si>
  <si>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</si>
  <si>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</si>
  <si>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</si>
  <si>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</si>
  <si>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</si>
  <si>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</si>
  <si>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</si>
  <si>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</si>
  <si>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</si>
  <si>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</si>
  <si>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</si>
  <si>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</si>
  <si>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</si>
  <si>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</si>
  <si>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</si>
  <si>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</si>
  <si>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</si>
  <si>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</si>
  <si>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</si>
  <si>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</si>
  <si>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</si>
  <si>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</si>
  <si>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</si>
  <si>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</si>
  <si>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</si>
  <si>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</si>
  <si>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</si>
  <si>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</si>
  <si>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</si>
  <si>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</si>
  <si>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</si>
  <si>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</si>
  <si>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</si>
  <si>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</si>
  <si>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</si>
  <si>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</si>
  <si>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</si>
  <si>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</si>
  <si>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</si>
  <si>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</si>
  <si>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</si>
  <si>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</si>
  <si>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</si>
  <si>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</si>
  <si>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</si>
  <si>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</si>
  <si>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</si>
  <si>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</si>
  <si>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</si>
  <si>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</si>
  <si>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</si>
  <si>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</si>
  <si>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</si>
  <si>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</si>
  <si>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</si>
  <si>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</si>
  <si>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</si>
  <si>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</si>
  <si>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</si>
  <si>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</si>
  <si>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</si>
  <si>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</si>
  <si>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</si>
  <si>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</si>
  <si>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</si>
  <si>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</si>
  <si>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</si>
  <si>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</si>
  <si>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</si>
  <si>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</si>
  <si>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</si>
  <si>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</si>
  <si>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</si>
  <si>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</si>
  <si>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</si>
  <si>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</si>
  <si>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</si>
  <si>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</si>
  <si>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</si>
  <si>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</si>
  <si>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</si>
  <si>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</si>
  <si>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</si>
  <si>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</si>
  <si>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</si>
  <si>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</si>
  <si>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</si>
  <si>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</si>
  <si>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</si>
  <si>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</si>
  <si>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</si>
  <si>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</si>
  <si>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</si>
  <si>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</si>
  <si>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</si>
  <si>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</si>
  <si>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</si>
  <si>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</si>
  <si>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</si>
  <si>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</si>
  <si>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</si>
  <si>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</si>
  <si>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</si>
  <si>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</si>
  <si>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</si>
  <si>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</si>
  <si>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</si>
  <si>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</si>
  <si>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</si>
  <si>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</si>
  <si>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</si>
  <si>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</si>
  <si>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</si>
  <si>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</si>
  <si>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</si>
  <si>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</si>
  <si>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</si>
  <si>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</si>
  <si>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</si>
  <si>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</si>
  <si>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</si>
  <si>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</si>
  <si>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</si>
  <si>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</si>
  <si>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</si>
  <si>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</si>
  <si>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</si>
  <si>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</si>
  <si>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</si>
  <si>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</si>
  <si>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</si>
  <si>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</si>
  <si>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</si>
  <si>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>..............................................................................</t>
  </si>
  <si>
    <t>หมายเหตุ สัญญา 2 ปี</t>
  </si>
  <si>
    <t>https://maps.app.goo.gl/7Yv8vdABwGy4iKe26</t>
  </si>
  <si>
    <t>Paradise lane hotel</t>
  </si>
  <si>
    <t>75 Sukhumvit Rd'Khlong Toei Bangkok 10110</t>
  </si>
  <si>
    <t xml:space="preserve">คุณสุวิทย์ </t>
  </si>
  <si>
    <t>12054/07</t>
  </si>
  <si>
    <t>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</si>
</sst>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19" fillId="3" borderId="0" xfId="0" applyFont="1" applyFill="1" applyAlignment="1" applyProtection="1">
      <alignment horizontal="left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920316</xdr:colOff>
      <xdr:row>99</xdr:row>
      <xdr:rowOff>70484</xdr:rowOff>
    </xdr:from>
    <xdr:to>
      <xdr:col>9</xdr:col>
      <xdr:colOff>84357</xdr:colOff>
      <xdr:row>99</xdr:row>
      <xdr:rowOff>267879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874066" y="1755838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811349</xdr:colOff>
      <xdr:row>99</xdr:row>
      <xdr:rowOff>83820</xdr:rowOff>
    </xdr:from>
    <xdr:to>
      <xdr:col>10</xdr:col>
      <xdr:colOff>95013</xdr:colOff>
      <xdr:row>99</xdr:row>
      <xdr:rowOff>278525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850949" y="175717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595627</xdr:colOff>
      <xdr:row>39</xdr:row>
      <xdr:rowOff>46342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5443D2-4DF3-4824-9771-A225344A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16427" cy="7178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7Yv8vdABwGy4iKe2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 x14ac:dyDescent="0.3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 x14ac:dyDescent="0.3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 x14ac:dyDescent="0.3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 x14ac:dyDescent="0.3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 x14ac:dyDescent="0.3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 x14ac:dyDescent="0.3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 x14ac:dyDescent="0.3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 x14ac:dyDescent="0.3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 x14ac:dyDescent="0.3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 x14ac:dyDescent="0.3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 x14ac:dyDescent="0.3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 x14ac:dyDescent="0.3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 x14ac:dyDescent="0.3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 x14ac:dyDescent="0.3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 x14ac:dyDescent="0.3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 x14ac:dyDescent="0.3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 x14ac:dyDescent="0.3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 x14ac:dyDescent="0.3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 x14ac:dyDescent="0.3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 x14ac:dyDescent="0.3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 x14ac:dyDescent="0.3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 x14ac:dyDescent="0.3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 x14ac:dyDescent="0.3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 x14ac:dyDescent="0.3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 x14ac:dyDescent="0.3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 x14ac:dyDescent="0.3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 x14ac:dyDescent="0.3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 x14ac:dyDescent="0.3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 x14ac:dyDescent="0.3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 x14ac:dyDescent="0.3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 x14ac:dyDescent="0.3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 x14ac:dyDescent="0.3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 x14ac:dyDescent="0.3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 x14ac:dyDescent="0.3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 x14ac:dyDescent="0.3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 x14ac:dyDescent="0.3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 x14ac:dyDescent="0.3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 x14ac:dyDescent="0.3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 x14ac:dyDescent="0.3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 x14ac:dyDescent="0.3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 x14ac:dyDescent="0.3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 x14ac:dyDescent="0.3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 x14ac:dyDescent="0.3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 x14ac:dyDescent="0.3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 x14ac:dyDescent="0.3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 x14ac:dyDescent="0.3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 x14ac:dyDescent="0.3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 x14ac:dyDescent="0.3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 x14ac:dyDescent="0.3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 x14ac:dyDescent="0.3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 x14ac:dyDescent="0.3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 x14ac:dyDescent="0.3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 x14ac:dyDescent="0.3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 x14ac:dyDescent="0.3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6" t="s">
        <v>304</v>
      </c>
      <c r="F280" s="198">
        <v>0</v>
      </c>
      <c r="G280" s="76"/>
    </row>
    <row r="281" spans="2:7" x14ac:dyDescent="0.3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 x14ac:dyDescent="0.3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 x14ac:dyDescent="0.3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 x14ac:dyDescent="0.3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 x14ac:dyDescent="0.3">
      <c r="C285" s="75"/>
      <c r="E285" s="197" t="s">
        <v>456</v>
      </c>
      <c r="F285" s="198">
        <v>1200</v>
      </c>
      <c r="G285" s="76"/>
    </row>
    <row r="286" spans="2:7" x14ac:dyDescent="0.3">
      <c r="B286" s="74"/>
      <c r="C286" s="45" t="s">
        <v>107</v>
      </c>
      <c r="E286" s="196" t="s">
        <v>813</v>
      </c>
      <c r="F286" s="198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75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75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 x14ac:dyDescent="0.75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 x14ac:dyDescent="0.75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 x14ac:dyDescent="0.75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849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 x14ac:dyDescent="0.35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848</v>
      </c>
      <c r="M35" s="10" t="s">
        <v>736</v>
      </c>
      <c r="N35" s="12" t="s">
        <v>387</v>
      </c>
      <c r="U35" s="121"/>
    </row>
    <row r="36" spans="2:21" ht="16.2" thickBot="1" x14ac:dyDescent="0.35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5" t="s">
        <v>795</v>
      </c>
      <c r="I46" s="20" t="s">
        <v>304</v>
      </c>
      <c r="J46" s="186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5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topLeftCell="A7" zoomScale="80" zoomScaleNormal="80" zoomScaleSheetLayoutView="80" workbookViewId="0">
      <selection activeCell="A96" sqref="A96:C96"/>
    </sheetView>
  </sheetViews>
  <sheetFormatPr defaultRowHeight="14.4" x14ac:dyDescent="0.3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77734375" customWidth="1"/>
    <col min="10" max="10" width="14.21875" customWidth="1"/>
    <col min="11" max="11" width="19.109375" customWidth="1"/>
    <col min="12" max="12" width="5.109375" customWidth="1"/>
    <col min="13" max="13" width="0.5546875" hidden="1" customWidth="1"/>
  </cols>
  <sheetData>
    <row r="1" spans="1:12" ht="30" x14ac:dyDescent="0.7">
      <c r="A1" s="131"/>
      <c r="B1" s="132"/>
      <c r="C1" s="296" t="s">
        <v>439</v>
      </c>
      <c r="D1" s="296"/>
      <c r="E1" s="296"/>
      <c r="F1" s="296"/>
      <c r="G1" s="296"/>
      <c r="H1" s="296"/>
      <c r="I1" s="297"/>
      <c r="J1" s="133" t="s">
        <v>93</v>
      </c>
      <c r="K1" s="287" t="s">
        <v>858</v>
      </c>
      <c r="L1" s="288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9">
        <v>45684</v>
      </c>
      <c r="L2" s="290"/>
    </row>
    <row r="3" spans="1:12" ht="27" x14ac:dyDescent="0.75">
      <c r="A3" s="291" t="s">
        <v>292</v>
      </c>
      <c r="B3" s="292"/>
      <c r="C3" s="165" t="s">
        <v>855</v>
      </c>
      <c r="D3" s="139" t="s">
        <v>95</v>
      </c>
      <c r="E3" s="308" t="s">
        <v>854</v>
      </c>
      <c r="F3" s="309"/>
      <c r="G3" s="309"/>
      <c r="H3" s="309"/>
      <c r="I3" s="139" t="s">
        <v>308</v>
      </c>
      <c r="J3" s="302" t="s">
        <v>318</v>
      </c>
      <c r="K3" s="302"/>
      <c r="L3" s="303"/>
    </row>
    <row r="4" spans="1:12" ht="27" x14ac:dyDescent="0.75">
      <c r="A4" s="291" t="s">
        <v>94</v>
      </c>
      <c r="B4" s="292"/>
      <c r="C4" s="304" t="s">
        <v>856</v>
      </c>
      <c r="D4" s="305"/>
      <c r="E4" s="305"/>
      <c r="F4" s="305"/>
      <c r="G4" s="305"/>
      <c r="H4" s="305"/>
      <c r="I4" s="139" t="s">
        <v>601</v>
      </c>
      <c r="J4" s="306" t="s">
        <v>603</v>
      </c>
      <c r="K4" s="306"/>
      <c r="L4" s="307"/>
    </row>
    <row r="5" spans="1:12" ht="27" x14ac:dyDescent="0.75">
      <c r="A5" s="291" t="s">
        <v>340</v>
      </c>
      <c r="B5" s="292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3">
        <v>19</v>
      </c>
      <c r="L5" s="143" t="s">
        <v>307</v>
      </c>
    </row>
    <row r="6" spans="1:12" ht="27" x14ac:dyDescent="0.75">
      <c r="A6" s="291" t="s">
        <v>312</v>
      </c>
      <c r="B6" s="292"/>
      <c r="C6" s="301" t="s">
        <v>857</v>
      </c>
      <c r="D6" s="294"/>
      <c r="E6" s="294"/>
      <c r="F6" s="294"/>
      <c r="G6" s="139" t="s">
        <v>314</v>
      </c>
      <c r="H6" s="294" t="s">
        <v>325</v>
      </c>
      <c r="I6" s="294"/>
      <c r="J6" s="139" t="s">
        <v>315</v>
      </c>
      <c r="K6" s="301">
        <v>818901031</v>
      </c>
      <c r="L6" s="295"/>
    </row>
    <row r="7" spans="1:12" ht="27" x14ac:dyDescent="0.75">
      <c r="A7" s="291" t="s">
        <v>313</v>
      </c>
      <c r="B7" s="292"/>
      <c r="C7" s="293" t="s">
        <v>845</v>
      </c>
      <c r="D7" s="293"/>
      <c r="E7" s="293"/>
      <c r="F7" s="293"/>
      <c r="G7" s="139" t="s">
        <v>314</v>
      </c>
      <c r="H7" s="294" t="s">
        <v>845</v>
      </c>
      <c r="I7" s="294"/>
      <c r="J7" s="139" t="s">
        <v>315</v>
      </c>
      <c r="K7" s="294" t="s">
        <v>845</v>
      </c>
      <c r="L7" s="295"/>
    </row>
    <row r="8" spans="1:12" ht="27" x14ac:dyDescent="0.75">
      <c r="A8" s="144"/>
      <c r="B8" s="139" t="s">
        <v>101</v>
      </c>
      <c r="C8" s="153" t="s">
        <v>242</v>
      </c>
      <c r="D8" s="139" t="s">
        <v>314</v>
      </c>
      <c r="E8" s="298" t="str">
        <f>VLOOKUP(C8,'Ref.3'!M3:P25,3,0)</f>
        <v>Sales Supervisor</v>
      </c>
      <c r="F8" s="298"/>
      <c r="G8" s="139" t="s">
        <v>311</v>
      </c>
      <c r="H8" s="298" t="str">
        <f>VLOOKUP(C8,'Ref.3'!M3:P25,4,0)</f>
        <v>Hospitality</v>
      </c>
      <c r="I8" s="298"/>
      <c r="J8" s="139" t="s">
        <v>315</v>
      </c>
      <c r="K8" s="299" t="str">
        <f>VLOOKUP(C8,'Ref.3'!M3:P25,2,0)</f>
        <v>065-924-8833</v>
      </c>
      <c r="L8" s="300"/>
    </row>
    <row r="9" spans="1:12" ht="27" x14ac:dyDescent="0.75">
      <c r="A9" s="144"/>
      <c r="B9" s="139" t="s">
        <v>309</v>
      </c>
      <c r="C9" s="154" t="s">
        <v>182</v>
      </c>
      <c r="D9" s="139" t="s">
        <v>240</v>
      </c>
      <c r="E9" s="317" t="str">
        <f>VLOOKUP(C9,'Ref.3'!B4:G43,2,0)</f>
        <v>LK</v>
      </c>
      <c r="F9" s="317"/>
      <c r="G9" s="139" t="s">
        <v>291</v>
      </c>
      <c r="H9" s="317" t="str">
        <f>VLOOKUP(C9,'Ref.3'!B4:F43,5,0)</f>
        <v>C</v>
      </c>
      <c r="I9" s="317"/>
      <c r="J9" s="139" t="s">
        <v>316</v>
      </c>
      <c r="K9" s="299" t="str">
        <f>VLOOKUP(H9,'Ref.3'!G4:H18,2,0)</f>
        <v>นายมานพ เป่าไม้</v>
      </c>
      <c r="L9" s="300"/>
    </row>
    <row r="10" spans="1:12" ht="27" x14ac:dyDescent="0.75">
      <c r="A10" s="145"/>
      <c r="B10" s="139" t="s">
        <v>296</v>
      </c>
      <c r="C10" s="146" t="str">
        <f>C9</f>
        <v>สุขุมวิท</v>
      </c>
      <c r="D10" s="139" t="s">
        <v>310</v>
      </c>
      <c r="E10" s="318" t="str">
        <f>VLOOKUP(C9,'Ref.3'!B4:F43,2,0)</f>
        <v>LK</v>
      </c>
      <c r="F10" s="318"/>
      <c r="G10" s="139" t="s">
        <v>390</v>
      </c>
      <c r="H10" s="317" t="str">
        <f>VLOOKUP(C10,'Ref.3'!B4:F43,3,0)</f>
        <v>C</v>
      </c>
      <c r="I10" s="317"/>
      <c r="J10" s="139" t="s">
        <v>315</v>
      </c>
      <c r="K10" s="298" t="str">
        <f>VLOOKUP(K9,'Ref.3'!M29:N42,2,0)</f>
        <v>089-495-3695</v>
      </c>
      <c r="L10" s="319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22" t="s">
        <v>96</v>
      </c>
      <c r="C12" s="323"/>
      <c r="D12" s="323"/>
      <c r="E12" s="323"/>
      <c r="F12" s="323"/>
      <c r="G12" s="324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2">
        <v>1</v>
      </c>
      <c r="B13" s="310" t="s">
        <v>531</v>
      </c>
      <c r="C13" s="311"/>
      <c r="D13" s="311"/>
      <c r="E13" s="311"/>
      <c r="F13" s="311"/>
      <c r="G13" s="312"/>
      <c r="H13" s="253">
        <v>2000</v>
      </c>
      <c r="I13" s="254">
        <v>1</v>
      </c>
      <c r="J13" s="255" t="s">
        <v>51</v>
      </c>
      <c r="K13" s="256">
        <f>I13*H13</f>
        <v>2000</v>
      </c>
      <c r="L13" s="257" t="s">
        <v>13</v>
      </c>
    </row>
    <row r="14" spans="1:12" ht="24.6" x14ac:dyDescent="0.3">
      <c r="A14" s="252">
        <v>2</v>
      </c>
      <c r="B14" s="310" t="s">
        <v>532</v>
      </c>
      <c r="C14" s="311"/>
      <c r="D14" s="311"/>
      <c r="E14" s="311"/>
      <c r="F14" s="311"/>
      <c r="G14" s="312"/>
      <c r="H14" s="253"/>
      <c r="I14" s="254"/>
      <c r="J14" s="255"/>
      <c r="K14" s="256">
        <f t="shared" ref="K14:K15" si="0">I14*H14</f>
        <v>0</v>
      </c>
      <c r="L14" s="257" t="s">
        <v>13</v>
      </c>
    </row>
    <row r="15" spans="1:12" ht="24.6" x14ac:dyDescent="0.3">
      <c r="A15" s="252">
        <v>3</v>
      </c>
      <c r="B15" s="313" t="s">
        <v>297</v>
      </c>
      <c r="C15" s="314"/>
      <c r="D15" s="314"/>
      <c r="E15" s="314"/>
      <c r="F15" s="314"/>
      <c r="G15" s="315"/>
      <c r="H15" s="253">
        <v>2500</v>
      </c>
      <c r="I15" s="254">
        <v>1</v>
      </c>
      <c r="J15" s="258" t="s">
        <v>859</v>
      </c>
      <c r="K15" s="256">
        <f t="shared" si="0"/>
        <v>2500</v>
      </c>
      <c r="L15" s="257" t="s">
        <v>13</v>
      </c>
    </row>
    <row r="16" spans="1:12" ht="24.6" x14ac:dyDescent="0.3">
      <c r="A16" s="252">
        <v>4</v>
      </c>
      <c r="B16" s="320" t="s">
        <v>298</v>
      </c>
      <c r="C16" s="320"/>
      <c r="D16" s="320"/>
      <c r="E16" s="320"/>
      <c r="F16" s="320"/>
      <c r="G16" s="320"/>
      <c r="H16" s="259"/>
      <c r="I16" s="254"/>
      <c r="J16" s="258"/>
      <c r="K16" s="256">
        <f t="shared" ref="K16" si="1">I16*H16</f>
        <v>0</v>
      </c>
      <c r="L16" s="260" t="s">
        <v>13</v>
      </c>
    </row>
    <row r="17" spans="1:12" ht="24.6" x14ac:dyDescent="0.7">
      <c r="A17" s="327">
        <v>5</v>
      </c>
      <c r="B17" s="261" t="s">
        <v>518</v>
      </c>
      <c r="C17" s="262"/>
      <c r="D17" s="261" t="s">
        <v>523</v>
      </c>
      <c r="E17" s="321"/>
      <c r="F17" s="321"/>
      <c r="G17" s="321"/>
      <c r="H17" s="316" t="s">
        <v>299</v>
      </c>
      <c r="I17" s="316"/>
      <c r="J17" s="316"/>
      <c r="K17" s="264">
        <f>SUM(K13:K16)</f>
        <v>4500</v>
      </c>
      <c r="L17" s="265" t="s">
        <v>13</v>
      </c>
    </row>
    <row r="18" spans="1:12" ht="24.6" x14ac:dyDescent="0.7">
      <c r="A18" s="328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5" t="s">
        <v>806</v>
      </c>
      <c r="I18" s="325"/>
      <c r="J18" s="325"/>
      <c r="K18" s="264">
        <f>H14</f>
        <v>0</v>
      </c>
      <c r="L18" s="265" t="s">
        <v>13</v>
      </c>
    </row>
    <row r="19" spans="1:12" ht="24.6" x14ac:dyDescent="0.7">
      <c r="A19" s="329"/>
      <c r="B19" s="266" t="s">
        <v>504</v>
      </c>
      <c r="C19" s="263"/>
      <c r="D19" s="273">
        <v>2567</v>
      </c>
      <c r="E19" s="274"/>
      <c r="F19" s="275"/>
      <c r="G19" s="267"/>
      <c r="H19" s="326" t="s">
        <v>304</v>
      </c>
      <c r="I19" s="326"/>
      <c r="J19" s="326"/>
      <c r="K19" s="268">
        <f>VLOOKUP(H19,'Ref.1'!E280:F285,2,0)</f>
        <v>0</v>
      </c>
      <c r="L19" s="265" t="s">
        <v>13</v>
      </c>
    </row>
    <row r="20" spans="1:12" ht="27.6" thickBot="1" x14ac:dyDescent="0.8">
      <c r="A20" s="190">
        <v>6</v>
      </c>
      <c r="B20" s="332" t="s">
        <v>807</v>
      </c>
      <c r="C20" s="333"/>
      <c r="D20" s="334" t="s">
        <v>808</v>
      </c>
      <c r="E20" s="335"/>
      <c r="F20" s="335"/>
      <c r="G20" s="191">
        <f>H13</f>
        <v>2000</v>
      </c>
      <c r="H20" s="192" t="s">
        <v>13</v>
      </c>
      <c r="I20" s="330" t="s">
        <v>809</v>
      </c>
      <c r="J20" s="331"/>
      <c r="K20" s="193">
        <f>K18-K19</f>
        <v>0</v>
      </c>
      <c r="L20" s="194" t="s">
        <v>13</v>
      </c>
    </row>
    <row r="21" spans="1:12" ht="24.6" x14ac:dyDescent="0.7">
      <c r="A21" s="339" t="s">
        <v>521</v>
      </c>
      <c r="B21" s="340"/>
      <c r="C21" s="340"/>
      <c r="D21" s="340"/>
      <c r="E21" s="340"/>
      <c r="F21" s="340"/>
      <c r="G21" s="340"/>
      <c r="H21" s="188"/>
      <c r="I21" s="187"/>
      <c r="J21" s="187"/>
      <c r="K21" s="188"/>
      <c r="L21" s="189"/>
    </row>
    <row r="22" spans="1:12" ht="24.6" x14ac:dyDescent="0.7">
      <c r="A22" s="32" t="s">
        <v>46</v>
      </c>
      <c r="B22" s="341" t="s">
        <v>577</v>
      </c>
      <c r="C22" s="341"/>
      <c r="D22" s="341"/>
      <c r="E22" s="341"/>
      <c r="F22" s="341"/>
      <c r="G22" s="341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6">
        <v>1</v>
      </c>
      <c r="B23" s="342" t="s">
        <v>454</v>
      </c>
      <c r="C23" s="342"/>
      <c r="D23" s="342"/>
      <c r="E23" s="342"/>
      <c r="F23" s="342"/>
      <c r="G23" s="342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2" si="2">IFERROR(I23*H23,0)</f>
        <v>180</v>
      </c>
      <c r="L23" s="210" t="s">
        <v>13</v>
      </c>
    </row>
    <row r="24" spans="1:12" ht="24.6" x14ac:dyDescent="0.7">
      <c r="A24" s="211">
        <v>2</v>
      </c>
      <c r="B24" s="342" t="s">
        <v>424</v>
      </c>
      <c r="C24" s="342"/>
      <c r="D24" s="342"/>
      <c r="E24" s="342"/>
      <c r="F24" s="342"/>
      <c r="G24" s="342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si="2"/>
        <v>2150</v>
      </c>
      <c r="L24" s="212" t="s">
        <v>13</v>
      </c>
    </row>
    <row r="25" spans="1:12" ht="24.6" x14ac:dyDescent="0.7">
      <c r="A25" s="206">
        <v>3</v>
      </c>
      <c r="B25" s="336" t="s">
        <v>17</v>
      </c>
      <c r="C25" s="337"/>
      <c r="D25" s="337"/>
      <c r="E25" s="337"/>
      <c r="F25" s="337"/>
      <c r="G25" s="338"/>
      <c r="H25" s="207">
        <v>2000</v>
      </c>
      <c r="I25" s="208">
        <v>1</v>
      </c>
      <c r="J25" s="209" t="str">
        <f>IFERROR(VLOOKUP(B25,'Ref.1'!$B$2:$C$278,2,FALSE),"")</f>
        <v>ตัว</v>
      </c>
      <c r="K25" s="207">
        <f t="shared" si="2"/>
        <v>2000</v>
      </c>
      <c r="L25" s="212" t="s">
        <v>13</v>
      </c>
    </row>
    <row r="26" spans="1:12" ht="24.6" x14ac:dyDescent="0.7">
      <c r="A26" s="211">
        <v>4</v>
      </c>
      <c r="B26" s="336" t="s">
        <v>438</v>
      </c>
      <c r="C26" s="337"/>
      <c r="D26" s="337"/>
      <c r="E26" s="337"/>
      <c r="F26" s="337"/>
      <c r="G26" s="338"/>
      <c r="H26" s="207">
        <f>IFERROR(VLOOKUP(B26,'Ref.1'!$E$2:$F$278,2,FALSE),"")</f>
        <v>550</v>
      </c>
      <c r="I26" s="208">
        <v>1</v>
      </c>
      <c r="J26" s="209" t="str">
        <f>IFERROR(VLOOKUP(B26,'Ref.1'!$B$2:$C$278,2,FALSE),"")</f>
        <v>ตัว</v>
      </c>
      <c r="K26" s="207">
        <f t="shared" ref="K26" si="3">IFERROR(I26*H26,0)</f>
        <v>550</v>
      </c>
      <c r="L26" s="212" t="s">
        <v>13</v>
      </c>
    </row>
    <row r="27" spans="1:12" ht="24.6" x14ac:dyDescent="0.7">
      <c r="A27" s="206">
        <v>5</v>
      </c>
      <c r="B27" s="336" t="s">
        <v>839</v>
      </c>
      <c r="C27" s="337"/>
      <c r="D27" s="337"/>
      <c r="E27" s="337"/>
      <c r="F27" s="337"/>
      <c r="G27" s="338"/>
      <c r="H27" s="207">
        <f>IFERROR(VLOOKUP(B27,'Ref.1'!$E$2:$F$278,2,FALSE),"")</f>
        <v>3</v>
      </c>
      <c r="I27" s="208">
        <v>150</v>
      </c>
      <c r="J27" s="209" t="str">
        <f>IFERROR(VLOOKUP(B27,'Ref.1'!$B$2:$C$278,2,FALSE),"")</f>
        <v>เมตร</v>
      </c>
      <c r="K27" s="207">
        <f t="shared" si="2"/>
        <v>450</v>
      </c>
      <c r="L27" s="212" t="s">
        <v>13</v>
      </c>
    </row>
    <row r="28" spans="1:12" ht="24.75" hidden="1" customHeight="1" x14ac:dyDescent="0.7">
      <c r="A28" s="206">
        <v>21</v>
      </c>
      <c r="B28" s="336"/>
      <c r="C28" s="337"/>
      <c r="D28" s="337"/>
      <c r="E28" s="337"/>
      <c r="F28" s="337"/>
      <c r="G28" s="338"/>
      <c r="H28" s="207" t="str">
        <f t="shared" ref="H28:H29" si="4">IFERROR(VLOOKUP(B28,Priceนอกอาคาร,2,FALSE),"")</f>
        <v/>
      </c>
      <c r="I28" s="209"/>
      <c r="J28" s="209" t="str">
        <f t="shared" ref="J28:J32" si="5">IFERROR(VLOOKUP(B28,หน่วยนอกอาคาร,2,FALSE),"")</f>
        <v/>
      </c>
      <c r="K28" s="207">
        <f t="shared" si="2"/>
        <v>0</v>
      </c>
      <c r="L28" s="212" t="s">
        <v>13</v>
      </c>
    </row>
    <row r="29" spans="1:12" ht="24.75" hidden="1" customHeight="1" x14ac:dyDescent="0.7">
      <c r="A29" s="211">
        <v>22</v>
      </c>
      <c r="B29" s="336"/>
      <c r="C29" s="337"/>
      <c r="D29" s="337"/>
      <c r="E29" s="337"/>
      <c r="F29" s="337"/>
      <c r="G29" s="338"/>
      <c r="H29" s="207" t="str">
        <f t="shared" si="4"/>
        <v/>
      </c>
      <c r="I29" s="209"/>
      <c r="J29" s="209" t="str">
        <f t="shared" si="5"/>
        <v/>
      </c>
      <c r="K29" s="207">
        <f t="shared" si="2"/>
        <v>0</v>
      </c>
      <c r="L29" s="212" t="s">
        <v>13</v>
      </c>
    </row>
    <row r="30" spans="1:12" ht="24.75" hidden="1" customHeight="1" x14ac:dyDescent="0.7">
      <c r="A30" s="206">
        <v>23</v>
      </c>
      <c r="B30" s="336"/>
      <c r="C30" s="337"/>
      <c r="D30" s="337"/>
      <c r="E30" s="337"/>
      <c r="F30" s="337"/>
      <c r="G30" s="338"/>
      <c r="H30" s="207" t="str">
        <f>IFERROR(VLOOKUP(B30,Priceนอกอาคาร,2,FALSE),"")</f>
        <v/>
      </c>
      <c r="I30" s="214"/>
      <c r="J30" s="209" t="str">
        <f t="shared" si="5"/>
        <v/>
      </c>
      <c r="K30" s="207">
        <f t="shared" si="2"/>
        <v>0</v>
      </c>
      <c r="L30" s="212" t="s">
        <v>13</v>
      </c>
    </row>
    <row r="31" spans="1:12" ht="24.75" hidden="1" customHeight="1" x14ac:dyDescent="0.7">
      <c r="A31" s="211">
        <v>24</v>
      </c>
      <c r="B31" s="336"/>
      <c r="C31" s="337"/>
      <c r="D31" s="337"/>
      <c r="E31" s="337"/>
      <c r="F31" s="337"/>
      <c r="G31" s="338"/>
      <c r="H31" s="207" t="str">
        <f>IFERROR(VLOOKUP(B31,Priceนอกอาคาร,2,FALSE),"")</f>
        <v/>
      </c>
      <c r="I31" s="214"/>
      <c r="J31" s="209" t="str">
        <f t="shared" si="5"/>
        <v/>
      </c>
      <c r="K31" s="207">
        <f t="shared" si="2"/>
        <v>0</v>
      </c>
      <c r="L31" s="212" t="s">
        <v>13</v>
      </c>
    </row>
    <row r="32" spans="1:12" ht="28.95" customHeight="1" x14ac:dyDescent="0.7">
      <c r="A32" s="206"/>
      <c r="B32" s="336"/>
      <c r="C32" s="337"/>
      <c r="D32" s="337"/>
      <c r="E32" s="337"/>
      <c r="F32" s="337"/>
      <c r="G32" s="338"/>
      <c r="H32" s="207"/>
      <c r="I32" s="214"/>
      <c r="J32" s="209" t="str">
        <f t="shared" si="5"/>
        <v/>
      </c>
      <c r="K32" s="207">
        <f t="shared" si="2"/>
        <v>0</v>
      </c>
      <c r="L32" s="212" t="s">
        <v>13</v>
      </c>
    </row>
    <row r="33" spans="1:12" ht="27" thickBot="1" x14ac:dyDescent="0.9">
      <c r="A33" s="345" t="s">
        <v>97</v>
      </c>
      <c r="B33" s="346"/>
      <c r="C33" s="346"/>
      <c r="D33" s="346"/>
      <c r="E33" s="346"/>
      <c r="F33" s="346"/>
      <c r="G33" s="346"/>
      <c r="H33" s="346"/>
      <c r="I33" s="346"/>
      <c r="J33" s="346"/>
      <c r="K33" s="215">
        <f>SUM(K23:K32)</f>
        <v>5330</v>
      </c>
      <c r="L33" s="216" t="s">
        <v>13</v>
      </c>
    </row>
    <row r="34" spans="1:12" ht="24.6" hidden="1" x14ac:dyDescent="0.7">
      <c r="A34" s="347" t="s">
        <v>337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8"/>
      <c r="L34" s="349"/>
    </row>
    <row r="35" spans="1:12" ht="27" hidden="1" x14ac:dyDescent="0.75">
      <c r="A35" s="217" t="s">
        <v>46</v>
      </c>
      <c r="B35" s="350" t="s">
        <v>88</v>
      </c>
      <c r="C35" s="350"/>
      <c r="D35" s="350"/>
      <c r="E35" s="350"/>
      <c r="F35" s="350"/>
      <c r="G35" s="350"/>
      <c r="H35" s="219" t="s">
        <v>2</v>
      </c>
      <c r="I35" s="218" t="s">
        <v>30</v>
      </c>
      <c r="J35" s="218" t="s">
        <v>1</v>
      </c>
      <c r="K35" s="219" t="s">
        <v>3</v>
      </c>
      <c r="L35" s="220" t="s">
        <v>1</v>
      </c>
    </row>
    <row r="36" spans="1:12" ht="24.6" hidden="1" x14ac:dyDescent="0.7">
      <c r="A36" s="221">
        <v>1</v>
      </c>
      <c r="B36" s="342" t="s">
        <v>488</v>
      </c>
      <c r="C36" s="342"/>
      <c r="D36" s="342"/>
      <c r="E36" s="342"/>
      <c r="F36" s="342"/>
      <c r="G36" s="342"/>
      <c r="H36" s="207">
        <f t="shared" ref="H36:H47" si="6">IFERROR(VLOOKUP(B36,Priceนอกอาคาร,2,FALSE),"")</f>
        <v>2000</v>
      </c>
      <c r="I36" s="208"/>
      <c r="J36" s="209" t="str">
        <f>IFERROR(VLOOKUP(B36,หน่วยนอกอาคาร,2,FALSE),"")</f>
        <v>ตัว</v>
      </c>
      <c r="K36" s="207">
        <f t="shared" ref="K36:K47" si="7">IFERROR(I36*H36,0)</f>
        <v>0</v>
      </c>
      <c r="L36" s="210" t="s">
        <v>13</v>
      </c>
    </row>
    <row r="37" spans="1:12" ht="24.6" hidden="1" x14ac:dyDescent="0.7">
      <c r="A37" s="221">
        <v>2</v>
      </c>
      <c r="B37" s="342" t="s">
        <v>489</v>
      </c>
      <c r="C37" s="342"/>
      <c r="D37" s="342"/>
      <c r="E37" s="342"/>
      <c r="F37" s="342"/>
      <c r="G37" s="342"/>
      <c r="H37" s="207">
        <f t="shared" si="6"/>
        <v>10890</v>
      </c>
      <c r="I37" s="208"/>
      <c r="J37" s="209" t="str">
        <f t="shared" ref="J37:J65" si="8">IFERROR(VLOOKUP(B37,หน่วยนอกอาคาร,2,FALSE),"")</f>
        <v>ตัว</v>
      </c>
      <c r="K37" s="207">
        <f t="shared" si="7"/>
        <v>0</v>
      </c>
      <c r="L37" s="210" t="s">
        <v>13</v>
      </c>
    </row>
    <row r="38" spans="1:12" ht="24.6" hidden="1" x14ac:dyDescent="0.7">
      <c r="A38" s="221">
        <v>3</v>
      </c>
      <c r="B38" s="342" t="s">
        <v>129</v>
      </c>
      <c r="C38" s="342"/>
      <c r="D38" s="342"/>
      <c r="E38" s="342"/>
      <c r="F38" s="342"/>
      <c r="G38" s="342"/>
      <c r="H38" s="207">
        <f t="shared" si="6"/>
        <v>3785</v>
      </c>
      <c r="I38" s="208"/>
      <c r="J38" s="209" t="str">
        <f t="shared" si="8"/>
        <v>ชุด</v>
      </c>
      <c r="K38" s="207">
        <f t="shared" si="7"/>
        <v>0</v>
      </c>
      <c r="L38" s="210" t="s">
        <v>13</v>
      </c>
    </row>
    <row r="39" spans="1:12" ht="24.6" hidden="1" x14ac:dyDescent="0.7">
      <c r="A39" s="221">
        <v>4</v>
      </c>
      <c r="B39" s="342" t="s">
        <v>130</v>
      </c>
      <c r="C39" s="342"/>
      <c r="D39" s="342"/>
      <c r="E39" s="342"/>
      <c r="F39" s="342"/>
      <c r="G39" s="342"/>
      <c r="H39" s="207" t="str">
        <f t="shared" si="6"/>
        <v/>
      </c>
      <c r="I39" s="208"/>
      <c r="J39" s="209" t="str">
        <f t="shared" si="8"/>
        <v/>
      </c>
      <c r="K39" s="207">
        <f t="shared" si="7"/>
        <v>0</v>
      </c>
      <c r="L39" s="210" t="s">
        <v>13</v>
      </c>
    </row>
    <row r="40" spans="1:12" ht="24.6" hidden="1" x14ac:dyDescent="0.7">
      <c r="A40" s="221">
        <v>5</v>
      </c>
      <c r="B40" s="336" t="s">
        <v>131</v>
      </c>
      <c r="C40" s="337"/>
      <c r="D40" s="337"/>
      <c r="E40" s="337"/>
      <c r="F40" s="337"/>
      <c r="G40" s="338"/>
      <c r="H40" s="207">
        <f t="shared" si="6"/>
        <v>1800</v>
      </c>
      <c r="I40" s="208"/>
      <c r="J40" s="209" t="str">
        <f t="shared" si="8"/>
        <v>กล่อง</v>
      </c>
      <c r="K40" s="207">
        <f t="shared" si="7"/>
        <v>0</v>
      </c>
      <c r="L40" s="210" t="s">
        <v>13</v>
      </c>
    </row>
    <row r="41" spans="1:12" ht="24.6" hidden="1" x14ac:dyDescent="0.7">
      <c r="A41" s="221">
        <v>6</v>
      </c>
      <c r="B41" s="336" t="s">
        <v>41</v>
      </c>
      <c r="C41" s="337"/>
      <c r="D41" s="337"/>
      <c r="E41" s="337"/>
      <c r="F41" s="337"/>
      <c r="G41" s="338"/>
      <c r="H41" s="207">
        <f t="shared" si="6"/>
        <v>50</v>
      </c>
      <c r="I41" s="208"/>
      <c r="J41" s="209" t="str">
        <f t="shared" si="8"/>
        <v>ถุง</v>
      </c>
      <c r="K41" s="207">
        <f t="shared" si="7"/>
        <v>0</v>
      </c>
      <c r="L41" s="210" t="s">
        <v>13</v>
      </c>
    </row>
    <row r="42" spans="1:12" ht="24.6" hidden="1" x14ac:dyDescent="0.7">
      <c r="A42" s="221">
        <v>7</v>
      </c>
      <c r="B42" s="336"/>
      <c r="C42" s="337"/>
      <c r="D42" s="337"/>
      <c r="E42" s="337"/>
      <c r="F42" s="337"/>
      <c r="G42" s="338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 x14ac:dyDescent="0.7">
      <c r="A43" s="221">
        <v>8</v>
      </c>
      <c r="B43" s="336"/>
      <c r="C43" s="337"/>
      <c r="D43" s="337"/>
      <c r="E43" s="337"/>
      <c r="F43" s="337"/>
      <c r="G43" s="338"/>
      <c r="H43" s="207" t="str">
        <f t="shared" si="6"/>
        <v/>
      </c>
      <c r="I43" s="208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 x14ac:dyDescent="0.7">
      <c r="A44" s="221">
        <v>9</v>
      </c>
      <c r="B44" s="336"/>
      <c r="C44" s="337"/>
      <c r="D44" s="337"/>
      <c r="E44" s="337"/>
      <c r="F44" s="337"/>
      <c r="G44" s="338"/>
      <c r="H44" s="207" t="str">
        <f t="shared" si="6"/>
        <v/>
      </c>
      <c r="I44" s="208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 x14ac:dyDescent="0.7">
      <c r="A45" s="221">
        <v>10</v>
      </c>
      <c r="B45" s="336"/>
      <c r="C45" s="337"/>
      <c r="D45" s="337"/>
      <c r="E45" s="337"/>
      <c r="F45" s="337"/>
      <c r="G45" s="338"/>
      <c r="H45" s="207" t="str">
        <f t="shared" si="6"/>
        <v/>
      </c>
      <c r="I45" s="208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 x14ac:dyDescent="0.7">
      <c r="A46" s="221">
        <v>11</v>
      </c>
      <c r="B46" s="336"/>
      <c r="C46" s="337"/>
      <c r="D46" s="337"/>
      <c r="E46" s="337"/>
      <c r="F46" s="337"/>
      <c r="G46" s="338"/>
      <c r="H46" s="207" t="str">
        <f t="shared" si="6"/>
        <v/>
      </c>
      <c r="I46" s="209"/>
      <c r="J46" s="209" t="str">
        <f t="shared" si="8"/>
        <v/>
      </c>
      <c r="K46" s="207">
        <f t="shared" si="7"/>
        <v>0</v>
      </c>
      <c r="L46" s="210" t="s">
        <v>13</v>
      </c>
    </row>
    <row r="47" spans="1:12" ht="24.6" hidden="1" x14ac:dyDescent="0.7">
      <c r="A47" s="221">
        <v>12</v>
      </c>
      <c r="B47" s="336"/>
      <c r="C47" s="337"/>
      <c r="D47" s="337"/>
      <c r="E47" s="337"/>
      <c r="F47" s="337"/>
      <c r="G47" s="338"/>
      <c r="H47" s="207" t="str">
        <f t="shared" si="6"/>
        <v/>
      </c>
      <c r="I47" s="209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 x14ac:dyDescent="0.7">
      <c r="A48" s="222">
        <v>13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.6" hidden="1" x14ac:dyDescent="0.7">
      <c r="A49" s="222">
        <v>14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.6" hidden="1" x14ac:dyDescent="0.7">
      <c r="A50" s="222">
        <v>15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 x14ac:dyDescent="0.7">
      <c r="A51" s="222">
        <v>16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 x14ac:dyDescent="0.7">
      <c r="A52" s="222">
        <v>17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 x14ac:dyDescent="0.7">
      <c r="A53" s="222">
        <v>18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 x14ac:dyDescent="0.7">
      <c r="A54" s="222">
        <v>19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 x14ac:dyDescent="0.7">
      <c r="A55" s="222">
        <v>20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 x14ac:dyDescent="0.7">
      <c r="A56" s="222">
        <v>21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 x14ac:dyDescent="0.7">
      <c r="A57" s="222">
        <v>22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 x14ac:dyDescent="0.7">
      <c r="A58" s="222">
        <v>23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 x14ac:dyDescent="0.7">
      <c r="A59" s="222">
        <v>24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 x14ac:dyDescent="0.7">
      <c r="A60" s="222">
        <v>25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 x14ac:dyDescent="0.7">
      <c r="A61" s="222">
        <v>26</v>
      </c>
      <c r="B61" s="223"/>
      <c r="C61" s="224"/>
      <c r="D61" s="224"/>
      <c r="E61" s="224"/>
      <c r="F61" s="224"/>
      <c r="G61" s="224"/>
      <c r="H61" s="225" t="str">
        <f t="shared" ref="H61:H65" si="9">IFERROR(VLOOKUP(B61,Priceนอกอาคาร,2,FALSE),"")</f>
        <v/>
      </c>
      <c r="I61" s="226"/>
      <c r="J61" s="226" t="str">
        <f t="shared" si="8"/>
        <v/>
      </c>
      <c r="K61" s="225">
        <f>IFERROR(I61*H61,0)</f>
        <v>0</v>
      </c>
      <c r="L61" s="210"/>
    </row>
    <row r="62" spans="1:12" ht="24.6" hidden="1" x14ac:dyDescent="0.7">
      <c r="A62" s="222">
        <v>27</v>
      </c>
      <c r="B62" s="223"/>
      <c r="C62" s="224"/>
      <c r="D62" s="224"/>
      <c r="E62" s="224"/>
      <c r="F62" s="224"/>
      <c r="G62" s="224"/>
      <c r="H62" s="225" t="str">
        <f t="shared" si="9"/>
        <v/>
      </c>
      <c r="I62" s="226"/>
      <c r="J62" s="226" t="str">
        <f t="shared" si="8"/>
        <v/>
      </c>
      <c r="K62" s="225">
        <f>IFERROR(I62*H62,0)</f>
        <v>0</v>
      </c>
      <c r="L62" s="210"/>
    </row>
    <row r="63" spans="1:12" ht="11.55" hidden="1" customHeight="1" x14ac:dyDescent="0.7">
      <c r="A63" s="222">
        <v>28</v>
      </c>
      <c r="B63" s="223"/>
      <c r="C63" s="224"/>
      <c r="D63" s="224"/>
      <c r="E63" s="224"/>
      <c r="F63" s="224"/>
      <c r="G63" s="224"/>
      <c r="H63" s="225" t="str">
        <f t="shared" si="9"/>
        <v/>
      </c>
      <c r="I63" s="226"/>
      <c r="J63" s="226" t="str">
        <f t="shared" si="8"/>
        <v/>
      </c>
      <c r="K63" s="225">
        <f>IFERROR(I63*H63,0)</f>
        <v>0</v>
      </c>
      <c r="L63" s="210"/>
    </row>
    <row r="64" spans="1:12" ht="24.6" hidden="1" x14ac:dyDescent="0.7">
      <c r="A64" s="222">
        <v>29</v>
      </c>
      <c r="B64" s="223"/>
      <c r="C64" s="224"/>
      <c r="D64" s="224"/>
      <c r="E64" s="224"/>
      <c r="F64" s="224"/>
      <c r="G64" s="224"/>
      <c r="H64" s="225" t="str">
        <f t="shared" si="9"/>
        <v/>
      </c>
      <c r="I64" s="226"/>
      <c r="J64" s="226" t="str">
        <f t="shared" si="8"/>
        <v/>
      </c>
      <c r="K64" s="225">
        <f>IFERROR(I64*H64,0)</f>
        <v>0</v>
      </c>
      <c r="L64" s="210"/>
    </row>
    <row r="65" spans="1:12" ht="24.6" hidden="1" x14ac:dyDescent="0.7">
      <c r="A65" s="227">
        <v>30</v>
      </c>
      <c r="B65" s="228"/>
      <c r="C65" s="229"/>
      <c r="D65" s="229"/>
      <c r="E65" s="229"/>
      <c r="F65" s="229"/>
      <c r="G65" s="229"/>
      <c r="H65" s="230" t="str">
        <f t="shared" si="9"/>
        <v/>
      </c>
      <c r="I65" s="226"/>
      <c r="J65" s="226" t="str">
        <f t="shared" si="8"/>
        <v/>
      </c>
      <c r="K65" s="230">
        <f>IFERROR(I65*H65,0)</f>
        <v>0</v>
      </c>
      <c r="L65" s="231"/>
    </row>
    <row r="66" spans="1:12" ht="27" hidden="1" thickBot="1" x14ac:dyDescent="0.75">
      <c r="A66" s="232"/>
      <c r="B66" s="344"/>
      <c r="C66" s="344"/>
      <c r="D66" s="344"/>
      <c r="E66" s="344"/>
      <c r="F66" s="344"/>
      <c r="G66" s="344"/>
      <c r="H66" s="233"/>
      <c r="I66" s="358" t="s">
        <v>97</v>
      </c>
      <c r="J66" s="358"/>
      <c r="K66" s="234">
        <f>SUM(K36:K65)</f>
        <v>0</v>
      </c>
      <c r="L66" s="235" t="s">
        <v>13</v>
      </c>
    </row>
    <row r="67" spans="1:12" ht="24.6" x14ac:dyDescent="0.7">
      <c r="A67" s="236"/>
      <c r="B67" s="354" t="s">
        <v>707</v>
      </c>
      <c r="C67" s="355"/>
      <c r="D67" s="355"/>
      <c r="E67" s="355"/>
      <c r="F67" s="355"/>
      <c r="G67" s="356"/>
      <c r="H67" s="237"/>
      <c r="I67" s="238"/>
      <c r="J67" s="238"/>
      <c r="K67" s="237"/>
      <c r="L67" s="239"/>
    </row>
    <row r="68" spans="1:12" ht="24.6" x14ac:dyDescent="0.7">
      <c r="A68" s="240" t="s">
        <v>46</v>
      </c>
      <c r="B68" s="357" t="s">
        <v>96</v>
      </c>
      <c r="C68" s="357"/>
      <c r="D68" s="357"/>
      <c r="E68" s="357"/>
      <c r="F68" s="357"/>
      <c r="G68" s="357"/>
      <c r="H68" s="242" t="s">
        <v>47</v>
      </c>
      <c r="I68" s="241" t="s">
        <v>48</v>
      </c>
      <c r="J68" s="241" t="s">
        <v>1</v>
      </c>
      <c r="K68" s="242" t="s">
        <v>49</v>
      </c>
      <c r="L68" s="243" t="s">
        <v>1</v>
      </c>
    </row>
    <row r="69" spans="1:12" ht="24.6" x14ac:dyDescent="0.7">
      <c r="A69" s="206">
        <v>1</v>
      </c>
      <c r="B69" s="342" t="s">
        <v>632</v>
      </c>
      <c r="C69" s="342"/>
      <c r="D69" s="342"/>
      <c r="E69" s="342"/>
      <c r="F69" s="342"/>
      <c r="G69" s="342"/>
      <c r="H69" s="207">
        <f>IFERROR(VLOOKUP(B69,'Ref.1'!$E$2:$F$278,2,FALSE),"")</f>
        <v>7</v>
      </c>
      <c r="I69" s="208">
        <v>150</v>
      </c>
      <c r="J69" s="209" t="str">
        <f>IFERROR(VLOOKUP(B69,'Ref.1'!$B$2:$C$278,2,FALSE),"")</f>
        <v>เมตร</v>
      </c>
      <c r="K69" s="207">
        <f t="shared" ref="K69" si="10">IFERROR(I69*H69,0)</f>
        <v>1050</v>
      </c>
      <c r="L69" s="212" t="s">
        <v>13</v>
      </c>
    </row>
    <row r="70" spans="1:12" ht="24.6" x14ac:dyDescent="0.7">
      <c r="A70" s="280">
        <v>2</v>
      </c>
      <c r="B70" s="351"/>
      <c r="C70" s="352"/>
      <c r="D70" s="352"/>
      <c r="E70" s="352"/>
      <c r="F70" s="352"/>
      <c r="G70" s="353"/>
      <c r="H70" s="225"/>
      <c r="I70" s="226"/>
      <c r="J70" s="226"/>
      <c r="K70" s="225"/>
      <c r="L70" s="281"/>
    </row>
    <row r="71" spans="1:12" ht="24.6" x14ac:dyDescent="0.7">
      <c r="A71" s="244">
        <v>3</v>
      </c>
      <c r="B71" s="351"/>
      <c r="C71" s="352"/>
      <c r="D71" s="352"/>
      <c r="E71" s="352"/>
      <c r="F71" s="352"/>
      <c r="G71" s="353"/>
      <c r="H71" s="225"/>
      <c r="I71" s="208"/>
      <c r="J71" s="209"/>
      <c r="K71" s="225"/>
      <c r="L71" s="245"/>
    </row>
    <row r="72" spans="1:12" ht="24.6" x14ac:dyDescent="0.7">
      <c r="A72" s="244">
        <v>4</v>
      </c>
      <c r="B72" s="351"/>
      <c r="C72" s="352"/>
      <c r="D72" s="352"/>
      <c r="E72" s="352"/>
      <c r="F72" s="352"/>
      <c r="G72" s="353"/>
      <c r="H72" s="225"/>
      <c r="I72" s="213"/>
      <c r="J72" s="209"/>
      <c r="K72" s="225"/>
      <c r="L72" s="245"/>
    </row>
    <row r="73" spans="1:12" ht="24.6" hidden="1" x14ac:dyDescent="0.7">
      <c r="A73" s="244">
        <v>3</v>
      </c>
      <c r="B73" s="342"/>
      <c r="C73" s="342"/>
      <c r="D73" s="342"/>
      <c r="E73" s="342"/>
      <c r="F73" s="342"/>
      <c r="G73" s="342"/>
      <c r="H73" s="207" t="str">
        <f t="shared" ref="H73:H86" si="11">IFERROR(VLOOKUP(B73,Priceนอกอาคาร,2,FALSE),"")</f>
        <v/>
      </c>
      <c r="I73" s="213"/>
      <c r="J73" s="209" t="str">
        <f t="shared" ref="J73" si="12">IFERROR(VLOOKUP(B73,หน่วยนอกอาคาร,2,FALSE),"")</f>
        <v/>
      </c>
      <c r="K73" s="207">
        <f t="shared" ref="K73" si="13">IFERROR(I73*H73,0)</f>
        <v>0</v>
      </c>
      <c r="L73" s="245" t="s">
        <v>13</v>
      </c>
    </row>
    <row r="74" spans="1:12" ht="24.6" hidden="1" x14ac:dyDescent="0.7">
      <c r="A74" s="244">
        <v>4</v>
      </c>
      <c r="B74" s="342"/>
      <c r="C74" s="342"/>
      <c r="D74" s="342"/>
      <c r="E74" s="342"/>
      <c r="F74" s="342"/>
      <c r="G74" s="342"/>
      <c r="H74" s="207" t="str">
        <f t="shared" si="11"/>
        <v/>
      </c>
      <c r="I74" s="213"/>
      <c r="J74" s="209" t="str">
        <f t="shared" ref="J74:J75" si="14">IFERROR(VLOOKUP(B74,หน่วยนอกอาคาร,2,FALSE),"")</f>
        <v/>
      </c>
      <c r="K74" s="207">
        <f t="shared" ref="K74" si="15">IFERROR(I74*H74,0)</f>
        <v>0</v>
      </c>
      <c r="L74" s="245" t="s">
        <v>13</v>
      </c>
    </row>
    <row r="75" spans="1:12" ht="24.6" hidden="1" x14ac:dyDescent="0.7">
      <c r="A75" s="244">
        <v>5</v>
      </c>
      <c r="B75" s="342"/>
      <c r="C75" s="342"/>
      <c r="D75" s="342"/>
      <c r="E75" s="342"/>
      <c r="F75" s="342"/>
      <c r="G75" s="342"/>
      <c r="H75" s="207" t="str">
        <f t="shared" si="11"/>
        <v/>
      </c>
      <c r="I75" s="213"/>
      <c r="J75" s="209" t="str">
        <f t="shared" si="14"/>
        <v/>
      </c>
      <c r="K75" s="207"/>
      <c r="L75" s="245" t="s">
        <v>13</v>
      </c>
    </row>
    <row r="76" spans="1:12" ht="24.6" hidden="1" x14ac:dyDescent="0.7">
      <c r="A76" s="244">
        <v>6</v>
      </c>
      <c r="B76" s="342"/>
      <c r="C76" s="342"/>
      <c r="D76" s="342"/>
      <c r="E76" s="342"/>
      <c r="F76" s="342"/>
      <c r="G76" s="342"/>
      <c r="H76" s="207" t="str">
        <f t="shared" si="11"/>
        <v/>
      </c>
      <c r="I76" s="213"/>
      <c r="J76" s="209" t="str">
        <f t="shared" ref="J76:J86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7" thickBot="1" x14ac:dyDescent="0.75">
      <c r="A77" s="345" t="s">
        <v>97</v>
      </c>
      <c r="B77" s="346"/>
      <c r="C77" s="346"/>
      <c r="D77" s="346"/>
      <c r="E77" s="346"/>
      <c r="F77" s="346"/>
      <c r="G77" s="346"/>
      <c r="H77" s="346"/>
      <c r="I77" s="346"/>
      <c r="J77" s="346"/>
      <c r="K77" s="246">
        <f>SUM(K69:K76)</f>
        <v>1050</v>
      </c>
      <c r="L77" s="247" t="s">
        <v>13</v>
      </c>
    </row>
    <row r="78" spans="1:12" ht="24.6" x14ac:dyDescent="0.7">
      <c r="A78" s="236"/>
      <c r="B78" s="354" t="s">
        <v>450</v>
      </c>
      <c r="C78" s="355"/>
      <c r="D78" s="355"/>
      <c r="E78" s="355"/>
      <c r="F78" s="355"/>
      <c r="G78" s="356"/>
      <c r="H78" s="237"/>
      <c r="I78" s="238"/>
      <c r="J78" s="238"/>
      <c r="K78" s="237"/>
      <c r="L78" s="239"/>
    </row>
    <row r="79" spans="1:12" ht="24.6" x14ac:dyDescent="0.7">
      <c r="A79" s="240" t="s">
        <v>46</v>
      </c>
      <c r="B79" s="357" t="s">
        <v>96</v>
      </c>
      <c r="C79" s="357"/>
      <c r="D79" s="357"/>
      <c r="E79" s="357"/>
      <c r="F79" s="357"/>
      <c r="G79" s="357"/>
      <c r="H79" s="242" t="s">
        <v>47</v>
      </c>
      <c r="I79" s="241" t="s">
        <v>48</v>
      </c>
      <c r="J79" s="241" t="s">
        <v>1</v>
      </c>
      <c r="K79" s="242" t="s">
        <v>49</v>
      </c>
      <c r="L79" s="243" t="s">
        <v>1</v>
      </c>
    </row>
    <row r="80" spans="1:12" ht="24.6" x14ac:dyDescent="0.7">
      <c r="A80" s="244">
        <v>1</v>
      </c>
      <c r="B80" s="342" t="s">
        <v>427</v>
      </c>
      <c r="C80" s="342"/>
      <c r="D80" s="342"/>
      <c r="E80" s="342"/>
      <c r="F80" s="342"/>
      <c r="G80" s="342"/>
      <c r="H80" s="207">
        <v>1500</v>
      </c>
      <c r="I80" s="208">
        <v>1</v>
      </c>
      <c r="J80" s="209" t="s">
        <v>0</v>
      </c>
      <c r="K80" s="207">
        <f t="shared" ref="K80" si="18">IFERROR(I80*H80,0)</f>
        <v>1500</v>
      </c>
      <c r="L80" s="245" t="s">
        <v>13</v>
      </c>
    </row>
    <row r="81" spans="1:12" ht="24.6" x14ac:dyDescent="0.7">
      <c r="A81" s="244">
        <v>2</v>
      </c>
      <c r="B81" s="342" t="s">
        <v>426</v>
      </c>
      <c r="C81" s="342"/>
      <c r="D81" s="342"/>
      <c r="E81" s="342"/>
      <c r="F81" s="342"/>
      <c r="G81" s="342"/>
      <c r="H81" s="207">
        <v>1000</v>
      </c>
      <c r="I81" s="208">
        <v>1</v>
      </c>
      <c r="J81" s="209" t="s">
        <v>0</v>
      </c>
      <c r="K81" s="207">
        <f t="shared" ref="K81:K86" si="19">IFERROR(I81*H81,0)</f>
        <v>1000</v>
      </c>
      <c r="L81" s="245" t="s">
        <v>13</v>
      </c>
    </row>
    <row r="82" spans="1:12" ht="25.2" thickBot="1" x14ac:dyDescent="0.75">
      <c r="A82" s="244">
        <v>3</v>
      </c>
      <c r="B82" s="342" t="s">
        <v>421</v>
      </c>
      <c r="C82" s="342"/>
      <c r="D82" s="342"/>
      <c r="E82" s="342"/>
      <c r="F82" s="342"/>
      <c r="G82" s="342"/>
      <c r="H82" s="207">
        <v>1500</v>
      </c>
      <c r="I82" s="213">
        <v>2</v>
      </c>
      <c r="J82" s="209" t="s">
        <v>423</v>
      </c>
      <c r="K82" s="207">
        <f t="shared" si="19"/>
        <v>3000</v>
      </c>
      <c r="L82" s="245" t="s">
        <v>13</v>
      </c>
    </row>
    <row r="83" spans="1:12" ht="25.2" hidden="1" thickBot="1" x14ac:dyDescent="0.75">
      <c r="A83" s="244">
        <v>3</v>
      </c>
      <c r="B83" s="342"/>
      <c r="C83" s="342"/>
      <c r="D83" s="342"/>
      <c r="E83" s="342"/>
      <c r="F83" s="342"/>
      <c r="G83" s="342"/>
      <c r="H83" s="207" t="str">
        <f t="shared" ref="H83" si="20">IFERROR(VLOOKUP(B83,Priceนอกอาคาร,2,FALSE),"")</f>
        <v/>
      </c>
      <c r="I83" s="213"/>
      <c r="J83" s="209" t="str">
        <f t="shared" ref="J83" si="21">IFERROR(VLOOKUP(B83,หน่วยนอกอาคาร,2,FALSE),"")</f>
        <v/>
      </c>
      <c r="K83" s="207">
        <f t="shared" si="19"/>
        <v>0</v>
      </c>
      <c r="L83" s="245" t="s">
        <v>13</v>
      </c>
    </row>
    <row r="84" spans="1:12" ht="25.2" hidden="1" thickBot="1" x14ac:dyDescent="0.75">
      <c r="A84" s="244">
        <v>4</v>
      </c>
      <c r="B84" s="342"/>
      <c r="C84" s="342"/>
      <c r="D84" s="342"/>
      <c r="E84" s="342"/>
      <c r="F84" s="342"/>
      <c r="G84" s="342"/>
      <c r="H84" s="207" t="str">
        <f t="shared" si="11"/>
        <v/>
      </c>
      <c r="I84" s="213"/>
      <c r="J84" s="209" t="str">
        <f t="shared" si="16"/>
        <v/>
      </c>
      <c r="K84" s="207">
        <f t="shared" si="19"/>
        <v>0</v>
      </c>
      <c r="L84" s="245" t="s">
        <v>13</v>
      </c>
    </row>
    <row r="85" spans="1:12" ht="25.2" hidden="1" thickBot="1" x14ac:dyDescent="0.75">
      <c r="A85" s="248">
        <v>5</v>
      </c>
      <c r="B85" s="362"/>
      <c r="C85" s="362"/>
      <c r="D85" s="362"/>
      <c r="E85" s="362"/>
      <c r="F85" s="362"/>
      <c r="G85" s="362"/>
      <c r="H85" s="249" t="str">
        <f t="shared" si="11"/>
        <v/>
      </c>
      <c r="I85" s="250"/>
      <c r="J85" s="251" t="str">
        <f t="shared" si="16"/>
        <v/>
      </c>
      <c r="K85" s="207">
        <f t="shared" si="19"/>
        <v>0</v>
      </c>
      <c r="L85" s="245" t="s">
        <v>13</v>
      </c>
    </row>
    <row r="86" spans="1:12" ht="23.55" hidden="1" customHeight="1" thickBot="1" x14ac:dyDescent="0.75">
      <c r="A86" s="94">
        <v>6</v>
      </c>
      <c r="B86" s="365"/>
      <c r="C86" s="366"/>
      <c r="D86" s="366"/>
      <c r="E86" s="366"/>
      <c r="F86" s="366"/>
      <c r="G86" s="367"/>
      <c r="H86" s="95" t="str">
        <f t="shared" si="11"/>
        <v/>
      </c>
      <c r="I86" s="105"/>
      <c r="J86" s="96" t="str">
        <f t="shared" si="16"/>
        <v/>
      </c>
      <c r="K86" s="207">
        <f t="shared" si="19"/>
        <v>0</v>
      </c>
      <c r="L86" s="245" t="s">
        <v>13</v>
      </c>
    </row>
    <row r="87" spans="1:12" ht="28.8" customHeight="1" x14ac:dyDescent="0.75">
      <c r="A87" s="36"/>
      <c r="B87" s="343" t="s">
        <v>853</v>
      </c>
      <c r="C87" s="343"/>
      <c r="D87" s="343"/>
      <c r="E87" s="343"/>
      <c r="F87" s="343"/>
      <c r="G87" s="343"/>
      <c r="H87" s="37">
        <v>2</v>
      </c>
      <c r="I87" s="368" t="s">
        <v>97</v>
      </c>
      <c r="J87" s="368"/>
      <c r="K87" s="166">
        <f>SUM(K80:K85)</f>
        <v>5500</v>
      </c>
      <c r="L87" s="26" t="s">
        <v>13</v>
      </c>
    </row>
    <row r="88" spans="1:12" ht="6.75" hidden="1" customHeight="1" x14ac:dyDescent="0.75">
      <c r="A88" s="36"/>
      <c r="B88" s="343"/>
      <c r="C88" s="343"/>
      <c r="D88" s="343"/>
      <c r="E88" s="343"/>
      <c r="F88" s="343"/>
      <c r="G88" s="343"/>
      <c r="H88" s="37"/>
      <c r="I88" s="39"/>
      <c r="J88" s="39"/>
      <c r="K88" s="38"/>
      <c r="L88" s="26"/>
    </row>
    <row r="89" spans="1:12" ht="28.8" x14ac:dyDescent="0.9">
      <c r="A89" s="27"/>
      <c r="B89" s="343"/>
      <c r="C89" s="343"/>
      <c r="D89" s="343"/>
      <c r="E89" s="343"/>
      <c r="F89" s="343"/>
      <c r="G89" s="343"/>
      <c r="H89" s="99"/>
      <c r="I89" s="27"/>
      <c r="J89" s="40" t="s">
        <v>98</v>
      </c>
      <c r="K89" s="119">
        <f>K77+K66+K33+K87</f>
        <v>11880</v>
      </c>
      <c r="L89" s="41" t="s">
        <v>13</v>
      </c>
    </row>
    <row r="90" spans="1:12" ht="27.6" thickBot="1" x14ac:dyDescent="0.8">
      <c r="A90" s="27"/>
      <c r="B90" s="107"/>
      <c r="C90" s="107"/>
      <c r="D90" s="107"/>
      <c r="E90" s="277"/>
      <c r="F90" s="107"/>
      <c r="G90" s="107"/>
      <c r="H90" s="115"/>
      <c r="I90" s="27"/>
      <c r="J90" s="40" t="s">
        <v>540</v>
      </c>
      <c r="K90" s="118">
        <f>K15+K16</f>
        <v>2500</v>
      </c>
      <c r="L90" s="41" t="s">
        <v>13</v>
      </c>
    </row>
    <row r="91" spans="1:12" ht="28.2" thickTop="1" thickBot="1" x14ac:dyDescent="0.8">
      <c r="A91" s="27"/>
      <c r="B91" s="107"/>
      <c r="C91" s="107"/>
      <c r="D91" s="107"/>
      <c r="E91" s="284"/>
      <c r="F91" s="107"/>
      <c r="G91" s="107"/>
      <c r="H91" s="115"/>
      <c r="I91" s="27"/>
      <c r="J91" s="40" t="s">
        <v>541</v>
      </c>
      <c r="K91" s="118">
        <f>K89-K90</f>
        <v>9380</v>
      </c>
      <c r="L91" s="41" t="s">
        <v>13</v>
      </c>
    </row>
    <row r="92" spans="1:12" ht="29.4" thickTop="1" x14ac:dyDescent="0.9">
      <c r="A92" s="27"/>
      <c r="B92" s="277"/>
      <c r="C92" s="277"/>
      <c r="D92" s="277"/>
      <c r="E92" s="107"/>
      <c r="F92" s="277"/>
      <c r="G92" s="277"/>
      <c r="H92" s="363" t="s">
        <v>443</v>
      </c>
      <c r="I92" s="363"/>
      <c r="J92" s="363"/>
      <c r="K92" s="97">
        <f>(K33+K77-K90)/(K20+G20)</f>
        <v>1.94</v>
      </c>
      <c r="L92" s="41" t="s">
        <v>51</v>
      </c>
    </row>
    <row r="93" spans="1:12" ht="28.8" x14ac:dyDescent="0.9">
      <c r="A93" s="42"/>
      <c r="B93" s="277"/>
      <c r="C93" s="277"/>
      <c r="D93" s="284"/>
      <c r="E93" s="277"/>
      <c r="F93" s="277"/>
      <c r="G93" s="277"/>
      <c r="H93" s="99"/>
      <c r="I93" s="42"/>
      <c r="J93" s="98" t="s">
        <v>609</v>
      </c>
      <c r="K93" s="97">
        <f>K91/(K20+G20)</f>
        <v>4.6900000000000004</v>
      </c>
      <c r="L93" s="43" t="s">
        <v>51</v>
      </c>
    </row>
    <row r="94" spans="1:12" ht="25.8" customHeight="1" x14ac:dyDescent="0.9">
      <c r="A94" s="282"/>
      <c r="B94" s="277"/>
      <c r="C94" s="277"/>
      <c r="D94" s="277"/>
      <c r="E94" s="277"/>
      <c r="F94" s="277"/>
      <c r="G94" s="277"/>
      <c r="H94" s="44"/>
      <c r="I94" s="39"/>
      <c r="J94" s="114" t="s">
        <v>526</v>
      </c>
      <c r="K94" s="195">
        <f>(K20+G20)/K5</f>
        <v>105.26315789473684</v>
      </c>
      <c r="L94" s="116" t="s">
        <v>13</v>
      </c>
    </row>
    <row r="95" spans="1:12" ht="32.549999999999997" customHeight="1" x14ac:dyDescent="0.75">
      <c r="A95" s="372" t="s">
        <v>580</v>
      </c>
      <c r="B95" s="372"/>
      <c r="C95" s="372"/>
      <c r="D95" s="278"/>
      <c r="E95" s="277"/>
      <c r="F95" s="278"/>
      <c r="G95" s="278"/>
      <c r="H95" s="359" t="s">
        <v>708</v>
      </c>
      <c r="I95" s="359"/>
      <c r="J95" s="359"/>
      <c r="K95" s="359"/>
      <c r="L95" s="359"/>
    </row>
    <row r="96" spans="1:12" ht="49.5" customHeight="1" x14ac:dyDescent="0.7">
      <c r="A96" s="364" t="s">
        <v>490</v>
      </c>
      <c r="B96" s="364"/>
      <c r="C96" s="364"/>
      <c r="D96" s="364" t="s">
        <v>852</v>
      </c>
      <c r="E96" s="364"/>
      <c r="F96" s="364"/>
      <c r="G96" s="278"/>
      <c r="H96" s="359" t="s">
        <v>576</v>
      </c>
      <c r="I96" s="359"/>
      <c r="J96" s="359"/>
      <c r="K96" s="359"/>
      <c r="L96" s="359"/>
    </row>
    <row r="97" spans="1:16" ht="20.55" customHeight="1" x14ac:dyDescent="0.7">
      <c r="A97" s="372" t="str">
        <f>C8</f>
        <v>นางสาวพัชรพรรณ   พึ่งพา</v>
      </c>
      <c r="B97" s="372"/>
      <c r="C97" s="372"/>
      <c r="D97" s="285"/>
      <c r="E97" s="286" t="s">
        <v>786</v>
      </c>
      <c r="F97" s="285"/>
      <c r="G97" s="278"/>
      <c r="H97" s="364" t="s">
        <v>243</v>
      </c>
      <c r="I97" s="364"/>
      <c r="J97" s="364"/>
      <c r="K97" s="364"/>
      <c r="L97" s="364"/>
    </row>
    <row r="98" spans="1:16" ht="20.55" customHeight="1" x14ac:dyDescent="0.7">
      <c r="A98" s="364" t="str">
        <f>VLOOKUP(A97,'Ref.3'!M3:O25,3,0)</f>
        <v>Sales Supervisor</v>
      </c>
      <c r="B98" s="364"/>
      <c r="C98" s="364"/>
      <c r="D98" s="364" t="s">
        <v>850</v>
      </c>
      <c r="E98" s="364"/>
      <c r="F98" s="364"/>
      <c r="G98" s="278"/>
      <c r="H98" s="371" t="str">
        <f>VLOOKUP(H97,'Ref.3'!K29:L30,2,0)</f>
        <v xml:space="preserve">Survey Manager  </v>
      </c>
      <c r="I98" s="371"/>
      <c r="J98" s="371"/>
      <c r="K98" s="371"/>
      <c r="L98" s="371"/>
    </row>
    <row r="99" spans="1:16" ht="20.55" customHeight="1" x14ac:dyDescent="0.7">
      <c r="A99" s="276"/>
      <c r="B99" s="276"/>
      <c r="C99" s="276"/>
      <c r="D99" s="279"/>
      <c r="E99" s="278"/>
      <c r="F99" s="279"/>
      <c r="G99" s="279"/>
      <c r="H99" s="204"/>
      <c r="I99" s="204"/>
      <c r="J99" s="203"/>
      <c r="K99" s="203"/>
      <c r="L99" s="205"/>
      <c r="N99" s="370"/>
      <c r="O99" s="370"/>
      <c r="P99" s="370"/>
    </row>
    <row r="100" spans="1:16" ht="24.6" x14ac:dyDescent="0.7">
      <c r="A100" s="364" t="s">
        <v>846</v>
      </c>
      <c r="B100" s="364"/>
      <c r="C100" s="364"/>
      <c r="D100" s="276"/>
      <c r="E100" s="286"/>
      <c r="F100" s="276"/>
      <c r="G100" s="276"/>
      <c r="H100" s="359" t="s">
        <v>706</v>
      </c>
      <c r="I100" s="359"/>
      <c r="J100" s="359"/>
      <c r="K100" s="359"/>
      <c r="L100" s="359"/>
    </row>
    <row r="101" spans="1:16" ht="49.5" customHeight="1" x14ac:dyDescent="0.7">
      <c r="A101" s="364" t="s">
        <v>490</v>
      </c>
      <c r="B101" s="364"/>
      <c r="C101" s="364"/>
      <c r="D101" s="361"/>
      <c r="E101" s="361"/>
      <c r="F101" s="361"/>
      <c r="G101" s="113"/>
      <c r="H101" s="359" t="s">
        <v>491</v>
      </c>
      <c r="I101" s="359"/>
      <c r="J101" s="359"/>
      <c r="K101" s="359"/>
      <c r="L101" s="359"/>
    </row>
    <row r="102" spans="1:16" ht="46.2" customHeight="1" x14ac:dyDescent="0.7">
      <c r="A102" s="364" t="s">
        <v>847</v>
      </c>
      <c r="B102" s="364"/>
      <c r="C102" s="364"/>
      <c r="D102" s="360"/>
      <c r="E102" s="360"/>
      <c r="F102" s="360"/>
      <c r="G102" s="113"/>
      <c r="H102" s="372" t="s">
        <v>283</v>
      </c>
      <c r="I102" s="372"/>
      <c r="J102" s="372"/>
      <c r="K102" s="372"/>
      <c r="L102" s="372"/>
    </row>
    <row r="103" spans="1:16" ht="24.6" x14ac:dyDescent="0.7">
      <c r="A103" s="364" t="s">
        <v>851</v>
      </c>
      <c r="B103" s="364"/>
      <c r="C103" s="364"/>
      <c r="D103" s="369"/>
      <c r="E103" s="369"/>
      <c r="F103" s="369"/>
      <c r="G103" s="113"/>
      <c r="H103" s="364" t="str">
        <f>VLOOKUP(H102,'Ref.3'!I8:J10,2,0)</f>
        <v>ผู้บริหารสายงาน Non cable</v>
      </c>
      <c r="I103" s="364"/>
      <c r="J103" s="364"/>
      <c r="K103" s="364"/>
      <c r="L103" s="364"/>
    </row>
    <row r="104" spans="1:16" x14ac:dyDescent="0.3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 x14ac:dyDescent="0.3">
      <c r="A105" s="113"/>
      <c r="B105" s="113"/>
      <c r="C105" s="113"/>
      <c r="H105" s="113"/>
      <c r="I105" s="113"/>
      <c r="J105" s="113"/>
      <c r="K105" s="113"/>
      <c r="L105" s="113"/>
    </row>
    <row r="106" spans="1:16" x14ac:dyDescent="0.3">
      <c r="A106" s="113"/>
      <c r="B106" s="113"/>
      <c r="C106" s="113"/>
      <c r="H106" s="113"/>
      <c r="I106" s="113"/>
      <c r="J106" s="113"/>
      <c r="K106" s="113"/>
      <c r="L106" s="113"/>
    </row>
    <row r="107" spans="1:16" x14ac:dyDescent="0.3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6"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0:G80"/>
    <mergeCell ref="H102:L102"/>
    <mergeCell ref="H97:L97"/>
    <mergeCell ref="H95:L95"/>
    <mergeCell ref="H96:L96"/>
    <mergeCell ref="D102:F102"/>
    <mergeCell ref="D101:F101"/>
    <mergeCell ref="B85:G85"/>
    <mergeCell ref="H92:J92"/>
    <mergeCell ref="D96:F96"/>
    <mergeCell ref="D98:F98"/>
    <mergeCell ref="B87:G87"/>
    <mergeCell ref="B88:G88"/>
    <mergeCell ref="B86:G86"/>
    <mergeCell ref="I87:J87"/>
    <mergeCell ref="B84:G84"/>
    <mergeCell ref="B89:G89"/>
    <mergeCell ref="B81:G81"/>
    <mergeCell ref="B82:G82"/>
    <mergeCell ref="B66:G66"/>
    <mergeCell ref="A33:J33"/>
    <mergeCell ref="A77:J77"/>
    <mergeCell ref="A34:L34"/>
    <mergeCell ref="B35:G35"/>
    <mergeCell ref="B75:G75"/>
    <mergeCell ref="B70:G70"/>
    <mergeCell ref="B69:G69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B28:G28"/>
    <mergeCell ref="B30:G30"/>
    <mergeCell ref="B29:G29"/>
    <mergeCell ref="B31:G31"/>
    <mergeCell ref="B32:G32"/>
    <mergeCell ref="B42:G42"/>
    <mergeCell ref="B43:G43"/>
    <mergeCell ref="B44:G44"/>
    <mergeCell ref="B45:G45"/>
    <mergeCell ref="H18:J18"/>
    <mergeCell ref="H19:J19"/>
    <mergeCell ref="A17:A19"/>
    <mergeCell ref="I20:J20"/>
    <mergeCell ref="B20:C20"/>
    <mergeCell ref="D20:F20"/>
    <mergeCell ref="B27:G27"/>
    <mergeCell ref="A21:G21"/>
    <mergeCell ref="B22:G22"/>
    <mergeCell ref="B23:G23"/>
    <mergeCell ref="B24:G24"/>
    <mergeCell ref="B25:G25"/>
    <mergeCell ref="B26:G26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54B46136-E93A-46D7-9774-4DF79D3A703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B80:G85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Patcharapan Pungpa</cp:lastModifiedBy>
  <cp:lastPrinted>2025-06-10T09:23:21Z</cp:lastPrinted>
  <dcterms:created xsi:type="dcterms:W3CDTF">2021-08-28T09:02:17Z</dcterms:created>
  <dcterms:modified xsi:type="dcterms:W3CDTF">2025-07-30T11:07:23Z</dcterms:modified>
</cp:coreProperties>
</file>