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4-03-06 One Bangkok\Andaz Hotel@One Bangkok\"/>
    </mc:Choice>
  </mc:AlternateContent>
  <xr:revisionPtr revIDLastSave="0" documentId="13_ncr:1_{0B0D56D7-DEA7-4473-A73B-12FFF8F2D57F}" xr6:coauthVersionLast="47" xr6:coauthVersionMax="47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</externalReference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ROI'!$A$1:$L$109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7" l="1"/>
  <c r="K25" i="7"/>
  <c r="K26" i="7"/>
  <c r="K27" i="7"/>
  <c r="K28" i="7"/>
  <c r="K29" i="7"/>
  <c r="K30" i="7"/>
  <c r="H24" i="7" l="1"/>
  <c r="H25" i="7"/>
  <c r="H26" i="7"/>
  <c r="H27" i="7"/>
  <c r="H28" i="7"/>
  <c r="H29" i="7"/>
  <c r="H30" i="7"/>
  <c r="K75" i="7" l="1"/>
  <c r="K76" i="7"/>
  <c r="K74" i="7"/>
  <c r="J29" i="7" l="1"/>
  <c r="H23" i="7" l="1"/>
  <c r="K23" i="7" s="1"/>
  <c r="J23" i="7"/>
  <c r="J24" i="7"/>
  <c r="J25" i="7"/>
  <c r="J26" i="7"/>
  <c r="J27" i="7"/>
  <c r="J28" i="7"/>
  <c r="D104" i="7" l="1"/>
  <c r="A103" i="7" l="1"/>
  <c r="A104" i="7" s="1"/>
  <c r="D109" i="7"/>
  <c r="A106" i="7"/>
  <c r="J30" i="7" l="1"/>
  <c r="J31" i="7"/>
  <c r="H31" i="7"/>
  <c r="K19" i="7"/>
  <c r="J80" i="7"/>
  <c r="H80" i="7"/>
  <c r="H109" i="7"/>
  <c r="K18" i="7"/>
  <c r="G20" i="7"/>
  <c r="H8" i="7"/>
  <c r="K8" i="7"/>
  <c r="E8" i="7"/>
  <c r="E10" i="7"/>
  <c r="H9" i="7"/>
  <c r="K9" i="7" s="1"/>
  <c r="K10" i="7" s="1"/>
  <c r="E9" i="7"/>
  <c r="J34" i="7" l="1"/>
  <c r="H34" i="7"/>
  <c r="K34" i="7" s="1"/>
  <c r="K16" i="7" l="1"/>
  <c r="J79" i="7" l="1"/>
  <c r="H79" i="7"/>
  <c r="K79" i="7" s="1"/>
  <c r="J78" i="7"/>
  <c r="H78" i="7"/>
  <c r="K78" i="7" s="1"/>
  <c r="J89" i="7"/>
  <c r="H89" i="7"/>
  <c r="K89" i="7" s="1"/>
  <c r="J88" i="7"/>
  <c r="H91" i="7"/>
  <c r="K91" i="7" s="1"/>
  <c r="J91" i="7"/>
  <c r="H92" i="7"/>
  <c r="K92" i="7" s="1"/>
  <c r="J92" i="7"/>
  <c r="H81" i="7"/>
  <c r="H90" i="7"/>
  <c r="K90" i="7" s="1"/>
  <c r="J51" i="7"/>
  <c r="J52" i="7"/>
  <c r="H51" i="7"/>
  <c r="K51" i="7" s="1"/>
  <c r="H52" i="7"/>
  <c r="K52" i="7" s="1"/>
  <c r="K14" i="7"/>
  <c r="K15" i="7"/>
  <c r="K96" i="7" s="1"/>
  <c r="K13" i="7"/>
  <c r="J90" i="7" l="1"/>
  <c r="K93" i="7"/>
  <c r="J81" i="7"/>
  <c r="K81" i="7"/>
  <c r="K77" i="7"/>
  <c r="K82" i="7" s="1"/>
  <c r="J70" i="7"/>
  <c r="H70" i="7"/>
  <c r="K70" i="7" s="1"/>
  <c r="J69" i="7"/>
  <c r="H69" i="7"/>
  <c r="K69" i="7" s="1"/>
  <c r="J68" i="7"/>
  <c r="H68" i="7"/>
  <c r="K68" i="7" s="1"/>
  <c r="J67" i="7"/>
  <c r="H67" i="7"/>
  <c r="K67" i="7" s="1"/>
  <c r="J66" i="7"/>
  <c r="H66" i="7"/>
  <c r="K66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37" i="7"/>
  <c r="H37" i="7"/>
  <c r="K37" i="7" s="1"/>
  <c r="J36" i="7"/>
  <c r="H36" i="7"/>
  <c r="K36" i="7" s="1"/>
  <c r="J35" i="7"/>
  <c r="H35" i="7"/>
  <c r="K35" i="7" s="1"/>
  <c r="J33" i="7"/>
  <c r="H33" i="7"/>
  <c r="K33" i="7" s="1"/>
  <c r="K38" i="7" l="1"/>
  <c r="K20" i="7"/>
  <c r="K100" i="7" s="1"/>
  <c r="K17" i="7"/>
  <c r="K71" i="7"/>
  <c r="K98" i="7" l="1"/>
  <c r="K95" i="7"/>
  <c r="K97" i="7" s="1"/>
  <c r="K99" i="7" s="1"/>
</calcChain>
</file>

<file path=xl/sharedStrings.xml><?xml version="1.0" encoding="utf-8"?>
<sst xmlns="http://schemas.openxmlformats.org/spreadsheetml/2006/main" count="2821" uniqueCount="867">
  <si>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</si>
  <si>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</si>
  <si>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</si>
  <si>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</si>
  <si>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</si>
  <si>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</si>
  <si>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</si>
  <si>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</si>
  <si>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</si>
  <si>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</si>
  <si>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</si>
  <si>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</si>
  <si>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</si>
  <si>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</si>
  <si>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</si>
  <si>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</si>
  <si>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</si>
  <si>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</si>
  <si>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</si>
  <si>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</si>
  <si>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</si>
  <si>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</si>
  <si>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</si>
  <si>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</si>
  <si>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</si>
  <si>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</si>
  <si>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</si>
  <si>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</si>
  <si>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</si>
  <si>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</si>
  <si>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</si>
  <si>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</si>
  <si>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</si>
  <si>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</si>
  <si>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</si>
  <si>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</si>
  <si>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</si>
  <si>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</si>
  <si>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</si>
  <si>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</si>
  <si>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</si>
  <si>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</si>
  <si>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</si>
  <si>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</si>
  <si>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</si>
  <si>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</si>
  <si>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</si>
  <si>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</si>
  <si>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</si>
  <si>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</si>
  <si>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</si>
  <si>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</si>
  <si>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</si>
  <si>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</si>
  <si>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</si>
  <si>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</si>
  <si>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</si>
  <si>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</si>
  <si>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</si>
  <si>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</si>
  <si>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</si>
  <si>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</si>
  <si>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</si>
  <si>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</si>
  <si>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</si>
  <si>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</si>
  <si>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</si>
  <si>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</si>
  <si>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</si>
  <si>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</si>
  <si>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</si>
  <si>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</si>
  <si>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</si>
  <si>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</si>
  <si>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</si>
  <si>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</si>
  <si>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</si>
  <si>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</si>
  <si>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</si>
  <si>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</si>
  <si>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</si>
  <si>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</si>
  <si>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</si>
  <si>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</si>
  <si>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</si>
  <si>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</si>
  <si>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</si>
  <si>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</si>
  <si>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</si>
  <si>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</si>
  <si>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</si>
  <si>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</si>
  <si>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</si>
  <si>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</si>
  <si>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</si>
  <si>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</si>
  <si>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</si>
  <si>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</si>
  <si>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</si>
  <si>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</si>
  <si>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</si>
  <si>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</si>
  <si>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</si>
  <si>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</si>
  <si>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</si>
  <si>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</si>
  <si>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</si>
  <si>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</si>
  <si>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</si>
  <si>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</si>
  <si>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</si>
  <si>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</si>
  <si>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</si>
  <si>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</si>
  <si>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</si>
  <si>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</si>
  <si>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</si>
  <si>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</si>
  <si>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</si>
  <si>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</si>
  <si>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</si>
  <si>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</si>
  <si>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</si>
  <si>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</si>
  <si>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</si>
  <si>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</si>
  <si>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</si>
  <si>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</si>
  <si>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</si>
  <si>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</si>
  <si>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</si>
  <si>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</si>
  <si>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</si>
  <si>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</si>
  <si>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</si>
  <si>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</si>
  <si>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</si>
  <si>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</si>
  <si>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</si>
  <si>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</si>
  <si>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</si>
  <si>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</si>
  <si>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</si>
  <si>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</si>
  <si>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</si>
  <si>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</si>
  <si>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</si>
  <si>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</si>
  <si>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</si>
  <si>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</si>
  <si>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</si>
  <si>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</si>
  <si>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</si>
  <si>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</si>
  <si>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</si>
  <si>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</si>
  <si>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</si>
  <si>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</si>
  <si>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</si>
  <si>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</si>
  <si>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</si>
  <si>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</si>
  <si>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</si>
  <si>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</si>
  <si>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</si>
  <si>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</si>
  <si>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</si>
  <si>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</si>
  <si>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</si>
  <si>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</si>
  <si>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</si>
  <si>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</si>
  <si>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</si>
  <si>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</si>
  <si>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</si>
  <si>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</si>
  <si>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</si>
  <si>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</si>
  <si>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</si>
  <si>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</si>
  <si>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</si>
  <si>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</si>
  <si>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</si>
  <si>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</si>
  <si>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</si>
  <si>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</si>
  <si>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</si>
  <si>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</si>
  <si>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</si>
  <si>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</si>
  <si>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</si>
  <si>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</si>
  <si>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</si>
  <si>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</si>
  <si>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</si>
  <si>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</si>
  <si>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</si>
  <si>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</si>
  <si>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</si>
  <si>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</si>
  <si>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</si>
  <si>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</si>
  <si>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</si>
  <si>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</si>
  <si>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</si>
  <si>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</si>
  <si>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</si>
  <si>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</si>
  <si>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</si>
  <si>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</si>
  <si>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</si>
  <si>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</si>
  <si>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</si>
  <si>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</si>
  <si>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</si>
  <si>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</si>
  <si>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</si>
  <si>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</si>
  <si>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</si>
  <si>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</si>
  <si>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</si>
  <si>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</si>
  <si>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</si>
  <si>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</si>
  <si>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</si>
  <si>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</si>
  <si>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</si>
  <si>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</si>
  <si>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</si>
  <si>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</si>
  <si>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</si>
  <si>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</si>
  <si>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</si>
  <si>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</si>
  <si>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</si>
  <si>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</si>
  <si>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</si>
  <si>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</si>
  <si>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</si>
  <si>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</si>
  <si>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</si>
  <si>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</si>
  <si>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</si>
  <si>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</si>
  <si>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</si>
  <si>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</si>
  <si>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</si>
  <si>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</si>
  <si>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</si>
  <si>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</si>
  <si>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</si>
  <si>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</si>
  <si>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</si>
  <si>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</si>
  <si>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</si>
  <si>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</si>
  <si>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</si>
  <si>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</si>
  <si>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</si>
  <si>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</si>
  <si>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</si>
  <si>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</si>
  <si>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</si>
  <si>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</si>
  <si>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</si>
  <si>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</si>
  <si>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</si>
  <si>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</si>
  <si>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</si>
  <si>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</si>
  <si>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</si>
  <si>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</si>
  <si>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</si>
  <si>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</si>
  <si>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</si>
  <si>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</si>
  <si>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</si>
  <si>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</si>
  <si>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</si>
  <si>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</si>
  <si>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</si>
  <si>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</si>
  <si>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</si>
  <si>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</si>
  <si>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</si>
  <si>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</si>
  <si>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</si>
  <si>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</si>
  <si>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</si>
  <si>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</si>
  <si>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</si>
  <si>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</si>
  <si>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</si>
  <si>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</si>
  <si>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</si>
  <si>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</si>
  <si>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</si>
  <si>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</si>
  <si>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</si>
  <si>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</si>
  <si>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</si>
  <si>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</si>
  <si>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</si>
  <si>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</si>
  <si>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</si>
  <si>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</si>
  <si>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</si>
  <si>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</si>
  <si>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</si>
  <si>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</si>
  <si>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</si>
  <si>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</si>
  <si>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</si>
  <si>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</si>
  <si>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</si>
  <si>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</si>
  <si>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</si>
  <si>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</si>
  <si>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</si>
  <si>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</si>
  <si>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</si>
  <si>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</si>
  <si>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</si>
  <si>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</si>
  <si>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</si>
  <si>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</si>
  <si>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</si>
  <si>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</si>
  <si>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</si>
  <si>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</si>
  <si>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</si>
  <si>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</si>
  <si>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</si>
  <si>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</si>
  <si>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</si>
  <si>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</si>
  <si>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</si>
  <si>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</si>
  <si>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</si>
  <si>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</si>
  <si>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</si>
  <si>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</si>
  <si>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</si>
  <si>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</si>
  <si>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</si>
  <si>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</si>
  <si>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</si>
  <si>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</si>
  <si>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</si>
  <si>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</si>
  <si>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</si>
  <si>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</si>
  <si>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</si>
  <si>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</si>
  <si>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</si>
  <si>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</si>
  <si>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</si>
  <si>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</si>
  <si>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</si>
  <si>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</si>
  <si>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</si>
  <si>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</si>
  <si>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</si>
  <si>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</si>
  <si>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</si>
  <si>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</si>
  <si>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</si>
  <si>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</si>
  <si>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</si>
  <si>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</si>
  <si>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</si>
  <si>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</si>
  <si>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</si>
  <si>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</si>
  <si>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</si>
  <si>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</si>
  <si>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</si>
  <si>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</si>
  <si>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</si>
  <si>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</si>
  <si>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</si>
  <si>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</si>
  <si>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</si>
  <si>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</si>
  <si>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</si>
  <si>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</si>
  <si>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</si>
  <si>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</si>
  <si>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</si>
  <si>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</si>
  <si>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</si>
  <si>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</si>
  <si>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</si>
  <si>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</si>
  <si>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</si>
  <si>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</si>
  <si>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</si>
  <si>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</si>
  <si>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</si>
  <si>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</si>
  <si>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</si>
  <si>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</si>
  <si>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</si>
  <si>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</si>
  <si>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</si>
  <si>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</si>
  <si>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</si>
  <si>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</si>
  <si>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</si>
  <si>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</si>
  <si>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</si>
  <si>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</si>
  <si>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</si>
  <si>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</si>
  <si>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</si>
  <si>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</si>
  <si>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</si>
  <si>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</si>
  <si>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</si>
  <si>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</si>
  <si>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</si>
  <si>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</si>
  <si>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</si>
  <si>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</si>
  <si>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</si>
  <si>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</si>
  <si>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</si>
  <si>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</si>
  <si>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</si>
  <si>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</si>
  <si>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</si>
  <si>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</si>
  <si>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</si>
  <si>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</si>
  <si>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</si>
  <si>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</si>
  <si>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</si>
  <si>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</si>
  <si>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</si>
  <si>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</si>
  <si>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</si>
  <si>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</si>
  <si>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</si>
  <si>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</si>
  <si>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</si>
  <si>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</si>
  <si>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</si>
  <si>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</si>
  <si>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</si>
  <si>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</si>
  <si>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</si>
  <si>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</si>
  <si>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</si>
  <si>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</si>
  <si>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</si>
  <si>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</si>
  <si>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</si>
  <si>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</si>
  <si>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</si>
  <si>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</si>
  <si>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</si>
  <si>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</si>
  <si>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</si>
  <si>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</si>
  <si>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</si>
  <si>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</si>
  <si>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</si>
  <si>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</si>
  <si>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</si>
  <si>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</si>
  <si>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</si>
  <si>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</si>
  <si>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</si>
  <si>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</si>
  <si>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</si>
  <si>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</si>
  <si>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</si>
  <si>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</si>
  <si>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</si>
  <si>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</si>
  <si>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</si>
  <si>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</si>
  <si>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</si>
  <si>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</si>
  <si>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</si>
  <si>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</si>
  <si>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</si>
  <si>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</si>
  <si>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</si>
  <si>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</si>
  <si>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</si>
  <si>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</si>
  <si>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</si>
  <si>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</si>
  <si>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</si>
  <si>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</si>
  <si>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</si>
  <si>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</si>
  <si>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</si>
  <si>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</si>
  <si>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</si>
  <si>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</si>
  <si>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</si>
  <si>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</si>
  <si>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</si>
  <si>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</si>
  <si>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</si>
  <si>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</si>
  <si>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</si>
  <si>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</si>
  <si>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</si>
  <si>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</si>
  <si>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</si>
  <si>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</si>
  <si>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</si>
  <si>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</si>
  <si>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</si>
  <si>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</si>
  <si>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</si>
  <si>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</si>
  <si>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</si>
  <si>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</si>
  <si>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</si>
  <si>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</si>
  <si>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</si>
  <si>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</si>
  <si>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</si>
  <si>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</si>
  <si>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</si>
  <si>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</si>
  <si>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</si>
  <si>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</si>
  <si>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</si>
  <si>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</si>
  <si>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</si>
  <si>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</si>
  <si>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</si>
  <si>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</si>
  <si>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</si>
  <si>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</si>
  <si>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</si>
  <si>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</si>
  <si>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</si>
  <si>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</si>
  <si>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</si>
  <si>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</si>
  <si>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</si>
  <si>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</si>
  <si>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</si>
  <si>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</si>
  <si>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</si>
  <si>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</si>
  <si>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</si>
  <si>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</si>
  <si>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</si>
  <si>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</si>
  <si>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</si>
  <si>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</si>
  <si>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</si>
  <si>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</si>
  <si>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</si>
  <si>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</si>
  <si>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</si>
  <si>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</si>
  <si>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</si>
  <si>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</si>
  <si>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</si>
  <si>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</si>
  <si>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</si>
  <si>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</si>
  <si>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</si>
  <si>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</si>
  <si>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</si>
  <si>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</si>
  <si>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</si>
  <si>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</si>
  <si>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</si>
  <si>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</si>
  <si>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</si>
  <si>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</si>
  <si>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</si>
  <si>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</si>
  <si>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</si>
  <si>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</si>
  <si>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</si>
  <si>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</si>
  <si>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</si>
  <si>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</si>
  <si>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</si>
  <si>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</si>
  <si>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</si>
  <si>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</si>
  <si>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</si>
  <si>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</si>
  <si>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</si>
  <si>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</si>
  <si>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</si>
  <si>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</si>
  <si>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</si>
  <si>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</si>
  <si>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</si>
  <si>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</si>
  <si>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</si>
  <si>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</si>
  <si>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</si>
  <si>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</si>
  <si>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</si>
  <si>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</si>
  <si>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</si>
  <si>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</si>
  <si>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</si>
  <si>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</si>
  <si>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</si>
  <si>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</si>
  <si>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</si>
  <si>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</si>
  <si>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</si>
  <si>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</si>
  <si>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</si>
  <si>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</si>
  <si>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</si>
  <si>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</si>
  <si>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</si>
  <si>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</si>
  <si>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</si>
  <si>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</si>
  <si>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</si>
  <si>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</si>
  <si>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</si>
  <si>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</si>
  <si>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</si>
  <si>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</si>
  <si>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</si>
  <si>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</si>
  <si>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</si>
  <si>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</si>
  <si>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</si>
  <si>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</si>
  <si>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</si>
  <si>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</si>
  <si>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</si>
  <si>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</si>
  <si>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</si>
  <si>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</si>
  <si>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</si>
  <si>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</si>
  <si>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</si>
  <si>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</si>
  <si>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</si>
  <si>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</si>
  <si>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</si>
  <si>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</si>
  <si>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</si>
  <si>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</si>
  <si>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</si>
  <si>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</si>
  <si>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</si>
  <si>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</si>
  <si>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</si>
  <si>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</si>
  <si>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</si>
  <si>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</si>
  <si>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</si>
  <si>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</si>
  <si>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</si>
  <si>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</si>
  <si>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</si>
  <si>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</si>
  <si>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</si>
  <si>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</si>
  <si>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</si>
  <si>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</si>
  <si>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</si>
  <si>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</si>
  <si>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</si>
  <si>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</si>
  <si>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</si>
  <si>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</si>
  <si>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</si>
  <si>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</si>
  <si>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</si>
  <si>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</si>
  <si>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</si>
  <si>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</si>
  <si>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</si>
  <si>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</si>
  <si>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</si>
  <si>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</si>
  <si>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</si>
  <si>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</si>
  <si>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</si>
  <si>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</si>
  <si>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</si>
  <si>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</si>
  <si>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</si>
  <si>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</si>
  <si>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</si>
  <si>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</si>
  <si>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</si>
  <si>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</si>
  <si>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</si>
  <si>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</si>
  <si>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</si>
  <si>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</si>
  <si>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</si>
  <si>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</si>
  <si>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</si>
  <si>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</si>
  <si>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</si>
  <si>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</si>
  <si>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</si>
  <si>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</si>
  <si>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</si>
  <si>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</si>
  <si>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</si>
  <si>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</si>
  <si>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</si>
  <si>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</si>
  <si>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</si>
  <si>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</si>
  <si>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</si>
  <si>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</si>
  <si>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</si>
  <si>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</si>
  <si>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</si>
  <si>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</si>
  <si>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</si>
  <si>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</si>
  <si>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</si>
  <si>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</si>
  <si>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</si>
  <si>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</si>
  <si>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</si>
  <si>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</si>
  <si>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</si>
  <si>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</si>
  <si>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</si>
  <si>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</si>
  <si>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</si>
  <si>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</si>
  <si>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</si>
  <si>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</si>
  <si>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</si>
  <si>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</si>
  <si>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</si>
  <si>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</si>
  <si>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</si>
  <si>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</si>
  <si>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</si>
  <si>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</si>
  <si>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</si>
  <si>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</si>
  <si>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</si>
  <si>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</si>
  <si>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</si>
  <si>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</si>
  <si>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</si>
  <si>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</si>
  <si>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</si>
  <si>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</si>
  <si>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</si>
  <si>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</si>
  <si>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</si>
  <si>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</si>
  <si>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</si>
  <si>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</si>
  <si>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</si>
  <si>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</si>
  <si>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</si>
  <si>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</si>
  <si>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</si>
  <si>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</si>
  <si>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</si>
  <si>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</si>
  <si>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</si>
  <si>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</si>
  <si>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</si>
  <si>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</si>
  <si>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</si>
  <si>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</si>
  <si>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</si>
  <si>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</si>
  <si>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</si>
  <si>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</si>
  <si>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</si>
  <si>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</si>
  <si>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</si>
  <si>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</si>
  <si>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</si>
  <si>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</si>
  <si>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</si>
  <si>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</si>
  <si>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</si>
  <si>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</si>
  <si>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</si>
  <si>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</si>
  <si>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</si>
  <si>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</si>
  <si>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</si>
  <si>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</si>
  <si>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</si>
  <si>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</si>
  <si>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</si>
  <si>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</si>
  <si>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</si>
  <si>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</si>
  <si>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</si>
  <si>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</si>
  <si>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</si>
  <si>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</si>
  <si>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</si>
  <si>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</si>
  <si>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</si>
  <si>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</si>
  <si>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</si>
  <si>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</si>
  <si>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</si>
  <si>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</si>
  <si>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</si>
  <si>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</si>
  <si>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</si>
  <si>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</si>
  <si>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</si>
  <si>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</si>
  <si>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</si>
  <si>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</si>
  <si>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</si>
  <si>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</si>
  <si>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</si>
  <si>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</si>
  <si>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</si>
  <si>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</si>
  <si>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</si>
  <si>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</si>
  <si>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</si>
  <si>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</si>
  <si>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</si>
  <si>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</si>
  <si>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</si>
  <si>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</si>
  <si>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</si>
  <si>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</si>
  <si>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</si>
  <si>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</si>
  <si>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</si>
  <si>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</si>
  <si>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</si>
  <si>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</si>
  <si>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</si>
  <si>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</si>
  <si>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 xml:space="preserve">นายสุริยา พลทิพย์/นายชนะชัย คุ้มคำ </t>
  </si>
  <si>
    <t>Service Support / ผู้ช่วยผู้อำนวยการส่วนงานบริหาร</t>
  </si>
  <si>
    <t>นายนิมิต จุ้ยอยู่ทอง</t>
  </si>
  <si>
    <t>Assistant Survey Director Acting for Survey Director</t>
  </si>
  <si>
    <t>https://maps.app.goo.gl/KthLzYXSnj47zix79</t>
  </si>
  <si>
    <t>10950/05</t>
  </si>
  <si>
    <t>19/05/2025</t>
  </si>
  <si>
    <t>Andaz One Bangkok</t>
  </si>
  <si>
    <t>เลขที่ 189 ถนนวิทยุ แขวงลุมพินี เขตปทุมวัน กรุงเทพมหานคร 10330</t>
  </si>
  <si>
    <t>คุณสืบสกุล</t>
  </si>
  <si>
    <t>085-485-9519</t>
  </si>
  <si>
    <t xml:space="preserve"> NEW FOBB-V&amp;H FIBER @ One Bangkok Fiber optic service (2 Core,SM) CUP building - โรงแรม ANDAZ (Minimum 12 month)</t>
  </si>
  <si>
    <t xml:space="preserve"> New Cross Connect for FOBB @ One Bangkok STT Cross Connect to connect FOBB service @STTYRC : 6,000THB
YRC : 6,000THB</t>
  </si>
  <si>
    <t>.Installation Fee.Installation Fee OTC : 35,000THB</t>
  </si>
  <si>
    <t xml:space="preserve">ฟรี อินเตอร์เน็ต Leasedline 100/30 Mbps. ระยะเวลา 3 เดือน </t>
  </si>
  <si>
    <t>หมายเหตุ สัญญา 2 ปี</t>
  </si>
  <si>
    <t>DCI @ STT Bangkok 3 (One Bangkok) Rack no : TH-BKK3-MMR3A-01 Kritz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</si>
</sst>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6">
    <xf numFmtId="0" fontId="0" fillId="0" borderId="0" xfId="0"/>
    <xf numFmtId="0" fontId="14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5" fillId="7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3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6" fillId="0" borderId="0" xfId="3" applyNumberFormat="1" applyFont="1"/>
    <xf numFmtId="0" fontId="16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0" fillId="0" borderId="33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0" xfId="0" applyFont="1" applyFill="1" applyBorder="1" applyAlignment="1">
      <alignment horizontal="center"/>
    </xf>
    <xf numFmtId="43" fontId="6" fillId="9" borderId="23" xfId="1" applyFont="1" applyFill="1" applyBorder="1" applyAlignment="1" applyProtection="1">
      <alignment horizontal="center"/>
    </xf>
    <xf numFmtId="0" fontId="6" fillId="9" borderId="2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19" fillId="0" borderId="0" xfId="0" applyFont="1"/>
    <xf numFmtId="0" fontId="19" fillId="2" borderId="4" xfId="0" applyFont="1" applyFill="1" applyBorder="1" applyAlignment="1">
      <alignment horizontal="center"/>
    </xf>
    <xf numFmtId="43" fontId="19" fillId="2" borderId="4" xfId="1" applyFont="1" applyFill="1" applyBorder="1" applyAlignment="1">
      <alignment horizontal="center"/>
    </xf>
    <xf numFmtId="0" fontId="19" fillId="6" borderId="4" xfId="0" applyFont="1" applyFill="1" applyBorder="1" applyAlignment="1">
      <alignment vertical="top" wrapText="1"/>
    </xf>
    <xf numFmtId="0" fontId="19" fillId="6" borderId="4" xfId="0" applyFont="1" applyFill="1" applyBorder="1" applyAlignment="1">
      <alignment horizontal="center" vertical="center" wrapText="1"/>
    </xf>
    <xf numFmtId="43" fontId="19" fillId="4" borderId="4" xfId="1" applyFont="1" applyFill="1" applyBorder="1" applyAlignment="1">
      <alignment vertical="top" wrapText="1"/>
    </xf>
    <xf numFmtId="0" fontId="19" fillId="6" borderId="4" xfId="0" applyFont="1" applyFill="1" applyBorder="1"/>
    <xf numFmtId="0" fontId="19" fillId="6" borderId="4" xfId="5" applyFont="1" applyFill="1" applyBorder="1"/>
    <xf numFmtId="43" fontId="19" fillId="4" borderId="4" xfId="1" applyFont="1" applyFill="1" applyBorder="1"/>
    <xf numFmtId="49" fontId="19" fillId="2" borderId="4" xfId="3" applyNumberFormat="1" applyFont="1" applyFill="1" applyBorder="1"/>
    <xf numFmtId="0" fontId="19" fillId="2" borderId="4" xfId="3" applyFont="1" applyFill="1" applyBorder="1" applyAlignment="1">
      <alignment horizontal="center" vertical="center"/>
    </xf>
    <xf numFmtId="43" fontId="19" fillId="2" borderId="4" xfId="1" applyFont="1" applyFill="1" applyBorder="1"/>
    <xf numFmtId="0" fontId="19" fillId="2" borderId="4" xfId="0" applyFont="1" applyFill="1" applyBorder="1" applyAlignment="1" applyProtection="1">
      <alignment vertical="center"/>
      <protection locked="0"/>
    </xf>
    <xf numFmtId="0" fontId="19" fillId="11" borderId="4" xfId="3" applyFont="1" applyFill="1" applyBorder="1"/>
    <xf numFmtId="0" fontId="19" fillId="11" borderId="4" xfId="3" applyFont="1" applyFill="1" applyBorder="1" applyAlignment="1">
      <alignment horizontal="center" vertical="center"/>
    </xf>
    <xf numFmtId="0" fontId="19" fillId="11" borderId="0" xfId="0" applyFont="1" applyFill="1"/>
    <xf numFmtId="43" fontId="19" fillId="11" borderId="4" xfId="1" applyFont="1" applyFill="1" applyBorder="1"/>
    <xf numFmtId="49" fontId="19" fillId="11" borderId="4" xfId="3" applyNumberFormat="1" applyFont="1" applyFill="1" applyBorder="1"/>
    <xf numFmtId="49" fontId="19" fillId="11" borderId="4" xfId="6" applyNumberFormat="1" applyFont="1" applyFill="1" applyBorder="1"/>
    <xf numFmtId="49" fontId="20" fillId="11" borderId="4" xfId="3" applyNumberFormat="1" applyFont="1" applyFill="1" applyBorder="1" applyAlignment="1">
      <alignment vertical="center"/>
    </xf>
    <xf numFmtId="49" fontId="19" fillId="11" borderId="4" xfId="3" applyNumberFormat="1" applyFont="1" applyFill="1" applyBorder="1" applyAlignment="1">
      <alignment vertical="center"/>
    </xf>
    <xf numFmtId="43" fontId="19" fillId="11" borderId="5" xfId="1" applyFont="1" applyFill="1" applyBorder="1"/>
    <xf numFmtId="49" fontId="20" fillId="11" borderId="4" xfId="3" applyNumberFormat="1" applyFont="1" applyFill="1" applyBorder="1"/>
    <xf numFmtId="49" fontId="19" fillId="11" borderId="4" xfId="2" applyNumberFormat="1" applyFont="1" applyFill="1" applyBorder="1" applyAlignment="1">
      <alignment vertical="center"/>
    </xf>
    <xf numFmtId="49" fontId="19" fillId="10" borderId="4" xfId="3" applyNumberFormat="1" applyFont="1" applyFill="1" applyBorder="1"/>
    <xf numFmtId="0" fontId="19" fillId="10" borderId="4" xfId="3" applyFont="1" applyFill="1" applyBorder="1" applyAlignment="1">
      <alignment horizontal="center" vertical="center"/>
    </xf>
    <xf numFmtId="0" fontId="19" fillId="10" borderId="0" xfId="0" applyFont="1" applyFill="1"/>
    <xf numFmtId="43" fontId="19" fillId="10" borderId="4" xfId="1" applyFont="1" applyFill="1" applyBorder="1"/>
    <xf numFmtId="43" fontId="19" fillId="10" borderId="4" xfId="1" applyFont="1" applyFill="1" applyBorder="1" applyAlignment="1">
      <alignment horizontal="right"/>
    </xf>
    <xf numFmtId="49" fontId="19" fillId="0" borderId="0" xfId="3" applyNumberFormat="1" applyFont="1"/>
    <xf numFmtId="0" fontId="19" fillId="0" borderId="0" xfId="3" applyFont="1" applyAlignment="1">
      <alignment horizontal="center" vertical="center"/>
    </xf>
    <xf numFmtId="43" fontId="19" fillId="0" borderId="0" xfId="1" applyFont="1" applyBorder="1"/>
    <xf numFmtId="43" fontId="19" fillId="0" borderId="0" xfId="1" applyFont="1" applyFill="1" applyAlignment="1"/>
    <xf numFmtId="0" fontId="19" fillId="0" borderId="0" xfId="1" applyNumberFormat="1" applyFont="1" applyBorder="1" applyAlignment="1">
      <alignment horizontal="left"/>
    </xf>
    <xf numFmtId="43" fontId="19" fillId="0" borderId="0" xfId="1" applyFont="1"/>
    <xf numFmtId="0" fontId="19" fillId="0" borderId="0" xfId="0" applyFont="1" applyAlignment="1">
      <alignment horizontal="left"/>
    </xf>
    <xf numFmtId="0" fontId="19" fillId="3" borderId="0" xfId="0" applyFont="1" applyFill="1"/>
    <xf numFmtId="0" fontId="19" fillId="0" borderId="0" xfId="0" applyFont="1" applyAlignment="1">
      <alignment horizontal="left" wrapText="1"/>
    </xf>
    <xf numFmtId="43" fontId="19" fillId="3" borderId="0" xfId="1" applyFont="1" applyFill="1" applyAlignment="1"/>
    <xf numFmtId="49" fontId="19" fillId="6" borderId="4" xfId="3" applyNumberFormat="1" applyFont="1" applyFill="1" applyBorder="1"/>
    <xf numFmtId="0" fontId="19" fillId="6" borderId="4" xfId="3" applyFont="1" applyFill="1" applyBorder="1" applyAlignment="1">
      <alignment horizontal="center" vertical="center"/>
    </xf>
    <xf numFmtId="0" fontId="19" fillId="6" borderId="0" xfId="0" applyFont="1" applyFill="1"/>
    <xf numFmtId="43" fontId="19" fillId="6" borderId="4" xfId="1" applyFont="1" applyFill="1" applyBorder="1"/>
    <xf numFmtId="49" fontId="19" fillId="12" borderId="4" xfId="3" applyNumberFormat="1" applyFont="1" applyFill="1" applyBorder="1" applyAlignment="1">
      <alignment vertical="top"/>
    </xf>
    <xf numFmtId="43" fontId="19" fillId="12" borderId="4" xfId="1" applyFont="1" applyFill="1" applyBorder="1" applyAlignment="1">
      <alignment vertical="top"/>
    </xf>
    <xf numFmtId="0" fontId="19" fillId="13" borderId="4" xfId="7" applyFont="1" applyFill="1" applyBorder="1"/>
    <xf numFmtId="49" fontId="19" fillId="2" borderId="4" xfId="2" applyNumberFormat="1" applyFont="1" applyFill="1" applyBorder="1"/>
    <xf numFmtId="49" fontId="19" fillId="2" borderId="4" xfId="3" applyNumberFormat="1" applyFont="1" applyFill="1" applyBorder="1" applyAlignment="1">
      <alignment vertical="top"/>
    </xf>
    <xf numFmtId="43" fontId="19" fillId="2" borderId="4" xfId="1" applyFont="1" applyFill="1" applyBorder="1" applyAlignment="1">
      <alignment vertical="top"/>
    </xf>
    <xf numFmtId="43" fontId="4" fillId="3" borderId="35" xfId="1" applyFont="1" applyFill="1" applyBorder="1" applyAlignment="1" applyProtection="1">
      <alignment horizontal="center"/>
    </xf>
    <xf numFmtId="0" fontId="4" fillId="3" borderId="35" xfId="0" applyFont="1" applyFill="1" applyBorder="1" applyAlignment="1">
      <alignment horizontal="center"/>
    </xf>
    <xf numFmtId="43" fontId="21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7" fillId="3" borderId="0" xfId="0" applyFont="1" applyFill="1"/>
    <xf numFmtId="14" fontId="19" fillId="0" borderId="0" xfId="0" applyNumberFormat="1" applyFont="1"/>
    <xf numFmtId="0" fontId="19" fillId="6" borderId="4" xfId="7" applyFont="1" applyFill="1" applyBorder="1"/>
    <xf numFmtId="43" fontId="19" fillId="6" borderId="4" xfId="1" applyFont="1" applyFill="1" applyBorder="1" applyAlignment="1">
      <alignment vertical="top"/>
    </xf>
    <xf numFmtId="49" fontId="22" fillId="6" borderId="4" xfId="3" applyNumberFormat="1" applyFont="1" applyFill="1" applyBorder="1" applyAlignment="1">
      <alignment vertical="center"/>
    </xf>
    <xf numFmtId="43" fontId="19" fillId="2" borderId="0" xfId="1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 vertical="center"/>
    </xf>
    <xf numFmtId="49" fontId="22" fillId="6" borderId="0" xfId="3" applyNumberFormat="1" applyFont="1" applyFill="1" applyAlignment="1">
      <alignment vertical="center"/>
    </xf>
    <xf numFmtId="0" fontId="18" fillId="3" borderId="0" xfId="0" applyFont="1" applyFill="1" applyAlignment="1" applyProtection="1">
      <alignment horizontal="left"/>
      <protection locked="0"/>
    </xf>
    <xf numFmtId="14" fontId="19" fillId="14" borderId="0" xfId="0" applyNumberFormat="1" applyFont="1" applyFill="1"/>
    <xf numFmtId="0" fontId="19" fillId="14" borderId="4" xfId="0" applyFont="1" applyFill="1" applyBorder="1" applyAlignment="1">
      <alignment vertical="top" wrapText="1"/>
    </xf>
    <xf numFmtId="0" fontId="19" fillId="14" borderId="4" xfId="0" applyFont="1" applyFill="1" applyBorder="1" applyAlignment="1">
      <alignment horizontal="center" vertical="center" wrapText="1"/>
    </xf>
    <xf numFmtId="43" fontId="19" fillId="14" borderId="4" xfId="1" applyFont="1" applyFill="1" applyBorder="1" applyAlignment="1">
      <alignment vertical="top" wrapText="1"/>
    </xf>
    <xf numFmtId="16" fontId="19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49" fontId="19" fillId="10" borderId="0" xfId="3" applyNumberFormat="1" applyFont="1" applyFill="1"/>
    <xf numFmtId="43" fontId="25" fillId="6" borderId="38" xfId="0" applyNumberFormat="1" applyFont="1" applyFill="1" applyBorder="1"/>
    <xf numFmtId="43" fontId="11" fillId="6" borderId="0" xfId="1" applyFont="1" applyFill="1" applyBorder="1" applyProtection="1"/>
    <xf numFmtId="0" fontId="15" fillId="13" borderId="4" xfId="0" applyFont="1" applyFill="1" applyBorder="1" applyAlignment="1">
      <alignment horizontal="center" vertical="center"/>
    </xf>
    <xf numFmtId="0" fontId="15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4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3" xfId="0" applyFont="1" applyFill="1" applyBorder="1" applyAlignment="1">
      <alignment horizontal="right"/>
    </xf>
    <xf numFmtId="0" fontId="4" fillId="15" borderId="26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8" xfId="0" applyFont="1" applyFill="1" applyBorder="1" applyProtection="1">
      <protection locked="0"/>
    </xf>
    <xf numFmtId="0" fontId="8" fillId="15" borderId="26" xfId="0" applyFont="1" applyFill="1" applyBorder="1" applyAlignment="1">
      <alignment horizontal="right"/>
    </xf>
    <xf numFmtId="0" fontId="8" fillId="15" borderId="26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6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8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3" xfId="0" applyFill="1" applyBorder="1"/>
    <xf numFmtId="49" fontId="19" fillId="9" borderId="4" xfId="3" applyNumberFormat="1" applyFont="1" applyFill="1" applyBorder="1"/>
    <xf numFmtId="0" fontId="19" fillId="9" borderId="4" xfId="3" applyFont="1" applyFill="1" applyBorder="1" applyAlignment="1">
      <alignment horizontal="center" vertical="center"/>
    </xf>
    <xf numFmtId="0" fontId="19" fillId="9" borderId="0" xfId="0" applyFont="1" applyFill="1"/>
    <xf numFmtId="43" fontId="19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5" fillId="13" borderId="4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center" vertical="center"/>
    </xf>
    <xf numFmtId="0" fontId="28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8" fillId="13" borderId="4" xfId="0" applyFont="1" applyFill="1" applyBorder="1" applyAlignment="1">
      <alignment vertical="center"/>
    </xf>
    <xf numFmtId="0" fontId="28" fillId="13" borderId="4" xfId="0" applyFont="1" applyFill="1" applyBorder="1" applyAlignment="1">
      <alignment horizontal="left" vertical="center"/>
    </xf>
    <xf numFmtId="0" fontId="28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29" fillId="17" borderId="41" xfId="0" applyFont="1" applyFill="1" applyBorder="1" applyAlignment="1">
      <alignment horizontal="center" wrapText="1"/>
    </xf>
    <xf numFmtId="0" fontId="28" fillId="13" borderId="4" xfId="0" applyFont="1" applyFill="1" applyBorder="1" applyAlignment="1">
      <alignment horizontal="left"/>
    </xf>
    <xf numFmtId="0" fontId="29" fillId="17" borderId="42" xfId="0" applyFont="1" applyFill="1" applyBorder="1" applyAlignment="1">
      <alignment horizontal="center" wrapText="1"/>
    </xf>
    <xf numFmtId="0" fontId="13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29" fillId="0" borderId="41" xfId="0" applyFont="1" applyBorder="1" applyAlignment="1">
      <alignment wrapText="1"/>
    </xf>
    <xf numFmtId="0" fontId="29" fillId="0" borderId="42" xfId="0" applyFont="1" applyBorder="1" applyAlignment="1">
      <alignment horizontal="center" wrapText="1"/>
    </xf>
    <xf numFmtId="0" fontId="29" fillId="17" borderId="42" xfId="0" applyFont="1" applyFill="1" applyBorder="1" applyAlignment="1">
      <alignment wrapText="1"/>
    </xf>
    <xf numFmtId="0" fontId="0" fillId="16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8" xfId="0" applyFont="1" applyFill="1" applyBorder="1" applyAlignment="1">
      <alignment horizontal="center"/>
    </xf>
    <xf numFmtId="0" fontId="4" fillId="18" borderId="21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4" fillId="6" borderId="0" xfId="0" applyFont="1" applyFill="1" applyProtection="1">
      <protection locked="0"/>
    </xf>
    <xf numFmtId="49" fontId="19" fillId="2" borderId="0" xfId="3" applyNumberFormat="1" applyFont="1" applyFill="1"/>
    <xf numFmtId="0" fontId="19" fillId="2" borderId="0" xfId="0" applyFont="1" applyFill="1"/>
    <xf numFmtId="43" fontId="19" fillId="2" borderId="0" xfId="1" applyFont="1" applyFill="1" applyBorder="1"/>
    <xf numFmtId="43" fontId="19" fillId="2" borderId="0" xfId="1" applyFont="1" applyFill="1" applyAlignment="1"/>
    <xf numFmtId="0" fontId="19" fillId="10" borderId="4" xfId="0" applyFont="1" applyFill="1" applyBorder="1"/>
    <xf numFmtId="43" fontId="19" fillId="10" borderId="4" xfId="5" applyNumberFormat="1" applyFont="1" applyFill="1" applyBorder="1"/>
    <xf numFmtId="3" fontId="19" fillId="10" borderId="4" xfId="0" applyNumberFormat="1" applyFont="1" applyFill="1" applyBorder="1"/>
    <xf numFmtId="0" fontId="31" fillId="3" borderId="0" xfId="0" applyFont="1" applyFill="1" applyAlignment="1">
      <alignment horizontal="center"/>
    </xf>
    <xf numFmtId="0" fontId="31" fillId="3" borderId="0" xfId="0" applyFont="1" applyFill="1"/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4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right"/>
    </xf>
    <xf numFmtId="0" fontId="35" fillId="9" borderId="4" xfId="0" applyFont="1" applyFill="1" applyBorder="1" applyAlignment="1">
      <alignment horizontal="center"/>
    </xf>
    <xf numFmtId="43" fontId="35" fillId="9" borderId="4" xfId="1" applyFont="1" applyFill="1" applyBorder="1" applyAlignment="1" applyProtection="1">
      <alignment horizontal="center"/>
    </xf>
    <xf numFmtId="0" fontId="35" fillId="9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64" fontId="31" fillId="3" borderId="12" xfId="0" applyNumberFormat="1" applyFont="1" applyFill="1" applyBorder="1" applyAlignment="1">
      <alignment horizontal="center"/>
    </xf>
    <xf numFmtId="0" fontId="32" fillId="3" borderId="26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64" fontId="31" fillId="3" borderId="28" xfId="0" applyNumberFormat="1" applyFont="1" applyFill="1" applyBorder="1" applyAlignment="1">
      <alignment horizontal="center"/>
    </xf>
    <xf numFmtId="0" fontId="31" fillId="16" borderId="30" xfId="0" applyFont="1" applyFill="1" applyBorder="1"/>
    <xf numFmtId="43" fontId="31" fillId="16" borderId="23" xfId="1" applyFont="1" applyFill="1" applyBorder="1" applyProtection="1"/>
    <xf numFmtId="0" fontId="31" fillId="16" borderId="23" xfId="0" applyFont="1" applyFill="1" applyBorder="1"/>
    <xf numFmtId="0" fontId="31" fillId="16" borderId="32" xfId="0" applyFont="1" applyFill="1" applyBorder="1" applyAlignment="1">
      <alignment horizontal="center"/>
    </xf>
    <xf numFmtId="0" fontId="32" fillId="16" borderId="3" xfId="0" applyFont="1" applyFill="1" applyBorder="1" applyAlignment="1">
      <alignment horizontal="center"/>
    </xf>
    <xf numFmtId="0" fontId="32" fillId="16" borderId="4" xfId="0" applyFont="1" applyFill="1" applyBorder="1" applyAlignment="1">
      <alignment horizontal="center"/>
    </xf>
    <xf numFmtId="43" fontId="32" fillId="16" borderId="4" xfId="1" applyFont="1" applyFill="1" applyBorder="1" applyAlignment="1" applyProtection="1">
      <alignment horizontal="center"/>
    </xf>
    <xf numFmtId="0" fontId="32" fillId="16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64" fontId="31" fillId="2" borderId="28" xfId="0" applyNumberFormat="1" applyFont="1" applyFill="1" applyBorder="1" applyAlignment="1">
      <alignment horizontal="center"/>
    </xf>
    <xf numFmtId="43" fontId="31" fillId="3" borderId="21" xfId="1" applyFont="1" applyFill="1" applyBorder="1" applyAlignment="1" applyProtection="1">
      <alignment horizontal="center"/>
    </xf>
    <xf numFmtId="0" fontId="31" fillId="3" borderId="21" xfId="0" applyFont="1" applyFill="1" applyBorder="1" applyAlignment="1" applyProtection="1">
      <alignment horizontal="center" vertical="center"/>
      <protection locked="0"/>
    </xf>
    <xf numFmtId="0" fontId="31" fillId="3" borderId="21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2" xfId="0" applyFont="1" applyFill="1" applyBorder="1" applyAlignment="1">
      <alignment horizontal="right" vertic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28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2" fillId="3" borderId="10" xfId="0" applyFont="1" applyFill="1" applyBorder="1" applyAlignment="1">
      <alignment horizontal="center"/>
    </xf>
    <xf numFmtId="0" fontId="32" fillId="3" borderId="0" xfId="0" applyFont="1" applyFill="1"/>
    <xf numFmtId="0" fontId="31" fillId="3" borderId="4" xfId="0" applyFont="1" applyFill="1" applyBorder="1" applyAlignment="1" applyProtection="1">
      <alignment horizontal="left"/>
      <protection locked="0"/>
    </xf>
    <xf numFmtId="0" fontId="32" fillId="3" borderId="6" xfId="0" applyFont="1" applyFill="1" applyBorder="1" applyAlignment="1">
      <alignment horizontal="center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center"/>
    </xf>
    <xf numFmtId="0" fontId="18" fillId="3" borderId="0" xfId="0" applyFont="1" applyFill="1" applyAlignment="1" applyProtection="1">
      <alignment horizontal="left"/>
      <protection locked="0"/>
    </xf>
    <xf numFmtId="0" fontId="6" fillId="2" borderId="14" xfId="0" applyFont="1" applyFill="1" applyBorder="1" applyAlignment="1">
      <alignment horizontal="right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4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18" fillId="3" borderId="5" xfId="0" applyFont="1" applyFill="1" applyBorder="1" applyAlignment="1" applyProtection="1">
      <alignment horizontal="left"/>
      <protection locked="0"/>
    </xf>
    <xf numFmtId="0" fontId="18" fillId="3" borderId="7" xfId="0" applyFont="1" applyFill="1" applyBorder="1" applyAlignment="1" applyProtection="1">
      <alignment horizontal="left"/>
      <protection locked="0"/>
    </xf>
    <xf numFmtId="0" fontId="18" fillId="3" borderId="8" xfId="0" applyFont="1" applyFill="1" applyBorder="1" applyAlignment="1" applyProtection="1">
      <alignment horizontal="left"/>
      <protection locked="0"/>
    </xf>
    <xf numFmtId="0" fontId="18" fillId="3" borderId="5" xfId="0" applyFont="1" applyFill="1" applyBorder="1" applyAlignment="1" applyProtection="1">
      <alignment horizontal="left" wrapText="1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32" fillId="16" borderId="24" xfId="0" applyFont="1" applyFill="1" applyBorder="1" applyAlignment="1">
      <alignment horizontal="left"/>
    </xf>
    <xf numFmtId="0" fontId="32" fillId="16" borderId="13" xfId="0" applyFont="1" applyFill="1" applyBorder="1" applyAlignment="1">
      <alignment horizontal="left"/>
    </xf>
    <xf numFmtId="0" fontId="32" fillId="16" borderId="31" xfId="0" applyFont="1" applyFill="1" applyBorder="1" applyAlignment="1">
      <alignment horizontal="left"/>
    </xf>
    <xf numFmtId="0" fontId="32" fillId="16" borderId="4" xfId="0" applyFont="1" applyFill="1" applyBorder="1" applyAlignment="1">
      <alignment horizontal="center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9" borderId="20" xfId="0" applyFont="1" applyFill="1" applyBorder="1" applyAlignment="1">
      <alignment horizontal="left"/>
    </xf>
    <xf numFmtId="0" fontId="32" fillId="9" borderId="14" xfId="0" applyFont="1" applyFill="1" applyBorder="1" applyAlignment="1">
      <alignment horizontal="left"/>
    </xf>
    <xf numFmtId="0" fontId="32" fillId="9" borderId="15" xfId="0" applyFont="1" applyFill="1" applyBorder="1" applyAlignment="1">
      <alignment horizontal="left"/>
    </xf>
    <xf numFmtId="0" fontId="35" fillId="9" borderId="4" xfId="0" applyFont="1" applyFill="1" applyBorder="1" applyAlignment="1">
      <alignment horizontal="center"/>
    </xf>
    <xf numFmtId="0" fontId="18" fillId="3" borderId="5" xfId="0" applyFont="1" applyFill="1" applyBorder="1" applyAlignment="1" applyProtection="1">
      <alignment horizontal="center"/>
      <protection locked="0"/>
    </xf>
    <xf numFmtId="0" fontId="18" fillId="3" borderId="7" xfId="0" applyFont="1" applyFill="1" applyBorder="1" applyAlignment="1" applyProtection="1">
      <alignment horizontal="center"/>
      <protection locked="0"/>
    </xf>
    <xf numFmtId="0" fontId="18" fillId="3" borderId="8" xfId="0" applyFont="1" applyFill="1" applyBorder="1" applyAlignment="1" applyProtection="1">
      <alignment horizontal="center"/>
      <protection locked="0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36" xfId="0" applyFont="1" applyFill="1" applyBorder="1" applyAlignment="1">
      <alignment horizontal="center" vertical="center"/>
    </xf>
    <xf numFmtId="0" fontId="32" fillId="3" borderId="37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4" xfId="0" applyFont="1" applyFill="1" applyBorder="1" applyAlignment="1">
      <alignment horizontal="left" vertical="center"/>
    </xf>
    <xf numFmtId="0" fontId="6" fillId="18" borderId="45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7" fillId="3" borderId="4" xfId="0" applyFont="1" applyFill="1" applyBorder="1" applyAlignment="1" applyProtection="1">
      <alignment horizontal="left"/>
      <protection locked="0"/>
    </xf>
    <xf numFmtId="0" fontId="14" fillId="0" borderId="46" xfId="0" applyFont="1" applyBorder="1" applyAlignment="1">
      <alignment horizontal="left"/>
    </xf>
    <xf numFmtId="0" fontId="14" fillId="0" borderId="47" xfId="0" applyFont="1" applyBorder="1"/>
    <xf numFmtId="0" fontId="14" fillId="0" borderId="48" xfId="0" applyFont="1" applyBorder="1"/>
    <xf numFmtId="0" fontId="32" fillId="3" borderId="9" xfId="0" applyFont="1" applyFill="1" applyBorder="1" applyAlignment="1">
      <alignment horizontal="right" vertical="center"/>
    </xf>
    <xf numFmtId="0" fontId="6" fillId="5" borderId="43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1" fillId="3" borderId="39" xfId="0" applyFont="1" applyFill="1" applyBorder="1" applyAlignment="1" applyProtection="1">
      <alignment horizontal="left"/>
      <protection locked="0"/>
    </xf>
    <xf numFmtId="0" fontId="31" fillId="3" borderId="1" xfId="0" applyFont="1" applyFill="1" applyBorder="1" applyAlignment="1" applyProtection="1">
      <alignment horizontal="left"/>
      <protection locked="0"/>
    </xf>
    <xf numFmtId="0" fontId="31" fillId="3" borderId="40" xfId="0" applyFont="1" applyFill="1" applyBorder="1" applyAlignment="1" applyProtection="1">
      <alignment horizontal="left"/>
      <protection locked="0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9" borderId="24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1" xfId="0" applyFont="1" applyFill="1" applyBorder="1" applyAlignment="1">
      <alignment horizont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14" fontId="8" fillId="15" borderId="24" xfId="0" applyNumberFormat="1" applyFont="1" applyFill="1" applyBorder="1" applyAlignment="1" applyProtection="1">
      <alignment horizontal="center" vertical="center"/>
      <protection locked="0"/>
    </xf>
    <xf numFmtId="0" fontId="8" fillId="15" borderId="25" xfId="0" applyFont="1" applyFill="1" applyBorder="1" applyAlignment="1" applyProtection="1">
      <alignment horizontal="center" vertical="center"/>
      <protection locked="0"/>
    </xf>
    <xf numFmtId="49" fontId="8" fillId="15" borderId="5" xfId="0" quotePrefix="1" applyNumberFormat="1" applyFont="1" applyFill="1" applyBorder="1" applyAlignment="1" applyProtection="1">
      <alignment horizontal="center"/>
      <protection locked="0"/>
    </xf>
    <xf numFmtId="49" fontId="8" fillId="15" borderId="27" xfId="0" quotePrefix="1" applyNumberFormat="1" applyFont="1" applyFill="1" applyBorder="1" applyAlignment="1" applyProtection="1">
      <alignment horizontal="center"/>
      <protection locked="0"/>
    </xf>
    <xf numFmtId="0" fontId="8" fillId="15" borderId="26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29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4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7" fillId="15" borderId="7" xfId="5" applyNumberFormat="1" applyFont="1" applyFill="1" applyBorder="1" applyAlignment="1" applyProtection="1">
      <alignment horizontal="center" vertical="center"/>
      <protection locked="0"/>
    </xf>
    <xf numFmtId="43" fontId="27" fillId="15" borderId="27" xfId="5" applyNumberFormat="1" applyFont="1" applyFill="1" applyBorder="1" applyAlignment="1" applyProtection="1">
      <alignment horizontal="center" vertical="center"/>
      <protection locked="0"/>
    </xf>
    <xf numFmtId="0" fontId="12" fillId="15" borderId="1" xfId="5" applyFill="1" applyBorder="1" applyAlignment="1" applyProtection="1">
      <alignment horizontal="left"/>
      <protection locked="0"/>
    </xf>
    <xf numFmtId="0" fontId="26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tmp"/><Relationship Id="rId1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105</xdr:row>
      <xdr:rowOff>60959</xdr:rowOff>
    </xdr:from>
    <xdr:to>
      <xdr:col>9</xdr:col>
      <xdr:colOff>274857</xdr:colOff>
      <xdr:row>105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105</xdr:row>
      <xdr:rowOff>64770</xdr:rowOff>
    </xdr:from>
    <xdr:to>
      <xdr:col>10</xdr:col>
      <xdr:colOff>171213</xdr:colOff>
      <xdr:row>105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1371600</xdr:colOff>
      <xdr:row>100</xdr:row>
      <xdr:rowOff>393700</xdr:rowOff>
    </xdr:from>
    <xdr:to>
      <xdr:col>2</xdr:col>
      <xdr:colOff>782351</xdr:colOff>
      <xdr:row>101</xdr:row>
      <xdr:rowOff>444500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C5FAC05-1C3F-413B-BEF4-3A7D16DDA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6100" y="17818100"/>
          <a:ext cx="1404651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15</xdr:col>
      <xdr:colOff>24349</xdr:colOff>
      <xdr:row>28</xdr:row>
      <xdr:rowOff>6357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AFCC08-B166-467E-BB74-3B48BC56B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8640"/>
          <a:ext cx="9168349" cy="45783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131821</xdr:colOff>
      <xdr:row>59</xdr:row>
      <xdr:rowOff>116266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4CD88A-50B4-4E19-BF12-6DA4F279D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03520"/>
          <a:ext cx="5618221" cy="5602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WIFI2025\2024_Survey%20ROI%20Net%20-%20Cable%20&#3623;&#3636;&#3621;&#3621;&#3656;&#3634;%20&#3610;&#3634;&#3591;&#3585;&#3629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  <cell r="G2" t="str">
            <v>ตัว</v>
          </cell>
        </row>
        <row r="3">
          <cell r="E3" t="str">
            <v>Access Point Tenda AC 1200 Wave 2 Celiling Model i</v>
          </cell>
          <cell r="F3">
            <v>2500</v>
          </cell>
          <cell r="G3" t="str">
            <v>ตัว</v>
          </cell>
        </row>
        <row r="4">
          <cell r="E4" t="str">
            <v>Access Point TP-Link (EAP223) AC1350 Wireless MU-MIMO Gigabit Ceiling Mount</v>
          </cell>
          <cell r="F4">
            <v>2000</v>
          </cell>
          <cell r="G4" t="str">
            <v>ตัว</v>
          </cell>
        </row>
        <row r="5">
          <cell r="E5" t="str">
            <v xml:space="preserve">Access Point Zyxel NWA1123ACv3 </v>
          </cell>
          <cell r="F5">
            <v>2200</v>
          </cell>
          <cell r="G5" t="str">
            <v>ตัว</v>
          </cell>
        </row>
        <row r="6">
          <cell r="E6" t="str">
            <v>ROUTER WI-FI  Link sys AC1900</v>
          </cell>
          <cell r="F6">
            <v>1000</v>
          </cell>
          <cell r="G6" t="str">
            <v>ตัว</v>
          </cell>
        </row>
        <row r="7">
          <cell r="E7" t="str">
            <v>ROUTER (เราเตอร์) TENDA AC21 - AC2100 DUAL BAND GIGABIT WI-FI ROUTER</v>
          </cell>
          <cell r="F7">
            <v>1177</v>
          </cell>
          <cell r="G7" t="str">
            <v>ตัว</v>
          </cell>
        </row>
        <row r="8">
          <cell r="E8" t="str">
            <v>ROUTER (เราเตอร์) TENDA AC23 - AC2100 DUAL BAND GIGABIT WI-FI ROUTER</v>
          </cell>
          <cell r="F8">
            <v>1712</v>
          </cell>
          <cell r="G8" t="str">
            <v>ตัว</v>
          </cell>
        </row>
        <row r="9">
          <cell r="E9" t="str">
            <v>ROUTER (เราเตอร์) TP-LINK INWALL  Roaming</v>
          </cell>
          <cell r="F9">
            <v>2650</v>
          </cell>
          <cell r="G9" t="str">
            <v>ตัว</v>
          </cell>
        </row>
        <row r="10">
          <cell r="E10" t="str">
            <v>ROUTER (เราเตอร์) TP-LINK EAP265HD Roaming</v>
          </cell>
          <cell r="F10">
            <v>3990</v>
          </cell>
          <cell r="G10" t="str">
            <v>ตัว</v>
          </cell>
        </row>
        <row r="11">
          <cell r="E11" t="str">
            <v>OMADA Rooming</v>
          </cell>
          <cell r="F11">
            <v>10000</v>
          </cell>
          <cell r="G11" t="str">
            <v>ตัว</v>
          </cell>
        </row>
        <row r="12">
          <cell r="E12" t="str">
            <v xml:space="preserve">Access Point Omada AC1200 Wireless MU-MIMO Wall-Plate </v>
          </cell>
          <cell r="F12">
            <v>2800</v>
          </cell>
          <cell r="G12" t="str">
            <v>ตัว</v>
          </cell>
        </row>
        <row r="13">
          <cell r="E13" t="str">
            <v>Optical Field Connector SC/APC Stech</v>
          </cell>
          <cell r="F13">
            <v>45</v>
          </cell>
          <cell r="G13" t="str">
            <v>ตัว</v>
          </cell>
        </row>
        <row r="14">
          <cell r="E14" t="str">
            <v>Tenda i24 AC1200Mbps ceiling gigabit access point PoE</v>
          </cell>
          <cell r="F14">
            <v>2568</v>
          </cell>
          <cell r="G14" t="str">
            <v>ตัว</v>
          </cell>
        </row>
        <row r="15">
          <cell r="E15" t="str">
            <v>AC2100 DUAL-BNLD Gigabitg Wireless Router</v>
          </cell>
          <cell r="F15">
            <v>1050</v>
          </cell>
          <cell r="G15" t="str">
            <v>ตัว</v>
          </cell>
        </row>
        <row r="16">
          <cell r="E16" t="str">
            <v>ZyXEL Gigabit Switching Hub  (GS1200-5HP V2) 5 Port POE Web-Menager</v>
          </cell>
          <cell r="F16">
            <v>2600</v>
          </cell>
          <cell r="G16" t="str">
            <v>ตัว</v>
          </cell>
        </row>
        <row r="17">
          <cell r="E17" t="str">
            <v>PLANET POE GS-4210-8P2T2S 8-PORT 10/100/1000MBPS 802.3AT POE + 2-PORT 10/100/1000MBPS + 2-PORT 100/1000X SFP MANAGED SWITCH</v>
          </cell>
          <cell r="F17">
            <v>14552</v>
          </cell>
          <cell r="G17" t="str">
            <v>ตัว</v>
          </cell>
        </row>
        <row r="18">
          <cell r="E18" t="str">
            <v>Planet POE GS-4210-16P4C 16-Port 10/100/1000T 802.3at PoE + 4-Port Gigabit TP/SFP Combo Managed Switch/220W</v>
          </cell>
          <cell r="F18">
            <v>18511</v>
          </cell>
          <cell r="G18" t="str">
            <v>ตัว</v>
          </cell>
        </row>
        <row r="19">
          <cell r="E19" t="str">
            <v>PLANET POE GS-4210-24P4C 24-PORT 10/100/1000T ULTRA POE + 4-PORT GIGABIT TP/SFP COMBO MANAGED SWITCH</v>
          </cell>
          <cell r="F19">
            <v>24075</v>
          </cell>
          <cell r="G19" t="str">
            <v>ตัว</v>
          </cell>
        </row>
        <row r="20">
          <cell r="E20" t="str">
            <v>Planet POE GS-4210-48P4S 48-Port 10/100/1000T 802.3at PoE + 4-Port 100/1000BASE-X SFP Managed Switch</v>
          </cell>
          <cell r="F20">
            <v>39269</v>
          </cell>
          <cell r="G20" t="str">
            <v>ตัว</v>
          </cell>
        </row>
        <row r="21">
          <cell r="E21" t="str">
            <v>TP-LINK  TL-SG1024 24-port gigabit rackmount switch Roaming</v>
          </cell>
          <cell r="F21">
            <v>4500</v>
          </cell>
          <cell r="G21" t="str">
            <v>ตัว</v>
          </cell>
        </row>
        <row r="22">
          <cell r="E22" t="str">
            <v>Planet GS-4210-16T2S 16-Port Layer 2 Managed Gigabit Ethernet Switch W/2 SFP Interfaces</v>
          </cell>
          <cell r="F22">
            <v>6741</v>
          </cell>
          <cell r="G22" t="str">
            <v>ตัว</v>
          </cell>
        </row>
        <row r="23">
          <cell r="E23" t="str">
            <v>Aruba IOn 1930 8G 2SFP POE 124W Switch (8 x 10/100/1000 PoE+, 2 SFP)</v>
          </cell>
          <cell r="F23">
            <v>9700</v>
          </cell>
          <cell r="G23" t="str">
            <v>ตัว</v>
          </cell>
        </row>
        <row r="24">
          <cell r="E24" t="str">
            <v>Tenda TND-TEG5328P 24 port 10/100/1000 Managed PoE Switch</v>
          </cell>
          <cell r="F24">
            <v>12500</v>
          </cell>
          <cell r="G24" t="str">
            <v>ตัว</v>
          </cell>
        </row>
        <row r="25">
          <cell r="E25" t="str">
            <v>Switch Zyxel GS1900-24HPv2 24 Ports 10/100/1000BASE-T ( 12 PoE) , + 2 Ports SFP 100/1000BASE-X Smart Managed PoE Switch with GbE Uplink (170 Watt)</v>
          </cell>
          <cell r="F25">
            <v>12500</v>
          </cell>
          <cell r="G25" t="str">
            <v>ตัว</v>
          </cell>
        </row>
        <row r="26">
          <cell r="E26" t="str">
            <v>SWITCH PLANET GS-4210 -8T4S</v>
          </cell>
          <cell r="F26">
            <v>5990</v>
          </cell>
          <cell r="G26" t="str">
            <v>ตัว</v>
          </cell>
        </row>
        <row r="27">
          <cell r="E27" t="str">
            <v>Switch TP-Link TL-SG2210P JetStream 8-Port Gigabit Smart PoE+</v>
          </cell>
          <cell r="F27">
            <v>3400</v>
          </cell>
          <cell r="G27" t="str">
            <v>ตัว</v>
          </cell>
        </row>
        <row r="28">
          <cell r="E28" t="str">
            <v>Switch TP-LINK TL-SG1218MP 18-Port Gigabit Rackmount Switch with 16 PoE+ (250W)</v>
          </cell>
          <cell r="F28">
            <v>5750</v>
          </cell>
          <cell r="G28" t="str">
            <v>ตัว</v>
          </cell>
        </row>
        <row r="29">
          <cell r="E29" t="str">
            <v>Switch TP-Link T1600G-52PS(TL-SG2452P) L2-Managed Gigabit POE Switch 48 Port,PoE+</v>
          </cell>
          <cell r="F29">
            <v>26000</v>
          </cell>
          <cell r="G29" t="str">
            <v>ตัว</v>
          </cell>
        </row>
        <row r="30">
          <cell r="E30" t="str">
            <v>Switch TP-LINK TL-SG3428MP 28-Port Gigabit L2 Managed Switch with 24-Port PoE+</v>
          </cell>
          <cell r="F30">
            <v>10890</v>
          </cell>
          <cell r="G30" t="str">
            <v>ตัว</v>
          </cell>
        </row>
        <row r="31">
          <cell r="E31" t="str">
            <v xml:space="preserve">Switch TP-Link 48-Port Gigabit Managed WI-FI ROUTER </v>
          </cell>
          <cell r="F31">
            <v>12000</v>
          </cell>
          <cell r="G31" t="str">
            <v>ตัว</v>
          </cell>
        </row>
        <row r="32">
          <cell r="E32" t="str">
            <v xml:space="preserve">Switch TP-Link 24-Port Gigabit Managed WI-FI ROUTER </v>
          </cell>
          <cell r="F32">
            <v>7600</v>
          </cell>
          <cell r="G32" t="str">
            <v>ตัว</v>
          </cell>
        </row>
        <row r="33">
          <cell r="E33" t="str">
            <v>Switch TP-Link TL-SG1008MP 8-Port Gigabit</v>
          </cell>
          <cell r="F33">
            <v>3000</v>
          </cell>
          <cell r="G33" t="str">
            <v>ตัว</v>
          </cell>
        </row>
        <row r="34">
          <cell r="E34" t="str">
            <v xml:space="preserve">Switch Tenda TEG5310P-8-150W </v>
          </cell>
          <cell r="F34">
            <v>4500</v>
          </cell>
          <cell r="G34" t="str">
            <v>ตัว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  <cell r="G35" t="str">
            <v>ตัว</v>
          </cell>
        </row>
        <row r="36">
          <cell r="E36" t="str">
            <v>SFP Fiber Single-Mode Fiber (SMF) 10Gb 1310-1490</v>
          </cell>
          <cell r="F36">
            <v>10000</v>
          </cell>
          <cell r="G36" t="str">
            <v>ตัว</v>
          </cell>
        </row>
        <row r="37">
          <cell r="E37" t="str">
            <v>Mikrotik RB2011UiAS-RM</v>
          </cell>
          <cell r="F37">
            <v>3400</v>
          </cell>
          <cell r="G37" t="str">
            <v>ตัว</v>
          </cell>
        </row>
        <row r="38">
          <cell r="E38" t="str">
            <v>Mikrotik RB3011UiAS-RM</v>
          </cell>
          <cell r="F38">
            <v>5120</v>
          </cell>
          <cell r="G38" t="str">
            <v>ตัว</v>
          </cell>
        </row>
        <row r="39">
          <cell r="E39" t="str">
            <v>Mikrotik RB4011iGS+RM</v>
          </cell>
          <cell r="F39">
            <v>7900</v>
          </cell>
          <cell r="G39" t="str">
            <v>ตัว</v>
          </cell>
        </row>
        <row r="40">
          <cell r="E40" t="str">
            <v>19" High Quality Wall Rack 6U , 40-60cm  ทีเค</v>
          </cell>
          <cell r="F40">
            <v>2880</v>
          </cell>
          <cell r="G40" t="str">
            <v>ชุด</v>
          </cell>
        </row>
        <row r="41">
          <cell r="E41" t="str">
            <v xml:space="preserve">G7-00004  รางไฟชนิด 4 Outlet Universal มี Surge </v>
          </cell>
          <cell r="F41">
            <v>860</v>
          </cell>
          <cell r="G41" t="str">
            <v>ตัว</v>
          </cell>
        </row>
        <row r="42">
          <cell r="E42" t="str">
            <v>G7-00006  รางไฟชนิด 6 Outlet Universal มี Surge</v>
          </cell>
          <cell r="F42">
            <v>960</v>
          </cell>
          <cell r="G42" t="str">
            <v>ตัว</v>
          </cell>
        </row>
        <row r="43">
          <cell r="E43" t="str">
            <v xml:space="preserve">พัดลมระบายอากาศ 4" </v>
          </cell>
          <cell r="F43">
            <v>360</v>
          </cell>
          <cell r="G43" t="str">
            <v>ตัว</v>
          </cell>
        </row>
        <row r="44">
          <cell r="E44" t="str">
            <v>เครื่องสำรองไฟ UPS 1000VA VERTIV</v>
          </cell>
          <cell r="F44">
            <v>1890</v>
          </cell>
          <cell r="G44" t="str">
            <v>ตัว</v>
          </cell>
        </row>
        <row r="45">
          <cell r="E45" t="str">
            <v>สาย Lan cat6 305M</v>
          </cell>
          <cell r="F45">
            <v>3300</v>
          </cell>
          <cell r="G45" t="str">
            <v>กล่อง</v>
          </cell>
        </row>
        <row r="46">
          <cell r="E46" t="str">
            <v>สาย Lan cat5e 305M</v>
          </cell>
          <cell r="F46">
            <v>1800</v>
          </cell>
          <cell r="G46" t="str">
            <v>กล่อง</v>
          </cell>
        </row>
        <row r="47">
          <cell r="E47" t="str">
            <v>lan cat5e Outdoor 305M</v>
          </cell>
          <cell r="F47">
            <v>2630</v>
          </cell>
          <cell r="G47" t="str">
            <v>กล่อง</v>
          </cell>
        </row>
        <row r="48">
          <cell r="E48" t="str">
            <v>เบ็ตเตล็ด กิ๊ปตอกสาย Lan</v>
          </cell>
          <cell r="F48">
            <v>960</v>
          </cell>
          <cell r="G48" t="str">
            <v>ถุง</v>
          </cell>
        </row>
        <row r="49">
          <cell r="E49" t="str">
            <v>US-1001 หัว Lan Link cat5e หน่วนเป็น 1 ถุง ถุงละ 10 ตัว</v>
          </cell>
          <cell r="F49">
            <v>50</v>
          </cell>
          <cell r="G49" t="str">
            <v>ถุง</v>
          </cell>
        </row>
        <row r="50">
          <cell r="E50" t="str">
            <v>US-6004 CAT 5E Locking Plug Boot  1 ถุง ถุงละ 10 ตัว</v>
          </cell>
          <cell r="F50">
            <v>50</v>
          </cell>
          <cell r="G50" t="str">
            <v>ถุง</v>
          </cell>
        </row>
        <row r="51">
          <cell r="E51" t="str">
            <v>ตัวต่อกลาง Lan Link CAT 5E LINK รุ่น US-4005IL</v>
          </cell>
          <cell r="F51">
            <v>60</v>
          </cell>
          <cell r="G51" t="str">
            <v>ตัว</v>
          </cell>
        </row>
        <row r="52">
          <cell r="E52" t="str">
            <v>SFP Fiber Single-Mode Fiber (SMF) 1.25Gb 1310-1490</v>
          </cell>
          <cell r="F52">
            <v>1200</v>
          </cell>
          <cell r="G52" t="str">
            <v>คู่</v>
          </cell>
        </row>
        <row r="53">
          <cell r="E53" t="str">
            <v>SFP Fiber Single-Mode Fiber (SMF) 10 Gb 1310-1490</v>
          </cell>
          <cell r="F53">
            <v>8500</v>
          </cell>
          <cell r="G53" t="str">
            <v>คู่</v>
          </cell>
        </row>
        <row r="54">
          <cell r="E54" t="str">
            <v>SFP Lan  1.25Gb</v>
          </cell>
          <cell r="F54">
            <v>1050</v>
          </cell>
          <cell r="G54" t="str">
            <v>ตัว</v>
          </cell>
        </row>
        <row r="55">
          <cell r="E55" t="str">
            <v>Wall Mouth indoor 4 port  (SC/APC)</v>
          </cell>
          <cell r="F55">
            <v>570</v>
          </cell>
          <cell r="G55" t="str">
            <v>ชุด</v>
          </cell>
        </row>
        <row r="56">
          <cell r="E56" t="str">
            <v>W&amp;D wifi gepon onu (ABI) 7114</v>
          </cell>
          <cell r="F56">
            <v>2200</v>
          </cell>
          <cell r="G56" t="str">
            <v>ตัว</v>
          </cell>
        </row>
        <row r="57">
          <cell r="E57" t="str">
            <v>Mikrotik CCR2004-16G-2S+</v>
          </cell>
          <cell r="F57">
            <v>21000</v>
          </cell>
          <cell r="G57" t="str">
            <v>ตัว</v>
          </cell>
        </row>
        <row r="58">
          <cell r="E58" t="str">
            <v xml:space="preserve">Mikrotik CCR1016-12S-1S+  </v>
          </cell>
          <cell r="F58">
            <v>28620</v>
          </cell>
          <cell r="G58" t="str">
            <v>ตัว</v>
          </cell>
        </row>
        <row r="59">
          <cell r="E59" t="str">
            <v>Mikrotik CCR ROUTER1009 -7C - 1C - 1S+</v>
          </cell>
          <cell r="F59">
            <v>16620</v>
          </cell>
          <cell r="G59" t="str">
            <v>ตัว</v>
          </cell>
        </row>
        <row r="60">
          <cell r="E60" t="str">
            <v>6-24 Port F.O.RACK MOUNT DRAWER</v>
          </cell>
          <cell r="F60">
            <v>2404</v>
          </cell>
          <cell r="G60" t="str">
            <v>ชิ้น</v>
          </cell>
        </row>
        <row r="61">
          <cell r="E61" t="str">
            <v>4 SC/UPC DUPLEX ADPTER SNAP PLATE</v>
          </cell>
          <cell r="F61">
            <v>220</v>
          </cell>
          <cell r="G61" t="str">
            <v>ชิ้น</v>
          </cell>
        </row>
        <row r="62">
          <cell r="E62" t="str">
            <v>LC/UPC  SC/UPC SM PATCH CORD 3M</v>
          </cell>
          <cell r="F62">
            <v>180</v>
          </cell>
          <cell r="G62" t="str">
            <v>เส้น</v>
          </cell>
        </row>
        <row r="63">
          <cell r="E63" t="str">
            <v>LC/UPC  SC/APC SM PATCH CORD 3M</v>
          </cell>
          <cell r="F63">
            <v>180</v>
          </cell>
          <cell r="G63" t="str">
            <v>เส้น</v>
          </cell>
        </row>
        <row r="64">
          <cell r="E64" t="str">
            <v>LC/UPC  FC/APC SM PATCH CORD 3M</v>
          </cell>
          <cell r="F64">
            <v>180</v>
          </cell>
          <cell r="G64" t="str">
            <v>เส้น</v>
          </cell>
        </row>
        <row r="65">
          <cell r="E65" t="str">
            <v>SC/APC  SC/APC SM PATCH CORD 3M</v>
          </cell>
          <cell r="F65">
            <v>180</v>
          </cell>
          <cell r="G65" t="str">
            <v>เส้น</v>
          </cell>
        </row>
        <row r="66">
          <cell r="E66" t="str">
            <v>SC/UPC  SC/UPC SM PATCH CORD 3M</v>
          </cell>
          <cell r="F66">
            <v>180</v>
          </cell>
          <cell r="G66" t="str">
            <v>เส้น</v>
          </cell>
        </row>
        <row r="67">
          <cell r="E67" t="str">
            <v>SC/UPC  SC/APC SM PATCH CORD 3M</v>
          </cell>
          <cell r="F67">
            <v>180</v>
          </cell>
          <cell r="G67" t="str">
            <v>เส้น</v>
          </cell>
        </row>
        <row r="68">
          <cell r="E68" t="str">
            <v>FC/APC  SC/UPC SM PATCH CORD 3M</v>
          </cell>
          <cell r="F68">
            <v>180</v>
          </cell>
          <cell r="G68" t="str">
            <v>เส้น</v>
          </cell>
        </row>
        <row r="69">
          <cell r="E69" t="str">
            <v>FC/APC  SC/APC SM PATCH CORD 3M</v>
          </cell>
          <cell r="F69">
            <v>180</v>
          </cell>
          <cell r="G69" t="str">
            <v>เส้น</v>
          </cell>
        </row>
        <row r="70">
          <cell r="E70" t="str">
            <v>LAN Cat6 3m สีฟ้า</v>
          </cell>
          <cell r="F70">
            <v>84</v>
          </cell>
          <cell r="G70" t="str">
            <v>เส้น</v>
          </cell>
        </row>
        <row r="71">
          <cell r="E71" t="str">
            <v>LAN Cat6 1m สีแดง</v>
          </cell>
          <cell r="F71">
            <v>52</v>
          </cell>
          <cell r="G71" t="str">
            <v>เส้น</v>
          </cell>
        </row>
        <row r="72">
          <cell r="E72" t="str">
            <v>LAN Cat6 1m สีเหลือง</v>
          </cell>
          <cell r="F72">
            <v>52</v>
          </cell>
          <cell r="G72" t="str">
            <v>เส้น</v>
          </cell>
        </row>
        <row r="73">
          <cell r="E73" t="str">
            <v xml:space="preserve">FWDM </v>
          </cell>
          <cell r="F73">
            <v>1500</v>
          </cell>
          <cell r="G73" t="str">
            <v>คู่</v>
          </cell>
        </row>
        <row r="74">
          <cell r="E74" t="str">
            <v>OLT- 4 PON</v>
          </cell>
          <cell r="F74">
            <v>25500</v>
          </cell>
          <cell r="G74" t="str">
            <v>ตัว</v>
          </cell>
        </row>
        <row r="75">
          <cell r="E75" t="str">
            <v>OLT-1812-8PON</v>
          </cell>
          <cell r="F75">
            <v>37500</v>
          </cell>
          <cell r="G75" t="str">
            <v>ตัว</v>
          </cell>
        </row>
        <row r="76">
          <cell r="E76" t="str">
            <v>OLT-GPON W&amp;D 16 PON</v>
          </cell>
          <cell r="F76">
            <v>64000</v>
          </cell>
          <cell r="G76" t="str">
            <v>ตัว</v>
          </cell>
        </row>
        <row r="77">
          <cell r="E77" t="str">
            <v>OLT TP Link DS-P7001-08 PON</v>
          </cell>
          <cell r="F77">
            <v>75000</v>
          </cell>
          <cell r="G77" t="str">
            <v>ตัว</v>
          </cell>
        </row>
        <row r="78">
          <cell r="E78" t="str">
            <v>OLT TP Link DS-P7001-016 PON</v>
          </cell>
          <cell r="F78">
            <v>162800</v>
          </cell>
          <cell r="G78" t="str">
            <v>ตัว</v>
          </cell>
        </row>
        <row r="79">
          <cell r="E79" t="str">
            <v>Power Supply</v>
          </cell>
          <cell r="F79">
            <v>3713</v>
          </cell>
          <cell r="G79" t="str">
            <v>ตัว</v>
          </cell>
        </row>
        <row r="80">
          <cell r="E80" t="str">
            <v>SFP PON</v>
          </cell>
          <cell r="F80">
            <v>1871</v>
          </cell>
          <cell r="G80" t="str">
            <v>ตัว</v>
          </cell>
        </row>
        <row r="81">
          <cell r="E81" t="str">
            <v>EOC MASTER EOCM-8002 (ABI)</v>
          </cell>
          <cell r="F81">
            <v>30000</v>
          </cell>
          <cell r="G81" t="str">
            <v>ตัว</v>
          </cell>
        </row>
        <row r="82">
          <cell r="E82" t="str">
            <v>EOC MASTER EOCM-8004U CA (ABI)</v>
          </cell>
          <cell r="F82">
            <v>50000</v>
          </cell>
          <cell r="G82" t="str">
            <v>ตัว</v>
          </cell>
        </row>
        <row r="83">
          <cell r="E83" t="str">
            <v>EOC Master Node (อินเตอร์เน็ต)</v>
          </cell>
          <cell r="F83">
            <v>12500</v>
          </cell>
          <cell r="G83" t="str">
            <v>ตัว</v>
          </cell>
        </row>
        <row r="84">
          <cell r="E84" t="str">
            <v>RF1802A-P EOC Bridge</v>
          </cell>
          <cell r="F84">
            <v>1000</v>
          </cell>
          <cell r="G84" t="str">
            <v>ตัว</v>
          </cell>
        </row>
        <row r="85">
          <cell r="E85" t="str">
            <v>Routher EoCS-5004 WDRLTCEC (ABI) Eoc slave</v>
          </cell>
          <cell r="F85">
            <v>1500</v>
          </cell>
          <cell r="G85" t="str">
            <v>ตัว</v>
          </cell>
        </row>
        <row r="86">
          <cell r="E86" t="str">
            <v>ONT-Bridge 1Gb GPON</v>
          </cell>
          <cell r="F86">
            <v>914</v>
          </cell>
          <cell r="G86" t="str">
            <v>ตัว</v>
          </cell>
        </row>
        <row r="87">
          <cell r="E87" t="str">
            <v>ONT-Bridge 1Gb GPON With Cable</v>
          </cell>
          <cell r="F87">
            <v>1442</v>
          </cell>
          <cell r="G87" t="str">
            <v>ตัว</v>
          </cell>
        </row>
        <row r="88">
          <cell r="E88" t="str">
            <v>ONU With Wifi AC1200 ax220</v>
          </cell>
          <cell r="F88">
            <v>1914</v>
          </cell>
          <cell r="G88" t="str">
            <v>ตัว</v>
          </cell>
        </row>
        <row r="89">
          <cell r="E89" t="str">
            <v>ONU With Wifi AX1800</v>
          </cell>
          <cell r="F89">
            <v>2770</v>
          </cell>
          <cell r="G89" t="str">
            <v>ตัว</v>
          </cell>
        </row>
        <row r="90">
          <cell r="E90" t="str">
            <v>Blockless PLC Splitter 1:2 JBN</v>
          </cell>
          <cell r="F90">
            <v>210</v>
          </cell>
          <cell r="G90" t="str">
            <v>ตัว</v>
          </cell>
        </row>
        <row r="91">
          <cell r="E91" t="str">
            <v>Blockless PLC Splitter 1:4 JBN</v>
          </cell>
          <cell r="F91">
            <v>290</v>
          </cell>
          <cell r="G91" t="str">
            <v>ตัว</v>
          </cell>
        </row>
        <row r="92">
          <cell r="E92" t="str">
            <v>Blockless PLC Splitter 1:8 JBN</v>
          </cell>
          <cell r="F92">
            <v>480</v>
          </cell>
          <cell r="G92" t="str">
            <v>ตัว</v>
          </cell>
        </row>
        <row r="93">
          <cell r="E93" t="str">
            <v>Blockless PLC Splitter 1:16 JBN</v>
          </cell>
          <cell r="F93">
            <v>1100</v>
          </cell>
          <cell r="G93" t="str">
            <v>ตัว</v>
          </cell>
        </row>
        <row r="94">
          <cell r="E94" t="str">
            <v>Dorp Closure spliller  FTTX  1x16 (เปล่า) HTSC-TL17 inline  JBN</v>
          </cell>
          <cell r="F94">
            <v>1500</v>
          </cell>
          <cell r="G94" t="str">
            <v>ตัว</v>
          </cell>
        </row>
        <row r="95">
          <cell r="E95" t="str">
            <v>Dual Window Optical Fiber Coupler 1x2</v>
          </cell>
          <cell r="F95">
            <v>550</v>
          </cell>
          <cell r="G95" t="str">
            <v>ตัว</v>
          </cell>
        </row>
        <row r="96">
          <cell r="E96" t="str">
            <v>Dual Window Optical Fiber Coupler 1x4</v>
          </cell>
          <cell r="F96">
            <v>1400</v>
          </cell>
          <cell r="G96" t="str">
            <v>ตัว</v>
          </cell>
        </row>
        <row r="97">
          <cell r="E97" t="str">
            <v>Dual Window Optical Fiber Coupler 1x8</v>
          </cell>
          <cell r="F97">
            <v>1700</v>
          </cell>
          <cell r="G97" t="str">
            <v>ตัว</v>
          </cell>
        </row>
        <row r="98">
          <cell r="E98" t="str">
            <v>Rack 42U เฉพาะโครง ความสูง 205 mm</v>
          </cell>
          <cell r="F98">
            <v>9200</v>
          </cell>
          <cell r="G98" t="str">
            <v>ตัว</v>
          </cell>
        </row>
        <row r="99">
          <cell r="E99" t="str">
            <v>ถาดใส่ Rack</v>
          </cell>
          <cell r="F99">
            <v>300</v>
          </cell>
          <cell r="G99" t="str">
            <v>ชิ้น</v>
          </cell>
        </row>
        <row r="100">
          <cell r="E100" t="str">
            <v>Combiner 20ch Cable Active</v>
          </cell>
          <cell r="F100">
            <v>5500</v>
          </cell>
          <cell r="G100" t="str">
            <v>ตัว</v>
          </cell>
        </row>
        <row r="101">
          <cell r="E101" t="str">
            <v>Modulator Single Side Band Cable</v>
          </cell>
          <cell r="F101">
            <v>3000</v>
          </cell>
          <cell r="G101" t="str">
            <v>ตัว</v>
          </cell>
        </row>
        <row r="102">
          <cell r="E102" t="str">
            <v>CA DM -O1  มอสดิจิติล  ตัวใหญ่ (ยอดยิ่ง)</v>
          </cell>
          <cell r="F102">
            <v>4400</v>
          </cell>
          <cell r="G102" t="str">
            <v>ตัว</v>
          </cell>
        </row>
        <row r="103">
          <cell r="E103" t="str">
            <v>Encoder 4:1 Hisolution</v>
          </cell>
          <cell r="F103">
            <v>51360</v>
          </cell>
          <cell r="G103" t="str">
            <v>ตัว</v>
          </cell>
        </row>
        <row r="104">
          <cell r="E104" t="str">
            <v>Encoder 8:2 Hisolution IP</v>
          </cell>
          <cell r="F104">
            <v>86884</v>
          </cell>
          <cell r="G104" t="str">
            <v>ตัว</v>
          </cell>
        </row>
        <row r="105">
          <cell r="E105" t="str">
            <v>CA 8 HD ENCODER (ยอดยิ่ง)</v>
          </cell>
          <cell r="F105">
            <v>64000</v>
          </cell>
          <cell r="G105" t="str">
            <v>ตัว</v>
          </cell>
        </row>
        <row r="106">
          <cell r="E106" t="str">
            <v>CA-TRANS 2 TS</v>
          </cell>
          <cell r="F106">
            <v>18000</v>
          </cell>
          <cell r="G106" t="str">
            <v>ตัว</v>
          </cell>
        </row>
        <row r="107">
          <cell r="E107" t="str">
            <v>CA-TRANS 5 TS ip</v>
          </cell>
          <cell r="F107">
            <v>35000</v>
          </cell>
          <cell r="G107" t="str">
            <v>ตัว</v>
          </cell>
        </row>
        <row r="108">
          <cell r="E108" t="str">
            <v>CA-TRANS 12 TS ip</v>
          </cell>
          <cell r="F108">
            <v>75000</v>
          </cell>
          <cell r="G108" t="str">
            <v>ตัว</v>
          </cell>
        </row>
        <row r="109">
          <cell r="E109" t="str">
            <v>CA-TRANS 16 TS ip</v>
          </cell>
          <cell r="F109">
            <v>110000</v>
          </cell>
          <cell r="G109" t="str">
            <v>ตัว</v>
          </cell>
        </row>
        <row r="110">
          <cell r="E110" t="str">
            <v xml:space="preserve">Filter  Cable </v>
          </cell>
          <cell r="F110">
            <v>107</v>
          </cell>
          <cell r="G110" t="str">
            <v>ตัว</v>
          </cell>
        </row>
        <row r="111">
          <cell r="E111" t="str">
            <v>Filter TAFN</v>
          </cell>
          <cell r="F111">
            <v>300</v>
          </cell>
          <cell r="G111" t="str">
            <v>ตัว</v>
          </cell>
        </row>
        <row r="112">
          <cell r="E112" t="str">
            <v>Mikro Node</v>
          </cell>
          <cell r="F112">
            <v>500</v>
          </cell>
          <cell r="G112" t="str">
            <v>ตัว</v>
          </cell>
        </row>
        <row r="113">
          <cell r="E113" t="str">
            <v>Mikro Node Fttx WDM</v>
          </cell>
          <cell r="F113">
            <v>750</v>
          </cell>
          <cell r="G113" t="str">
            <v>ตัว</v>
          </cell>
        </row>
        <row r="114">
          <cell r="E114" t="str">
            <v>NODE IN DOOR WR1001j FC/APC</v>
          </cell>
          <cell r="F114">
            <v>2150</v>
          </cell>
          <cell r="G114" t="str">
            <v>ตัว</v>
          </cell>
        </row>
        <row r="115">
          <cell r="E115" t="str">
            <v>NODE IN DOOR WR1001j SC/APC</v>
          </cell>
          <cell r="F115">
            <v>2150</v>
          </cell>
          <cell r="G115" t="str">
            <v>ตัว</v>
          </cell>
        </row>
        <row r="116">
          <cell r="E116" t="str">
            <v>NODE OUT DOOR 2 Output 860 Mhz (Cable)</v>
          </cell>
          <cell r="F116">
            <v>2800</v>
          </cell>
          <cell r="G116" t="str">
            <v>ตัว</v>
          </cell>
        </row>
        <row r="117">
          <cell r="E117" t="str">
            <v>NODE OUT DOOR 4 Output 860 Mhz (Cable)</v>
          </cell>
          <cell r="F117">
            <v>4800</v>
          </cell>
          <cell r="G117" t="str">
            <v>ตัว</v>
          </cell>
        </row>
        <row r="118">
          <cell r="E118" t="str">
            <v>Trunk Amp (CTV) TA860R Return 860 Mhz.</v>
          </cell>
          <cell r="F118">
            <v>1900</v>
          </cell>
          <cell r="G118" t="str">
            <v>ตัว</v>
          </cell>
        </row>
        <row r="119">
          <cell r="E119" t="str">
            <v>Trunk Amp WB8130KL Return 860MHz. Hisolution</v>
          </cell>
          <cell r="F119">
            <v>3060</v>
          </cell>
          <cell r="G119" t="str">
            <v>ตัว</v>
          </cell>
        </row>
        <row r="120">
          <cell r="E120" t="str">
            <v xml:space="preserve">Booster Return Amplifier ACE WF8130LI 220VJ                  </v>
          </cell>
          <cell r="F120">
            <v>1400</v>
          </cell>
          <cell r="G120" t="str">
            <v>ตัว</v>
          </cell>
        </row>
        <row r="121">
          <cell r="E121" t="str">
            <v xml:space="preserve">Booster Return Amplifier Cable CA Net Amp.                   </v>
          </cell>
          <cell r="F121">
            <v>1400</v>
          </cell>
          <cell r="G121" t="str">
            <v>ตัว</v>
          </cell>
        </row>
        <row r="122">
          <cell r="E122" t="str">
            <v xml:space="preserve">Power Supply Cable 13 Amp. 63V                               </v>
          </cell>
          <cell r="F122">
            <v>2700</v>
          </cell>
          <cell r="G122" t="str">
            <v>ตัว</v>
          </cell>
        </row>
        <row r="123">
          <cell r="E123" t="str">
            <v xml:space="preserve">Power Supply Cable 13 Amp. 90V                               </v>
          </cell>
          <cell r="F123">
            <v>3200</v>
          </cell>
          <cell r="G123" t="str">
            <v>ตัว</v>
          </cell>
        </row>
        <row r="124">
          <cell r="E124" t="str">
            <v xml:space="preserve">Line Power Insert Outdoor (YY)                               </v>
          </cell>
          <cell r="F124">
            <v>400</v>
          </cell>
          <cell r="G124" t="str">
            <v>ตัว</v>
          </cell>
        </row>
        <row r="125">
          <cell r="E125" t="str">
            <v xml:space="preserve">Line Splitter outdoor 2 Ways (LSP2 YY)                          </v>
          </cell>
          <cell r="F125">
            <v>400</v>
          </cell>
          <cell r="G125" t="str">
            <v>ตัว</v>
          </cell>
        </row>
        <row r="126">
          <cell r="E126" t="str">
            <v xml:space="preserve">Line Splitter outdoor 3 Ways (LSP3 YY)                          </v>
          </cell>
          <cell r="F126">
            <v>400</v>
          </cell>
          <cell r="G126" t="str">
            <v>ตัว</v>
          </cell>
        </row>
        <row r="127">
          <cell r="E127" t="str">
            <v>PIN Connector RG11</v>
          </cell>
          <cell r="F127">
            <v>115</v>
          </cell>
          <cell r="G127" t="str">
            <v>ตัว</v>
          </cell>
        </row>
        <row r="128">
          <cell r="E128" t="str">
            <v>Splice Block RG11</v>
          </cell>
          <cell r="F128">
            <v>90</v>
          </cell>
          <cell r="G128" t="str">
            <v>ตัว</v>
          </cell>
        </row>
        <row r="129">
          <cell r="E129" t="str">
            <v xml:space="preserve">F-Connector Feed Through RG11 แบบเกลียว (CABLECAT)  </v>
          </cell>
          <cell r="F129">
            <v>36</v>
          </cell>
          <cell r="G129" t="str">
            <v>ตัว</v>
          </cell>
        </row>
        <row r="130">
          <cell r="E130" t="str">
            <v>RG11 Co-Axial dBy Black  Shild 90% (305m/Roll)</v>
          </cell>
          <cell r="F130">
            <v>8.6562999999999999</v>
          </cell>
          <cell r="G130" t="str">
            <v>เมตร</v>
          </cell>
        </row>
        <row r="131">
          <cell r="E131" t="str">
            <v>RG11 Co-Axial DMG Data Lan Cable Shield Slink 95% (305m./Roll)</v>
          </cell>
          <cell r="F131">
            <v>10.75</v>
          </cell>
          <cell r="G131" t="str">
            <v>เมตร</v>
          </cell>
        </row>
        <row r="132">
          <cell r="E132" t="str">
            <v>RG6 Co-Axial (DLC) DMG Black Slink Shield 95% (305m./Roll)</v>
          </cell>
          <cell r="F132">
            <v>6.5</v>
          </cell>
          <cell r="G132" t="str">
            <v>เมตร</v>
          </cell>
        </row>
        <row r="133">
          <cell r="E133" t="str">
            <v>RG6 Co-Axial (DLC) DMG White Shild 95% (305m./Roll)</v>
          </cell>
          <cell r="F133">
            <v>4.4939999999999998</v>
          </cell>
          <cell r="G133" t="str">
            <v>เมตร</v>
          </cell>
        </row>
        <row r="134">
          <cell r="E134" t="str">
            <v>Closuer for 4-48C 2in&amp;2out (Accessories) W-ICL-002-48F</v>
          </cell>
          <cell r="F134">
            <v>950</v>
          </cell>
          <cell r="G134" t="str">
            <v>ชุด</v>
          </cell>
        </row>
        <row r="135">
          <cell r="E135" t="str">
            <v>Closuer for 4-48C 3in&amp;3out (Accessories) W-ICL-003-48F</v>
          </cell>
          <cell r="F135">
            <v>1650</v>
          </cell>
          <cell r="G135" t="str">
            <v>ชุด</v>
          </cell>
        </row>
        <row r="136">
          <cell r="E136" t="str">
            <v>Fiber splice Closure 1:4 U1-CS08 (Sippskan)</v>
          </cell>
          <cell r="F136">
            <v>2200</v>
          </cell>
          <cell r="G136" t="str">
            <v>ตัว</v>
          </cell>
        </row>
        <row r="137">
          <cell r="E137" t="str">
            <v>Fiber splice Closure 1:8 U1-CS08 (Sippskan)</v>
          </cell>
          <cell r="F137">
            <v>2500</v>
          </cell>
          <cell r="G137" t="str">
            <v>ตัว</v>
          </cell>
        </row>
        <row r="138">
          <cell r="E138" t="str">
            <v>Fiber splice Closure 1:16 U1-CS08 (Sippskan)</v>
          </cell>
          <cell r="F138">
            <v>2850</v>
          </cell>
          <cell r="G138" t="str">
            <v>ตัว</v>
          </cell>
        </row>
        <row r="139">
          <cell r="E139" t="str">
            <v xml:space="preserve">Outdoor Waterproof Optical Cable 10m.2C </v>
          </cell>
          <cell r="F139">
            <v>850</v>
          </cell>
          <cell r="G139" t="str">
            <v>เส้น</v>
          </cell>
        </row>
        <row r="140">
          <cell r="E140" t="str">
            <v>Wall Mouth indoor 4 port  (SC/APC)</v>
          </cell>
          <cell r="F140">
            <v>510</v>
          </cell>
          <cell r="G140" t="str">
            <v>ชุด</v>
          </cell>
        </row>
        <row r="141">
          <cell r="E141" t="str">
            <v>ตู้เหล็ก #2</v>
          </cell>
          <cell r="F141">
            <v>590</v>
          </cell>
          <cell r="G141" t="str">
            <v>ใบ</v>
          </cell>
        </row>
        <row r="142">
          <cell r="E142" t="str">
            <v>Dual Window Optical Fiber Coupler 50/50 - 90/10</v>
          </cell>
          <cell r="F142">
            <v>550</v>
          </cell>
          <cell r="G142" t="str">
            <v>ตัว</v>
          </cell>
        </row>
        <row r="143">
          <cell r="E143" t="str">
            <v xml:space="preserve">Splitter indoor 2 ways 5-1000Mhz.(DSB-21G) CTV-YY     </v>
          </cell>
          <cell r="F143">
            <v>26.75</v>
          </cell>
          <cell r="G143" t="str">
            <v>ตัว</v>
          </cell>
        </row>
        <row r="144">
          <cell r="E144" t="str">
            <v xml:space="preserve">Splitter indoor 3 ways 5-1000Mhz (DSB-31G) CTV - YY          </v>
          </cell>
          <cell r="F144">
            <v>46.01</v>
          </cell>
          <cell r="G144" t="str">
            <v>ตัว</v>
          </cell>
        </row>
        <row r="145">
          <cell r="E145" t="str">
            <v xml:space="preserve">Splitter indoor 4 ways 5-1000Mhz (DSB-41G) CTV -  YY           </v>
          </cell>
          <cell r="F145">
            <v>50.29</v>
          </cell>
          <cell r="G145" t="str">
            <v>ตัว</v>
          </cell>
        </row>
        <row r="146">
          <cell r="E146" t="str">
            <v xml:space="preserve">Tap off indoor 1 way Loss 9dB CTV                            </v>
          </cell>
          <cell r="F146">
            <v>46.01</v>
          </cell>
          <cell r="G146" t="str">
            <v>ตัว</v>
          </cell>
        </row>
        <row r="147">
          <cell r="E147" t="str">
            <v xml:space="preserve">Tap off indoor 4 ways Loss 11dB (5-1000Mhz)                  </v>
          </cell>
          <cell r="F147">
            <v>58.85</v>
          </cell>
          <cell r="G147" t="str">
            <v>ตัว</v>
          </cell>
        </row>
        <row r="148">
          <cell r="E148" t="str">
            <v xml:space="preserve">Jack Trunk RG6 F-24A   </v>
          </cell>
          <cell r="F148">
            <v>18</v>
          </cell>
          <cell r="G148" t="str">
            <v>ตัว</v>
          </cell>
        </row>
        <row r="149">
          <cell r="E149" t="str">
            <v xml:space="preserve">F-Type RG11 แบบบีบ                                           </v>
          </cell>
          <cell r="F149">
            <v>11.21</v>
          </cell>
          <cell r="G149" t="str">
            <v>ตัว</v>
          </cell>
        </row>
        <row r="150">
          <cell r="E150" t="str">
            <v xml:space="preserve">F-Type RG6 แบบบีบ                                            </v>
          </cell>
          <cell r="F150">
            <v>2.4931000000000001</v>
          </cell>
          <cell r="G150" t="str">
            <v>ตัว</v>
          </cell>
        </row>
        <row r="151">
          <cell r="E151" t="str">
            <v>F-F Type RG6 ต่อตรง</v>
          </cell>
          <cell r="F151">
            <v>2.34</v>
          </cell>
          <cell r="G151" t="str">
            <v>ตัว</v>
          </cell>
        </row>
        <row r="152">
          <cell r="E152" t="str">
            <v>JACK TV แบบงอ ตัวผู้ (TVM75) HSTN</v>
          </cell>
          <cell r="F152">
            <v>4.3899999999999997</v>
          </cell>
          <cell r="G152" t="str">
            <v>ตัว</v>
          </cell>
        </row>
        <row r="153">
          <cell r="E153" t="str">
            <v xml:space="preserve">กิ๊บตอกสาย RG6 สีขาว (1Kg./ถุง)  </v>
          </cell>
          <cell r="F153">
            <v>0.2</v>
          </cell>
          <cell r="G153" t="str">
            <v>ตัว</v>
          </cell>
        </row>
        <row r="154">
          <cell r="E154" t="str">
            <v>Cable Tie Bandex 200x4.8 mm black (8")</v>
          </cell>
          <cell r="F154">
            <v>0.55000000000000004</v>
          </cell>
          <cell r="G154" t="str">
            <v>เส้น</v>
          </cell>
        </row>
        <row r="155">
          <cell r="E155" t="str">
            <v>Cable Tie Bandex 200x4.8 mm white (8")</v>
          </cell>
          <cell r="F155">
            <v>0.55000000000000004</v>
          </cell>
          <cell r="G155" t="str">
            <v>เส้น</v>
          </cell>
        </row>
        <row r="156">
          <cell r="E156" t="str">
            <v>Cable mark 4 white (100เส้น/ถุง)</v>
          </cell>
          <cell r="F156">
            <v>1</v>
          </cell>
          <cell r="G156" t="str">
            <v>เส้น</v>
          </cell>
        </row>
        <row r="157">
          <cell r="E157" t="str">
            <v>Optical Patch Cord SM 3.00nm.length 3 mete</v>
          </cell>
          <cell r="F157">
            <v>180</v>
          </cell>
          <cell r="G157" t="str">
            <v>เส้น</v>
          </cell>
        </row>
        <row r="158">
          <cell r="E158" t="str">
            <v xml:space="preserve">Set Top Box Digital </v>
          </cell>
          <cell r="F158">
            <v>490</v>
          </cell>
          <cell r="G158" t="str">
            <v>กล่อง</v>
          </cell>
        </row>
        <row r="159">
          <cell r="E159" t="str">
            <v>Set Top Box Digital Hotel Mode (SV Tech)</v>
          </cell>
          <cell r="F159">
            <v>850</v>
          </cell>
          <cell r="G159" t="str">
            <v>กล่อง</v>
          </cell>
        </row>
        <row r="160">
          <cell r="E160" t="str">
            <v>Set Top Box Digital Hotel Mode (SAMART)</v>
          </cell>
          <cell r="F160">
            <v>870</v>
          </cell>
          <cell r="G160" t="str">
            <v>กล่อง</v>
          </cell>
        </row>
        <row r="161">
          <cell r="E161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161">
            <v>50</v>
          </cell>
          <cell r="G161" t="str">
            <v>เมตร</v>
          </cell>
        </row>
        <row r="162">
          <cell r="E162" t="str">
            <v>ค่าอุปกรณ์ ท่ออ่อนเหล็ก ขนาด 1/2" - 3/4" นิ้ว</v>
          </cell>
          <cell r="F162">
            <v>15</v>
          </cell>
          <cell r="G162" t="str">
            <v>เมตร</v>
          </cell>
        </row>
        <row r="163">
          <cell r="E163" t="str">
            <v>TP-Link XC220-G3V</v>
          </cell>
          <cell r="F163">
            <v>1750</v>
          </cell>
          <cell r="G163" t="str">
            <v>กล่อง</v>
          </cell>
        </row>
        <row r="164">
          <cell r="E164" t="str">
            <v>ท่อร้อยสาย สีขาว 16-20 มิล ยาว 4 เมตร</v>
          </cell>
          <cell r="F164">
            <v>50</v>
          </cell>
          <cell r="G164" t="str">
            <v>เส้น</v>
          </cell>
        </row>
        <row r="165">
          <cell r="E165" t="str">
            <v>ท่อต่อตรง สีขาว 16-20 มิล</v>
          </cell>
          <cell r="F165">
            <v>20</v>
          </cell>
          <cell r="G165" t="str">
            <v>อัน</v>
          </cell>
        </row>
        <row r="166">
          <cell r="E166" t="str">
            <v>ข้องอ 45-90 องศา</v>
          </cell>
          <cell r="F166">
            <v>15</v>
          </cell>
          <cell r="G166" t="str">
            <v>อัน</v>
          </cell>
        </row>
        <row r="167">
          <cell r="E167" t="str">
            <v>แคมป์ก้ามปู สีขาว 16-20 มิล</v>
          </cell>
          <cell r="F167">
            <v>8</v>
          </cell>
          <cell r="G167" t="str">
            <v>อัน</v>
          </cell>
        </row>
        <row r="168">
          <cell r="E168" t="str">
            <v>รางคางหมู 1เมตร (เดินสายแลน)</v>
          </cell>
          <cell r="F168">
            <v>33</v>
          </cell>
          <cell r="G168" t="str">
            <v>เส้น</v>
          </cell>
        </row>
        <row r="169">
          <cell r="E169" t="str">
            <v>Fibre Optic 2 Core 1000 M per Roll</v>
          </cell>
          <cell r="F169">
            <v>3</v>
          </cell>
          <cell r="G169" t="str">
            <v>เมตร</v>
          </cell>
        </row>
        <row r="170">
          <cell r="E170" t="str">
            <v xml:space="preserve">Optic Fiber Cable Figure 4Cores ADSS  </v>
          </cell>
          <cell r="F170">
            <v>11</v>
          </cell>
          <cell r="G170" t="str">
            <v>เมตร</v>
          </cell>
        </row>
        <row r="171">
          <cell r="E171" t="str">
            <v xml:space="preserve">Optic Fiber Cable Figure 12 Cores  ADSS     </v>
          </cell>
          <cell r="F171">
            <v>15</v>
          </cell>
          <cell r="G171" t="str">
            <v>เมตร</v>
          </cell>
        </row>
        <row r="172">
          <cell r="E172" t="str">
            <v xml:space="preserve">Optic Fiber Cable Figure 24 Cores ADSS       </v>
          </cell>
          <cell r="F172">
            <v>19</v>
          </cell>
          <cell r="G172" t="str">
            <v>เมตร</v>
          </cell>
        </row>
        <row r="173">
          <cell r="E173" t="str">
            <v>Optic Fiber Cable Figure 48 Cores ADSS</v>
          </cell>
          <cell r="F173">
            <v>25</v>
          </cell>
          <cell r="G173" t="str">
            <v>เมตร</v>
          </cell>
        </row>
        <row r="174">
          <cell r="E174" t="str">
            <v>Drop Wire Clamp (ตัวล็อคสาย)</v>
          </cell>
          <cell r="F174">
            <v>6</v>
          </cell>
          <cell r="G174" t="str">
            <v>ตัว</v>
          </cell>
        </row>
        <row r="175">
          <cell r="E175" t="str">
            <v>Preformed Guy Grip Deadend 11.5 mm</v>
          </cell>
          <cell r="F175">
            <v>17</v>
          </cell>
          <cell r="G175" t="str">
            <v>ตัว</v>
          </cell>
        </row>
        <row r="176">
          <cell r="E176" t="str">
            <v>Preformed Guy Grip Deadend 7 mm</v>
          </cell>
          <cell r="F176">
            <v>14</v>
          </cell>
          <cell r="G176" t="str">
            <v>ตัว</v>
          </cell>
        </row>
        <row r="177">
          <cell r="E177" t="str">
            <v>Preformed Guy Grip Deadend 2.5 mm</v>
          </cell>
          <cell r="F177">
            <v>19</v>
          </cell>
          <cell r="G177" t="str">
            <v>ตัว</v>
          </cell>
        </row>
        <row r="178">
          <cell r="E178" t="str">
            <v>2 MP Outdoor Dome Network Camara (VIGI C220I)</v>
          </cell>
          <cell r="F178">
            <v>1198</v>
          </cell>
          <cell r="G178" t="str">
            <v>ตัว</v>
          </cell>
        </row>
        <row r="179">
          <cell r="E179" t="str">
            <v>2 MP Outdoor Bullet Network Camara (VIGI C320I)</v>
          </cell>
          <cell r="F179">
            <v>1104</v>
          </cell>
          <cell r="G179" t="str">
            <v>ตัว</v>
          </cell>
        </row>
        <row r="180">
          <cell r="E180" t="str">
            <v>2 MP Turret Network Camara  (VIGI C420I)</v>
          </cell>
          <cell r="F180">
            <v>11404</v>
          </cell>
          <cell r="G180" t="str">
            <v>ตัว</v>
          </cell>
        </row>
        <row r="181">
          <cell r="E181" t="str">
            <v>3 MP Outdoor Bullet Network Camara  (VIGI C300HP)</v>
          </cell>
          <cell r="F181">
            <v>1198</v>
          </cell>
          <cell r="G181" t="str">
            <v>ตัว</v>
          </cell>
        </row>
        <row r="182">
          <cell r="E182" t="str">
            <v>3 MP Turret Network Camara (VIGI C400HP)</v>
          </cell>
          <cell r="F182">
            <v>1198</v>
          </cell>
          <cell r="G182" t="str">
            <v>ตัว</v>
          </cell>
        </row>
        <row r="183">
          <cell r="E183" t="str">
            <v>3 MP Mini Dome Network Camara (VIGI C2301 Mini)</v>
          </cell>
          <cell r="F183">
            <v>1716</v>
          </cell>
          <cell r="G183" t="str">
            <v>ตัว</v>
          </cell>
        </row>
        <row r="184">
          <cell r="E184" t="str">
            <v>3 MP  Full-Color Dome Network Camara (VIGI C230)</v>
          </cell>
          <cell r="F184">
            <v>1848</v>
          </cell>
          <cell r="G184" t="str">
            <v>ตัว</v>
          </cell>
        </row>
        <row r="185">
          <cell r="E185" t="str">
            <v>3 MP  Outdoor Full-Color Bullet Network Camara (VIGI C330)</v>
          </cell>
          <cell r="F185">
            <v>1716</v>
          </cell>
          <cell r="G185" t="str">
            <v>ตัว</v>
          </cell>
        </row>
        <row r="186">
          <cell r="E186" t="str">
            <v>3 MP Full-Color Turret Network Camara (VIGI C430)</v>
          </cell>
          <cell r="F186">
            <v>1716</v>
          </cell>
          <cell r="G186" t="str">
            <v>ตัว</v>
          </cell>
        </row>
        <row r="187">
          <cell r="E187" t="str">
            <v>4 MP  Full-Color Dome Network Camara (VIGI C240)</v>
          </cell>
          <cell r="F187">
            <v>2038</v>
          </cell>
          <cell r="G187" t="str">
            <v>ตัว</v>
          </cell>
        </row>
        <row r="188">
          <cell r="E188" t="str">
            <v>4 MP  Outdoor Full-Color Bullet Network Camara (VIGI C340)</v>
          </cell>
          <cell r="F188">
            <v>1944</v>
          </cell>
          <cell r="G188" t="str">
            <v>ตัว</v>
          </cell>
        </row>
        <row r="189">
          <cell r="E189" t="str">
            <v>4 MP Full-Color Turret Network Camara (VIGI C440)</v>
          </cell>
          <cell r="F189">
            <v>1944</v>
          </cell>
          <cell r="G189" t="str">
            <v>ตัว</v>
          </cell>
        </row>
        <row r="190">
          <cell r="E190" t="str">
            <v>3 MP Outdoor Dome Network Camara (VIGI C230I)</v>
          </cell>
          <cell r="F190">
            <v>1524</v>
          </cell>
          <cell r="G190" t="str">
            <v>ตัว</v>
          </cell>
        </row>
        <row r="191">
          <cell r="E191" t="str">
            <v>3 MP Outdoor Bullet Network Camara (VIGI C330I)</v>
          </cell>
          <cell r="F191">
            <v>1404</v>
          </cell>
          <cell r="G191" t="str">
            <v>ตัว</v>
          </cell>
        </row>
        <row r="192">
          <cell r="E192" t="str">
            <v>3 MP Turret Network Camara  (VIGI C430I)</v>
          </cell>
          <cell r="F192">
            <v>1404</v>
          </cell>
          <cell r="G192" t="str">
            <v>ตัว</v>
          </cell>
        </row>
        <row r="193">
          <cell r="E193" t="str">
            <v>4 MP Outdoor Dome Network Camara (VIGI C240I)</v>
          </cell>
          <cell r="F193">
            <v>1716</v>
          </cell>
          <cell r="G193" t="str">
            <v>ตัว</v>
          </cell>
        </row>
        <row r="194">
          <cell r="E194" t="str">
            <v>4 MP Outdoor Bullet Network Camara (VIGI C340I)</v>
          </cell>
          <cell r="F194">
            <v>1644</v>
          </cell>
          <cell r="G194" t="str">
            <v>ตัว</v>
          </cell>
        </row>
        <row r="195">
          <cell r="E195" t="str">
            <v>4 MP Turret Network Camara  (VIGI C440I)</v>
          </cell>
          <cell r="F195">
            <v>1644</v>
          </cell>
          <cell r="G195" t="str">
            <v>ตัว</v>
          </cell>
        </row>
        <row r="196">
          <cell r="E196" t="str">
            <v>4 MP  Full-Color Plan/Tilt Network Camara (VIGI C540 4mm)</v>
          </cell>
          <cell r="F196">
            <v>2616</v>
          </cell>
          <cell r="G196" t="str">
            <v>ตัว</v>
          </cell>
        </row>
        <row r="197">
          <cell r="E197" t="str">
            <v>4 MP Outdoor Full-Color Wi-fi Bullet Network Camara (VIGI C340W 4mm)</v>
          </cell>
          <cell r="F197">
            <v>2328</v>
          </cell>
          <cell r="G197" t="str">
            <v>ตัว</v>
          </cell>
        </row>
        <row r="198">
          <cell r="E198" t="str">
            <v>4 MP  Full-Color Wi-fi Turret Network Camara (VIGI C440W 4mm)</v>
          </cell>
          <cell r="F198">
            <v>2220</v>
          </cell>
          <cell r="G198" t="str">
            <v>ตัว</v>
          </cell>
        </row>
        <row r="199">
          <cell r="E199" t="str">
            <v>4 MP  Full-Color Wi-fi Plan/Tilt Network Camara (VIGI C440W 4mm)</v>
          </cell>
          <cell r="F199">
            <v>3024</v>
          </cell>
          <cell r="G199" t="str">
            <v>ตัว</v>
          </cell>
        </row>
        <row r="200">
          <cell r="E200" t="str">
            <v>4 Channel PoE Network Video Recorder (VIGI NVR 1004 H-4P)</v>
          </cell>
          <cell r="F200">
            <v>3108</v>
          </cell>
          <cell r="G200" t="str">
            <v>ตัว</v>
          </cell>
        </row>
        <row r="201">
          <cell r="E201" t="str">
            <v>4 Channel PoE Network Video Recorder (VIGI NVR 1104 H-4P)</v>
          </cell>
          <cell r="F201">
            <v>3060</v>
          </cell>
          <cell r="G201" t="str">
            <v>ตัว</v>
          </cell>
        </row>
        <row r="202">
          <cell r="E202" t="str">
            <v>8 Channel Network Video Recorder (VIGI NVR 1008 H)</v>
          </cell>
          <cell r="F202">
            <v>2820</v>
          </cell>
          <cell r="G202" t="str">
            <v>ตัว</v>
          </cell>
        </row>
        <row r="203">
          <cell r="E203" t="str">
            <v>8 Channel PoE Network Video Recorder (VIGI NVR 1008 H8MP)</v>
          </cell>
          <cell r="F203">
            <v>4668</v>
          </cell>
          <cell r="G203" t="str">
            <v>ตัว</v>
          </cell>
        </row>
        <row r="204">
          <cell r="E204" t="str">
            <v>16 Channel Network Video Recorder (VIGI NVR 1016 H)</v>
          </cell>
          <cell r="F204">
            <v>4308</v>
          </cell>
          <cell r="G204" t="str">
            <v>ตัว</v>
          </cell>
        </row>
        <row r="205">
          <cell r="E205" t="str">
            <v>32 Channel Network Video Recorder (VIGI NVR 4032 H)</v>
          </cell>
          <cell r="F205">
            <v>11268</v>
          </cell>
          <cell r="G205" t="str">
            <v>ตัว</v>
          </cell>
        </row>
        <row r="206">
          <cell r="E206" t="str">
            <v>1 TB HDD CCTV SEAGATE SKYHAWK</v>
          </cell>
          <cell r="F206">
            <v>1700</v>
          </cell>
          <cell r="G206" t="str">
            <v>ตัว</v>
          </cell>
        </row>
        <row r="207">
          <cell r="E207" t="str">
            <v>4 TB HDD CCTV SEAGATE SKYHAWK</v>
          </cell>
          <cell r="F207">
            <v>4800</v>
          </cell>
          <cell r="G207" t="str">
            <v>ตัว</v>
          </cell>
        </row>
        <row r="208">
          <cell r="E208" t="str">
            <v>10 TB HDD CCTV SEAGATE SKYHAWK</v>
          </cell>
          <cell r="F208">
            <v>11000</v>
          </cell>
          <cell r="G208" t="str">
            <v>ตัว</v>
          </cell>
        </row>
        <row r="209">
          <cell r="E209" t="str">
            <v>ค่าจ้าง ดำเนินการ(พนักงาน)</v>
          </cell>
          <cell r="F209">
            <v>1300</v>
          </cell>
          <cell r="G209" t="str">
            <v>วัน</v>
          </cell>
        </row>
        <row r="210">
          <cell r="E210" t="str">
            <v>ค่าจ้าง ดำเนินการ(พนักงาน 2คน)</v>
          </cell>
          <cell r="F210">
            <v>1000</v>
          </cell>
          <cell r="G210" t="str">
            <v>วัน</v>
          </cell>
        </row>
        <row r="211">
          <cell r="E211" t="str">
            <v>ค่าจ้าง ดำเนินการ(พนักงาน 3คน)</v>
          </cell>
          <cell r="F211">
            <v>1500</v>
          </cell>
          <cell r="G211" t="str">
            <v>วัน</v>
          </cell>
        </row>
        <row r="212">
          <cell r="E212" t="str">
            <v>ค่าจ้าง ดำเนินการ(พนักงาน 4คน)</v>
          </cell>
          <cell r="F212">
            <v>2000</v>
          </cell>
          <cell r="G212" t="str">
            <v>วัน</v>
          </cell>
        </row>
        <row r="213">
          <cell r="E213" t="str">
            <v>ค่าแรง ติดตั้งตู้พร้อมระบบไฟฟ้า (พนักงาน)</v>
          </cell>
          <cell r="F213">
            <v>500</v>
          </cell>
          <cell r="G213" t="str">
            <v>จุด</v>
          </cell>
        </row>
        <row r="214">
          <cell r="E214" t="str">
            <v>ค่าติดตั้ง อุปกรณ์ Access Point ในอาคาร (พนักงาน)</v>
          </cell>
          <cell r="F214">
            <v>150</v>
          </cell>
          <cell r="G214" t="str">
            <v>จุด</v>
          </cell>
        </row>
        <row r="215">
          <cell r="E215" t="str">
            <v>ค่าแรง เดินสายแลน และติดตั้ง Access Point ในอาคาร (พนักงาน)</v>
          </cell>
          <cell r="F215">
            <v>350</v>
          </cell>
          <cell r="G215" t="str">
            <v>จุด</v>
          </cell>
        </row>
        <row r="216">
          <cell r="E216" t="str">
            <v>ค่าแรง ติดตั้งรวมอุปกรณ์ ราง-เฟล็ก-ท่อPVC เดินสายแลน และติดตั้ง Access Point ในอาคาร (พนักงาน)</v>
          </cell>
          <cell r="F216">
            <v>600</v>
          </cell>
          <cell r="G216" t="str">
            <v>จุด</v>
          </cell>
        </row>
        <row r="217">
          <cell r="E217" t="str">
            <v>ค่าจ้าง พาดสาย OUTDOOR 2-48Cores ADSS , RG11 (พนักงาน)</v>
          </cell>
          <cell r="F217">
            <v>7</v>
          </cell>
          <cell r="G217" t="str">
            <v>เมตร</v>
          </cell>
        </row>
        <row r="218">
          <cell r="E218" t="str">
            <v>ค่าจ้าง พาดสาย OUTDOOR 2-48Cores ADSS  (พนักงาน  นอกเวลาทำการ)</v>
          </cell>
          <cell r="F218">
            <v>7</v>
          </cell>
          <cell r="G218" t="str">
            <v>เมตร</v>
          </cell>
        </row>
        <row r="219">
          <cell r="E219" t="str">
            <v xml:space="preserve">ค่าจ้าง เดินสายใต้ดิน 2-48Cores ADSS , RG11 (พนักงาน) </v>
          </cell>
          <cell r="F219">
            <v>11</v>
          </cell>
          <cell r="G219" t="str">
            <v>เมตร</v>
          </cell>
        </row>
        <row r="220">
          <cell r="E220" t="str">
            <v>ค่าจ้าง เดินท่อเฟล็กกันน้ำ พร้อมร้อยสาย  2-48Cores ADSS  (พนักงาน)</v>
          </cell>
          <cell r="F220">
            <v>70</v>
          </cell>
          <cell r="G220" t="str">
            <v>เมตร</v>
          </cell>
        </row>
        <row r="221">
          <cell r="E221" t="str">
            <v>ค่าจ้าง ผ่าถนนวางท่อ พร้อมร้อยสาย  2-48Cores ADSS  (พนักงาน)</v>
          </cell>
          <cell r="F221">
            <v>400</v>
          </cell>
          <cell r="G221" t="str">
            <v>เมตร</v>
          </cell>
        </row>
        <row r="222">
          <cell r="E222" t="str">
            <v>ค่าจ้าง เดินสาย ในรางวายเวย์  2-48Cores ADSS  (พนักงาน)</v>
          </cell>
          <cell r="F222">
            <v>14</v>
          </cell>
          <cell r="G222" t="str">
            <v>เมตร</v>
          </cell>
        </row>
        <row r="223">
          <cell r="E223" t="str">
            <v>ค่าจ้าง เดินสายร้อยท่อ EMT /Metal Flexible 2-48Cores ADSS  (พนักงาน)</v>
          </cell>
          <cell r="F223">
            <v>60</v>
          </cell>
          <cell r="G223" t="str">
            <v>เมตร</v>
          </cell>
        </row>
        <row r="224">
          <cell r="E224" t="str">
            <v>ค่าจ้าง ติดตั้งท่อ พร้อมร้อยสาย PE / PVC /EMT /Metal Flexible 2-48Cores ADSS  (พนักงาน)</v>
          </cell>
          <cell r="F224">
            <v>70</v>
          </cell>
          <cell r="G224" t="str">
            <v>เมตร</v>
          </cell>
        </row>
        <row r="225">
          <cell r="E225" t="str">
            <v>ค่าแรง ติดตั้งตู้พร้อมระบบไฟฟ้า (SUB)</v>
          </cell>
          <cell r="F225">
            <v>1500</v>
          </cell>
          <cell r="G225" t="str">
            <v>จุด</v>
          </cell>
        </row>
        <row r="226">
          <cell r="E226" t="str">
            <v>ค่าติดตั้ง อุปกรณ์ Access Point / CCTV (SUB)</v>
          </cell>
          <cell r="F226">
            <v>200</v>
          </cell>
          <cell r="G226" t="str">
            <v>จุด</v>
          </cell>
        </row>
        <row r="227">
          <cell r="E227" t="str">
            <v>ค่าแรง เดินสายแลน และติดตั้ง Access Point / CCTV (SUB)</v>
          </cell>
          <cell r="F227">
            <v>700</v>
          </cell>
          <cell r="G227" t="str">
            <v>จุด</v>
          </cell>
        </row>
        <row r="228">
          <cell r="E228" t="str">
            <v>ค่าแรง ติดตั้งรวมอุปกรณ์ ราง-เฟล็ก-ท่อPVC เดินสายแลน และติดตั้ง Access Point / CCTV  (SUB)</v>
          </cell>
          <cell r="F228">
            <v>1500</v>
          </cell>
          <cell r="G228" t="str">
            <v>จุด</v>
          </cell>
        </row>
        <row r="229">
          <cell r="E229" t="str">
            <v>ค่าจ้าง พาดสาย OUTDOOR 4-48Cores ADSS , RG11 (SUB)</v>
          </cell>
          <cell r="F229">
            <v>14</v>
          </cell>
          <cell r="G229" t="str">
            <v>เมตร</v>
          </cell>
        </row>
        <row r="230">
          <cell r="E230" t="str">
            <v>ค่าจ้าง พาดสาย OUTDOOR 4-48Cores ADSS , RG11 จัดระเบียบสายแล้ว(SUB)</v>
          </cell>
          <cell r="F230">
            <v>17</v>
          </cell>
          <cell r="G230" t="str">
            <v>เมตร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  <cell r="G231" t="str">
            <v>เมตร</v>
          </cell>
        </row>
        <row r="232">
          <cell r="E232" t="str">
            <v>ค่าจ้าง เดินท่อเฟล็กกันน้ำ พร้อมร้อยสาย  4-48Cores ADSS , RG11  (SUB)</v>
          </cell>
          <cell r="F232">
            <v>160</v>
          </cell>
          <cell r="G232" t="str">
            <v>เมตร</v>
          </cell>
        </row>
        <row r="233">
          <cell r="E233" t="str">
            <v>ค่าจ้าง ผ่าถนนวางท่อ พร้อมร้อยสาย  4-48Cores ADSS , RG11  (SUB)</v>
          </cell>
          <cell r="F233">
            <v>800</v>
          </cell>
          <cell r="G233" t="str">
            <v>เมตร</v>
          </cell>
        </row>
        <row r="234">
          <cell r="E234" t="str">
            <v>ค่าจ้าง เดินสาย ในรางวายเวย์  4-48Cores ADSS  (SUB)</v>
          </cell>
          <cell r="F234">
            <v>23</v>
          </cell>
          <cell r="G234" t="str">
            <v>เมตร</v>
          </cell>
        </row>
        <row r="235">
          <cell r="E235" t="str">
            <v>ค่าจ้าง เดินสายร้อยท่อ EMT /Metal Flexible 4-48Cores ADSS  (SUB)</v>
          </cell>
          <cell r="F235">
            <v>120</v>
          </cell>
          <cell r="G235" t="str">
            <v>เมตร</v>
          </cell>
        </row>
        <row r="236">
          <cell r="E236" t="str">
            <v>ค่าจ้าง ติดตั้งท่อ พร้อมร้อยสาย PE / PVC /EMT /Metal Flexible 4-48Cores ADSS  (SUB)</v>
          </cell>
          <cell r="F236">
            <v>160</v>
          </cell>
          <cell r="G236" t="str">
            <v>เมตร</v>
          </cell>
        </row>
        <row r="237">
          <cell r="E237" t="str">
            <v>ค่าจ้าง เปิดบ่อ PB เดินสายใต้ดิน</v>
          </cell>
          <cell r="F237">
            <v>1070</v>
          </cell>
          <cell r="G237" t="str">
            <v>งาน</v>
          </cell>
        </row>
        <row r="238">
          <cell r="E238" t="str">
            <v>ค่าจ้าง มุดท่อเดินสาย/เมตร (SUB)</v>
          </cell>
          <cell r="F238">
            <v>40</v>
          </cell>
          <cell r="G238" t="str">
            <v>เมตร</v>
          </cell>
        </row>
        <row r="239">
          <cell r="E239" t="str">
            <v>ค่าจ้าง main hold 2500 บาท/บ่อ(SUB)</v>
          </cell>
          <cell r="F239">
            <v>2500</v>
          </cell>
          <cell r="G239" t="str">
            <v>บ่อ</v>
          </cell>
        </row>
        <row r="240">
          <cell r="E240" t="str">
            <v>ค่าอำนวยความสะดวก / แล้วแต่หน้างาน</v>
          </cell>
          <cell r="F240">
            <v>2000</v>
          </cell>
          <cell r="G240" t="str">
            <v>งาน</v>
          </cell>
        </row>
        <row r="241">
          <cell r="E241" t="str">
            <v>Duct Sealing Compoun</v>
          </cell>
          <cell r="F241">
            <v>535</v>
          </cell>
          <cell r="G241" t="str">
            <v>จุด</v>
          </cell>
        </row>
        <row r="242">
          <cell r="E242" t="str">
            <v>ค่า SPLICER INSTALL ODF ( งานแพลนในเวลาทำการ )</v>
          </cell>
          <cell r="F242">
            <v>1000</v>
          </cell>
          <cell r="G242" t="str">
            <v>จุด</v>
          </cell>
        </row>
        <row r="243">
          <cell r="E243" t="str">
            <v>ค่า SPLICER INSTALL ODF ( นอกเวลาทำการ )</v>
          </cell>
          <cell r="F243">
            <v>1500</v>
          </cell>
          <cell r="G243" t="str">
            <v>จุด</v>
          </cell>
        </row>
        <row r="244">
          <cell r="E244" t="str">
            <v>ค่า SPLICER CLOSURE OUTDOOR  ( งานแพลนในเวลาทำการ )</v>
          </cell>
          <cell r="F244">
            <v>1000</v>
          </cell>
          <cell r="G244" t="str">
            <v>จุด</v>
          </cell>
        </row>
        <row r="245">
          <cell r="E245" t="str">
            <v>ค่า SPLICER CLOSURE OUTDOOR (นอกเวลาทำการ)</v>
          </cell>
          <cell r="F245">
            <v>1500</v>
          </cell>
          <cell r="G245" t="str">
            <v>จุด</v>
          </cell>
        </row>
        <row r="246">
          <cell r="E246" t="str">
            <v>ค่า SPLICER CLOSURE OUTDOOR ( งานเร่งด่วน ใช้SUB )</v>
          </cell>
          <cell r="F246">
            <v>2500</v>
          </cell>
          <cell r="G246" t="str">
            <v>จุด</v>
          </cell>
        </row>
        <row r="247">
          <cell r="E247" t="str">
            <v>ค่า SPLICER CLOSURE OUTDOOR  12 Core( งานเร่งด่วน ใช้SUB )</v>
          </cell>
          <cell r="F247">
            <v>2500</v>
          </cell>
          <cell r="G247" t="str">
            <v>จุด</v>
          </cell>
        </row>
        <row r="248">
          <cell r="E248" t="str">
            <v>ค่า SPLICER CLOSURE OUTDOOR  24 Core( งานเร่งด่วน ใช้SUB )</v>
          </cell>
          <cell r="F248">
            <v>3000</v>
          </cell>
          <cell r="G248" t="str">
            <v>จุด</v>
          </cell>
        </row>
        <row r="249">
          <cell r="E249" t="str">
            <v>ค่า SPLICER CLOSURE OUTDOOR  48Core ( งานเร่งด่วน ใช้SUB )</v>
          </cell>
          <cell r="F249">
            <v>3500</v>
          </cell>
          <cell r="G249" t="str">
            <v>จุด</v>
          </cell>
        </row>
        <row r="250">
          <cell r="E250" t="str">
            <v>ค่าเช่าโครงข่าย NT</v>
          </cell>
          <cell r="F250">
            <v>1500</v>
          </cell>
          <cell r="G250" t="str">
            <v>KM</v>
          </cell>
        </row>
        <row r="251">
          <cell r="E251" t="str">
            <v>ค่าเช่าโครงข่าย UIH , DTAC</v>
          </cell>
          <cell r="F251">
            <v>2500</v>
          </cell>
          <cell r="G251" t="str">
            <v>KM</v>
          </cell>
        </row>
        <row r="252">
          <cell r="E252" t="str">
            <v>ค่าเช่าท่อเดินสาย NT</v>
          </cell>
          <cell r="F252">
            <v>3000</v>
          </cell>
          <cell r="G252" t="str">
            <v>KM</v>
          </cell>
        </row>
        <row r="253">
          <cell r="E253" t="str">
            <v>ค่าเชื่อมสัญญาณ NT , UIH , DTAC (onetime)</v>
          </cell>
          <cell r="F253">
            <v>15000</v>
          </cell>
          <cell r="G253" t="str">
            <v>งาน</v>
          </cell>
        </row>
        <row r="254">
          <cell r="E254" t="str">
            <v>Transmodulator 2 ความถี่</v>
          </cell>
          <cell r="F254">
            <v>15000</v>
          </cell>
          <cell r="G254" t="str">
            <v>ตัว</v>
          </cell>
        </row>
        <row r="255">
          <cell r="E255" t="str">
            <v>Transmodulator 4 ความถี่</v>
          </cell>
          <cell r="F255">
            <v>22000</v>
          </cell>
          <cell r="G255" t="str">
            <v>ตัว</v>
          </cell>
        </row>
        <row r="256">
          <cell r="E256" t="str">
            <v>Transmodulator 6 ความถี่</v>
          </cell>
          <cell r="F256">
            <v>34000</v>
          </cell>
          <cell r="G256" t="str">
            <v>ตัว</v>
          </cell>
        </row>
        <row r="257">
          <cell r="E257" t="str">
            <v>Encoder Input4 HDMI</v>
          </cell>
          <cell r="F257">
            <v>21000</v>
          </cell>
          <cell r="G257" t="str">
            <v>ตัว</v>
          </cell>
        </row>
        <row r="258">
          <cell r="E258" t="str">
            <v>Encoder Input8 HDMI</v>
          </cell>
          <cell r="F258">
            <v>33000</v>
          </cell>
          <cell r="G258" t="str">
            <v>ตัว</v>
          </cell>
        </row>
        <row r="259">
          <cell r="E259" t="str">
            <v>Transcoder HLS To UDP - 8 Channels</v>
          </cell>
          <cell r="F259">
            <v>25000</v>
          </cell>
          <cell r="G259" t="str">
            <v>ตัว</v>
          </cell>
        </row>
        <row r="260">
          <cell r="E260" t="str">
            <v>Transcoder 8 HDMI inputs, 4 DVB-T output</v>
          </cell>
          <cell r="F260">
            <v>70000</v>
          </cell>
          <cell r="G260" t="str">
            <v>ตัว</v>
          </cell>
        </row>
        <row r="261">
          <cell r="E261" t="str">
            <v>Set Top Box Hako Pro</v>
          </cell>
          <cell r="F261">
            <v>2200</v>
          </cell>
          <cell r="G261" t="str">
            <v>กล่อง</v>
          </cell>
        </row>
        <row r="262">
          <cell r="E262" t="str">
            <v>TV Xiaomi 34"</v>
          </cell>
          <cell r="F262">
            <v>4590</v>
          </cell>
          <cell r="G262" t="str">
            <v>เครื่อง</v>
          </cell>
        </row>
        <row r="263">
          <cell r="E263" t="str">
            <v>TV Xiaomi 43"</v>
          </cell>
          <cell r="F263">
            <v>7990</v>
          </cell>
          <cell r="G263" t="str">
            <v>เครื่อง</v>
          </cell>
        </row>
        <row r="264">
          <cell r="E264" t="str">
            <v>TV Xiaomi 58"</v>
          </cell>
          <cell r="F264">
            <v>11500</v>
          </cell>
          <cell r="G264" t="str">
            <v>เครื่อง</v>
          </cell>
        </row>
        <row r="265">
          <cell r="E265" t="str">
            <v>ตู้เหล็ก WALL-Rack สำหรับใส่เครื่องบันทึก รุ่น GC-WALL ขนาด 60 x 15 x 60 ซม</v>
          </cell>
          <cell r="F265">
            <v>1350</v>
          </cell>
          <cell r="G265" t="str">
            <v>ตู้</v>
          </cell>
        </row>
        <row r="266">
          <cell r="E266" t="str">
            <v>QOOLIS RACK 9U ลึก 45CM รุ่น 6409 ยาว 60 ซ.ม ลึก 45 ซ.ม สูง 50 ซ.ม</v>
          </cell>
          <cell r="F266">
            <v>2550</v>
          </cell>
          <cell r="G266" t="str">
            <v>ตู้</v>
          </cell>
        </row>
        <row r="267">
          <cell r="E267" t="str">
            <v>QOOLIS RACK 6U ลึก 45CM รุ่น 6406 ยาว 60 ซ.ม ลึก 45 ซ.ม สูง 37 ซ.ม</v>
          </cell>
          <cell r="F267">
            <v>2150</v>
          </cell>
          <cell r="G267" t="str">
            <v>ตู้</v>
          </cell>
        </row>
        <row r="268">
          <cell r="E268" t="str">
            <v>ตู้ Wall Rack 15U ลึก 60CM หนา 5MM GLINK รุ่น GC15U ขนาด 60x60x84 cm.</v>
          </cell>
          <cell r="F268">
            <v>5700</v>
          </cell>
          <cell r="G268" t="str">
            <v>ตู้</v>
          </cell>
        </row>
        <row r="269">
          <cell r="E269" t="str">
            <v>ตู้ Wall Rack 12U ลึก 60CM หนา 1.22MM GLINK รุ่น GC12U นาด 60 x 60 x 63 cm.</v>
          </cell>
          <cell r="F269">
            <v>2790</v>
          </cell>
          <cell r="G269" t="str">
            <v>ตู้</v>
          </cell>
        </row>
        <row r="270">
          <cell r="E270" t="str">
            <v xml:space="preserve">OLT TP-LINK รุ่น DS-P7001-8 </v>
          </cell>
          <cell r="F270">
            <v>54500</v>
          </cell>
          <cell r="G270" t="str">
            <v>ตัว</v>
          </cell>
        </row>
        <row r="271">
          <cell r="E271" t="str">
            <v xml:space="preserve">TP LInk OLT   8PON </v>
          </cell>
          <cell r="F271">
            <v>54500</v>
          </cell>
          <cell r="G271" t="str">
            <v>ตัว</v>
          </cell>
        </row>
        <row r="272">
          <cell r="E272" t="str">
            <v xml:space="preserve">TP LInk OLT 16PON </v>
          </cell>
          <cell r="F272">
            <v>92800</v>
          </cell>
          <cell r="G272" t="str">
            <v>ตัว</v>
          </cell>
        </row>
        <row r="273">
          <cell r="E273" t="str">
            <v xml:space="preserve">SFP PON </v>
          </cell>
          <cell r="F273">
            <v>1800</v>
          </cell>
          <cell r="G273" t="str">
            <v>ตัว</v>
          </cell>
        </row>
        <row r="274">
          <cell r="E274"/>
          <cell r="F274"/>
          <cell r="G274"/>
        </row>
        <row r="275">
          <cell r="F275"/>
          <cell r="G275"/>
        </row>
        <row r="276">
          <cell r="E276" t="str">
            <v>ไม่มีค่าใช้จ่ายเรื่อง Internet</v>
          </cell>
          <cell r="F276">
            <v>0</v>
          </cell>
          <cell r="G276"/>
        </row>
        <row r="277">
          <cell r="E277" t="str">
            <v>ค่าใช้จ่าย Internet ความเร็ว 200/200</v>
          </cell>
          <cell r="F277">
            <v>399</v>
          </cell>
          <cell r="G277"/>
        </row>
        <row r="278">
          <cell r="E278" t="str">
            <v>ค่าใช้จ่าย Internet ความเร็ว 300/300</v>
          </cell>
          <cell r="F278">
            <v>499</v>
          </cell>
          <cell r="G278"/>
        </row>
        <row r="279">
          <cell r="E279" t="str">
            <v>ค่าใช้จ่าย Internet ความเร็ว 500/500</v>
          </cell>
          <cell r="F279">
            <v>599</v>
          </cell>
          <cell r="G279"/>
        </row>
        <row r="280">
          <cell r="E280" t="str">
            <v>ค่าใช้จ่าย Internet ความเร็ว 1000/1000</v>
          </cell>
          <cell r="F280">
            <v>799</v>
          </cell>
          <cell r="G280"/>
        </row>
        <row r="281">
          <cell r="E281" t="str">
            <v>ค่าใช้จ่าย Internet ความเร็ว 500/500 (FIX IP)</v>
          </cell>
          <cell r="F281">
            <v>1200</v>
          </cell>
          <cell r="G281"/>
        </row>
        <row r="282">
          <cell r="E282"/>
          <cell r="F282"/>
          <cell r="G282"/>
        </row>
        <row r="283">
          <cell r="E283" t="str">
            <v>คุณ ธีระชัย  สุระโยธิน</v>
          </cell>
          <cell r="F283" t="str">
            <v>คุณ ธวัชชัย จันทร์โยธา</v>
          </cell>
        </row>
        <row r="284">
          <cell r="E284" t="str">
            <v>คุณ จันทราภรณ์    สุภาพวนิช</v>
          </cell>
          <cell r="F284" t="str">
            <v>คุณ ประดิษฐ์ กุลทอง</v>
          </cell>
        </row>
        <row r="285">
          <cell r="E285" t="str">
            <v>คุณ จินตนา  อ้อยหวาน</v>
          </cell>
          <cell r="F285" t="str">
            <v>คุณ มานพ เป่าไม้</v>
          </cell>
        </row>
        <row r="286">
          <cell r="E286" t="str">
            <v>คุณ พัชรพรรณ   พึ่งพา</v>
          </cell>
          <cell r="F286" t="str">
            <v>คุณ ถาวร ชนะวงษ์</v>
          </cell>
        </row>
        <row r="287">
          <cell r="E287" t="str">
            <v>คุณ นิมิต   จุ้ยอยู่ทอง</v>
          </cell>
          <cell r="F287" t="str">
            <v>คุณ สุริยา พลทิพย์</v>
          </cell>
        </row>
        <row r="288">
          <cell r="E288" t="str">
            <v>คุณ ธวัช   มีแสง</v>
          </cell>
          <cell r="F288" t="str">
            <v>คุณ วิเชียร นุชพงษ์</v>
          </cell>
        </row>
        <row r="289">
          <cell r="E289" t="str">
            <v>คุณ นิยนต์  อยู่ทะเล</v>
          </cell>
        </row>
        <row r="290">
          <cell r="E290" t="str">
            <v>คุณ ณัฐพล เทียนหอม</v>
          </cell>
          <cell r="F290" t="str">
            <v>( นาย ธเนศ แจ้งสว่าง )</v>
          </cell>
          <cell r="G290"/>
        </row>
        <row r="291">
          <cell r="E291" t="str">
            <v>คุณ แดง  มูลสองแคว</v>
          </cell>
          <cell r="F291" t="str">
            <v>( นาง วิยะดา เกรียงไกรเพ็ชร )</v>
          </cell>
          <cell r="G291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KthLzYXSnj47zix7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3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7">
        <v>243257</v>
      </c>
      <c r="B4" s="108" t="s">
        <v>488</v>
      </c>
      <c r="C4" s="109" t="s">
        <v>5</v>
      </c>
      <c r="E4" s="108" t="s">
        <v>488</v>
      </c>
      <c r="F4" s="110">
        <v>2000</v>
      </c>
      <c r="G4" s="109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99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 x14ac:dyDescent="0.3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 x14ac:dyDescent="0.3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 x14ac:dyDescent="0.3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 x14ac:dyDescent="0.3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 x14ac:dyDescent="0.3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 x14ac:dyDescent="0.3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 x14ac:dyDescent="0.3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 x14ac:dyDescent="0.3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 x14ac:dyDescent="0.3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 x14ac:dyDescent="0.3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 x14ac:dyDescent="0.3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1" t="s">
        <v>533</v>
      </c>
      <c r="J17" s="45" t="s">
        <v>528</v>
      </c>
      <c r="M17" s="23" t="s">
        <v>352</v>
      </c>
      <c r="N17" s="20" t="s">
        <v>304</v>
      </c>
    </row>
    <row r="18" spans="1:15" x14ac:dyDescent="0.3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1" t="s">
        <v>505</v>
      </c>
      <c r="M18" s="23" t="s">
        <v>353</v>
      </c>
      <c r="N18" s="20" t="s">
        <v>304</v>
      </c>
    </row>
    <row r="19" spans="1:15" x14ac:dyDescent="0.3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1" t="s">
        <v>506</v>
      </c>
      <c r="J19" s="111"/>
      <c r="M19" s="23" t="s">
        <v>354</v>
      </c>
      <c r="N19" s="21" t="s">
        <v>301</v>
      </c>
      <c r="O19" s="45">
        <v>399</v>
      </c>
    </row>
    <row r="20" spans="1:15" x14ac:dyDescent="0.3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1"/>
      <c r="M20" s="23" t="s">
        <v>519</v>
      </c>
      <c r="N20" s="21" t="s">
        <v>301</v>
      </c>
      <c r="O20" s="45">
        <v>399</v>
      </c>
    </row>
    <row r="21" spans="1:15" x14ac:dyDescent="0.3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 x14ac:dyDescent="0.3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 x14ac:dyDescent="0.3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 x14ac:dyDescent="0.3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 x14ac:dyDescent="0.3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 x14ac:dyDescent="0.3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 x14ac:dyDescent="0.3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 x14ac:dyDescent="0.3">
      <c r="B28" s="48" t="s">
        <v>711</v>
      </c>
      <c r="C28" s="49" t="s">
        <v>5</v>
      </c>
      <c r="E28" s="48" t="s">
        <v>711</v>
      </c>
      <c r="F28" s="50">
        <v>45</v>
      </c>
      <c r="G28" s="49" t="s">
        <v>5</v>
      </c>
      <c r="I28" s="45" t="s">
        <v>515</v>
      </c>
    </row>
    <row r="29" spans="1:15" x14ac:dyDescent="0.3">
      <c r="B29" s="48" t="s">
        <v>659</v>
      </c>
      <c r="C29" s="49" t="s">
        <v>5</v>
      </c>
      <c r="E29" s="48" t="s">
        <v>659</v>
      </c>
      <c r="F29" s="50">
        <v>3400</v>
      </c>
      <c r="G29" s="49" t="s">
        <v>5</v>
      </c>
      <c r="I29" s="45" t="s">
        <v>516</v>
      </c>
    </row>
    <row r="30" spans="1:15" x14ac:dyDescent="0.3">
      <c r="A30" s="99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 x14ac:dyDescent="0.3">
      <c r="A31" s="99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 x14ac:dyDescent="0.3">
      <c r="A32" s="107">
        <v>243257</v>
      </c>
      <c r="B32" s="108" t="s">
        <v>489</v>
      </c>
      <c r="C32" s="109" t="s">
        <v>5</v>
      </c>
      <c r="E32" s="108" t="s">
        <v>489</v>
      </c>
      <c r="F32" s="110">
        <v>10890</v>
      </c>
      <c r="G32" s="109" t="s">
        <v>5</v>
      </c>
    </row>
    <row r="33" spans="1:8" x14ac:dyDescent="0.3">
      <c r="A33" s="107">
        <v>243410</v>
      </c>
      <c r="B33" s="108" t="s">
        <v>562</v>
      </c>
      <c r="C33" s="109" t="s">
        <v>5</v>
      </c>
      <c r="E33" s="108" t="s">
        <v>562</v>
      </c>
      <c r="F33" s="110">
        <v>3000</v>
      </c>
      <c r="G33" s="109" t="s">
        <v>5</v>
      </c>
    </row>
    <row r="34" spans="1:8" x14ac:dyDescent="0.3">
      <c r="A34" s="99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 x14ac:dyDescent="0.3">
      <c r="A35" s="99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 x14ac:dyDescent="0.3">
      <c r="A36" s="99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 x14ac:dyDescent="0.3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 x14ac:dyDescent="0.3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 x14ac:dyDescent="0.3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 x14ac:dyDescent="0.3">
      <c r="B40" s="48" t="s">
        <v>704</v>
      </c>
      <c r="C40" s="49" t="s">
        <v>40</v>
      </c>
      <c r="E40" s="48" t="s">
        <v>704</v>
      </c>
      <c r="F40" s="50">
        <v>1750</v>
      </c>
      <c r="G40" s="49" t="s">
        <v>40</v>
      </c>
    </row>
    <row r="41" spans="1:8" x14ac:dyDescent="0.3">
      <c r="B41" s="48" t="s">
        <v>848</v>
      </c>
      <c r="C41" s="49" t="s">
        <v>63</v>
      </c>
      <c r="E41" s="48" t="s">
        <v>848</v>
      </c>
      <c r="F41" s="50">
        <v>2880</v>
      </c>
      <c r="G41" s="49" t="s">
        <v>63</v>
      </c>
    </row>
    <row r="42" spans="1:8" x14ac:dyDescent="0.3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 x14ac:dyDescent="0.3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 x14ac:dyDescent="0.3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 x14ac:dyDescent="0.3">
      <c r="B45" s="48" t="s">
        <v>708</v>
      </c>
      <c r="C45" s="49" t="s">
        <v>5</v>
      </c>
      <c r="E45" s="48" t="s">
        <v>708</v>
      </c>
      <c r="F45" s="50">
        <v>1890</v>
      </c>
      <c r="G45" s="49" t="s">
        <v>5</v>
      </c>
    </row>
    <row r="46" spans="1:8" x14ac:dyDescent="0.3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 x14ac:dyDescent="0.3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 x14ac:dyDescent="0.3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 x14ac:dyDescent="0.3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 x14ac:dyDescent="0.3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813</v>
      </c>
      <c r="J50" s="84"/>
      <c r="K50" s="87">
        <v>1300</v>
      </c>
    </row>
    <row r="51" spans="2:11" x14ac:dyDescent="0.3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 x14ac:dyDescent="0.3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 x14ac:dyDescent="0.3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 x14ac:dyDescent="0.3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 x14ac:dyDescent="0.3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 x14ac:dyDescent="0.3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630</v>
      </c>
      <c r="J56" s="92"/>
      <c r="K56" s="93">
        <v>7</v>
      </c>
    </row>
    <row r="57" spans="2:11" x14ac:dyDescent="0.3">
      <c r="B57" s="51" t="s">
        <v>710</v>
      </c>
      <c r="C57" s="49" t="s">
        <v>0</v>
      </c>
      <c r="E57" s="51" t="s">
        <v>710</v>
      </c>
      <c r="F57" s="50">
        <v>1200</v>
      </c>
      <c r="G57" s="49" t="s">
        <v>0</v>
      </c>
      <c r="I57" s="54" t="s">
        <v>631</v>
      </c>
      <c r="J57" s="54"/>
      <c r="K57" s="56">
        <v>7</v>
      </c>
    </row>
    <row r="58" spans="2:11" x14ac:dyDescent="0.3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632</v>
      </c>
      <c r="J58" s="54"/>
      <c r="K58" s="56">
        <v>11</v>
      </c>
    </row>
    <row r="59" spans="2:11" x14ac:dyDescent="0.3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633</v>
      </c>
      <c r="J59" s="69"/>
      <c r="K59" s="72">
        <v>70</v>
      </c>
    </row>
    <row r="60" spans="2:11" x14ac:dyDescent="0.3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634</v>
      </c>
      <c r="J60" s="69"/>
      <c r="K60" s="72">
        <v>400</v>
      </c>
    </row>
    <row r="61" spans="2:11" x14ac:dyDescent="0.3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635</v>
      </c>
      <c r="J61" s="69"/>
      <c r="K61" s="72">
        <v>14</v>
      </c>
    </row>
    <row r="62" spans="2:11" x14ac:dyDescent="0.3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636</v>
      </c>
      <c r="J62" s="69"/>
      <c r="K62" s="72">
        <v>60</v>
      </c>
    </row>
    <row r="63" spans="2:11" x14ac:dyDescent="0.3">
      <c r="B63" s="51" t="s">
        <v>623</v>
      </c>
      <c r="C63" s="49" t="s">
        <v>0</v>
      </c>
      <c r="E63" s="51" t="s">
        <v>623</v>
      </c>
      <c r="F63" s="50">
        <v>1500</v>
      </c>
      <c r="G63" s="49" t="s">
        <v>0</v>
      </c>
      <c r="I63" s="69" t="s">
        <v>637</v>
      </c>
      <c r="J63" s="116"/>
      <c r="K63" s="72">
        <v>70</v>
      </c>
    </row>
    <row r="64" spans="2:11" x14ac:dyDescent="0.3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6"/>
      <c r="K64" s="73">
        <v>1000</v>
      </c>
    </row>
    <row r="65" spans="2:11" x14ac:dyDescent="0.3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6"/>
      <c r="K65" s="72">
        <v>1500</v>
      </c>
    </row>
    <row r="66" spans="2:11" x14ac:dyDescent="0.3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6"/>
      <c r="K66" s="73">
        <v>1000</v>
      </c>
    </row>
    <row r="67" spans="2:11" x14ac:dyDescent="0.3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6"/>
      <c r="K67" s="73">
        <v>1500</v>
      </c>
    </row>
    <row r="68" spans="2:11" x14ac:dyDescent="0.3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 x14ac:dyDescent="0.3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 x14ac:dyDescent="0.3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 x14ac:dyDescent="0.3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 x14ac:dyDescent="0.3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 x14ac:dyDescent="0.3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838</v>
      </c>
      <c r="J73" s="54"/>
      <c r="K73" s="56">
        <v>3</v>
      </c>
    </row>
    <row r="74" spans="2:11" x14ac:dyDescent="0.3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 x14ac:dyDescent="0.3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 x14ac:dyDescent="0.3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 x14ac:dyDescent="0.3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 x14ac:dyDescent="0.3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 x14ac:dyDescent="0.3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 x14ac:dyDescent="0.3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 x14ac:dyDescent="0.3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 x14ac:dyDescent="0.3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 x14ac:dyDescent="0.3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 x14ac:dyDescent="0.3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 x14ac:dyDescent="0.3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 x14ac:dyDescent="0.3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 x14ac:dyDescent="0.3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 x14ac:dyDescent="0.3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 x14ac:dyDescent="0.3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 x14ac:dyDescent="0.3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 x14ac:dyDescent="0.3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 x14ac:dyDescent="0.3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 x14ac:dyDescent="0.3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 x14ac:dyDescent="0.3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 x14ac:dyDescent="0.3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 x14ac:dyDescent="0.3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 x14ac:dyDescent="0.3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 x14ac:dyDescent="0.3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 x14ac:dyDescent="0.3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 x14ac:dyDescent="0.3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 x14ac:dyDescent="0.3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6"/>
      <c r="K101" s="72">
        <v>15000</v>
      </c>
    </row>
    <row r="102" spans="2:11" x14ac:dyDescent="0.3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 x14ac:dyDescent="0.3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 x14ac:dyDescent="0.3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 x14ac:dyDescent="0.3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623</v>
      </c>
      <c r="J105" s="86"/>
      <c r="K105" s="50">
        <v>1500</v>
      </c>
    </row>
    <row r="106" spans="2:11" x14ac:dyDescent="0.3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710</v>
      </c>
      <c r="K106" s="45">
        <v>1200</v>
      </c>
    </row>
    <row r="107" spans="2:11" ht="19.8" x14ac:dyDescent="0.3">
      <c r="B107" s="102" t="s">
        <v>448</v>
      </c>
      <c r="C107" s="85" t="s">
        <v>5</v>
      </c>
      <c r="D107" s="102"/>
      <c r="E107" s="102" t="s">
        <v>448</v>
      </c>
      <c r="F107" s="101">
        <v>9200</v>
      </c>
      <c r="G107" s="85" t="s">
        <v>5</v>
      </c>
    </row>
    <row r="108" spans="2:11" ht="19.8" x14ac:dyDescent="0.3">
      <c r="B108" s="102" t="s">
        <v>467</v>
      </c>
      <c r="C108" s="85" t="s">
        <v>7</v>
      </c>
      <c r="D108" s="105"/>
      <c r="E108" s="102" t="s">
        <v>467</v>
      </c>
      <c r="F108" s="101">
        <v>300</v>
      </c>
      <c r="G108" s="85" t="s">
        <v>7</v>
      </c>
    </row>
    <row r="109" spans="2:11" x14ac:dyDescent="0.3">
      <c r="B109" s="100" t="s">
        <v>468</v>
      </c>
      <c r="C109" s="85" t="s">
        <v>5</v>
      </c>
      <c r="D109" s="86"/>
      <c r="E109" s="100" t="s">
        <v>468</v>
      </c>
      <c r="F109" s="101">
        <v>5500</v>
      </c>
      <c r="G109" s="85" t="s">
        <v>5</v>
      </c>
    </row>
    <row r="110" spans="2:11" x14ac:dyDescent="0.3">
      <c r="B110" s="100" t="s">
        <v>447</v>
      </c>
      <c r="C110" s="85" t="s">
        <v>5</v>
      </c>
      <c r="D110" s="86"/>
      <c r="E110" s="100" t="s">
        <v>447</v>
      </c>
      <c r="F110" s="101">
        <v>3000</v>
      </c>
      <c r="G110" s="85" t="s">
        <v>5</v>
      </c>
    </row>
    <row r="111" spans="2:11" x14ac:dyDescent="0.3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 x14ac:dyDescent="0.3">
      <c r="B112" s="100" t="s">
        <v>612</v>
      </c>
      <c r="C112" s="85" t="s">
        <v>5</v>
      </c>
      <c r="D112" s="86"/>
      <c r="E112" s="100" t="s">
        <v>612</v>
      </c>
      <c r="F112" s="101">
        <v>55000</v>
      </c>
      <c r="G112" s="85" t="s">
        <v>5</v>
      </c>
    </row>
    <row r="113" spans="2:7" x14ac:dyDescent="0.3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 x14ac:dyDescent="0.3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 x14ac:dyDescent="0.3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 x14ac:dyDescent="0.3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 x14ac:dyDescent="0.3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 x14ac:dyDescent="0.3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 x14ac:dyDescent="0.3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 x14ac:dyDescent="0.3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 x14ac:dyDescent="0.3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 x14ac:dyDescent="0.3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 x14ac:dyDescent="0.3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 x14ac:dyDescent="0.3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 x14ac:dyDescent="0.3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 x14ac:dyDescent="0.3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 x14ac:dyDescent="0.3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 x14ac:dyDescent="0.3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 x14ac:dyDescent="0.3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 x14ac:dyDescent="0.3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 x14ac:dyDescent="0.3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 x14ac:dyDescent="0.3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 x14ac:dyDescent="0.3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 x14ac:dyDescent="0.3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 x14ac:dyDescent="0.3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 x14ac:dyDescent="0.3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 x14ac:dyDescent="0.3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 x14ac:dyDescent="0.3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 x14ac:dyDescent="0.3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 x14ac:dyDescent="0.3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 x14ac:dyDescent="0.3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 x14ac:dyDescent="0.3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 x14ac:dyDescent="0.3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 x14ac:dyDescent="0.3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 x14ac:dyDescent="0.3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 x14ac:dyDescent="0.3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 x14ac:dyDescent="0.3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 x14ac:dyDescent="0.3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 x14ac:dyDescent="0.3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 x14ac:dyDescent="0.3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 x14ac:dyDescent="0.3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 x14ac:dyDescent="0.3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 x14ac:dyDescent="0.3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 x14ac:dyDescent="0.3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 x14ac:dyDescent="0.3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 x14ac:dyDescent="0.3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 x14ac:dyDescent="0.3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 x14ac:dyDescent="0.3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 x14ac:dyDescent="0.3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 x14ac:dyDescent="0.3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 x14ac:dyDescent="0.3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 x14ac:dyDescent="0.3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 x14ac:dyDescent="0.3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 x14ac:dyDescent="0.3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 x14ac:dyDescent="0.3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 x14ac:dyDescent="0.3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 x14ac:dyDescent="0.3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 x14ac:dyDescent="0.3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 x14ac:dyDescent="0.3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 x14ac:dyDescent="0.3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 x14ac:dyDescent="0.3">
      <c r="B171" s="84" t="s">
        <v>700</v>
      </c>
      <c r="C171" s="85" t="s">
        <v>5</v>
      </c>
      <c r="D171" s="86"/>
      <c r="E171" s="84" t="s">
        <v>700</v>
      </c>
      <c r="F171" s="87">
        <v>1750</v>
      </c>
      <c r="G171" s="85" t="s">
        <v>5</v>
      </c>
    </row>
    <row r="172" spans="2:11" x14ac:dyDescent="0.3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 x14ac:dyDescent="0.3">
      <c r="B173" s="155" t="s">
        <v>675</v>
      </c>
      <c r="C173" s="156" t="s">
        <v>5</v>
      </c>
      <c r="D173" s="157"/>
      <c r="E173" s="155" t="s">
        <v>675</v>
      </c>
      <c r="F173" s="158">
        <v>1198</v>
      </c>
      <c r="G173" s="156" t="s">
        <v>5</v>
      </c>
      <c r="K173" s="81"/>
    </row>
    <row r="174" spans="2:11" x14ac:dyDescent="0.3">
      <c r="B174" s="155" t="s">
        <v>676</v>
      </c>
      <c r="C174" s="156" t="s">
        <v>5</v>
      </c>
      <c r="D174" s="157"/>
      <c r="E174" s="155" t="s">
        <v>676</v>
      </c>
      <c r="F174" s="158">
        <v>1104</v>
      </c>
      <c r="G174" s="156" t="s">
        <v>5</v>
      </c>
      <c r="K174" s="81"/>
    </row>
    <row r="175" spans="2:11" x14ac:dyDescent="0.3">
      <c r="B175" s="155" t="s">
        <v>677</v>
      </c>
      <c r="C175" s="156" t="s">
        <v>5</v>
      </c>
      <c r="D175" s="157"/>
      <c r="E175" s="155" t="s">
        <v>677</v>
      </c>
      <c r="F175" s="158">
        <v>11404</v>
      </c>
      <c r="G175" s="156" t="s">
        <v>5</v>
      </c>
    </row>
    <row r="176" spans="2:11" x14ac:dyDescent="0.3">
      <c r="B176" s="155" t="s">
        <v>660</v>
      </c>
      <c r="C176" s="156" t="s">
        <v>5</v>
      </c>
      <c r="D176" s="157"/>
      <c r="E176" s="155" t="s">
        <v>660</v>
      </c>
      <c r="F176" s="158">
        <v>1198</v>
      </c>
      <c r="G176" s="156" t="s">
        <v>5</v>
      </c>
    </row>
    <row r="177" spans="2:10" x14ac:dyDescent="0.3">
      <c r="B177" s="155" t="s">
        <v>661</v>
      </c>
      <c r="C177" s="156" t="s">
        <v>5</v>
      </c>
      <c r="D177" s="157"/>
      <c r="E177" s="155" t="s">
        <v>661</v>
      </c>
      <c r="F177" s="158">
        <v>1198</v>
      </c>
      <c r="G177" s="156" t="s">
        <v>5</v>
      </c>
      <c r="I177" s="81" t="s">
        <v>120</v>
      </c>
      <c r="J177" s="81"/>
    </row>
    <row r="178" spans="2:10" x14ac:dyDescent="0.3">
      <c r="B178" s="155" t="s">
        <v>662</v>
      </c>
      <c r="C178" s="156" t="s">
        <v>5</v>
      </c>
      <c r="D178" s="157"/>
      <c r="E178" s="155" t="s">
        <v>662</v>
      </c>
      <c r="F178" s="158">
        <v>1716</v>
      </c>
      <c r="G178" s="156" t="s">
        <v>5</v>
      </c>
      <c r="I178" s="81" t="s">
        <v>127</v>
      </c>
      <c r="J178" s="81"/>
    </row>
    <row r="179" spans="2:10" x14ac:dyDescent="0.3">
      <c r="B179" s="155" t="s">
        <v>663</v>
      </c>
      <c r="C179" s="156" t="s">
        <v>5</v>
      </c>
      <c r="D179" s="157"/>
      <c r="E179" s="155" t="s">
        <v>663</v>
      </c>
      <c r="F179" s="158">
        <v>1848</v>
      </c>
      <c r="G179" s="156" t="s">
        <v>5</v>
      </c>
      <c r="I179" s="45" t="s">
        <v>100</v>
      </c>
    </row>
    <row r="180" spans="2:10" x14ac:dyDescent="0.3">
      <c r="B180" s="155" t="s">
        <v>664</v>
      </c>
      <c r="C180" s="156" t="s">
        <v>5</v>
      </c>
      <c r="D180" s="157"/>
      <c r="E180" s="155" t="s">
        <v>664</v>
      </c>
      <c r="F180" s="158">
        <v>1716</v>
      </c>
      <c r="G180" s="156" t="s">
        <v>5</v>
      </c>
      <c r="I180" s="45" t="s">
        <v>121</v>
      </c>
    </row>
    <row r="181" spans="2:10" x14ac:dyDescent="0.3">
      <c r="B181" s="155" t="s">
        <v>665</v>
      </c>
      <c r="C181" s="156" t="s">
        <v>5</v>
      </c>
      <c r="D181" s="157"/>
      <c r="E181" s="155" t="s">
        <v>665</v>
      </c>
      <c r="F181" s="158">
        <v>1716</v>
      </c>
      <c r="G181" s="156" t="s">
        <v>5</v>
      </c>
      <c r="H181" s="81"/>
    </row>
    <row r="182" spans="2:10" x14ac:dyDescent="0.3">
      <c r="B182" s="155" t="s">
        <v>666</v>
      </c>
      <c r="C182" s="156" t="s">
        <v>5</v>
      </c>
      <c r="D182" s="157"/>
      <c r="E182" s="155" t="s">
        <v>666</v>
      </c>
      <c r="F182" s="158">
        <v>2038</v>
      </c>
      <c r="G182" s="156" t="s">
        <v>5</v>
      </c>
      <c r="H182" s="81"/>
    </row>
    <row r="183" spans="2:10" x14ac:dyDescent="0.3">
      <c r="B183" s="155" t="s">
        <v>667</v>
      </c>
      <c r="C183" s="156" t="s">
        <v>5</v>
      </c>
      <c r="D183" s="157"/>
      <c r="E183" s="155" t="s">
        <v>667</v>
      </c>
      <c r="F183" s="158">
        <v>1944</v>
      </c>
      <c r="G183" s="156" t="s">
        <v>5</v>
      </c>
    </row>
    <row r="184" spans="2:10" x14ac:dyDescent="0.3">
      <c r="B184" s="155" t="s">
        <v>668</v>
      </c>
      <c r="C184" s="156" t="s">
        <v>5</v>
      </c>
      <c r="D184" s="157"/>
      <c r="E184" s="155" t="s">
        <v>668</v>
      </c>
      <c r="F184" s="158">
        <v>1944</v>
      </c>
      <c r="G184" s="156" t="s">
        <v>5</v>
      </c>
    </row>
    <row r="185" spans="2:10" x14ac:dyDescent="0.3">
      <c r="B185" s="155" t="s">
        <v>669</v>
      </c>
      <c r="C185" s="156" t="s">
        <v>5</v>
      </c>
      <c r="D185" s="157"/>
      <c r="E185" s="155" t="s">
        <v>669</v>
      </c>
      <c r="F185" s="158">
        <v>1524</v>
      </c>
      <c r="G185" s="156" t="s">
        <v>5</v>
      </c>
    </row>
    <row r="186" spans="2:10" x14ac:dyDescent="0.3">
      <c r="B186" s="155" t="s">
        <v>670</v>
      </c>
      <c r="C186" s="156" t="s">
        <v>5</v>
      </c>
      <c r="D186" s="157"/>
      <c r="E186" s="155" t="s">
        <v>670</v>
      </c>
      <c r="F186" s="158">
        <v>1404</v>
      </c>
      <c r="G186" s="156" t="s">
        <v>5</v>
      </c>
    </row>
    <row r="187" spans="2:10" x14ac:dyDescent="0.3">
      <c r="B187" s="155" t="s">
        <v>671</v>
      </c>
      <c r="C187" s="156" t="s">
        <v>5</v>
      </c>
      <c r="D187" s="157"/>
      <c r="E187" s="155" t="s">
        <v>671</v>
      </c>
      <c r="F187" s="158">
        <v>1404</v>
      </c>
      <c r="G187" s="156" t="s">
        <v>5</v>
      </c>
    </row>
    <row r="188" spans="2:10" x14ac:dyDescent="0.3">
      <c r="B188" s="155" t="s">
        <v>672</v>
      </c>
      <c r="C188" s="156" t="s">
        <v>5</v>
      </c>
      <c r="D188" s="157"/>
      <c r="E188" s="155" t="s">
        <v>672</v>
      </c>
      <c r="F188" s="158">
        <v>1716</v>
      </c>
      <c r="G188" s="156" t="s">
        <v>5</v>
      </c>
    </row>
    <row r="189" spans="2:10" x14ac:dyDescent="0.3">
      <c r="B189" s="155" t="s">
        <v>673</v>
      </c>
      <c r="C189" s="156" t="s">
        <v>5</v>
      </c>
      <c r="D189" s="157"/>
      <c r="E189" s="155" t="s">
        <v>673</v>
      </c>
      <c r="F189" s="158">
        <v>1644</v>
      </c>
      <c r="G189" s="156" t="s">
        <v>5</v>
      </c>
    </row>
    <row r="190" spans="2:10" x14ac:dyDescent="0.3">
      <c r="B190" s="155" t="s">
        <v>674</v>
      </c>
      <c r="C190" s="156" t="s">
        <v>5</v>
      </c>
      <c r="D190" s="157"/>
      <c r="E190" s="155" t="s">
        <v>674</v>
      </c>
      <c r="F190" s="158">
        <v>1644</v>
      </c>
      <c r="G190" s="156" t="s">
        <v>5</v>
      </c>
    </row>
    <row r="191" spans="2:10" x14ac:dyDescent="0.3">
      <c r="B191" s="155" t="s">
        <v>678</v>
      </c>
      <c r="C191" s="156" t="s">
        <v>5</v>
      </c>
      <c r="D191" s="157"/>
      <c r="E191" s="155" t="s">
        <v>678</v>
      </c>
      <c r="F191" s="158">
        <v>2616</v>
      </c>
      <c r="G191" s="156" t="s">
        <v>5</v>
      </c>
    </row>
    <row r="192" spans="2:10" x14ac:dyDescent="0.3">
      <c r="B192" s="155" t="s">
        <v>679</v>
      </c>
      <c r="C192" s="156" t="s">
        <v>5</v>
      </c>
      <c r="D192" s="157"/>
      <c r="E192" s="155" t="s">
        <v>679</v>
      </c>
      <c r="F192" s="158">
        <v>2328</v>
      </c>
      <c r="G192" s="156" t="s">
        <v>5</v>
      </c>
    </row>
    <row r="193" spans="2:7" x14ac:dyDescent="0.3">
      <c r="B193" s="155" t="s">
        <v>680</v>
      </c>
      <c r="C193" s="156" t="s">
        <v>5</v>
      </c>
      <c r="D193" s="157"/>
      <c r="E193" s="155" t="s">
        <v>680</v>
      </c>
      <c r="F193" s="158">
        <v>2220</v>
      </c>
      <c r="G193" s="156" t="s">
        <v>5</v>
      </c>
    </row>
    <row r="194" spans="2:7" x14ac:dyDescent="0.3">
      <c r="B194" s="155" t="s">
        <v>681</v>
      </c>
      <c r="C194" s="156" t="s">
        <v>5</v>
      </c>
      <c r="D194" s="157"/>
      <c r="E194" s="155" t="s">
        <v>681</v>
      </c>
      <c r="F194" s="158">
        <v>3024</v>
      </c>
      <c r="G194" s="156" t="s">
        <v>5</v>
      </c>
    </row>
    <row r="195" spans="2:7" x14ac:dyDescent="0.3">
      <c r="B195" s="155" t="s">
        <v>682</v>
      </c>
      <c r="C195" s="156" t="s">
        <v>5</v>
      </c>
      <c r="D195" s="157"/>
      <c r="E195" s="155" t="s">
        <v>682</v>
      </c>
      <c r="F195" s="158">
        <v>3108</v>
      </c>
      <c r="G195" s="156" t="s">
        <v>5</v>
      </c>
    </row>
    <row r="196" spans="2:7" x14ac:dyDescent="0.3">
      <c r="B196" s="155" t="s">
        <v>683</v>
      </c>
      <c r="C196" s="156" t="s">
        <v>5</v>
      </c>
      <c r="D196" s="157"/>
      <c r="E196" s="155" t="s">
        <v>683</v>
      </c>
      <c r="F196" s="158">
        <v>3060</v>
      </c>
      <c r="G196" s="156" t="s">
        <v>5</v>
      </c>
    </row>
    <row r="197" spans="2:7" x14ac:dyDescent="0.3">
      <c r="B197" s="155" t="s">
        <v>684</v>
      </c>
      <c r="C197" s="156" t="s">
        <v>5</v>
      </c>
      <c r="D197" s="157"/>
      <c r="E197" s="155" t="s">
        <v>684</v>
      </c>
      <c r="F197" s="158">
        <v>2820</v>
      </c>
      <c r="G197" s="156" t="s">
        <v>5</v>
      </c>
    </row>
    <row r="198" spans="2:7" x14ac:dyDescent="0.3">
      <c r="B198" s="155" t="s">
        <v>685</v>
      </c>
      <c r="C198" s="156" t="s">
        <v>5</v>
      </c>
      <c r="D198" s="157"/>
      <c r="E198" s="155" t="s">
        <v>685</v>
      </c>
      <c r="F198" s="158">
        <v>4668</v>
      </c>
      <c r="G198" s="156" t="s">
        <v>5</v>
      </c>
    </row>
    <row r="199" spans="2:7" x14ac:dyDescent="0.3">
      <c r="B199" s="155" t="s">
        <v>686</v>
      </c>
      <c r="C199" s="156" t="s">
        <v>5</v>
      </c>
      <c r="D199" s="157"/>
      <c r="E199" s="155" t="s">
        <v>686</v>
      </c>
      <c r="F199" s="158">
        <v>4308</v>
      </c>
      <c r="G199" s="156" t="s">
        <v>5</v>
      </c>
    </row>
    <row r="200" spans="2:7" x14ac:dyDescent="0.3">
      <c r="B200" s="155" t="s">
        <v>687</v>
      </c>
      <c r="C200" s="156" t="s">
        <v>5</v>
      </c>
      <c r="D200" s="157"/>
      <c r="E200" s="155" t="s">
        <v>687</v>
      </c>
      <c r="F200" s="158">
        <v>11268</v>
      </c>
      <c r="G200" s="156" t="s">
        <v>5</v>
      </c>
    </row>
    <row r="201" spans="2:7" x14ac:dyDescent="0.3">
      <c r="B201" s="155" t="s">
        <v>690</v>
      </c>
      <c r="C201" s="156" t="s">
        <v>5</v>
      </c>
      <c r="D201" s="157"/>
      <c r="E201" s="155" t="s">
        <v>690</v>
      </c>
      <c r="F201" s="158">
        <v>1700</v>
      </c>
      <c r="G201" s="156" t="s">
        <v>5</v>
      </c>
    </row>
    <row r="202" spans="2:7" x14ac:dyDescent="0.3">
      <c r="B202" s="155" t="s">
        <v>689</v>
      </c>
      <c r="C202" s="156" t="s">
        <v>5</v>
      </c>
      <c r="D202" s="157"/>
      <c r="E202" s="155" t="s">
        <v>689</v>
      </c>
      <c r="F202" s="158">
        <v>4800</v>
      </c>
      <c r="G202" s="156" t="s">
        <v>5</v>
      </c>
    </row>
    <row r="203" spans="2:7" x14ac:dyDescent="0.3">
      <c r="B203" s="155" t="s">
        <v>688</v>
      </c>
      <c r="C203" s="156" t="s">
        <v>5</v>
      </c>
      <c r="D203" s="157"/>
      <c r="E203" s="155" t="s">
        <v>688</v>
      </c>
      <c r="F203" s="158">
        <v>11000</v>
      </c>
      <c r="G203" s="156" t="s">
        <v>5</v>
      </c>
    </row>
    <row r="204" spans="2:7" x14ac:dyDescent="0.3">
      <c r="B204" s="84" t="s">
        <v>624</v>
      </c>
      <c r="C204" s="85" t="s">
        <v>63</v>
      </c>
      <c r="D204" s="86"/>
      <c r="E204" s="84" t="s">
        <v>624</v>
      </c>
      <c r="F204" s="87">
        <v>200</v>
      </c>
      <c r="G204" s="85" t="s">
        <v>63</v>
      </c>
    </row>
    <row r="205" spans="2:7" x14ac:dyDescent="0.3">
      <c r="B205" s="84" t="s">
        <v>703</v>
      </c>
      <c r="C205" s="85" t="s">
        <v>4</v>
      </c>
      <c r="D205" s="86"/>
      <c r="E205" s="84" t="s">
        <v>703</v>
      </c>
      <c r="F205" s="87">
        <v>15</v>
      </c>
      <c r="G205" s="85" t="s">
        <v>4</v>
      </c>
    </row>
    <row r="206" spans="2:7" x14ac:dyDescent="0.3">
      <c r="B206" s="84" t="s">
        <v>702</v>
      </c>
      <c r="C206" s="85" t="s">
        <v>4</v>
      </c>
      <c r="D206" s="86"/>
      <c r="E206" s="84" t="s">
        <v>702</v>
      </c>
      <c r="F206" s="87">
        <v>50</v>
      </c>
      <c r="G206" s="85" t="s">
        <v>4</v>
      </c>
    </row>
    <row r="207" spans="2:7" x14ac:dyDescent="0.3">
      <c r="B207" s="84" t="s">
        <v>616</v>
      </c>
      <c r="C207" s="85" t="s">
        <v>9</v>
      </c>
      <c r="D207" s="86"/>
      <c r="E207" s="84" t="s">
        <v>616</v>
      </c>
      <c r="F207" s="87">
        <v>33</v>
      </c>
      <c r="G207" s="85" t="s">
        <v>9</v>
      </c>
    </row>
    <row r="208" spans="2:7" x14ac:dyDescent="0.3">
      <c r="B208" s="84" t="s">
        <v>625</v>
      </c>
      <c r="C208" s="85" t="s">
        <v>4</v>
      </c>
      <c r="D208" s="86"/>
      <c r="E208" s="84" t="s">
        <v>625</v>
      </c>
      <c r="F208" s="87">
        <v>10</v>
      </c>
      <c r="G208" s="85" t="s">
        <v>4</v>
      </c>
    </row>
    <row r="209" spans="2:7" x14ac:dyDescent="0.3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 x14ac:dyDescent="0.3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 x14ac:dyDescent="0.3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 x14ac:dyDescent="0.3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 x14ac:dyDescent="0.3">
      <c r="B213" s="84" t="s">
        <v>813</v>
      </c>
      <c r="C213" s="85" t="s">
        <v>423</v>
      </c>
      <c r="D213" s="86"/>
      <c r="E213" s="84" t="s">
        <v>813</v>
      </c>
      <c r="F213" s="87">
        <v>1300</v>
      </c>
      <c r="G213" s="85" t="s">
        <v>423</v>
      </c>
    </row>
    <row r="214" spans="2:7" x14ac:dyDescent="0.3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 x14ac:dyDescent="0.3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 x14ac:dyDescent="0.3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 x14ac:dyDescent="0.3">
      <c r="B217" s="54" t="s">
        <v>838</v>
      </c>
      <c r="C217" s="70" t="s">
        <v>4</v>
      </c>
      <c r="D217" s="71"/>
      <c r="E217" s="54" t="s">
        <v>838</v>
      </c>
      <c r="F217" s="56">
        <v>3</v>
      </c>
      <c r="G217" s="70" t="s">
        <v>4</v>
      </c>
    </row>
    <row r="218" spans="2:7" x14ac:dyDescent="0.3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 x14ac:dyDescent="0.3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 x14ac:dyDescent="0.3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 x14ac:dyDescent="0.3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 x14ac:dyDescent="0.3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 x14ac:dyDescent="0.3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 x14ac:dyDescent="0.3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 x14ac:dyDescent="0.3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 x14ac:dyDescent="0.3">
      <c r="B226" s="92" t="s">
        <v>630</v>
      </c>
      <c r="C226" s="70" t="s">
        <v>4</v>
      </c>
      <c r="D226" s="71"/>
      <c r="E226" s="92" t="s">
        <v>630</v>
      </c>
      <c r="F226" s="93">
        <v>7</v>
      </c>
      <c r="G226" s="70" t="s">
        <v>4</v>
      </c>
    </row>
    <row r="227" spans="2:7" x14ac:dyDescent="0.3">
      <c r="B227" s="54" t="s">
        <v>631</v>
      </c>
      <c r="C227" s="70" t="s">
        <v>4</v>
      </c>
      <c r="D227" s="71"/>
      <c r="E227" s="54" t="s">
        <v>631</v>
      </c>
      <c r="F227" s="56">
        <v>7</v>
      </c>
      <c r="G227" s="70" t="s">
        <v>4</v>
      </c>
    </row>
    <row r="228" spans="2:7" x14ac:dyDescent="0.3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 x14ac:dyDescent="0.3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 x14ac:dyDescent="0.3">
      <c r="B230" s="69" t="s">
        <v>632</v>
      </c>
      <c r="C230" s="70" t="s">
        <v>4</v>
      </c>
      <c r="D230" s="71"/>
      <c r="E230" s="69" t="s">
        <v>632</v>
      </c>
      <c r="F230" s="56">
        <v>11</v>
      </c>
      <c r="G230" s="70" t="s">
        <v>4</v>
      </c>
    </row>
    <row r="231" spans="2:7" x14ac:dyDescent="0.3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 x14ac:dyDescent="0.3">
      <c r="B232" s="69" t="s">
        <v>633</v>
      </c>
      <c r="C232" s="70" t="s">
        <v>4</v>
      </c>
      <c r="D232" s="71"/>
      <c r="E232" s="69" t="s">
        <v>633</v>
      </c>
      <c r="F232" s="72">
        <v>70</v>
      </c>
      <c r="G232" s="70" t="s">
        <v>4</v>
      </c>
    </row>
    <row r="233" spans="2:7" x14ac:dyDescent="0.3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 x14ac:dyDescent="0.3">
      <c r="B234" s="69" t="s">
        <v>634</v>
      </c>
      <c r="C234" s="70" t="s">
        <v>4</v>
      </c>
      <c r="D234" s="71"/>
      <c r="E234" s="69" t="s">
        <v>634</v>
      </c>
      <c r="F234" s="72">
        <v>400</v>
      </c>
      <c r="G234" s="70" t="s">
        <v>4</v>
      </c>
    </row>
    <row r="235" spans="2:7" x14ac:dyDescent="0.3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 x14ac:dyDescent="0.3">
      <c r="B236" s="69" t="s">
        <v>635</v>
      </c>
      <c r="C236" s="70" t="s">
        <v>4</v>
      </c>
      <c r="D236" s="71"/>
      <c r="E236" s="69" t="s">
        <v>635</v>
      </c>
      <c r="F236" s="72">
        <v>14</v>
      </c>
      <c r="G236" s="70" t="s">
        <v>4</v>
      </c>
    </row>
    <row r="237" spans="2:7" x14ac:dyDescent="0.3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 x14ac:dyDescent="0.3">
      <c r="B238" s="69" t="s">
        <v>636</v>
      </c>
      <c r="C238" s="70" t="s">
        <v>4</v>
      </c>
      <c r="D238" s="71"/>
      <c r="E238" s="69" t="s">
        <v>636</v>
      </c>
      <c r="F238" s="72">
        <v>60</v>
      </c>
      <c r="G238" s="70" t="s">
        <v>4</v>
      </c>
    </row>
    <row r="239" spans="2:7" x14ac:dyDescent="0.3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 x14ac:dyDescent="0.3">
      <c r="B240" s="69" t="s">
        <v>637</v>
      </c>
      <c r="C240" s="70" t="s">
        <v>4</v>
      </c>
      <c r="D240" s="71"/>
      <c r="E240" s="69" t="s">
        <v>637</v>
      </c>
      <c r="F240" s="72">
        <v>70</v>
      </c>
      <c r="G240" s="70" t="s">
        <v>4</v>
      </c>
    </row>
    <row r="241" spans="2:7" x14ac:dyDescent="0.3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 x14ac:dyDescent="0.3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 x14ac:dyDescent="0.3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 x14ac:dyDescent="0.3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 x14ac:dyDescent="0.3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 x14ac:dyDescent="0.3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 x14ac:dyDescent="0.3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 x14ac:dyDescent="0.3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 x14ac:dyDescent="0.3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 x14ac:dyDescent="0.3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 x14ac:dyDescent="0.3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 x14ac:dyDescent="0.3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 x14ac:dyDescent="0.3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 x14ac:dyDescent="0.3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 x14ac:dyDescent="0.3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 x14ac:dyDescent="0.3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 x14ac:dyDescent="0.3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 x14ac:dyDescent="0.3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 x14ac:dyDescent="0.3">
      <c r="B259" s="69" t="s">
        <v>815</v>
      </c>
      <c r="C259" s="70" t="s">
        <v>5</v>
      </c>
      <c r="D259" s="71"/>
      <c r="E259" s="69" t="s">
        <v>815</v>
      </c>
      <c r="F259" s="72">
        <v>15000</v>
      </c>
      <c r="G259" s="70" t="s">
        <v>5</v>
      </c>
    </row>
    <row r="260" spans="2:7" x14ac:dyDescent="0.3">
      <c r="B260" s="69" t="s">
        <v>816</v>
      </c>
      <c r="C260" s="70" t="s">
        <v>5</v>
      </c>
      <c r="D260" s="71"/>
      <c r="E260" s="69" t="s">
        <v>816</v>
      </c>
      <c r="F260" s="72">
        <v>22000</v>
      </c>
      <c r="G260" s="70" t="s">
        <v>5</v>
      </c>
    </row>
    <row r="261" spans="2:7" x14ac:dyDescent="0.3">
      <c r="B261" s="69" t="s">
        <v>817</v>
      </c>
      <c r="C261" s="70" t="s">
        <v>5</v>
      </c>
      <c r="D261" s="71"/>
      <c r="E261" s="69" t="s">
        <v>817</v>
      </c>
      <c r="F261" s="72">
        <v>34000</v>
      </c>
      <c r="G261" s="70" t="s">
        <v>5</v>
      </c>
    </row>
    <row r="262" spans="2:7" x14ac:dyDescent="0.3">
      <c r="B262" s="69" t="s">
        <v>818</v>
      </c>
      <c r="C262" s="70" t="s">
        <v>5</v>
      </c>
      <c r="D262" s="71"/>
      <c r="E262" s="69" t="s">
        <v>818</v>
      </c>
      <c r="F262" s="72">
        <v>21000</v>
      </c>
      <c r="G262" s="70" t="s">
        <v>5</v>
      </c>
    </row>
    <row r="263" spans="2:7" x14ac:dyDescent="0.3">
      <c r="B263" s="69" t="s">
        <v>819</v>
      </c>
      <c r="C263" s="70" t="s">
        <v>5</v>
      </c>
      <c r="D263" s="71"/>
      <c r="E263" s="69" t="s">
        <v>819</v>
      </c>
      <c r="F263" s="72">
        <v>33000</v>
      </c>
      <c r="G263" s="70" t="s">
        <v>5</v>
      </c>
    </row>
    <row r="264" spans="2:7" x14ac:dyDescent="0.3">
      <c r="B264" s="69" t="s">
        <v>820</v>
      </c>
      <c r="C264" s="70" t="s">
        <v>5</v>
      </c>
      <c r="D264" s="71"/>
      <c r="E264" s="69" t="s">
        <v>820</v>
      </c>
      <c r="F264" s="72">
        <v>25000</v>
      </c>
      <c r="G264" s="70" t="s">
        <v>5</v>
      </c>
    </row>
    <row r="265" spans="2:7" x14ac:dyDescent="0.3">
      <c r="B265" s="69" t="s">
        <v>821</v>
      </c>
      <c r="C265" s="70" t="s">
        <v>5</v>
      </c>
      <c r="D265" s="71"/>
      <c r="E265" s="69" t="s">
        <v>821</v>
      </c>
      <c r="F265" s="72">
        <v>70000</v>
      </c>
      <c r="G265" s="70" t="s">
        <v>5</v>
      </c>
    </row>
    <row r="266" spans="2:7" x14ac:dyDescent="0.3">
      <c r="B266" s="69" t="s">
        <v>822</v>
      </c>
      <c r="C266" s="70" t="s">
        <v>40</v>
      </c>
      <c r="D266" s="71"/>
      <c r="E266" s="69" t="s">
        <v>822</v>
      </c>
      <c r="F266" s="72">
        <v>2200</v>
      </c>
      <c r="G266" s="70" t="s">
        <v>40</v>
      </c>
    </row>
    <row r="267" spans="2:7" x14ac:dyDescent="0.3">
      <c r="B267" s="69" t="s">
        <v>823</v>
      </c>
      <c r="C267" s="70" t="s">
        <v>835</v>
      </c>
      <c r="D267" s="71"/>
      <c r="E267" s="69" t="s">
        <v>823</v>
      </c>
      <c r="F267" s="72">
        <v>4590</v>
      </c>
      <c r="G267" s="70" t="s">
        <v>835</v>
      </c>
    </row>
    <row r="268" spans="2:7" x14ac:dyDescent="0.3">
      <c r="B268" s="69" t="s">
        <v>824</v>
      </c>
      <c r="C268" s="70" t="s">
        <v>835</v>
      </c>
      <c r="D268" s="71"/>
      <c r="E268" s="69" t="s">
        <v>824</v>
      </c>
      <c r="F268" s="72">
        <v>7990</v>
      </c>
      <c r="G268" s="70" t="s">
        <v>835</v>
      </c>
    </row>
    <row r="269" spans="2:7" x14ac:dyDescent="0.3">
      <c r="B269" s="69" t="s">
        <v>825</v>
      </c>
      <c r="C269" s="70" t="s">
        <v>835</v>
      </c>
      <c r="D269" s="71"/>
      <c r="E269" s="69" t="s">
        <v>825</v>
      </c>
      <c r="F269" s="72">
        <v>11500</v>
      </c>
      <c r="G269" s="70" t="s">
        <v>835</v>
      </c>
    </row>
    <row r="270" spans="2:7" x14ac:dyDescent="0.3">
      <c r="B270" s="69" t="s">
        <v>826</v>
      </c>
      <c r="C270" s="70" t="s">
        <v>836</v>
      </c>
      <c r="D270" s="71"/>
      <c r="E270" s="69" t="s">
        <v>826</v>
      </c>
      <c r="F270" s="200">
        <v>1350</v>
      </c>
      <c r="G270" s="70" t="s">
        <v>836</v>
      </c>
    </row>
    <row r="271" spans="2:7" x14ac:dyDescent="0.3">
      <c r="B271" s="69" t="s">
        <v>827</v>
      </c>
      <c r="C271" s="70" t="s">
        <v>836</v>
      </c>
      <c r="D271" s="71"/>
      <c r="E271" s="69" t="s">
        <v>827</v>
      </c>
      <c r="F271" s="200">
        <v>2550</v>
      </c>
      <c r="G271" s="70" t="s">
        <v>836</v>
      </c>
    </row>
    <row r="272" spans="2:7" x14ac:dyDescent="0.3">
      <c r="B272" s="69" t="s">
        <v>828</v>
      </c>
      <c r="C272" s="70" t="s">
        <v>836</v>
      </c>
      <c r="D272" s="71"/>
      <c r="E272" s="69" t="s">
        <v>828</v>
      </c>
      <c r="F272" s="200">
        <v>2150</v>
      </c>
      <c r="G272" s="70" t="s">
        <v>836</v>
      </c>
    </row>
    <row r="273" spans="2:7" x14ac:dyDescent="0.3">
      <c r="B273" s="69" t="s">
        <v>829</v>
      </c>
      <c r="C273" s="70" t="s">
        <v>836</v>
      </c>
      <c r="D273" s="71"/>
      <c r="E273" s="69" t="s">
        <v>829</v>
      </c>
      <c r="F273" s="200">
        <v>5700</v>
      </c>
      <c r="G273" s="70" t="s">
        <v>836</v>
      </c>
    </row>
    <row r="274" spans="2:7" x14ac:dyDescent="0.3">
      <c r="B274" s="69" t="s">
        <v>830</v>
      </c>
      <c r="C274" s="70" t="s">
        <v>836</v>
      </c>
      <c r="D274" s="71"/>
      <c r="E274" s="69" t="s">
        <v>830</v>
      </c>
      <c r="F274" s="200">
        <v>2790</v>
      </c>
      <c r="G274" s="70" t="s">
        <v>836</v>
      </c>
    </row>
    <row r="275" spans="2:7" x14ac:dyDescent="0.3">
      <c r="B275" s="69" t="s">
        <v>831</v>
      </c>
      <c r="C275" s="70" t="s">
        <v>5</v>
      </c>
      <c r="D275" s="71"/>
      <c r="E275" s="69" t="s">
        <v>831</v>
      </c>
      <c r="F275" s="199">
        <v>54500</v>
      </c>
      <c r="G275" s="70" t="s">
        <v>5</v>
      </c>
    </row>
    <row r="276" spans="2:7" x14ac:dyDescent="0.3">
      <c r="B276" s="69" t="s">
        <v>832</v>
      </c>
      <c r="C276" s="70" t="s">
        <v>5</v>
      </c>
      <c r="D276" s="71"/>
      <c r="E276" s="69" t="s">
        <v>832</v>
      </c>
      <c r="F276" s="201">
        <v>54500</v>
      </c>
      <c r="G276" s="70" t="s">
        <v>5</v>
      </c>
    </row>
    <row r="277" spans="2:7" x14ac:dyDescent="0.3">
      <c r="B277" s="69" t="s">
        <v>833</v>
      </c>
      <c r="C277" s="70" t="s">
        <v>5</v>
      </c>
      <c r="D277" s="71"/>
      <c r="E277" s="69" t="s">
        <v>833</v>
      </c>
      <c r="F277" s="201">
        <v>92800</v>
      </c>
      <c r="G277" s="70" t="s">
        <v>5</v>
      </c>
    </row>
    <row r="278" spans="2:7" x14ac:dyDescent="0.3">
      <c r="B278" s="69" t="s">
        <v>834</v>
      </c>
      <c r="C278" s="70" t="s">
        <v>5</v>
      </c>
      <c r="D278" s="71"/>
      <c r="E278" s="69" t="s">
        <v>834</v>
      </c>
      <c r="F278" s="201">
        <v>1800</v>
      </c>
      <c r="G278" s="70" t="s">
        <v>5</v>
      </c>
    </row>
    <row r="279" spans="2:7" x14ac:dyDescent="0.3">
      <c r="F279" s="45"/>
      <c r="G279" s="45"/>
    </row>
    <row r="280" spans="2:7" x14ac:dyDescent="0.3">
      <c r="B280" s="74"/>
      <c r="C280" s="75"/>
      <c r="E280" s="195" t="s">
        <v>304</v>
      </c>
      <c r="F280" s="197">
        <v>0</v>
      </c>
      <c r="G280" s="76"/>
    </row>
    <row r="281" spans="2:7" x14ac:dyDescent="0.3">
      <c r="B281" s="45" t="s">
        <v>301</v>
      </c>
      <c r="C281" s="75" t="s">
        <v>13</v>
      </c>
      <c r="E281" s="196" t="s">
        <v>301</v>
      </c>
      <c r="F281" s="198">
        <v>399</v>
      </c>
      <c r="G281" s="77"/>
    </row>
    <row r="282" spans="2:7" x14ac:dyDescent="0.3">
      <c r="B282" s="45" t="s">
        <v>302</v>
      </c>
      <c r="C282" s="75" t="s">
        <v>13</v>
      </c>
      <c r="E282" s="196" t="s">
        <v>302</v>
      </c>
      <c r="F282" s="197">
        <v>499</v>
      </c>
      <c r="G282" s="76"/>
    </row>
    <row r="283" spans="2:7" x14ac:dyDescent="0.3">
      <c r="B283" s="45" t="s">
        <v>303</v>
      </c>
      <c r="C283" s="75" t="s">
        <v>13</v>
      </c>
      <c r="E283" s="196" t="s">
        <v>303</v>
      </c>
      <c r="F283" s="197">
        <v>599</v>
      </c>
      <c r="G283" s="76"/>
    </row>
    <row r="284" spans="2:7" x14ac:dyDescent="0.3">
      <c r="B284" s="45" t="s">
        <v>455</v>
      </c>
      <c r="C284" s="75" t="s">
        <v>13</v>
      </c>
      <c r="E284" s="196" t="s">
        <v>455</v>
      </c>
      <c r="F284" s="197">
        <v>799</v>
      </c>
      <c r="G284" s="76"/>
    </row>
    <row r="285" spans="2:7" x14ac:dyDescent="0.3">
      <c r="C285" s="75"/>
      <c r="E285" s="196" t="s">
        <v>456</v>
      </c>
      <c r="F285" s="197">
        <v>1200</v>
      </c>
      <c r="G285" s="76"/>
    </row>
    <row r="286" spans="2:7" x14ac:dyDescent="0.3">
      <c r="B286" s="74"/>
      <c r="C286" s="45" t="s">
        <v>107</v>
      </c>
      <c r="E286" s="195" t="s">
        <v>812</v>
      </c>
      <c r="F286" s="197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814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1" zoomScale="60" zoomScaleNormal="70" workbookViewId="0">
      <selection activeCell="U17" sqref="U17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19" t="s">
        <v>277</v>
      </c>
      <c r="O3" s="119" t="s">
        <v>278</v>
      </c>
      <c r="P3" s="119"/>
      <c r="Q3" s="120"/>
      <c r="R3" s="120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648</v>
      </c>
      <c r="J4" s="11" t="s">
        <v>268</v>
      </c>
      <c r="K4" s="10" t="s">
        <v>100</v>
      </c>
      <c r="N4" s="121" t="s">
        <v>241</v>
      </c>
      <c r="O4" s="122" t="s">
        <v>256</v>
      </c>
      <c r="P4" s="123" t="s">
        <v>281</v>
      </c>
      <c r="Q4" s="124"/>
      <c r="R4" s="124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649</v>
      </c>
      <c r="J5" s="11" t="s">
        <v>269</v>
      </c>
      <c r="K5" s="10" t="s">
        <v>575</v>
      </c>
      <c r="N5" s="125" t="s">
        <v>300</v>
      </c>
      <c r="O5" s="123" t="s">
        <v>257</v>
      </c>
      <c r="P5" s="123" t="s">
        <v>332</v>
      </c>
      <c r="Q5" s="126" t="s">
        <v>295</v>
      </c>
      <c r="R5" t="s">
        <v>692</v>
      </c>
      <c r="S5" t="s">
        <v>693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650</v>
      </c>
      <c r="J6" s="11" t="s">
        <v>581</v>
      </c>
      <c r="K6" s="10" t="s">
        <v>574</v>
      </c>
      <c r="N6" s="125" t="s">
        <v>242</v>
      </c>
      <c r="O6" s="123" t="s">
        <v>258</v>
      </c>
      <c r="P6" s="123" t="s">
        <v>330</v>
      </c>
      <c r="Q6" s="126" t="s">
        <v>295</v>
      </c>
      <c r="R6" t="s">
        <v>692</v>
      </c>
      <c r="S6" t="s">
        <v>693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651</v>
      </c>
      <c r="J7" s="13" t="s">
        <v>283</v>
      </c>
      <c r="K7" s="13" t="s">
        <v>68</v>
      </c>
      <c r="N7" s="125" t="s">
        <v>243</v>
      </c>
      <c r="O7" s="1" t="s">
        <v>585</v>
      </c>
      <c r="P7" s="123" t="s">
        <v>331</v>
      </c>
      <c r="Q7" s="126" t="s">
        <v>294</v>
      </c>
      <c r="R7" s="125" t="s">
        <v>243</v>
      </c>
      <c r="S7" t="s">
        <v>691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539</v>
      </c>
      <c r="K8" s="14" t="s">
        <v>122</v>
      </c>
      <c r="N8" s="125" t="s">
        <v>244</v>
      </c>
      <c r="O8" s="1" t="s">
        <v>586</v>
      </c>
      <c r="P8" s="123" t="s">
        <v>329</v>
      </c>
      <c r="Q8" s="126" t="s">
        <v>294</v>
      </c>
      <c r="R8" s="125" t="s">
        <v>243</v>
      </c>
      <c r="S8" t="s">
        <v>691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653</v>
      </c>
      <c r="J9" s="13" t="s">
        <v>582</v>
      </c>
      <c r="K9" s="14" t="s">
        <v>431</v>
      </c>
      <c r="N9" s="121" t="s">
        <v>245</v>
      </c>
      <c r="O9" s="122" t="s">
        <v>259</v>
      </c>
      <c r="P9" s="123" t="s">
        <v>561</v>
      </c>
      <c r="Q9" s="126" t="s">
        <v>295</v>
      </c>
      <c r="R9" t="s">
        <v>692</v>
      </c>
      <c r="S9" t="s">
        <v>693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654</v>
      </c>
      <c r="J10" t="s">
        <v>551</v>
      </c>
      <c r="K10" s="14" t="s">
        <v>552</v>
      </c>
      <c r="N10" s="125" t="s">
        <v>246</v>
      </c>
      <c r="O10" s="1" t="s">
        <v>260</v>
      </c>
      <c r="P10" s="123" t="s">
        <v>329</v>
      </c>
      <c r="Q10" s="126" t="s">
        <v>294</v>
      </c>
      <c r="R10" s="125" t="s">
        <v>243</v>
      </c>
      <c r="S10" t="s">
        <v>691</v>
      </c>
      <c r="T10" t="s">
        <v>318</v>
      </c>
      <c r="U10" s="4" t="s">
        <v>325</v>
      </c>
      <c r="W10" t="s">
        <v>618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655</v>
      </c>
      <c r="J11" t="s">
        <v>266</v>
      </c>
      <c r="N11" s="127" t="s">
        <v>247</v>
      </c>
      <c r="O11" s="1" t="s">
        <v>261</v>
      </c>
      <c r="P11" s="123" t="s">
        <v>329</v>
      </c>
      <c r="Q11" s="126" t="s">
        <v>294</v>
      </c>
      <c r="R11" s="125" t="s">
        <v>243</v>
      </c>
      <c r="S11" t="s">
        <v>691</v>
      </c>
      <c r="T11" t="s">
        <v>319</v>
      </c>
      <c r="U11" s="4" t="s">
        <v>327</v>
      </c>
      <c r="W11" t="s">
        <v>619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656</v>
      </c>
      <c r="N12" s="125" t="s">
        <v>614</v>
      </c>
      <c r="O12" s="1" t="s">
        <v>615</v>
      </c>
      <c r="P12" s="123" t="s">
        <v>329</v>
      </c>
      <c r="Q12" s="126" t="s">
        <v>294</v>
      </c>
      <c r="R12" s="125" t="s">
        <v>243</v>
      </c>
      <c r="S12" t="s">
        <v>691</v>
      </c>
      <c r="T12" t="s">
        <v>320</v>
      </c>
      <c r="U12" s="4" t="s">
        <v>328</v>
      </c>
      <c r="W12" t="s">
        <v>620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656</v>
      </c>
      <c r="N13" s="12" t="s">
        <v>594</v>
      </c>
      <c r="O13" s="1" t="s">
        <v>595</v>
      </c>
      <c r="P13" s="123" t="s">
        <v>329</v>
      </c>
      <c r="Q13" s="126" t="s">
        <v>294</v>
      </c>
      <c r="R13" s="125" t="s">
        <v>243</v>
      </c>
      <c r="S13" t="s">
        <v>691</v>
      </c>
      <c r="T13" t="s">
        <v>335</v>
      </c>
      <c r="U13" s="4" t="s">
        <v>565</v>
      </c>
      <c r="W13" t="s">
        <v>621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657</v>
      </c>
      <c r="J14" s="4"/>
      <c r="N14" s="125" t="s">
        <v>626</v>
      </c>
      <c r="O14" s="122" t="s">
        <v>627</v>
      </c>
      <c r="P14" s="123" t="s">
        <v>330</v>
      </c>
      <c r="Q14" s="126" t="s">
        <v>295</v>
      </c>
      <c r="R14" t="s">
        <v>692</v>
      </c>
      <c r="S14" t="s">
        <v>693</v>
      </c>
      <c r="T14" t="s">
        <v>336</v>
      </c>
      <c r="U14" s="4" t="s">
        <v>566</v>
      </c>
      <c r="W14" t="s">
        <v>622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5" t="s">
        <v>628</v>
      </c>
      <c r="O15" s="122" t="s">
        <v>629</v>
      </c>
      <c r="P15" s="123" t="s">
        <v>329</v>
      </c>
      <c r="Q15" s="126" t="s">
        <v>294</v>
      </c>
      <c r="R15" s="159"/>
      <c r="T15" t="s">
        <v>321</v>
      </c>
      <c r="U15" s="4" t="s">
        <v>326</v>
      </c>
      <c r="W15" t="s">
        <v>617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5" t="s">
        <v>248</v>
      </c>
      <c r="O16" s="122" t="s">
        <v>262</v>
      </c>
      <c r="P16" s="123" t="s">
        <v>591</v>
      </c>
      <c r="Q16" s="126" t="s">
        <v>293</v>
      </c>
      <c r="R16" s="159"/>
      <c r="T16" t="s">
        <v>322</v>
      </c>
      <c r="U16" s="4" t="s">
        <v>849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5" t="s">
        <v>249</v>
      </c>
      <c r="O17" s="1" t="s">
        <v>587</v>
      </c>
      <c r="P17" s="123" t="s">
        <v>233</v>
      </c>
      <c r="Q17" s="126" t="s">
        <v>293</v>
      </c>
      <c r="R17" s="159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646</v>
      </c>
      <c r="M18" s="10" t="s">
        <v>575</v>
      </c>
      <c r="N18" s="125" t="s">
        <v>250</v>
      </c>
      <c r="O18" s="1" t="s">
        <v>588</v>
      </c>
      <c r="P18" s="123" t="s">
        <v>233</v>
      </c>
      <c r="Q18" s="126" t="s">
        <v>293</v>
      </c>
      <c r="R18" s="159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646</v>
      </c>
      <c r="M19" s="10" t="s">
        <v>575</v>
      </c>
      <c r="N19" s="128" t="s">
        <v>583</v>
      </c>
      <c r="O19" s="129" t="s">
        <v>589</v>
      </c>
      <c r="P19" s="123" t="s">
        <v>287</v>
      </c>
      <c r="Q19" s="123" t="s">
        <v>334</v>
      </c>
      <c r="R19" s="124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646</v>
      </c>
      <c r="M20" s="10" t="s">
        <v>575</v>
      </c>
      <c r="N20" s="121" t="s">
        <v>251</v>
      </c>
      <c r="O20" s="122" t="s">
        <v>263</v>
      </c>
      <c r="P20" s="123" t="s">
        <v>593</v>
      </c>
      <c r="Q20" s="123" t="s">
        <v>333</v>
      </c>
      <c r="R20" s="124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646</v>
      </c>
      <c r="M21" s="10" t="s">
        <v>575</v>
      </c>
      <c r="N21" s="125" t="s">
        <v>252</v>
      </c>
      <c r="O21" s="122" t="s">
        <v>264</v>
      </c>
      <c r="P21" s="123" t="s">
        <v>287</v>
      </c>
      <c r="Q21" s="123" t="s">
        <v>334</v>
      </c>
      <c r="R21" s="124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7" t="s">
        <v>253</v>
      </c>
      <c r="O22" s="122" t="s">
        <v>265</v>
      </c>
      <c r="P22" s="123" t="s">
        <v>392</v>
      </c>
      <c r="Q22" s="126" t="s">
        <v>295</v>
      </c>
      <c r="R22" s="159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5" t="s">
        <v>254</v>
      </c>
      <c r="O23" s="122" t="s">
        <v>288</v>
      </c>
      <c r="P23" s="123" t="s">
        <v>287</v>
      </c>
      <c r="Q23" s="123" t="s">
        <v>334</v>
      </c>
      <c r="R23" s="124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8" t="s">
        <v>584</v>
      </c>
      <c r="O24" s="129" t="s">
        <v>590</v>
      </c>
      <c r="P24" s="123" t="s">
        <v>287</v>
      </c>
      <c r="Q24" s="123" t="s">
        <v>334</v>
      </c>
      <c r="R24" s="124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5" t="s">
        <v>361</v>
      </c>
      <c r="O25" s="122" t="s">
        <v>362</v>
      </c>
      <c r="P25" s="123" t="s">
        <v>330</v>
      </c>
      <c r="Q25" s="126" t="s">
        <v>295</v>
      </c>
      <c r="R25" s="159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5" t="s">
        <v>255</v>
      </c>
      <c r="O26" s="122" t="s">
        <v>289</v>
      </c>
      <c r="P26" s="123" t="s">
        <v>592</v>
      </c>
      <c r="Q26" s="123" t="s">
        <v>334</v>
      </c>
      <c r="R26" s="124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646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646</v>
      </c>
      <c r="M28" s="10" t="s">
        <v>575</v>
      </c>
      <c r="N28" s="10" t="s">
        <v>648</v>
      </c>
      <c r="O28" s="10" t="s">
        <v>383</v>
      </c>
      <c r="P28" s="121" t="s">
        <v>241</v>
      </c>
      <c r="Q28" s="121" t="s">
        <v>241</v>
      </c>
      <c r="R28" s="160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646</v>
      </c>
      <c r="M29" s="10" t="s">
        <v>575</v>
      </c>
      <c r="N29" s="10" t="s">
        <v>649</v>
      </c>
      <c r="O29" s="10" t="s">
        <v>384</v>
      </c>
      <c r="P29" s="125" t="s">
        <v>300</v>
      </c>
      <c r="Q29" s="125" t="s">
        <v>300</v>
      </c>
      <c r="R29" s="161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645</v>
      </c>
      <c r="M30" s="10" t="s">
        <v>647</v>
      </c>
      <c r="N30" s="10" t="s">
        <v>650</v>
      </c>
      <c r="O30" s="10" t="s">
        <v>385</v>
      </c>
      <c r="P30" s="125" t="s">
        <v>626</v>
      </c>
      <c r="Q30" s="125" t="s">
        <v>626</v>
      </c>
      <c r="R30" s="161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645</v>
      </c>
      <c r="M31" s="10" t="s">
        <v>647</v>
      </c>
      <c r="N31" s="10" t="s">
        <v>651</v>
      </c>
      <c r="O31" s="10" t="s">
        <v>709</v>
      </c>
      <c r="P31" s="125" t="s">
        <v>242</v>
      </c>
      <c r="Q31" s="125" t="s">
        <v>242</v>
      </c>
      <c r="R31" s="161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647</v>
      </c>
      <c r="N32" s="10" t="s">
        <v>652</v>
      </c>
      <c r="O32" s="10" t="s">
        <v>658</v>
      </c>
      <c r="P32" s="125" t="s">
        <v>243</v>
      </c>
      <c r="Q32" s="125" t="s">
        <v>243</v>
      </c>
      <c r="R32" s="161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699</v>
      </c>
      <c r="L33" s="11" t="s">
        <v>581</v>
      </c>
      <c r="M33" s="10" t="s">
        <v>647</v>
      </c>
      <c r="N33" s="10" t="s">
        <v>653</v>
      </c>
      <c r="O33" s="12" t="s">
        <v>386</v>
      </c>
      <c r="P33" s="125" t="s">
        <v>244</v>
      </c>
      <c r="Q33" s="125" t="s">
        <v>694</v>
      </c>
      <c r="R33" s="161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699</v>
      </c>
      <c r="L34" s="11" t="s">
        <v>581</v>
      </c>
      <c r="M34" s="10" t="s">
        <v>647</v>
      </c>
      <c r="N34" s="24" t="s">
        <v>654</v>
      </c>
      <c r="O34" s="12" t="s">
        <v>387</v>
      </c>
      <c r="P34" s="121" t="s">
        <v>245</v>
      </c>
      <c r="Q34" s="121" t="s">
        <v>245</v>
      </c>
      <c r="R34" s="160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699</v>
      </c>
      <c r="L35" s="11" t="s">
        <v>581</v>
      </c>
      <c r="M35" s="10" t="s">
        <v>647</v>
      </c>
      <c r="N35" s="24" t="s">
        <v>655</v>
      </c>
      <c r="O35" s="12" t="s">
        <v>388</v>
      </c>
      <c r="P35" s="125" t="s">
        <v>246</v>
      </c>
      <c r="Q35" s="125" t="s">
        <v>695</v>
      </c>
      <c r="R35" s="161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699</v>
      </c>
      <c r="L36" s="11" t="s">
        <v>581</v>
      </c>
      <c r="M36" s="10" t="s">
        <v>647</v>
      </c>
      <c r="N36" s="10" t="s">
        <v>373</v>
      </c>
      <c r="O36" s="12" t="s">
        <v>389</v>
      </c>
      <c r="P36" s="127" t="s">
        <v>247</v>
      </c>
      <c r="Q36" s="127" t="s">
        <v>696</v>
      </c>
      <c r="R36" s="162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699</v>
      </c>
      <c r="L37" s="11" t="s">
        <v>581</v>
      </c>
      <c r="M37" s="10" t="s">
        <v>647</v>
      </c>
      <c r="N37" s="13" t="s">
        <v>283</v>
      </c>
      <c r="O37" s="10" t="s">
        <v>418</v>
      </c>
      <c r="P37" s="125" t="s">
        <v>614</v>
      </c>
      <c r="Q37" s="125" t="s">
        <v>614</v>
      </c>
      <c r="R37" s="161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699</v>
      </c>
      <c r="L38" s="11" t="s">
        <v>581</v>
      </c>
      <c r="M38" s="10" t="s">
        <v>647</v>
      </c>
      <c r="N38" s="12" t="s">
        <v>374</v>
      </c>
      <c r="O38" s="12" t="s">
        <v>391</v>
      </c>
      <c r="P38" s="12" t="s">
        <v>594</v>
      </c>
      <c r="Q38" s="125" t="s">
        <v>697</v>
      </c>
      <c r="R38" s="161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699</v>
      </c>
      <c r="L39" s="11" t="s">
        <v>581</v>
      </c>
      <c r="M39" s="10" t="s">
        <v>647</v>
      </c>
      <c r="N39" s="25" t="s">
        <v>549</v>
      </c>
      <c r="O39" s="12" t="s">
        <v>550</v>
      </c>
      <c r="P39" s="125" t="s">
        <v>626</v>
      </c>
      <c r="Q39" s="125" t="s">
        <v>626</v>
      </c>
      <c r="R39" s="161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699</v>
      </c>
      <c r="L40" s="11" t="s">
        <v>581</v>
      </c>
      <c r="M40" s="10" t="s">
        <v>647</v>
      </c>
      <c r="N40" s="12" t="s">
        <v>376</v>
      </c>
      <c r="O40" s="10"/>
      <c r="P40" s="125" t="s">
        <v>628</v>
      </c>
      <c r="Q40" s="125" t="s">
        <v>698</v>
      </c>
      <c r="R40" s="161"/>
    </row>
    <row r="41" spans="2:18" ht="15.6" x14ac:dyDescent="0.3">
      <c r="H41" s="4"/>
      <c r="I41" s="23" t="s">
        <v>599</v>
      </c>
      <c r="J41" s="20" t="s">
        <v>304</v>
      </c>
      <c r="K41" s="13" t="s">
        <v>699</v>
      </c>
      <c r="L41" s="11" t="s">
        <v>581</v>
      </c>
      <c r="M41" s="10" t="s">
        <v>647</v>
      </c>
      <c r="N41" s="12" t="s">
        <v>375</v>
      </c>
      <c r="O41" s="10"/>
      <c r="P41" s="125" t="s">
        <v>248</v>
      </c>
      <c r="Q41" s="125" t="s">
        <v>248</v>
      </c>
      <c r="R41" s="161"/>
    </row>
    <row r="42" spans="2:18" ht="15.6" x14ac:dyDescent="0.3">
      <c r="H42" s="4"/>
      <c r="I42" s="23" t="s">
        <v>356</v>
      </c>
      <c r="J42" s="20" t="s">
        <v>304</v>
      </c>
      <c r="K42" s="13" t="s">
        <v>699</v>
      </c>
      <c r="L42" s="11" t="s">
        <v>581</v>
      </c>
      <c r="M42" s="10" t="s">
        <v>647</v>
      </c>
      <c r="N42" s="10"/>
      <c r="O42" s="10"/>
      <c r="P42" s="125" t="s">
        <v>249</v>
      </c>
      <c r="Q42" s="125" t="s">
        <v>249</v>
      </c>
      <c r="R42" s="161"/>
    </row>
    <row r="43" spans="2:18" ht="15.6" x14ac:dyDescent="0.3">
      <c r="H43" s="4"/>
      <c r="I43" s="23" t="s">
        <v>600</v>
      </c>
      <c r="J43" s="20" t="s">
        <v>304</v>
      </c>
      <c r="K43" s="13" t="s">
        <v>699</v>
      </c>
      <c r="L43" s="11" t="s">
        <v>581</v>
      </c>
      <c r="M43" s="10" t="s">
        <v>647</v>
      </c>
      <c r="P43" s="125" t="s">
        <v>250</v>
      </c>
      <c r="Q43" s="125" t="s">
        <v>250</v>
      </c>
      <c r="R43" s="161"/>
    </row>
    <row r="44" spans="2:18" ht="15.6" x14ac:dyDescent="0.3">
      <c r="H44" s="4"/>
      <c r="I44" s="23" t="s">
        <v>357</v>
      </c>
      <c r="J44" s="20" t="s">
        <v>304</v>
      </c>
      <c r="K44" s="13" t="s">
        <v>699</v>
      </c>
      <c r="L44" s="11" t="s">
        <v>581</v>
      </c>
      <c r="M44" s="10" t="s">
        <v>647</v>
      </c>
      <c r="P44" s="128" t="s">
        <v>583</v>
      </c>
      <c r="Q44" s="128" t="s">
        <v>583</v>
      </c>
      <c r="R44" s="163"/>
    </row>
    <row r="45" spans="2:18" ht="15.6" x14ac:dyDescent="0.3">
      <c r="H45" s="4"/>
      <c r="I45" s="23" t="s">
        <v>358</v>
      </c>
      <c r="J45" s="20" t="s">
        <v>304</v>
      </c>
      <c r="K45" s="13" t="s">
        <v>699</v>
      </c>
      <c r="L45" s="11" t="s">
        <v>581</v>
      </c>
      <c r="M45" s="10" t="s">
        <v>647</v>
      </c>
      <c r="P45" s="121" t="s">
        <v>251</v>
      </c>
      <c r="Q45" s="121" t="s">
        <v>251</v>
      </c>
      <c r="R45" s="160"/>
    </row>
    <row r="46" spans="2:18" ht="15.6" x14ac:dyDescent="0.3">
      <c r="H46" s="4"/>
      <c r="I46" t="s">
        <v>643</v>
      </c>
      <c r="J46" s="20" t="s">
        <v>304</v>
      </c>
      <c r="K46" s="13" t="s">
        <v>699</v>
      </c>
      <c r="L46" s="11" t="s">
        <v>581</v>
      </c>
      <c r="M46" s="10" t="s">
        <v>647</v>
      </c>
      <c r="P46" s="125" t="s">
        <v>252</v>
      </c>
      <c r="Q46" s="125" t="s">
        <v>252</v>
      </c>
      <c r="R46" s="161"/>
    </row>
    <row r="47" spans="2:18" ht="15.6" x14ac:dyDescent="0.3">
      <c r="I47" t="s">
        <v>644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7" t="s">
        <v>253</v>
      </c>
      <c r="Q47" s="127" t="s">
        <v>253</v>
      </c>
      <c r="R47" s="162"/>
    </row>
    <row r="48" spans="2:18" ht="15.6" x14ac:dyDescent="0.3">
      <c r="I48" t="s">
        <v>640</v>
      </c>
      <c r="J48" s="20" t="s">
        <v>304</v>
      </c>
      <c r="K48" s="13" t="s">
        <v>699</v>
      </c>
      <c r="L48" s="11" t="s">
        <v>581</v>
      </c>
      <c r="M48" s="10" t="s">
        <v>574</v>
      </c>
      <c r="N48" s="11" t="s">
        <v>269</v>
      </c>
      <c r="P48" s="125" t="s">
        <v>254</v>
      </c>
      <c r="Q48" s="125" t="s">
        <v>254</v>
      </c>
      <c r="R48" s="161"/>
    </row>
    <row r="49" spans="9:18" ht="15.6" x14ac:dyDescent="0.3">
      <c r="I49" t="s">
        <v>641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8" t="s">
        <v>584</v>
      </c>
      <c r="Q49" s="128" t="s">
        <v>584</v>
      </c>
      <c r="R49" s="163"/>
    </row>
    <row r="50" spans="9:18" ht="15.6" x14ac:dyDescent="0.3">
      <c r="I50" t="s">
        <v>642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5" t="s">
        <v>361</v>
      </c>
      <c r="Q50" s="125" t="s">
        <v>361</v>
      </c>
      <c r="R50" s="161"/>
    </row>
    <row r="51" spans="9:18" ht="15.6" x14ac:dyDescent="0.3">
      <c r="I51" t="s">
        <v>638</v>
      </c>
      <c r="J51" s="20" t="s">
        <v>304</v>
      </c>
      <c r="K51" s="13" t="s">
        <v>283</v>
      </c>
      <c r="L51" s="154" t="s">
        <v>645</v>
      </c>
      <c r="M51" s="10" t="s">
        <v>647</v>
      </c>
      <c r="N51" s="11" t="s">
        <v>581</v>
      </c>
      <c r="P51" s="125" t="s">
        <v>255</v>
      </c>
      <c r="Q51" s="125" t="s">
        <v>255</v>
      </c>
      <c r="R51" s="161"/>
    </row>
    <row r="52" spans="9:18" ht="15.6" x14ac:dyDescent="0.3">
      <c r="I52" t="s">
        <v>639</v>
      </c>
      <c r="J52" s="20" t="s">
        <v>304</v>
      </c>
      <c r="K52" s="13" t="s">
        <v>283</v>
      </c>
      <c r="L52" s="154" t="s">
        <v>645</v>
      </c>
      <c r="M52" s="10" t="s">
        <v>647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643</v>
      </c>
      <c r="J84" s="20" t="s">
        <v>304</v>
      </c>
    </row>
    <row r="85" spans="9:11" ht="15.6" x14ac:dyDescent="0.3">
      <c r="I85" t="s">
        <v>644</v>
      </c>
      <c r="J85" s="20" t="s">
        <v>304</v>
      </c>
    </row>
    <row r="86" spans="9:11" ht="15.6" x14ac:dyDescent="0.3">
      <c r="I86" t="s">
        <v>640</v>
      </c>
      <c r="J86" s="20" t="s">
        <v>304</v>
      </c>
      <c r="K86">
        <v>399</v>
      </c>
    </row>
    <row r="87" spans="9:11" ht="15.6" x14ac:dyDescent="0.3">
      <c r="I87" t="s">
        <v>641</v>
      </c>
      <c r="J87" s="21" t="s">
        <v>301</v>
      </c>
      <c r="K87">
        <v>399</v>
      </c>
    </row>
    <row r="88" spans="9:11" ht="15.6" x14ac:dyDescent="0.3">
      <c r="I88" t="s">
        <v>642</v>
      </c>
      <c r="J88" s="20" t="s">
        <v>557</v>
      </c>
    </row>
    <row r="89" spans="9:11" ht="15.6" x14ac:dyDescent="0.3">
      <c r="I89" t="s">
        <v>638</v>
      </c>
      <c r="J89" s="20" t="s">
        <v>304</v>
      </c>
    </row>
    <row r="90" spans="9:11" ht="15.6" x14ac:dyDescent="0.3">
      <c r="I90" t="s">
        <v>639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19" t="s">
        <v>277</v>
      </c>
      <c r="N2" s="119" t="s">
        <v>278</v>
      </c>
      <c r="O2" s="166"/>
      <c r="P2" s="120"/>
    </row>
    <row r="3" spans="2:19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2" t="s">
        <v>712</v>
      </c>
      <c r="O3" s="169" t="s">
        <v>809</v>
      </c>
      <c r="P3" s="123" t="s">
        <v>713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714</v>
      </c>
      <c r="F4" s="9" t="s">
        <v>279</v>
      </c>
      <c r="G4" s="9" t="s">
        <v>279</v>
      </c>
      <c r="H4" s="10" t="s">
        <v>715</v>
      </c>
      <c r="I4" s="11" t="s">
        <v>268</v>
      </c>
      <c r="J4" s="10" t="s">
        <v>100</v>
      </c>
      <c r="M4" s="168" t="s">
        <v>245</v>
      </c>
      <c r="N4" s="123" t="s">
        <v>716</v>
      </c>
      <c r="O4" s="169" t="s">
        <v>810</v>
      </c>
      <c r="P4" s="123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714</v>
      </c>
      <c r="F5" s="9" t="s">
        <v>279</v>
      </c>
      <c r="G5" s="9" t="s">
        <v>282</v>
      </c>
      <c r="H5" s="10" t="s">
        <v>718</v>
      </c>
      <c r="I5" s="11" t="s">
        <v>269</v>
      </c>
      <c r="J5" s="10" t="s">
        <v>575</v>
      </c>
      <c r="M5" s="170" t="s">
        <v>719</v>
      </c>
      <c r="N5" s="123" t="s">
        <v>720</v>
      </c>
      <c r="O5" s="169" t="s">
        <v>811</v>
      </c>
      <c r="P5" s="123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714</v>
      </c>
      <c r="F6" s="9" t="s">
        <v>279</v>
      </c>
      <c r="G6" s="9" t="s">
        <v>181</v>
      </c>
      <c r="H6" s="10" t="s">
        <v>721</v>
      </c>
      <c r="I6" s="11" t="s">
        <v>722</v>
      </c>
      <c r="J6" s="10" t="s">
        <v>574</v>
      </c>
      <c r="M6" s="171" t="s">
        <v>242</v>
      </c>
      <c r="N6" s="122" t="s">
        <v>723</v>
      </c>
      <c r="O6" s="169" t="s">
        <v>724</v>
      </c>
      <c r="P6" s="123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714</v>
      </c>
      <c r="F7" s="9" t="s">
        <v>279</v>
      </c>
      <c r="G7" s="9" t="s">
        <v>222</v>
      </c>
      <c r="H7" s="10" t="s">
        <v>725</v>
      </c>
      <c r="I7" s="11" t="s">
        <v>726</v>
      </c>
      <c r="J7" s="10" t="s">
        <v>574</v>
      </c>
      <c r="M7" s="171" t="s">
        <v>727</v>
      </c>
      <c r="N7" s="122" t="s">
        <v>728</v>
      </c>
      <c r="O7" s="169" t="s">
        <v>724</v>
      </c>
      <c r="P7" s="123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714</v>
      </c>
      <c r="F8" s="9" t="s">
        <v>279</v>
      </c>
      <c r="G8" s="9" t="s">
        <v>284</v>
      </c>
      <c r="H8" s="10" t="s">
        <v>729</v>
      </c>
      <c r="I8" s="13" t="s">
        <v>283</v>
      </c>
      <c r="J8" s="13" t="s">
        <v>68</v>
      </c>
      <c r="K8" s="11"/>
      <c r="M8" s="168" t="s">
        <v>730</v>
      </c>
      <c r="N8" s="122" t="s">
        <v>731</v>
      </c>
      <c r="O8" s="169" t="s">
        <v>732</v>
      </c>
      <c r="P8" s="123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714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71" t="s">
        <v>584</v>
      </c>
      <c r="N9" s="122" t="s">
        <v>734</v>
      </c>
      <c r="O9" s="169" t="s">
        <v>732</v>
      </c>
      <c r="P9" s="123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714</v>
      </c>
      <c r="F10" s="9" t="s">
        <v>108</v>
      </c>
      <c r="G10" s="4" t="s">
        <v>368</v>
      </c>
      <c r="H10" s="24" t="s">
        <v>735</v>
      </c>
      <c r="I10" s="13" t="s">
        <v>846</v>
      </c>
      <c r="J10" s="14" t="s">
        <v>847</v>
      </c>
      <c r="M10" s="168" t="s">
        <v>244</v>
      </c>
      <c r="N10" s="122" t="s">
        <v>736</v>
      </c>
      <c r="O10" s="169" t="s">
        <v>737</v>
      </c>
      <c r="P10" s="123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714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72" t="s">
        <v>246</v>
      </c>
      <c r="N11" s="122" t="s">
        <v>260</v>
      </c>
      <c r="O11" s="169" t="s">
        <v>811</v>
      </c>
      <c r="P11" s="123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714</v>
      </c>
      <c r="F12" s="9" t="s">
        <v>108</v>
      </c>
      <c r="G12" s="4" t="s">
        <v>740</v>
      </c>
      <c r="H12" s="13" t="s">
        <v>283</v>
      </c>
      <c r="I12" t="s">
        <v>266</v>
      </c>
      <c r="M12" s="171" t="s">
        <v>741</v>
      </c>
      <c r="N12" s="122" t="s">
        <v>742</v>
      </c>
      <c r="O12" s="169" t="s">
        <v>732</v>
      </c>
      <c r="P12" s="123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714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71" t="s">
        <v>594</v>
      </c>
      <c r="N13" s="122" t="s">
        <v>744</v>
      </c>
      <c r="O13" s="169" t="s">
        <v>732</v>
      </c>
      <c r="P13" s="123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646</v>
      </c>
      <c r="J14" s="10" t="s">
        <v>575</v>
      </c>
      <c r="K14" t="s">
        <v>745</v>
      </c>
      <c r="M14" s="171" t="s">
        <v>614</v>
      </c>
      <c r="N14" s="122" t="s">
        <v>746</v>
      </c>
      <c r="O14" s="169" t="s">
        <v>732</v>
      </c>
      <c r="P14" s="123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645</v>
      </c>
      <c r="J15" s="10" t="s">
        <v>647</v>
      </c>
      <c r="K15" t="s">
        <v>747</v>
      </c>
      <c r="M15" s="172" t="s">
        <v>748</v>
      </c>
      <c r="N15" s="122" t="s">
        <v>629</v>
      </c>
      <c r="O15" s="169" t="s">
        <v>732</v>
      </c>
      <c r="P15" s="123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71" t="s">
        <v>248</v>
      </c>
      <c r="N16" s="122" t="s">
        <v>750</v>
      </c>
      <c r="O16" s="169" t="s">
        <v>751</v>
      </c>
      <c r="P16" s="123" t="s">
        <v>752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539</v>
      </c>
      <c r="J17" s="12" t="s">
        <v>844</v>
      </c>
      <c r="K17" s="25" t="s">
        <v>845</v>
      </c>
      <c r="M17" s="170" t="s">
        <v>249</v>
      </c>
      <c r="N17" s="122" t="s">
        <v>753</v>
      </c>
      <c r="O17" s="169" t="s">
        <v>754</v>
      </c>
      <c r="P17" s="123" t="s">
        <v>752</v>
      </c>
      <c r="R17" t="s">
        <v>755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1" t="s">
        <v>756</v>
      </c>
      <c r="N18" s="173" t="s">
        <v>757</v>
      </c>
      <c r="O18" s="169" t="s">
        <v>732</v>
      </c>
      <c r="P18" s="123" t="s">
        <v>752</v>
      </c>
      <c r="R18" t="s">
        <v>758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1" t="s">
        <v>250</v>
      </c>
      <c r="N19" s="122" t="s">
        <v>759</v>
      </c>
      <c r="O19" s="169" t="s">
        <v>760</v>
      </c>
      <c r="P19" s="123" t="s">
        <v>752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645</v>
      </c>
      <c r="L20" s="10" t="s">
        <v>647</v>
      </c>
      <c r="M20" s="171" t="s">
        <v>255</v>
      </c>
      <c r="N20" s="122" t="s">
        <v>289</v>
      </c>
      <c r="O20" s="169" t="s">
        <v>761</v>
      </c>
      <c r="P20" s="123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71" t="s">
        <v>254</v>
      </c>
      <c r="N21" s="122" t="s">
        <v>288</v>
      </c>
      <c r="O21" s="169" t="s">
        <v>761</v>
      </c>
      <c r="P21" s="123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763</v>
      </c>
      <c r="N22" s="122" t="s">
        <v>764</v>
      </c>
      <c r="O22" s="169" t="s">
        <v>765</v>
      </c>
      <c r="P22" s="123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766</v>
      </c>
      <c r="N23" s="173" t="s">
        <v>265</v>
      </c>
      <c r="O23" s="169" t="s">
        <v>732</v>
      </c>
      <c r="P23" s="123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1" t="s">
        <v>583</v>
      </c>
      <c r="N24" s="122" t="s">
        <v>767</v>
      </c>
      <c r="O24" s="169" t="s">
        <v>768</v>
      </c>
      <c r="P24" s="123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1" t="s">
        <v>769</v>
      </c>
      <c r="N25" s="122" t="s">
        <v>362</v>
      </c>
      <c r="O25" s="169" t="s">
        <v>770</v>
      </c>
      <c r="P25" s="123" t="s">
        <v>771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772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M29" s="10" t="s">
        <v>715</v>
      </c>
      <c r="N29" s="10" t="s">
        <v>383</v>
      </c>
      <c r="O29" s="168" t="s">
        <v>243</v>
      </c>
      <c r="P29" s="171" t="s">
        <v>837</v>
      </c>
      <c r="R29" t="s">
        <v>775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M30" s="10" t="s">
        <v>718</v>
      </c>
      <c r="N30" s="10" t="s">
        <v>384</v>
      </c>
      <c r="O30" s="171" t="s">
        <v>244</v>
      </c>
      <c r="P30" s="171" t="s">
        <v>737</v>
      </c>
      <c r="R30" t="s">
        <v>777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721</v>
      </c>
      <c r="N31" s="10" t="s">
        <v>385</v>
      </c>
      <c r="O31" s="171" t="s">
        <v>245</v>
      </c>
      <c r="P31" s="171" t="s">
        <v>717</v>
      </c>
      <c r="R31" t="s">
        <v>779</v>
      </c>
    </row>
    <row r="32" spans="2:18" ht="25.2" thickBot="1" x14ac:dyDescent="0.75">
      <c r="B32" s="174" t="s">
        <v>229</v>
      </c>
      <c r="C32" s="175" t="s">
        <v>230</v>
      </c>
      <c r="D32" s="175" t="s">
        <v>740</v>
      </c>
      <c r="E32" s="175" t="s">
        <v>740</v>
      </c>
      <c r="F32" s="175" t="s">
        <v>740</v>
      </c>
      <c r="G32" s="4"/>
      <c r="H32" s="22" t="s">
        <v>780</v>
      </c>
      <c r="I32" s="20" t="s">
        <v>304</v>
      </c>
      <c r="M32" s="10" t="s">
        <v>725</v>
      </c>
      <c r="N32" s="10" t="s">
        <v>781</v>
      </c>
      <c r="O32" s="176" t="s">
        <v>782</v>
      </c>
      <c r="P32" s="176" t="s">
        <v>693</v>
      </c>
      <c r="R32" t="s">
        <v>783</v>
      </c>
    </row>
    <row r="33" spans="2:21" ht="25.2" thickBot="1" x14ac:dyDescent="0.75">
      <c r="B33" s="174" t="s">
        <v>232</v>
      </c>
      <c r="C33" s="177" t="s">
        <v>233</v>
      </c>
      <c r="D33" s="177" t="s">
        <v>369</v>
      </c>
      <c r="E33" s="177" t="s">
        <v>369</v>
      </c>
      <c r="F33" s="177" t="s">
        <v>369</v>
      </c>
      <c r="G33" s="4"/>
      <c r="H33" s="23" t="s">
        <v>349</v>
      </c>
      <c r="I33" s="20" t="s">
        <v>304</v>
      </c>
      <c r="M33" s="10" t="s">
        <v>729</v>
      </c>
      <c r="N33" s="10" t="s">
        <v>784</v>
      </c>
      <c r="O33" s="176" t="s">
        <v>692</v>
      </c>
      <c r="P33" s="176" t="s">
        <v>693</v>
      </c>
    </row>
    <row r="34" spans="2:21" ht="25.2" thickBot="1" x14ac:dyDescent="0.75">
      <c r="B34" s="178" t="s">
        <v>234</v>
      </c>
      <c r="C34" s="177" t="s">
        <v>235</v>
      </c>
      <c r="D34" s="177" t="s">
        <v>369</v>
      </c>
      <c r="E34" s="177" t="s">
        <v>369</v>
      </c>
      <c r="F34" s="177" t="s">
        <v>369</v>
      </c>
      <c r="G34" s="4"/>
      <c r="H34" s="23" t="s">
        <v>486</v>
      </c>
      <c r="I34" s="20" t="s">
        <v>304</v>
      </c>
      <c r="M34" s="10" t="s">
        <v>733</v>
      </c>
      <c r="N34" s="12" t="s">
        <v>386</v>
      </c>
      <c r="O34" s="176" t="s">
        <v>785</v>
      </c>
      <c r="P34" s="176" t="s">
        <v>693</v>
      </c>
    </row>
    <row r="35" spans="2:21" ht="16.2" thickBot="1" x14ac:dyDescent="0.35">
      <c r="B35" s="179" t="s">
        <v>236</v>
      </c>
      <c r="C35" s="177" t="s">
        <v>237</v>
      </c>
      <c r="D35" s="177" t="s">
        <v>369</v>
      </c>
      <c r="E35" s="177" t="s">
        <v>369</v>
      </c>
      <c r="F35" s="177" t="s">
        <v>369</v>
      </c>
      <c r="G35" s="4"/>
      <c r="H35" s="23" t="s">
        <v>485</v>
      </c>
      <c r="I35" s="20" t="s">
        <v>304</v>
      </c>
      <c r="M35" s="10" t="s">
        <v>735</v>
      </c>
      <c r="N35" s="12" t="s">
        <v>387</v>
      </c>
      <c r="U35" s="120"/>
    </row>
    <row r="36" spans="2:21" ht="16.2" thickBot="1" x14ac:dyDescent="0.35">
      <c r="B36" s="179" t="s">
        <v>238</v>
      </c>
      <c r="C36" s="177" t="s">
        <v>239</v>
      </c>
      <c r="D36" s="177" t="s">
        <v>369</v>
      </c>
      <c r="E36" s="177" t="s">
        <v>369</v>
      </c>
      <c r="F36" s="177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4"/>
    </row>
    <row r="37" spans="2:21" ht="16.2" thickBot="1" x14ac:dyDescent="0.35">
      <c r="B37" s="179" t="s">
        <v>363</v>
      </c>
      <c r="C37" s="177" t="s">
        <v>380</v>
      </c>
      <c r="D37" s="177" t="s">
        <v>738</v>
      </c>
      <c r="E37" s="177" t="s">
        <v>738</v>
      </c>
      <c r="F37" s="177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79" t="s">
        <v>377</v>
      </c>
      <c r="C38" s="177" t="s">
        <v>786</v>
      </c>
      <c r="D38" s="177" t="s">
        <v>738</v>
      </c>
      <c r="E38" s="177" t="s">
        <v>738</v>
      </c>
      <c r="F38" s="177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79" t="s">
        <v>364</v>
      </c>
      <c r="C39" s="177" t="s">
        <v>787</v>
      </c>
      <c r="D39" s="177" t="s">
        <v>740</v>
      </c>
      <c r="E39" s="177" t="s">
        <v>740</v>
      </c>
      <c r="F39" s="177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5"/>
    </row>
    <row r="40" spans="2:21" ht="16.2" thickBot="1" x14ac:dyDescent="0.35">
      <c r="B40" s="179" t="s">
        <v>365</v>
      </c>
      <c r="C40" s="177" t="s">
        <v>378</v>
      </c>
      <c r="D40" s="177" t="s">
        <v>743</v>
      </c>
      <c r="E40" s="177" t="s">
        <v>743</v>
      </c>
      <c r="F40" s="177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5"/>
    </row>
    <row r="41" spans="2:21" ht="16.2" thickBot="1" x14ac:dyDescent="0.35">
      <c r="B41" s="180" t="s">
        <v>788</v>
      </c>
      <c r="C41" s="181" t="s">
        <v>789</v>
      </c>
      <c r="D41" s="177" t="s">
        <v>740</v>
      </c>
      <c r="E41" s="177" t="s">
        <v>740</v>
      </c>
      <c r="F41" s="177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2" t="s">
        <v>790</v>
      </c>
      <c r="C42" s="177" t="s">
        <v>791</v>
      </c>
      <c r="D42" s="177" t="s">
        <v>743</v>
      </c>
      <c r="E42" s="177" t="s">
        <v>743</v>
      </c>
      <c r="F42" s="177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5"/>
    </row>
    <row r="43" spans="2:21" ht="15.6" x14ac:dyDescent="0.3">
      <c r="B43" s="179" t="s">
        <v>792</v>
      </c>
      <c r="C43" s="183"/>
      <c r="D43" s="183"/>
      <c r="E43" s="183"/>
      <c r="G43" s="4"/>
      <c r="H43" s="23" t="s">
        <v>598</v>
      </c>
      <c r="I43" s="21" t="s">
        <v>301</v>
      </c>
      <c r="J43">
        <v>399</v>
      </c>
      <c r="M43" s="10"/>
      <c r="N43" s="10"/>
      <c r="U43" s="125"/>
    </row>
    <row r="44" spans="2:21" ht="15.45" customHeight="1" x14ac:dyDescent="0.3">
      <c r="G44" s="4"/>
      <c r="H44" s="23" t="s">
        <v>519</v>
      </c>
      <c r="I44" s="20" t="s">
        <v>304</v>
      </c>
      <c r="U44" s="125"/>
    </row>
    <row r="45" spans="2:21" ht="15.45" customHeight="1" x14ac:dyDescent="0.3">
      <c r="G45" s="4"/>
      <c r="H45" s="23" t="s">
        <v>793</v>
      </c>
      <c r="I45" s="20" t="s">
        <v>304</v>
      </c>
      <c r="U45" s="125"/>
    </row>
    <row r="46" spans="2:21" ht="15.6" x14ac:dyDescent="0.3">
      <c r="G46" s="4"/>
      <c r="H46" s="184" t="s">
        <v>794</v>
      </c>
      <c r="I46" s="20" t="s">
        <v>304</v>
      </c>
      <c r="J46" s="185"/>
    </row>
    <row r="47" spans="2:21" ht="15.6" x14ac:dyDescent="0.3">
      <c r="G47" s="4"/>
      <c r="H47" s="23" t="s">
        <v>839</v>
      </c>
      <c r="I47" s="21" t="s">
        <v>302</v>
      </c>
      <c r="U47" s="159"/>
    </row>
    <row r="48" spans="2:21" x14ac:dyDescent="0.3">
      <c r="H48" s="23" t="s">
        <v>840</v>
      </c>
      <c r="I48" t="s">
        <v>557</v>
      </c>
      <c r="U48" s="159"/>
    </row>
    <row r="49" spans="8:21" ht="15.6" x14ac:dyDescent="0.3">
      <c r="H49" s="184" t="s">
        <v>795</v>
      </c>
      <c r="I49" s="21" t="s">
        <v>302</v>
      </c>
      <c r="U49" s="159"/>
    </row>
    <row r="50" spans="8:21" ht="15.6" x14ac:dyDescent="0.3">
      <c r="H50" s="23" t="s">
        <v>796</v>
      </c>
      <c r="I50" s="20" t="s">
        <v>304</v>
      </c>
      <c r="U50" s="159"/>
    </row>
    <row r="51" spans="8:21" ht="15.6" x14ac:dyDescent="0.3">
      <c r="H51" s="23" t="s">
        <v>356</v>
      </c>
      <c r="I51" s="20" t="s">
        <v>304</v>
      </c>
      <c r="U51" s="124"/>
    </row>
    <row r="52" spans="8:21" ht="15.6" x14ac:dyDescent="0.3">
      <c r="H52" s="23" t="s">
        <v>600</v>
      </c>
      <c r="I52" s="20" t="s">
        <v>304</v>
      </c>
      <c r="U52" s="124"/>
    </row>
    <row r="53" spans="8:21" ht="15.6" x14ac:dyDescent="0.3">
      <c r="H53" s="23" t="s">
        <v>357</v>
      </c>
      <c r="I53" s="20" t="s">
        <v>304</v>
      </c>
      <c r="U53" s="124"/>
    </row>
    <row r="54" spans="8:21" ht="15.6" x14ac:dyDescent="0.3">
      <c r="H54" s="23" t="s">
        <v>358</v>
      </c>
      <c r="I54" s="20" t="s">
        <v>304</v>
      </c>
      <c r="U54" s="159"/>
    </row>
    <row r="55" spans="8:21" ht="15.6" x14ac:dyDescent="0.3">
      <c r="H55" s="23" t="s">
        <v>797</v>
      </c>
      <c r="I55" s="20" t="s">
        <v>304</v>
      </c>
      <c r="U55" s="124"/>
    </row>
    <row r="56" spans="8:21" ht="15.6" x14ac:dyDescent="0.3">
      <c r="H56" s="23" t="s">
        <v>798</v>
      </c>
      <c r="I56" s="20" t="s">
        <v>304</v>
      </c>
      <c r="U56" s="124"/>
    </row>
    <row r="57" spans="8:21" ht="15.6" x14ac:dyDescent="0.3">
      <c r="H57" s="23" t="s">
        <v>841</v>
      </c>
      <c r="I57" s="20" t="s">
        <v>304</v>
      </c>
      <c r="U57" s="159"/>
    </row>
    <row r="58" spans="8:21" ht="15.6" x14ac:dyDescent="0.3">
      <c r="H58" t="s">
        <v>799</v>
      </c>
      <c r="I58" s="20" t="s">
        <v>304</v>
      </c>
      <c r="U58" s="124"/>
    </row>
    <row r="59" spans="8:21" ht="15.6" x14ac:dyDescent="0.3">
      <c r="H59" t="s">
        <v>800</v>
      </c>
      <c r="I59" s="20" t="s">
        <v>304</v>
      </c>
    </row>
    <row r="60" spans="8:21" ht="15.6" x14ac:dyDescent="0.3">
      <c r="H60" t="s">
        <v>801</v>
      </c>
      <c r="I60" s="20" t="s">
        <v>304</v>
      </c>
      <c r="J60">
        <v>399</v>
      </c>
    </row>
    <row r="61" spans="8:21" ht="15.6" x14ac:dyDescent="0.3">
      <c r="H61" t="s">
        <v>802</v>
      </c>
      <c r="I61" s="20" t="s">
        <v>304</v>
      </c>
      <c r="J61">
        <v>399</v>
      </c>
    </row>
    <row r="62" spans="8:21" ht="15.6" x14ac:dyDescent="0.3">
      <c r="H62" t="s">
        <v>803</v>
      </c>
      <c r="I62" s="20" t="s">
        <v>304</v>
      </c>
    </row>
    <row r="63" spans="8:21" ht="15.6" x14ac:dyDescent="0.3">
      <c r="H63" t="s">
        <v>842</v>
      </c>
      <c r="I63" s="20" t="s">
        <v>304</v>
      </c>
    </row>
    <row r="64" spans="8:21" ht="15.6" x14ac:dyDescent="0.3">
      <c r="H64" t="s">
        <v>843</v>
      </c>
      <c r="I64" s="20" t="s">
        <v>304</v>
      </c>
    </row>
    <row r="65" spans="8:9" ht="15.6" x14ac:dyDescent="0.3">
      <c r="H65" t="s">
        <v>638</v>
      </c>
      <c r="I65" s="20" t="s">
        <v>304</v>
      </c>
    </row>
    <row r="66" spans="8:9" x14ac:dyDescent="0.3">
      <c r="H66" t="s">
        <v>804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3"/>
  <sheetViews>
    <sheetView tabSelected="1" view="pageBreakPreview" topLeftCell="A24" zoomScale="60" zoomScaleNormal="80" workbookViewId="0">
      <selection activeCell="D101" sqref="D101:G101"/>
    </sheetView>
  </sheetViews>
  <sheetFormatPr defaultRowHeight="14.4" x14ac:dyDescent="0.3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5" width="14.21875" customWidth="1"/>
    <col min="6" max="6" width="8.77734375" customWidth="1"/>
    <col min="7" max="7" width="19.44140625" customWidth="1"/>
    <col min="8" max="8" width="18.2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 x14ac:dyDescent="0.7">
      <c r="A1" s="130"/>
      <c r="B1" s="131"/>
      <c r="C1" s="355" t="s">
        <v>439</v>
      </c>
      <c r="D1" s="355"/>
      <c r="E1" s="355"/>
      <c r="F1" s="355"/>
      <c r="G1" s="355"/>
      <c r="H1" s="355"/>
      <c r="I1" s="356"/>
      <c r="J1" s="132" t="s">
        <v>93</v>
      </c>
      <c r="K1" s="346" t="s">
        <v>855</v>
      </c>
      <c r="L1" s="347"/>
    </row>
    <row r="2" spans="1:12" ht="27" x14ac:dyDescent="0.75">
      <c r="A2" s="133"/>
      <c r="B2" s="134"/>
      <c r="C2" s="134"/>
      <c r="D2" s="134"/>
      <c r="E2" s="134"/>
      <c r="F2" s="134"/>
      <c r="G2" s="135"/>
      <c r="H2" s="136"/>
      <c r="I2" s="134"/>
      <c r="J2" s="137" t="s">
        <v>53</v>
      </c>
      <c r="K2" s="348" t="s">
        <v>856</v>
      </c>
      <c r="L2" s="349"/>
    </row>
    <row r="3" spans="1:12" ht="27" x14ac:dyDescent="0.75">
      <c r="A3" s="350" t="s">
        <v>292</v>
      </c>
      <c r="B3" s="351"/>
      <c r="C3" s="164" t="s">
        <v>857</v>
      </c>
      <c r="D3" s="138" t="s">
        <v>95</v>
      </c>
      <c r="E3" s="364" t="s">
        <v>854</v>
      </c>
      <c r="F3" s="365"/>
      <c r="G3" s="365"/>
      <c r="H3" s="365"/>
      <c r="I3" s="138" t="s">
        <v>308</v>
      </c>
      <c r="J3" s="358" t="s">
        <v>335</v>
      </c>
      <c r="K3" s="358"/>
      <c r="L3" s="359"/>
    </row>
    <row r="4" spans="1:12" ht="27" x14ac:dyDescent="0.75">
      <c r="A4" s="350" t="s">
        <v>94</v>
      </c>
      <c r="B4" s="351"/>
      <c r="C4" s="360" t="s">
        <v>858</v>
      </c>
      <c r="D4" s="361"/>
      <c r="E4" s="361"/>
      <c r="F4" s="361"/>
      <c r="G4" s="361"/>
      <c r="H4" s="361"/>
      <c r="I4" s="138" t="s">
        <v>601</v>
      </c>
      <c r="J4" s="362" t="s">
        <v>603</v>
      </c>
      <c r="K4" s="362"/>
      <c r="L4" s="363"/>
    </row>
    <row r="5" spans="1:12" ht="27" x14ac:dyDescent="0.75">
      <c r="A5" s="350" t="s">
        <v>340</v>
      </c>
      <c r="B5" s="351"/>
      <c r="C5" s="268" t="s">
        <v>344</v>
      </c>
      <c r="D5" s="138" t="s">
        <v>305</v>
      </c>
      <c r="E5" s="139">
        <v>1</v>
      </c>
      <c r="F5" s="140" t="s">
        <v>338</v>
      </c>
      <c r="G5" s="138" t="s">
        <v>102</v>
      </c>
      <c r="H5" s="139">
        <v>26</v>
      </c>
      <c r="I5" s="141" t="s">
        <v>306</v>
      </c>
      <c r="J5" s="138" t="s">
        <v>339</v>
      </c>
      <c r="K5" s="152">
        <v>243</v>
      </c>
      <c r="L5" s="142" t="s">
        <v>307</v>
      </c>
    </row>
    <row r="6" spans="1:12" ht="27" x14ac:dyDescent="0.75">
      <c r="A6" s="350" t="s">
        <v>312</v>
      </c>
      <c r="B6" s="351"/>
      <c r="C6" s="357" t="s">
        <v>859</v>
      </c>
      <c r="D6" s="353"/>
      <c r="E6" s="353"/>
      <c r="F6" s="353"/>
      <c r="G6" s="138" t="s">
        <v>314</v>
      </c>
      <c r="H6" s="353" t="s">
        <v>325</v>
      </c>
      <c r="I6" s="353"/>
      <c r="J6" s="138" t="s">
        <v>315</v>
      </c>
      <c r="K6" s="357" t="s">
        <v>860</v>
      </c>
      <c r="L6" s="354"/>
    </row>
    <row r="7" spans="1:12" ht="27" x14ac:dyDescent="0.75">
      <c r="A7" s="350" t="s">
        <v>313</v>
      </c>
      <c r="B7" s="351"/>
      <c r="C7" s="352"/>
      <c r="D7" s="352"/>
      <c r="E7" s="352"/>
      <c r="F7" s="352"/>
      <c r="G7" s="138" t="s">
        <v>314</v>
      </c>
      <c r="H7" s="353" t="s">
        <v>849</v>
      </c>
      <c r="I7" s="353"/>
      <c r="J7" s="138" t="s">
        <v>315</v>
      </c>
      <c r="K7" s="353" t="s">
        <v>849</v>
      </c>
      <c r="L7" s="354"/>
    </row>
    <row r="8" spans="1:12" ht="27" x14ac:dyDescent="0.75">
      <c r="A8" s="143"/>
      <c r="B8" s="138" t="s">
        <v>101</v>
      </c>
      <c r="C8" s="152" t="s">
        <v>242</v>
      </c>
      <c r="D8" s="138" t="s">
        <v>314</v>
      </c>
      <c r="E8" s="336" t="str">
        <f>VLOOKUP(C8,'Ref.3'!M3:P25,3,0)</f>
        <v>Sales Supervisor</v>
      </c>
      <c r="F8" s="336"/>
      <c r="G8" s="138" t="s">
        <v>311</v>
      </c>
      <c r="H8" s="336" t="str">
        <f>VLOOKUP(C8,'Ref.3'!M3:P25,4,0)</f>
        <v>Hospitality</v>
      </c>
      <c r="I8" s="336"/>
      <c r="J8" s="138" t="s">
        <v>315</v>
      </c>
      <c r="K8" s="333" t="str">
        <f>VLOOKUP(C8,'Ref.3'!M3:P25,2,0)</f>
        <v>065-924-8833</v>
      </c>
      <c r="L8" s="334"/>
    </row>
    <row r="9" spans="1:12" ht="27" x14ac:dyDescent="0.75">
      <c r="A9" s="143"/>
      <c r="B9" s="138" t="s">
        <v>309</v>
      </c>
      <c r="C9" s="153" t="s">
        <v>182</v>
      </c>
      <c r="D9" s="138" t="s">
        <v>240</v>
      </c>
      <c r="E9" s="332" t="str">
        <f>VLOOKUP(C9,'Ref.3'!B4:G43,2,0)</f>
        <v>LK</v>
      </c>
      <c r="F9" s="332"/>
      <c r="G9" s="138" t="s">
        <v>291</v>
      </c>
      <c r="H9" s="332" t="str">
        <f>VLOOKUP(C9,'Ref.3'!B4:F43,5,0)</f>
        <v>C</v>
      </c>
      <c r="I9" s="332"/>
      <c r="J9" s="138" t="s">
        <v>316</v>
      </c>
      <c r="K9" s="333" t="str">
        <f>VLOOKUP(H9,'Ref.3'!G4:H18,2,0)</f>
        <v>นายมานพ เป่าไม้</v>
      </c>
      <c r="L9" s="334"/>
    </row>
    <row r="10" spans="1:12" ht="27" x14ac:dyDescent="0.75">
      <c r="A10" s="144"/>
      <c r="B10" s="138" t="s">
        <v>296</v>
      </c>
      <c r="C10" s="145"/>
      <c r="D10" s="138" t="s">
        <v>310</v>
      </c>
      <c r="E10" s="335" t="str">
        <f>VLOOKUP(C9,'Ref.3'!B4:F43,2,0)</f>
        <v>LK</v>
      </c>
      <c r="F10" s="335"/>
      <c r="G10" s="138" t="s">
        <v>390</v>
      </c>
      <c r="H10" s="332" t="s">
        <v>179</v>
      </c>
      <c r="I10" s="332"/>
      <c r="J10" s="138" t="s">
        <v>315</v>
      </c>
      <c r="K10" s="336" t="str">
        <f>VLOOKUP(K9,'Ref.3'!M29:N42,2,0)</f>
        <v>089-495-3695</v>
      </c>
      <c r="L10" s="337"/>
    </row>
    <row r="11" spans="1:12" ht="10.8" customHeight="1" thickBot="1" x14ac:dyDescent="0.75">
      <c r="A11" s="146"/>
      <c r="B11" s="134"/>
      <c r="C11" s="134"/>
      <c r="D11" s="134"/>
      <c r="E11" s="134"/>
      <c r="F11" s="134"/>
      <c r="G11" s="147"/>
      <c r="H11" s="148"/>
      <c r="I11" s="149"/>
      <c r="J11" s="147"/>
      <c r="K11" s="150"/>
      <c r="L11" s="151"/>
    </row>
    <row r="12" spans="1:12" ht="24.6" x14ac:dyDescent="0.7">
      <c r="A12" s="28" t="s">
        <v>46</v>
      </c>
      <c r="B12" s="340" t="s">
        <v>96</v>
      </c>
      <c r="C12" s="341"/>
      <c r="D12" s="341"/>
      <c r="E12" s="341"/>
      <c r="F12" s="341"/>
      <c r="G12" s="342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1">
        <v>1</v>
      </c>
      <c r="B13" s="343" t="s">
        <v>531</v>
      </c>
      <c r="C13" s="344"/>
      <c r="D13" s="344"/>
      <c r="E13" s="344"/>
      <c r="F13" s="344"/>
      <c r="G13" s="345"/>
      <c r="H13" s="252">
        <v>50000</v>
      </c>
      <c r="I13" s="253">
        <v>1</v>
      </c>
      <c r="J13" s="254" t="s">
        <v>51</v>
      </c>
      <c r="K13" s="255">
        <f>I13*H13</f>
        <v>50000</v>
      </c>
      <c r="L13" s="256" t="s">
        <v>13</v>
      </c>
    </row>
    <row r="14" spans="1:12" ht="24.6" x14ac:dyDescent="0.3">
      <c r="A14" s="251">
        <v>2</v>
      </c>
      <c r="B14" s="343" t="s">
        <v>532</v>
      </c>
      <c r="C14" s="344"/>
      <c r="D14" s="344"/>
      <c r="E14" s="344"/>
      <c r="F14" s="344"/>
      <c r="G14" s="345"/>
      <c r="H14" s="252"/>
      <c r="I14" s="253"/>
      <c r="J14" s="254" t="s">
        <v>51</v>
      </c>
      <c r="K14" s="255">
        <f>I14*H14</f>
        <v>0</v>
      </c>
      <c r="L14" s="256" t="s">
        <v>13</v>
      </c>
    </row>
    <row r="15" spans="1:12" ht="24.6" x14ac:dyDescent="0.3">
      <c r="A15" s="251">
        <v>3</v>
      </c>
      <c r="B15" s="329" t="s">
        <v>297</v>
      </c>
      <c r="C15" s="330"/>
      <c r="D15" s="330"/>
      <c r="E15" s="330"/>
      <c r="F15" s="330"/>
      <c r="G15" s="331"/>
      <c r="H15" s="252">
        <v>70000</v>
      </c>
      <c r="I15" s="253">
        <v>1</v>
      </c>
      <c r="J15" s="257" t="s">
        <v>50</v>
      </c>
      <c r="K15" s="255">
        <f>I15*H15</f>
        <v>70000</v>
      </c>
      <c r="L15" s="256" t="s">
        <v>13</v>
      </c>
    </row>
    <row r="16" spans="1:12" ht="24.6" x14ac:dyDescent="0.3">
      <c r="A16" s="251">
        <v>4</v>
      </c>
      <c r="B16" s="338" t="s">
        <v>298</v>
      </c>
      <c r="C16" s="338"/>
      <c r="D16" s="338"/>
      <c r="E16" s="338"/>
      <c r="F16" s="338"/>
      <c r="G16" s="338"/>
      <c r="H16" s="258"/>
      <c r="I16" s="253"/>
      <c r="J16" s="257" t="s">
        <v>50</v>
      </c>
      <c r="K16" s="255">
        <f>I16*H16</f>
        <v>0</v>
      </c>
      <c r="L16" s="259" t="s">
        <v>13</v>
      </c>
    </row>
    <row r="17" spans="1:12" ht="24.6" x14ac:dyDescent="0.7">
      <c r="A17" s="309">
        <v>5</v>
      </c>
      <c r="B17" s="260" t="s">
        <v>518</v>
      </c>
      <c r="C17" s="261" t="s">
        <v>492</v>
      </c>
      <c r="D17" s="260" t="s">
        <v>523</v>
      </c>
      <c r="E17" s="339" t="s">
        <v>493</v>
      </c>
      <c r="F17" s="339"/>
      <c r="G17" s="339"/>
      <c r="H17" s="322" t="s">
        <v>299</v>
      </c>
      <c r="I17" s="322"/>
      <c r="J17" s="322"/>
      <c r="K17" s="263">
        <f>SUM(K13:K16)</f>
        <v>120000</v>
      </c>
      <c r="L17" s="264" t="s">
        <v>13</v>
      </c>
    </row>
    <row r="18" spans="1:12" ht="24.6" x14ac:dyDescent="0.7">
      <c r="A18" s="310"/>
      <c r="B18" s="265" t="s">
        <v>524</v>
      </c>
      <c r="C18" s="262" t="s">
        <v>512</v>
      </c>
      <c r="D18" s="265" t="s">
        <v>525</v>
      </c>
      <c r="E18" s="269" t="s">
        <v>514</v>
      </c>
      <c r="F18" s="226" t="s">
        <v>517</v>
      </c>
      <c r="G18" s="262" t="s">
        <v>516</v>
      </c>
      <c r="H18" s="307" t="s">
        <v>805</v>
      </c>
      <c r="I18" s="307"/>
      <c r="J18" s="307"/>
      <c r="K18" s="263">
        <f>H14</f>
        <v>0</v>
      </c>
      <c r="L18" s="264" t="s">
        <v>13</v>
      </c>
    </row>
    <row r="19" spans="1:12" ht="24.6" x14ac:dyDescent="0.7">
      <c r="A19" s="311"/>
      <c r="B19" s="265" t="s">
        <v>504</v>
      </c>
      <c r="C19" s="262" t="s">
        <v>505</v>
      </c>
      <c r="D19" s="270">
        <v>2569</v>
      </c>
      <c r="E19" s="271"/>
      <c r="F19" s="266"/>
      <c r="G19" s="266"/>
      <c r="H19" s="308" t="s">
        <v>304</v>
      </c>
      <c r="I19" s="308"/>
      <c r="J19" s="308"/>
      <c r="K19" s="267">
        <f>VLOOKUP(H19,'Ref.1'!E280:F285,2,0)</f>
        <v>0</v>
      </c>
      <c r="L19" s="264" t="s">
        <v>13</v>
      </c>
    </row>
    <row r="20" spans="1:12" ht="27.6" thickBot="1" x14ac:dyDescent="0.8">
      <c r="A20" s="189">
        <v>6</v>
      </c>
      <c r="B20" s="314" t="s">
        <v>806</v>
      </c>
      <c r="C20" s="315"/>
      <c r="D20" s="316" t="s">
        <v>807</v>
      </c>
      <c r="E20" s="317"/>
      <c r="F20" s="317"/>
      <c r="G20" s="190">
        <f>H13</f>
        <v>50000</v>
      </c>
      <c r="H20" s="191" t="s">
        <v>13</v>
      </c>
      <c r="I20" s="312" t="s">
        <v>808</v>
      </c>
      <c r="J20" s="313"/>
      <c r="K20" s="192">
        <f>K18-K19</f>
        <v>0</v>
      </c>
      <c r="L20" s="193" t="s">
        <v>13</v>
      </c>
    </row>
    <row r="21" spans="1:12" ht="24.6" x14ac:dyDescent="0.7">
      <c r="A21" s="323" t="s">
        <v>521</v>
      </c>
      <c r="B21" s="324"/>
      <c r="C21" s="324"/>
      <c r="D21" s="324"/>
      <c r="E21" s="324"/>
      <c r="F21" s="324"/>
      <c r="G21" s="324"/>
      <c r="H21" s="187"/>
      <c r="I21" s="186"/>
      <c r="J21" s="186"/>
      <c r="K21" s="187"/>
      <c r="L21" s="188"/>
    </row>
    <row r="22" spans="1:12" ht="24.6" x14ac:dyDescent="0.7">
      <c r="A22" s="32" t="s">
        <v>46</v>
      </c>
      <c r="B22" s="325" t="s">
        <v>577</v>
      </c>
      <c r="C22" s="325"/>
      <c r="D22" s="325"/>
      <c r="E22" s="325"/>
      <c r="F22" s="325"/>
      <c r="G22" s="325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 x14ac:dyDescent="0.7">
      <c r="A23" s="206">
        <v>1</v>
      </c>
      <c r="B23" s="291" t="s">
        <v>26</v>
      </c>
      <c r="C23" s="291"/>
      <c r="D23" s="291"/>
      <c r="E23" s="291"/>
      <c r="F23" s="291"/>
      <c r="G23" s="291"/>
      <c r="H23" s="207">
        <f>IFERROR(VLOOKUP(B23,'Ref.1'!$E$2:$F$278,2,FALSE),"")</f>
        <v>28620</v>
      </c>
      <c r="I23" s="208">
        <v>1</v>
      </c>
      <c r="J23" s="209" t="str">
        <f>IFERROR(VLOOKUP(B23,'Ref.1'!$B$2:$C$278,2,FALSE),"")</f>
        <v>ตัว</v>
      </c>
      <c r="K23" s="207">
        <f t="shared" ref="K23" si="0">IFERROR(I23*H23,0)</f>
        <v>28620</v>
      </c>
      <c r="L23" s="212" t="s">
        <v>13</v>
      </c>
    </row>
    <row r="24" spans="1:12" ht="24.6" x14ac:dyDescent="0.7">
      <c r="A24" s="206">
        <v>2</v>
      </c>
      <c r="B24" s="291" t="s">
        <v>45</v>
      </c>
      <c r="C24" s="291"/>
      <c r="D24" s="291"/>
      <c r="E24" s="291"/>
      <c r="F24" s="291"/>
      <c r="G24" s="291"/>
      <c r="H24" s="207">
        <f>IFERROR(VLOOKUP(B24,'Ref.1'!$E$2:$F$278,2,FALSE),"")</f>
        <v>1050</v>
      </c>
      <c r="I24" s="208">
        <v>1</v>
      </c>
      <c r="J24" s="209" t="str">
        <f>IFERROR(VLOOKUP(B24,'Ref.1'!$B$2:$C$278,2,FALSE),"")</f>
        <v>ตัว</v>
      </c>
      <c r="K24" s="207">
        <f t="shared" ref="K24:K30" si="1">IFERROR(I24*H24,0)</f>
        <v>1050</v>
      </c>
      <c r="L24" s="212" t="s">
        <v>13</v>
      </c>
    </row>
    <row r="25" spans="1:12" ht="24.6" x14ac:dyDescent="0.7">
      <c r="A25" s="206">
        <v>3</v>
      </c>
      <c r="B25" s="291" t="s">
        <v>164</v>
      </c>
      <c r="C25" s="291"/>
      <c r="D25" s="291"/>
      <c r="E25" s="291"/>
      <c r="F25" s="291"/>
      <c r="G25" s="291"/>
      <c r="H25" s="207">
        <f>IFERROR(VLOOKUP(B25,'Ref.1'!$E$2:$F$278,2,FALSE),"")</f>
        <v>180</v>
      </c>
      <c r="I25" s="208">
        <v>2</v>
      </c>
      <c r="J25" s="209" t="str">
        <f>IFERROR(VLOOKUP(B25,'Ref.1'!$B$2:$C$278,2,FALSE),"")</f>
        <v>เส้น</v>
      </c>
      <c r="K25" s="207">
        <f t="shared" si="1"/>
        <v>360</v>
      </c>
      <c r="L25" s="212" t="s">
        <v>13</v>
      </c>
    </row>
    <row r="26" spans="1:12" ht="24.6" x14ac:dyDescent="0.7">
      <c r="A26" s="206">
        <v>4</v>
      </c>
      <c r="B26" s="319" t="s">
        <v>6</v>
      </c>
      <c r="C26" s="320"/>
      <c r="D26" s="320"/>
      <c r="E26" s="320"/>
      <c r="F26" s="320"/>
      <c r="G26" s="321"/>
      <c r="H26" s="207">
        <f>IFERROR(VLOOKUP(B26,'Ref.1'!$E$2:$F$278,2,FALSE),"")</f>
        <v>2404</v>
      </c>
      <c r="I26" s="208">
        <v>1</v>
      </c>
      <c r="J26" s="209" t="str">
        <f>IFERROR(VLOOKUP(B26,'Ref.1'!$B$2:$C$278,2,FALSE),"")</f>
        <v>ชิ้น</v>
      </c>
      <c r="K26" s="207">
        <f t="shared" si="1"/>
        <v>2404</v>
      </c>
      <c r="L26" s="212" t="s">
        <v>13</v>
      </c>
    </row>
    <row r="27" spans="1:12" ht="24.6" x14ac:dyDescent="0.7">
      <c r="A27" s="206">
        <v>5</v>
      </c>
      <c r="B27" s="291" t="s">
        <v>411</v>
      </c>
      <c r="C27" s="291"/>
      <c r="D27" s="291"/>
      <c r="E27" s="291"/>
      <c r="F27" s="291"/>
      <c r="G27" s="291"/>
      <c r="H27" s="207">
        <f>IFERROR(VLOOKUP(B27,'Ref.1'!$E$2:$F$278,2,FALSE),"")</f>
        <v>1200</v>
      </c>
      <c r="I27" s="208">
        <v>2</v>
      </c>
      <c r="J27" s="209" t="str">
        <f>IFERROR(VLOOKUP(B27,'Ref.1'!$B$2:$C$278,2,FALSE),"")</f>
        <v>คู่</v>
      </c>
      <c r="K27" s="207">
        <f t="shared" si="1"/>
        <v>2400</v>
      </c>
      <c r="L27" s="212" t="s">
        <v>13</v>
      </c>
    </row>
    <row r="28" spans="1:12" ht="24.6" x14ac:dyDescent="0.7">
      <c r="A28" s="206">
        <v>6</v>
      </c>
      <c r="B28" s="291" t="s">
        <v>10</v>
      </c>
      <c r="C28" s="291"/>
      <c r="D28" s="291"/>
      <c r="E28" s="291"/>
      <c r="F28" s="291"/>
      <c r="G28" s="291"/>
      <c r="H28" s="207">
        <f>IFERROR(VLOOKUP(B28,'Ref.1'!$E$2:$F$278,2,FALSE),"")</f>
        <v>84</v>
      </c>
      <c r="I28" s="208">
        <v>1</v>
      </c>
      <c r="J28" s="209" t="str">
        <f>IFERROR(VLOOKUP(B28,'Ref.1'!$B$2:$C$278,2,FALSE),"")</f>
        <v>เส้น</v>
      </c>
      <c r="K28" s="207">
        <f t="shared" si="1"/>
        <v>84</v>
      </c>
      <c r="L28" s="212" t="s">
        <v>13</v>
      </c>
    </row>
    <row r="29" spans="1:12" ht="24.6" x14ac:dyDescent="0.7">
      <c r="A29" s="206">
        <v>7</v>
      </c>
      <c r="B29" s="291" t="s">
        <v>461</v>
      </c>
      <c r="C29" s="291"/>
      <c r="D29" s="291"/>
      <c r="E29" s="291"/>
      <c r="F29" s="291"/>
      <c r="G29" s="291"/>
      <c r="H29" s="207">
        <f>IFERROR(VLOOKUP(B29,'Ref.1'!$E$2:$F$278,2,FALSE),"")</f>
        <v>52</v>
      </c>
      <c r="I29" s="208">
        <v>1</v>
      </c>
      <c r="J29" s="209" t="str">
        <f>IFERROR(VLOOKUP(B29,'[1]Ref.1'!$E$2:$G$291,3,FALSE),"")</f>
        <v>เส้น</v>
      </c>
      <c r="K29" s="207">
        <f t="shared" si="1"/>
        <v>52</v>
      </c>
      <c r="L29" s="212" t="s">
        <v>13</v>
      </c>
    </row>
    <row r="30" spans="1:12" ht="24.6" x14ac:dyDescent="0.7">
      <c r="A30" s="206">
        <v>8</v>
      </c>
      <c r="B30" s="291" t="s">
        <v>8</v>
      </c>
      <c r="C30" s="291"/>
      <c r="D30" s="291"/>
      <c r="E30" s="291"/>
      <c r="F30" s="291"/>
      <c r="G30" s="291"/>
      <c r="H30" s="207">
        <f>IFERROR(VLOOKUP(B30,'Ref.1'!$E$2:$F$278,2,FALSE),"")</f>
        <v>220</v>
      </c>
      <c r="I30" s="208">
        <v>1</v>
      </c>
      <c r="J30" s="209" t="str">
        <f>IFERROR(VLOOKUP(B30,'Ref.1'!$B$2:$C$278,2,FALSE),"")</f>
        <v>ชิ้น</v>
      </c>
      <c r="K30" s="207">
        <f t="shared" si="1"/>
        <v>220</v>
      </c>
      <c r="L30" s="212" t="s">
        <v>13</v>
      </c>
    </row>
    <row r="31" spans="1:12" ht="24.6" x14ac:dyDescent="0.7">
      <c r="A31" s="206">
        <v>9</v>
      </c>
      <c r="B31" s="282"/>
      <c r="C31" s="283"/>
      <c r="D31" s="283"/>
      <c r="E31" s="283"/>
      <c r="F31" s="283"/>
      <c r="G31" s="284"/>
      <c r="H31" s="207" t="str">
        <f>IFERROR(VLOOKUP(B31,'Ref.1'!$E$2:$F$278,2,FALSE),"")</f>
        <v/>
      </c>
      <c r="I31" s="208"/>
      <c r="J31" s="209" t="str">
        <f>IFERROR(VLOOKUP(B31,'Ref.1'!$B$2:$C$278,2,FALSE),"")</f>
        <v/>
      </c>
      <c r="K31" s="207"/>
      <c r="L31" s="212"/>
    </row>
    <row r="32" spans="1:12" ht="24.6" x14ac:dyDescent="0.7">
      <c r="A32" s="206">
        <v>10</v>
      </c>
      <c r="B32" s="318" t="s">
        <v>542</v>
      </c>
      <c r="C32" s="318"/>
      <c r="D32" s="318"/>
      <c r="E32" s="318"/>
      <c r="F32" s="318"/>
      <c r="G32" s="318"/>
      <c r="H32" s="213"/>
      <c r="I32" s="213"/>
      <c r="J32" s="213"/>
      <c r="K32" s="207"/>
      <c r="L32" s="212"/>
    </row>
    <row r="33" spans="1:12" ht="24.6" hidden="1" x14ac:dyDescent="0.7">
      <c r="A33" s="206">
        <v>21</v>
      </c>
      <c r="B33" s="326"/>
      <c r="C33" s="327"/>
      <c r="D33" s="327"/>
      <c r="E33" s="327"/>
      <c r="F33" s="327"/>
      <c r="G33" s="328"/>
      <c r="H33" s="207" t="str">
        <f>IFERROR(VLOOKUP(B33,Priceนอกอาคาร,2,FALSE),"")</f>
        <v/>
      </c>
      <c r="I33" s="209"/>
      <c r="J33" s="209" t="str">
        <f>IFERROR(VLOOKUP(B33,หน่วยนอกอาคาร,2,FALSE),"")</f>
        <v/>
      </c>
      <c r="K33" s="207">
        <f t="shared" ref="K33:K37" si="2">IFERROR(I33*H33,0)</f>
        <v>0</v>
      </c>
      <c r="L33" s="212" t="s">
        <v>13</v>
      </c>
    </row>
    <row r="34" spans="1:12" ht="24.6" hidden="1" x14ac:dyDescent="0.7">
      <c r="A34" s="211">
        <v>22</v>
      </c>
      <c r="B34" s="282"/>
      <c r="C34" s="283"/>
      <c r="D34" s="283"/>
      <c r="E34" s="283"/>
      <c r="F34" s="283"/>
      <c r="G34" s="284"/>
      <c r="H34" s="207" t="str">
        <f>IFERROR(VLOOKUP(B34,Priceนอกอาคาร,2,FALSE),"")</f>
        <v/>
      </c>
      <c r="I34" s="209"/>
      <c r="J34" s="209" t="str">
        <f>IFERROR(VLOOKUP(B34,หน่วยนอกอาคาร,2,FALSE),"")</f>
        <v/>
      </c>
      <c r="K34" s="207">
        <f t="shared" si="2"/>
        <v>0</v>
      </c>
      <c r="L34" s="212" t="s">
        <v>13</v>
      </c>
    </row>
    <row r="35" spans="1:12" ht="24.6" hidden="1" x14ac:dyDescent="0.7">
      <c r="A35" s="206">
        <v>23</v>
      </c>
      <c r="B35" s="282"/>
      <c r="C35" s="283"/>
      <c r="D35" s="283"/>
      <c r="E35" s="283"/>
      <c r="F35" s="283"/>
      <c r="G35" s="284"/>
      <c r="H35" s="207" t="str">
        <f>IFERROR(VLOOKUP(B35,Priceนอกอาคาร,2,FALSE),"")</f>
        <v/>
      </c>
      <c r="I35" s="214"/>
      <c r="J35" s="209" t="str">
        <f>IFERROR(VLOOKUP(B35,หน่วยนอกอาคาร,2,FALSE),"")</f>
        <v/>
      </c>
      <c r="K35" s="207">
        <f t="shared" si="2"/>
        <v>0</v>
      </c>
      <c r="L35" s="212" t="s">
        <v>13</v>
      </c>
    </row>
    <row r="36" spans="1:12" ht="24.6" hidden="1" x14ac:dyDescent="0.7">
      <c r="A36" s="211">
        <v>24</v>
      </c>
      <c r="B36" s="282"/>
      <c r="C36" s="283"/>
      <c r="D36" s="283"/>
      <c r="E36" s="283"/>
      <c r="F36" s="283"/>
      <c r="G36" s="284"/>
      <c r="H36" s="207" t="str">
        <f>IFERROR(VLOOKUP(B36,Priceนอกอาคาร,2,FALSE),"")</f>
        <v/>
      </c>
      <c r="I36" s="214"/>
      <c r="J36" s="209" t="str">
        <f>IFERROR(VLOOKUP(B36,หน่วยนอกอาคาร,2,FALSE),"")</f>
        <v/>
      </c>
      <c r="K36" s="207">
        <f t="shared" si="2"/>
        <v>0</v>
      </c>
      <c r="L36" s="212" t="s">
        <v>13</v>
      </c>
    </row>
    <row r="37" spans="1:12" ht="24.6" hidden="1" x14ac:dyDescent="0.7">
      <c r="A37" s="206">
        <v>25</v>
      </c>
      <c r="B37" s="282"/>
      <c r="C37" s="283"/>
      <c r="D37" s="283"/>
      <c r="E37" s="283"/>
      <c r="F37" s="283"/>
      <c r="G37" s="284"/>
      <c r="H37" s="207" t="str">
        <f>IFERROR(VLOOKUP(B37,Priceนอกอาคาร,2,FALSE),"")</f>
        <v/>
      </c>
      <c r="I37" s="214"/>
      <c r="J37" s="209" t="str">
        <f>IFERROR(VLOOKUP(B37,หน่วยนอกอาคาร,2,FALSE),"")</f>
        <v/>
      </c>
      <c r="K37" s="207">
        <f t="shared" si="2"/>
        <v>0</v>
      </c>
      <c r="L37" s="212" t="s">
        <v>13</v>
      </c>
    </row>
    <row r="38" spans="1:12" ht="27" thickBot="1" x14ac:dyDescent="0.9">
      <c r="A38" s="297" t="s">
        <v>97</v>
      </c>
      <c r="B38" s="298"/>
      <c r="C38" s="298"/>
      <c r="D38" s="298"/>
      <c r="E38" s="298"/>
      <c r="F38" s="298"/>
      <c r="G38" s="298"/>
      <c r="H38" s="298"/>
      <c r="I38" s="298"/>
      <c r="J38" s="298"/>
      <c r="K38" s="215">
        <f>SUM(K23:K37)</f>
        <v>35190</v>
      </c>
      <c r="L38" s="216" t="s">
        <v>13</v>
      </c>
    </row>
    <row r="39" spans="1:12" ht="24.6" hidden="1" x14ac:dyDescent="0.7">
      <c r="A39" s="299" t="s">
        <v>337</v>
      </c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1"/>
    </row>
    <row r="40" spans="1:12" ht="27" hidden="1" x14ac:dyDescent="0.75">
      <c r="A40" s="217" t="s">
        <v>46</v>
      </c>
      <c r="B40" s="302" t="s">
        <v>88</v>
      </c>
      <c r="C40" s="302"/>
      <c r="D40" s="302"/>
      <c r="E40" s="302"/>
      <c r="F40" s="302"/>
      <c r="G40" s="302"/>
      <c r="H40" s="219" t="s">
        <v>2</v>
      </c>
      <c r="I40" s="218" t="s">
        <v>30</v>
      </c>
      <c r="J40" s="218" t="s">
        <v>1</v>
      </c>
      <c r="K40" s="219" t="s">
        <v>3</v>
      </c>
      <c r="L40" s="220" t="s">
        <v>1</v>
      </c>
    </row>
    <row r="41" spans="1:12" ht="24.6" hidden="1" x14ac:dyDescent="0.7">
      <c r="A41" s="221">
        <v>1</v>
      </c>
      <c r="B41" s="291" t="s">
        <v>488</v>
      </c>
      <c r="C41" s="291"/>
      <c r="D41" s="291"/>
      <c r="E41" s="291"/>
      <c r="F41" s="291"/>
      <c r="G41" s="291"/>
      <c r="H41" s="207">
        <f t="shared" ref="H41:H52" si="3">IFERROR(VLOOKUP(B41,Priceนอกอาคาร,2,FALSE),"")</f>
        <v>2000</v>
      </c>
      <c r="I41" s="208"/>
      <c r="J41" s="209" t="str">
        <f>IFERROR(VLOOKUP(B41,หน่วยนอกอาคาร,2,FALSE),"")</f>
        <v>ตัว</v>
      </c>
      <c r="K41" s="207">
        <f t="shared" ref="K41:K52" si="4">IFERROR(I41*H41,0)</f>
        <v>0</v>
      </c>
      <c r="L41" s="210" t="s">
        <v>13</v>
      </c>
    </row>
    <row r="42" spans="1:12" ht="24.6" hidden="1" x14ac:dyDescent="0.7">
      <c r="A42" s="221">
        <v>2</v>
      </c>
      <c r="B42" s="291" t="s">
        <v>489</v>
      </c>
      <c r="C42" s="291"/>
      <c r="D42" s="291"/>
      <c r="E42" s="291"/>
      <c r="F42" s="291"/>
      <c r="G42" s="291"/>
      <c r="H42" s="207">
        <f t="shared" si="3"/>
        <v>10890</v>
      </c>
      <c r="I42" s="208"/>
      <c r="J42" s="209" t="str">
        <f t="shared" ref="J42:J70" si="5">IFERROR(VLOOKUP(B42,หน่วยนอกอาคาร,2,FALSE),"")</f>
        <v>ตัว</v>
      </c>
      <c r="K42" s="207">
        <f t="shared" si="4"/>
        <v>0</v>
      </c>
      <c r="L42" s="210" t="s">
        <v>13</v>
      </c>
    </row>
    <row r="43" spans="1:12" ht="24.6" hidden="1" x14ac:dyDescent="0.7">
      <c r="A43" s="221">
        <v>3</v>
      </c>
      <c r="B43" s="291" t="s">
        <v>129</v>
      </c>
      <c r="C43" s="291"/>
      <c r="D43" s="291"/>
      <c r="E43" s="291"/>
      <c r="F43" s="291"/>
      <c r="G43" s="291"/>
      <c r="H43" s="207" t="str">
        <f t="shared" si="3"/>
        <v/>
      </c>
      <c r="I43" s="208"/>
      <c r="J43" s="209" t="str">
        <f t="shared" si="5"/>
        <v/>
      </c>
      <c r="K43" s="207">
        <f t="shared" si="4"/>
        <v>0</v>
      </c>
      <c r="L43" s="210" t="s">
        <v>13</v>
      </c>
    </row>
    <row r="44" spans="1:12" ht="24.6" hidden="1" x14ac:dyDescent="0.7">
      <c r="A44" s="221">
        <v>4</v>
      </c>
      <c r="B44" s="291" t="s">
        <v>130</v>
      </c>
      <c r="C44" s="291"/>
      <c r="D44" s="291"/>
      <c r="E44" s="291"/>
      <c r="F44" s="291"/>
      <c r="G44" s="291"/>
      <c r="H44" s="207" t="str">
        <f t="shared" si="3"/>
        <v/>
      </c>
      <c r="I44" s="208"/>
      <c r="J44" s="209" t="str">
        <f t="shared" si="5"/>
        <v/>
      </c>
      <c r="K44" s="207">
        <f t="shared" si="4"/>
        <v>0</v>
      </c>
      <c r="L44" s="210" t="s">
        <v>13</v>
      </c>
    </row>
    <row r="45" spans="1:12" ht="24.6" hidden="1" x14ac:dyDescent="0.7">
      <c r="A45" s="221">
        <v>5</v>
      </c>
      <c r="B45" s="282" t="s">
        <v>131</v>
      </c>
      <c r="C45" s="283"/>
      <c r="D45" s="283"/>
      <c r="E45" s="283"/>
      <c r="F45" s="283"/>
      <c r="G45" s="284"/>
      <c r="H45" s="207">
        <f t="shared" si="3"/>
        <v>1800</v>
      </c>
      <c r="I45" s="208"/>
      <c r="J45" s="209" t="str">
        <f t="shared" si="5"/>
        <v>กล่อง</v>
      </c>
      <c r="K45" s="207">
        <f t="shared" si="4"/>
        <v>0</v>
      </c>
      <c r="L45" s="210" t="s">
        <v>13</v>
      </c>
    </row>
    <row r="46" spans="1:12" ht="24.6" hidden="1" x14ac:dyDescent="0.7">
      <c r="A46" s="221">
        <v>6</v>
      </c>
      <c r="B46" s="282" t="s">
        <v>41</v>
      </c>
      <c r="C46" s="283"/>
      <c r="D46" s="283"/>
      <c r="E46" s="283"/>
      <c r="F46" s="283"/>
      <c r="G46" s="284"/>
      <c r="H46" s="207">
        <f t="shared" si="3"/>
        <v>50</v>
      </c>
      <c r="I46" s="208"/>
      <c r="J46" s="209" t="str">
        <f t="shared" si="5"/>
        <v>ถุง</v>
      </c>
      <c r="K46" s="207">
        <f t="shared" si="4"/>
        <v>0</v>
      </c>
      <c r="L46" s="210" t="s">
        <v>13</v>
      </c>
    </row>
    <row r="47" spans="1:12" ht="24.6" hidden="1" x14ac:dyDescent="0.7">
      <c r="A47" s="221">
        <v>7</v>
      </c>
      <c r="B47" s="282"/>
      <c r="C47" s="283"/>
      <c r="D47" s="283"/>
      <c r="E47" s="283"/>
      <c r="F47" s="283"/>
      <c r="G47" s="284"/>
      <c r="H47" s="207" t="str">
        <f t="shared" si="3"/>
        <v/>
      </c>
      <c r="I47" s="208"/>
      <c r="J47" s="209" t="str">
        <f t="shared" si="5"/>
        <v/>
      </c>
      <c r="K47" s="207">
        <f t="shared" si="4"/>
        <v>0</v>
      </c>
      <c r="L47" s="210" t="s">
        <v>13</v>
      </c>
    </row>
    <row r="48" spans="1:12" ht="24.6" hidden="1" x14ac:dyDescent="0.7">
      <c r="A48" s="221">
        <v>8</v>
      </c>
      <c r="B48" s="282"/>
      <c r="C48" s="283"/>
      <c r="D48" s="283"/>
      <c r="E48" s="283"/>
      <c r="F48" s="283"/>
      <c r="G48" s="284"/>
      <c r="H48" s="207" t="str">
        <f t="shared" si="3"/>
        <v/>
      </c>
      <c r="I48" s="208"/>
      <c r="J48" s="209" t="str">
        <f t="shared" si="5"/>
        <v/>
      </c>
      <c r="K48" s="207">
        <f t="shared" si="4"/>
        <v>0</v>
      </c>
      <c r="L48" s="210" t="s">
        <v>13</v>
      </c>
    </row>
    <row r="49" spans="1:12" ht="24.6" hidden="1" x14ac:dyDescent="0.7">
      <c r="A49" s="221">
        <v>9</v>
      </c>
      <c r="B49" s="282"/>
      <c r="C49" s="283"/>
      <c r="D49" s="283"/>
      <c r="E49" s="283"/>
      <c r="F49" s="283"/>
      <c r="G49" s="284"/>
      <c r="H49" s="207" t="str">
        <f t="shared" si="3"/>
        <v/>
      </c>
      <c r="I49" s="208"/>
      <c r="J49" s="209" t="str">
        <f t="shared" si="5"/>
        <v/>
      </c>
      <c r="K49" s="207">
        <f t="shared" si="4"/>
        <v>0</v>
      </c>
      <c r="L49" s="210" t="s">
        <v>13</v>
      </c>
    </row>
    <row r="50" spans="1:12" ht="24.6" hidden="1" x14ac:dyDescent="0.7">
      <c r="A50" s="221">
        <v>10</v>
      </c>
      <c r="B50" s="282"/>
      <c r="C50" s="283"/>
      <c r="D50" s="283"/>
      <c r="E50" s="283"/>
      <c r="F50" s="283"/>
      <c r="G50" s="284"/>
      <c r="H50" s="207" t="str">
        <f t="shared" si="3"/>
        <v/>
      </c>
      <c r="I50" s="208"/>
      <c r="J50" s="209" t="str">
        <f t="shared" si="5"/>
        <v/>
      </c>
      <c r="K50" s="207">
        <f t="shared" si="4"/>
        <v>0</v>
      </c>
      <c r="L50" s="210" t="s">
        <v>13</v>
      </c>
    </row>
    <row r="51" spans="1:12" ht="24.6" hidden="1" x14ac:dyDescent="0.7">
      <c r="A51" s="221">
        <v>11</v>
      </c>
      <c r="B51" s="282"/>
      <c r="C51" s="283"/>
      <c r="D51" s="283"/>
      <c r="E51" s="283"/>
      <c r="F51" s="283"/>
      <c r="G51" s="284"/>
      <c r="H51" s="207" t="str">
        <f t="shared" si="3"/>
        <v/>
      </c>
      <c r="I51" s="209"/>
      <c r="J51" s="209" t="str">
        <f t="shared" si="5"/>
        <v/>
      </c>
      <c r="K51" s="207">
        <f t="shared" si="4"/>
        <v>0</v>
      </c>
      <c r="L51" s="210" t="s">
        <v>13</v>
      </c>
    </row>
    <row r="52" spans="1:12" ht="24.6" hidden="1" x14ac:dyDescent="0.7">
      <c r="A52" s="221">
        <v>12</v>
      </c>
      <c r="B52" s="282"/>
      <c r="C52" s="283"/>
      <c r="D52" s="283"/>
      <c r="E52" s="283"/>
      <c r="F52" s="283"/>
      <c r="G52" s="284"/>
      <c r="H52" s="207" t="str">
        <f t="shared" si="3"/>
        <v/>
      </c>
      <c r="I52" s="209"/>
      <c r="J52" s="209" t="str">
        <f t="shared" si="5"/>
        <v/>
      </c>
      <c r="K52" s="207">
        <f t="shared" si="4"/>
        <v>0</v>
      </c>
      <c r="L52" s="210" t="s">
        <v>13</v>
      </c>
    </row>
    <row r="53" spans="1:12" ht="24.6" hidden="1" x14ac:dyDescent="0.7">
      <c r="A53" s="222">
        <v>13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 x14ac:dyDescent="0.7">
      <c r="A54" s="222">
        <v>14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 x14ac:dyDescent="0.7">
      <c r="A55" s="222">
        <v>15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 x14ac:dyDescent="0.7">
      <c r="A56" s="222">
        <v>16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 x14ac:dyDescent="0.7">
      <c r="A57" s="222">
        <v>17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 x14ac:dyDescent="0.7">
      <c r="A58" s="222">
        <v>18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 x14ac:dyDescent="0.7">
      <c r="A59" s="222">
        <v>19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 x14ac:dyDescent="0.7">
      <c r="A60" s="222">
        <v>20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 x14ac:dyDescent="0.7">
      <c r="A61" s="222">
        <v>21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 x14ac:dyDescent="0.7">
      <c r="A62" s="222">
        <v>22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 x14ac:dyDescent="0.7">
      <c r="A63" s="222">
        <v>23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 x14ac:dyDescent="0.7">
      <c r="A64" s="222">
        <v>24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 x14ac:dyDescent="0.7">
      <c r="A65" s="222">
        <v>25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 x14ac:dyDescent="0.7">
      <c r="A66" s="222">
        <v>26</v>
      </c>
      <c r="B66" s="223"/>
      <c r="C66" s="224"/>
      <c r="D66" s="224"/>
      <c r="E66" s="224"/>
      <c r="F66" s="224"/>
      <c r="G66" s="224"/>
      <c r="H66" s="225" t="str">
        <f>IFERROR(VLOOKUP(B66,Priceนอกอาคาร,2,FALSE),"")</f>
        <v/>
      </c>
      <c r="I66" s="226"/>
      <c r="J66" s="226" t="str">
        <f t="shared" si="5"/>
        <v/>
      </c>
      <c r="K66" s="225">
        <f>IFERROR(I66*H66,0)</f>
        <v>0</v>
      </c>
      <c r="L66" s="210"/>
    </row>
    <row r="67" spans="1:12" ht="24.6" hidden="1" x14ac:dyDescent="0.7">
      <c r="A67" s="222">
        <v>27</v>
      </c>
      <c r="B67" s="223"/>
      <c r="C67" s="224"/>
      <c r="D67" s="224"/>
      <c r="E67" s="224"/>
      <c r="F67" s="224"/>
      <c r="G67" s="224"/>
      <c r="H67" s="225" t="str">
        <f>IFERROR(VLOOKUP(B67,Priceนอกอาคาร,2,FALSE),"")</f>
        <v/>
      </c>
      <c r="I67" s="226"/>
      <c r="J67" s="226" t="str">
        <f t="shared" si="5"/>
        <v/>
      </c>
      <c r="K67" s="225">
        <f>IFERROR(I67*H67,0)</f>
        <v>0</v>
      </c>
      <c r="L67" s="210"/>
    </row>
    <row r="68" spans="1:12" ht="11.55" hidden="1" customHeight="1" x14ac:dyDescent="0.7">
      <c r="A68" s="222">
        <v>28</v>
      </c>
      <c r="B68" s="223"/>
      <c r="C68" s="224"/>
      <c r="D68" s="224"/>
      <c r="E68" s="224"/>
      <c r="F68" s="224"/>
      <c r="G68" s="224"/>
      <c r="H68" s="225" t="str">
        <f>IFERROR(VLOOKUP(B68,Priceนอกอาคาร,2,FALSE),"")</f>
        <v/>
      </c>
      <c r="I68" s="226"/>
      <c r="J68" s="226" t="str">
        <f t="shared" si="5"/>
        <v/>
      </c>
      <c r="K68" s="225">
        <f>IFERROR(I68*H68,0)</f>
        <v>0</v>
      </c>
      <c r="L68" s="210"/>
    </row>
    <row r="69" spans="1:12" ht="24.6" hidden="1" x14ac:dyDescent="0.7">
      <c r="A69" s="222">
        <v>29</v>
      </c>
      <c r="B69" s="223"/>
      <c r="C69" s="224"/>
      <c r="D69" s="224"/>
      <c r="E69" s="224"/>
      <c r="F69" s="224"/>
      <c r="G69" s="224"/>
      <c r="H69" s="225" t="str">
        <f>IFERROR(VLOOKUP(B69,Priceนอกอาคาร,2,FALSE),"")</f>
        <v/>
      </c>
      <c r="I69" s="226"/>
      <c r="J69" s="226" t="str">
        <f t="shared" si="5"/>
        <v/>
      </c>
      <c r="K69" s="225">
        <f>IFERROR(I69*H69,0)</f>
        <v>0</v>
      </c>
      <c r="L69" s="210"/>
    </row>
    <row r="70" spans="1:12" ht="24.6" hidden="1" x14ac:dyDescent="0.7">
      <c r="A70" s="227">
        <v>30</v>
      </c>
      <c r="B70" s="228"/>
      <c r="C70" s="229"/>
      <c r="D70" s="229"/>
      <c r="E70" s="229"/>
      <c r="F70" s="229"/>
      <c r="G70" s="229"/>
      <c r="H70" s="230" t="str">
        <f>IFERROR(VLOOKUP(B70,Priceนอกอาคาร,2,FALSE),"")</f>
        <v/>
      </c>
      <c r="I70" s="226"/>
      <c r="J70" s="226" t="str">
        <f t="shared" si="5"/>
        <v/>
      </c>
      <c r="K70" s="230">
        <f>IFERROR(I70*H70,0)</f>
        <v>0</v>
      </c>
      <c r="L70" s="231"/>
    </row>
    <row r="71" spans="1:12" ht="27" hidden="1" thickBot="1" x14ac:dyDescent="0.75">
      <c r="A71" s="232"/>
      <c r="B71" s="296"/>
      <c r="C71" s="296"/>
      <c r="D71" s="296"/>
      <c r="E71" s="296"/>
      <c r="F71" s="296"/>
      <c r="G71" s="296"/>
      <c r="H71" s="233"/>
      <c r="I71" s="306" t="s">
        <v>97</v>
      </c>
      <c r="J71" s="306"/>
      <c r="K71" s="234">
        <f>SUM(K41:K70)</f>
        <v>0</v>
      </c>
      <c r="L71" s="235" t="s">
        <v>13</v>
      </c>
    </row>
    <row r="72" spans="1:12" ht="24.6" x14ac:dyDescent="0.7">
      <c r="A72" s="236"/>
      <c r="B72" s="292" t="s">
        <v>706</v>
      </c>
      <c r="C72" s="293"/>
      <c r="D72" s="293"/>
      <c r="E72" s="293"/>
      <c r="F72" s="293"/>
      <c r="G72" s="294"/>
      <c r="H72" s="237"/>
      <c r="I72" s="238"/>
      <c r="J72" s="238"/>
      <c r="K72" s="237"/>
      <c r="L72" s="239"/>
    </row>
    <row r="73" spans="1:12" ht="24.6" x14ac:dyDescent="0.7">
      <c r="A73" s="240" t="s">
        <v>46</v>
      </c>
      <c r="B73" s="295" t="s">
        <v>96</v>
      </c>
      <c r="C73" s="295"/>
      <c r="D73" s="295"/>
      <c r="E73" s="295"/>
      <c r="F73" s="295"/>
      <c r="G73" s="295"/>
      <c r="H73" s="242" t="s">
        <v>47</v>
      </c>
      <c r="I73" s="241" t="s">
        <v>48</v>
      </c>
      <c r="J73" s="241" t="s">
        <v>1</v>
      </c>
      <c r="K73" s="242" t="s">
        <v>49</v>
      </c>
      <c r="L73" s="243" t="s">
        <v>1</v>
      </c>
    </row>
    <row r="74" spans="1:12" ht="27" x14ac:dyDescent="0.75">
      <c r="A74" s="244">
        <v>1</v>
      </c>
      <c r="B74" s="287" t="s">
        <v>861</v>
      </c>
      <c r="C74" s="288"/>
      <c r="D74" s="288"/>
      <c r="E74" s="288"/>
      <c r="F74" s="288"/>
      <c r="G74" s="289"/>
      <c r="H74" s="225">
        <v>8000</v>
      </c>
      <c r="I74" s="226">
        <v>12</v>
      </c>
      <c r="J74" s="226" t="s">
        <v>51</v>
      </c>
      <c r="K74" s="225">
        <f>H74*I74</f>
        <v>96000</v>
      </c>
      <c r="L74" s="273" t="s">
        <v>13</v>
      </c>
    </row>
    <row r="75" spans="1:12" ht="27" x14ac:dyDescent="0.75">
      <c r="A75" s="244">
        <v>2</v>
      </c>
      <c r="B75" s="290" t="s">
        <v>862</v>
      </c>
      <c r="C75" s="288"/>
      <c r="D75" s="288"/>
      <c r="E75" s="288"/>
      <c r="F75" s="288"/>
      <c r="G75" s="289"/>
      <c r="H75" s="225">
        <v>500</v>
      </c>
      <c r="I75" s="226">
        <v>12</v>
      </c>
      <c r="J75" s="226" t="s">
        <v>51</v>
      </c>
      <c r="K75" s="225">
        <f>H75*I75</f>
        <v>6000</v>
      </c>
      <c r="L75" s="273" t="s">
        <v>13</v>
      </c>
    </row>
    <row r="76" spans="1:12" ht="27" x14ac:dyDescent="0.75">
      <c r="A76" s="244">
        <v>3</v>
      </c>
      <c r="B76" s="290" t="s">
        <v>863</v>
      </c>
      <c r="C76" s="288"/>
      <c r="D76" s="288"/>
      <c r="E76" s="288"/>
      <c r="F76" s="288"/>
      <c r="G76" s="289"/>
      <c r="H76" s="225">
        <v>35000</v>
      </c>
      <c r="I76" s="226">
        <v>1</v>
      </c>
      <c r="J76" s="226" t="s">
        <v>50</v>
      </c>
      <c r="K76" s="225">
        <f>H76*I76</f>
        <v>35000</v>
      </c>
      <c r="L76" s="273" t="s">
        <v>13</v>
      </c>
    </row>
    <row r="77" spans="1:12" ht="27" x14ac:dyDescent="0.75">
      <c r="A77" s="244">
        <v>1</v>
      </c>
      <c r="B77" s="287" t="s">
        <v>866</v>
      </c>
      <c r="C77" s="288"/>
      <c r="D77" s="288"/>
      <c r="E77" s="288"/>
      <c r="F77" s="288"/>
      <c r="G77" s="289"/>
      <c r="H77" s="207">
        <v>15000</v>
      </c>
      <c r="I77" s="213">
        <v>12</v>
      </c>
      <c r="J77" s="209" t="s">
        <v>51</v>
      </c>
      <c r="K77" s="207">
        <f>IFERROR(I77*H77,0)</f>
        <v>180000</v>
      </c>
      <c r="L77" s="245" t="s">
        <v>13</v>
      </c>
    </row>
    <row r="78" spans="1:12" ht="24.6" hidden="1" customHeight="1" x14ac:dyDescent="0.75">
      <c r="A78" s="244">
        <v>3</v>
      </c>
      <c r="B78" s="303"/>
      <c r="C78" s="304"/>
      <c r="D78" s="304"/>
      <c r="E78" s="304"/>
      <c r="F78" s="304"/>
      <c r="G78" s="305"/>
      <c r="H78" s="207" t="str">
        <f t="shared" ref="H77:H92" si="6">IFERROR(VLOOKUP(B78,Priceนอกอาคาร,2,FALSE),"")</f>
        <v/>
      </c>
      <c r="I78" s="213"/>
      <c r="J78" s="209" t="str">
        <f>IFERROR(VLOOKUP(B78,หน่วยนอกอาคาร,2,FALSE),"")</f>
        <v/>
      </c>
      <c r="K78" s="207">
        <f>IFERROR(I78*H78,0)</f>
        <v>0</v>
      </c>
      <c r="L78" s="245" t="s">
        <v>13</v>
      </c>
    </row>
    <row r="79" spans="1:12" ht="24.6" hidden="1" customHeight="1" x14ac:dyDescent="0.75">
      <c r="A79" s="244">
        <v>4</v>
      </c>
      <c r="B79" s="303"/>
      <c r="C79" s="304"/>
      <c r="D79" s="304"/>
      <c r="E79" s="304"/>
      <c r="F79" s="304"/>
      <c r="G79" s="305"/>
      <c r="H79" s="207" t="str">
        <f t="shared" si="6"/>
        <v/>
      </c>
      <c r="I79" s="213"/>
      <c r="J79" s="209" t="str">
        <f>IFERROR(VLOOKUP(B79,หน่วยนอกอาคาร,2,FALSE),"")</f>
        <v/>
      </c>
      <c r="K79" s="207">
        <f>IFERROR(I79*H79,0)</f>
        <v>0</v>
      </c>
      <c r="L79" s="245" t="s">
        <v>13</v>
      </c>
    </row>
    <row r="80" spans="1:12" ht="24.6" hidden="1" customHeight="1" x14ac:dyDescent="0.75">
      <c r="A80" s="244">
        <v>5</v>
      </c>
      <c r="B80" s="303"/>
      <c r="C80" s="304"/>
      <c r="D80" s="304"/>
      <c r="E80" s="304"/>
      <c r="F80" s="304"/>
      <c r="G80" s="305"/>
      <c r="H80" s="207" t="str">
        <f t="shared" si="6"/>
        <v/>
      </c>
      <c r="I80" s="213"/>
      <c r="J80" s="209" t="str">
        <f>IFERROR(VLOOKUP(B80,หน่วยนอกอาคาร,2,FALSE),"")</f>
        <v/>
      </c>
      <c r="K80" s="207"/>
      <c r="L80" s="245" t="s">
        <v>13</v>
      </c>
    </row>
    <row r="81" spans="1:12" ht="24.6" hidden="1" customHeight="1" x14ac:dyDescent="0.75">
      <c r="A81" s="244">
        <v>6</v>
      </c>
      <c r="B81" s="303"/>
      <c r="C81" s="304"/>
      <c r="D81" s="304"/>
      <c r="E81" s="304"/>
      <c r="F81" s="304"/>
      <c r="G81" s="305"/>
      <c r="H81" s="207" t="str">
        <f t="shared" si="6"/>
        <v/>
      </c>
      <c r="I81" s="213"/>
      <c r="J81" s="209" t="str">
        <f>IFERROR(VLOOKUP(B81,หน่วยนอกอาคาร,2,FALSE),"")</f>
        <v/>
      </c>
      <c r="K81" s="207">
        <f>IFERROR(I81*H81,0)</f>
        <v>0</v>
      </c>
      <c r="L81" s="245" t="s">
        <v>13</v>
      </c>
    </row>
    <row r="82" spans="1:12" ht="27" thickBot="1" x14ac:dyDescent="0.75">
      <c r="A82" s="297" t="s">
        <v>97</v>
      </c>
      <c r="B82" s="298"/>
      <c r="C82" s="298"/>
      <c r="D82" s="298"/>
      <c r="E82" s="298"/>
      <c r="F82" s="298"/>
      <c r="G82" s="298"/>
      <c r="H82" s="298"/>
      <c r="I82" s="298"/>
      <c r="J82" s="298"/>
      <c r="K82" s="246">
        <f>SUM(K74:K81)</f>
        <v>317000</v>
      </c>
      <c r="L82" s="247" t="s">
        <v>13</v>
      </c>
    </row>
    <row r="83" spans="1:12" ht="24.6" x14ac:dyDescent="0.7">
      <c r="A83" s="236"/>
      <c r="B83" s="292" t="s">
        <v>450</v>
      </c>
      <c r="C83" s="293"/>
      <c r="D83" s="293"/>
      <c r="E83" s="293"/>
      <c r="F83" s="293"/>
      <c r="G83" s="294"/>
      <c r="H83" s="237"/>
      <c r="I83" s="238"/>
      <c r="J83" s="238"/>
      <c r="K83" s="237"/>
      <c r="L83" s="239"/>
    </row>
    <row r="84" spans="1:12" ht="24.6" x14ac:dyDescent="0.7">
      <c r="A84" s="240" t="s">
        <v>46</v>
      </c>
      <c r="B84" s="295" t="s">
        <v>96</v>
      </c>
      <c r="C84" s="295"/>
      <c r="D84" s="295"/>
      <c r="E84" s="295"/>
      <c r="F84" s="295"/>
      <c r="G84" s="295"/>
      <c r="H84" s="242" t="s">
        <v>47</v>
      </c>
      <c r="I84" s="241" t="s">
        <v>48</v>
      </c>
      <c r="J84" s="241" t="s">
        <v>1</v>
      </c>
      <c r="K84" s="242" t="s">
        <v>49</v>
      </c>
      <c r="L84" s="243" t="s">
        <v>1</v>
      </c>
    </row>
    <row r="85" spans="1:12" ht="24.6" x14ac:dyDescent="0.7">
      <c r="A85" s="244">
        <v>1</v>
      </c>
      <c r="B85" s="291"/>
      <c r="C85" s="291"/>
      <c r="D85" s="291"/>
      <c r="E85" s="291"/>
      <c r="F85" s="291"/>
      <c r="G85" s="291"/>
      <c r="H85" s="207"/>
      <c r="I85" s="208"/>
      <c r="J85" s="209"/>
      <c r="K85" s="207"/>
      <c r="L85" s="245"/>
    </row>
    <row r="86" spans="1:12" ht="24.6" x14ac:dyDescent="0.7">
      <c r="A86" s="244">
        <v>2</v>
      </c>
      <c r="B86" s="291"/>
      <c r="C86" s="291"/>
      <c r="D86" s="291"/>
      <c r="E86" s="291"/>
      <c r="F86" s="291"/>
      <c r="G86" s="291"/>
      <c r="H86" s="207"/>
      <c r="I86" s="208"/>
      <c r="J86" s="209"/>
      <c r="K86" s="207"/>
      <c r="L86" s="245"/>
    </row>
    <row r="87" spans="1:12" ht="24.6" x14ac:dyDescent="0.7">
      <c r="A87" s="244">
        <v>3</v>
      </c>
      <c r="B87" s="291"/>
      <c r="C87" s="291"/>
      <c r="D87" s="291"/>
      <c r="E87" s="291"/>
      <c r="F87" s="291"/>
      <c r="G87" s="291"/>
      <c r="H87" s="207"/>
      <c r="I87" s="208"/>
      <c r="J87" s="209"/>
      <c r="K87" s="207"/>
      <c r="L87" s="245"/>
    </row>
    <row r="88" spans="1:12" ht="25.2" thickBot="1" x14ac:dyDescent="0.75">
      <c r="A88" s="244">
        <v>4</v>
      </c>
      <c r="B88" s="291"/>
      <c r="C88" s="291"/>
      <c r="D88" s="291"/>
      <c r="E88" s="291"/>
      <c r="F88" s="291"/>
      <c r="G88" s="291"/>
      <c r="H88" s="207"/>
      <c r="I88" s="213"/>
      <c r="J88" s="209" t="str">
        <f>IFERROR(VLOOKUP(B88,หน่วยนอกอาคาร,2,FALSE),"")</f>
        <v/>
      </c>
      <c r="K88" s="207"/>
      <c r="L88" s="245"/>
    </row>
    <row r="89" spans="1:12" ht="24.6" hidden="1" customHeight="1" x14ac:dyDescent="0.7">
      <c r="A89" s="244">
        <v>5</v>
      </c>
      <c r="B89" s="272"/>
      <c r="C89" s="272"/>
      <c r="D89" s="272"/>
      <c r="E89" s="272"/>
      <c r="F89" s="272"/>
      <c r="G89" s="272"/>
      <c r="H89" s="207" t="str">
        <f>IFERROR(VLOOKUP(B89,Priceนอกอาคาร,2,FALSE),"")</f>
        <v/>
      </c>
      <c r="I89" s="213"/>
      <c r="J89" s="209" t="str">
        <f>IFERROR(VLOOKUP(B89,หน่วยนอกอาคาร,2,FALSE),"")</f>
        <v/>
      </c>
      <c r="K89" s="207">
        <f t="shared" ref="K89:K92" si="7">IFERROR(I89*H89,0)</f>
        <v>0</v>
      </c>
      <c r="L89" s="245" t="s">
        <v>13</v>
      </c>
    </row>
    <row r="90" spans="1:12" ht="24.6" hidden="1" customHeight="1" x14ac:dyDescent="0.7">
      <c r="A90" s="244">
        <v>6</v>
      </c>
      <c r="B90" s="272"/>
      <c r="C90" s="272"/>
      <c r="D90" s="272"/>
      <c r="E90" s="272"/>
      <c r="F90" s="272"/>
      <c r="G90" s="272"/>
      <c r="H90" s="207" t="str">
        <f t="shared" si="6"/>
        <v/>
      </c>
      <c r="I90" s="213"/>
      <c r="J90" s="209" t="str">
        <f>IFERROR(VLOOKUP(B90,หน่วยนอกอาคาร,2,FALSE),"")</f>
        <v/>
      </c>
      <c r="K90" s="207">
        <f t="shared" si="7"/>
        <v>0</v>
      </c>
      <c r="L90" s="245" t="s">
        <v>13</v>
      </c>
    </row>
    <row r="91" spans="1:12" ht="25.2" hidden="1" customHeight="1" thickBot="1" x14ac:dyDescent="0.75">
      <c r="A91" s="244">
        <v>7</v>
      </c>
      <c r="B91" s="272"/>
      <c r="C91" s="272"/>
      <c r="D91" s="272"/>
      <c r="E91" s="272"/>
      <c r="F91" s="272"/>
      <c r="G91" s="272"/>
      <c r="H91" s="248" t="str">
        <f t="shared" si="6"/>
        <v/>
      </c>
      <c r="I91" s="249"/>
      <c r="J91" s="250" t="str">
        <f>IFERROR(VLOOKUP(B91,หน่วยนอกอาคาร,2,FALSE),"")</f>
        <v/>
      </c>
      <c r="K91" s="207">
        <f t="shared" si="7"/>
        <v>0</v>
      </c>
      <c r="L91" s="245" t="s">
        <v>13</v>
      </c>
    </row>
    <row r="92" spans="1:12" ht="23.55" hidden="1" customHeight="1" thickBot="1" x14ac:dyDescent="0.75">
      <c r="A92" s="244">
        <v>8</v>
      </c>
      <c r="B92" s="272"/>
      <c r="C92" s="272"/>
      <c r="D92" s="272"/>
      <c r="E92" s="272"/>
      <c r="F92" s="272"/>
      <c r="G92" s="272"/>
      <c r="H92" s="94" t="str">
        <f t="shared" si="6"/>
        <v/>
      </c>
      <c r="I92" s="104"/>
      <c r="J92" s="95" t="str">
        <f>IFERROR(VLOOKUP(B92,หน่วยนอกอาคาร,2,FALSE),"")</f>
        <v/>
      </c>
      <c r="K92" s="207">
        <f t="shared" si="7"/>
        <v>0</v>
      </c>
      <c r="L92" s="245" t="s">
        <v>13</v>
      </c>
    </row>
    <row r="93" spans="1:12" ht="28.8" customHeight="1" x14ac:dyDescent="0.75">
      <c r="A93" s="36"/>
      <c r="B93" s="280" t="s">
        <v>865</v>
      </c>
      <c r="C93" s="280"/>
      <c r="D93" s="280"/>
      <c r="E93" s="280"/>
      <c r="F93" s="280"/>
      <c r="G93" s="280"/>
      <c r="H93" s="37"/>
      <c r="I93" s="281" t="s">
        <v>97</v>
      </c>
      <c r="J93" s="281"/>
      <c r="K93" s="165">
        <f>SUM(K85:K91)</f>
        <v>0</v>
      </c>
      <c r="L93" s="26" t="s">
        <v>13</v>
      </c>
    </row>
    <row r="94" spans="1:12" ht="6.6" hidden="1" customHeight="1" x14ac:dyDescent="0.75">
      <c r="A94" s="36"/>
      <c r="B94" s="280"/>
      <c r="C94" s="280"/>
      <c r="D94" s="280"/>
      <c r="E94" s="280"/>
      <c r="F94" s="280"/>
      <c r="G94" s="280"/>
      <c r="H94" s="37"/>
      <c r="I94" s="39"/>
      <c r="J94" s="39"/>
      <c r="K94" s="38"/>
      <c r="L94" s="26"/>
    </row>
    <row r="95" spans="1:12" ht="28.8" x14ac:dyDescent="0.9">
      <c r="A95" s="27"/>
      <c r="B95" s="280" t="s">
        <v>864</v>
      </c>
      <c r="C95" s="280"/>
      <c r="D95" s="280"/>
      <c r="E95" s="280"/>
      <c r="F95" s="280"/>
      <c r="G95" s="280"/>
      <c r="H95" s="98"/>
      <c r="I95" s="27"/>
      <c r="J95" s="40" t="s">
        <v>98</v>
      </c>
      <c r="K95" s="118">
        <f>K82+K71+K38+K93</f>
        <v>352190</v>
      </c>
      <c r="L95" s="41" t="s">
        <v>13</v>
      </c>
    </row>
    <row r="96" spans="1:12" ht="27.6" thickBot="1" x14ac:dyDescent="0.8">
      <c r="A96" s="27"/>
      <c r="B96" s="106"/>
      <c r="C96" s="106"/>
      <c r="D96" s="106"/>
      <c r="E96" s="106"/>
      <c r="F96" s="106"/>
      <c r="G96" s="106"/>
      <c r="H96" s="114"/>
      <c r="I96" s="27"/>
      <c r="J96" s="40" t="s">
        <v>540</v>
      </c>
      <c r="K96" s="117">
        <f>K15+K16</f>
        <v>70000</v>
      </c>
      <c r="L96" s="41" t="s">
        <v>13</v>
      </c>
    </row>
    <row r="97" spans="1:16" ht="28.2" thickTop="1" thickBot="1" x14ac:dyDescent="0.8">
      <c r="A97" s="27"/>
      <c r="B97" s="106"/>
      <c r="C97" s="106"/>
      <c r="D97" s="106"/>
      <c r="E97" s="106"/>
      <c r="F97" s="106"/>
      <c r="G97" s="106"/>
      <c r="H97" s="114"/>
      <c r="I97" s="27"/>
      <c r="J97" s="40" t="s">
        <v>541</v>
      </c>
      <c r="K97" s="117">
        <f>K95-K96</f>
        <v>282190</v>
      </c>
      <c r="L97" s="41" t="s">
        <v>13</v>
      </c>
    </row>
    <row r="98" spans="1:16" ht="29.4" thickTop="1" x14ac:dyDescent="0.9">
      <c r="A98" s="27"/>
      <c r="B98" s="280"/>
      <c r="C98" s="280"/>
      <c r="D98" s="280"/>
      <c r="E98" s="280"/>
      <c r="F98" s="280"/>
      <c r="G98" s="280"/>
      <c r="H98" s="279" t="s">
        <v>443</v>
      </c>
      <c r="I98" s="279"/>
      <c r="J98" s="279"/>
      <c r="K98" s="96">
        <f>(K38+K82-K96)/(K20+G20)</f>
        <v>5.6437999999999997</v>
      </c>
      <c r="L98" s="41" t="s">
        <v>51</v>
      </c>
    </row>
    <row r="99" spans="1:16" ht="28.8" x14ac:dyDescent="0.9">
      <c r="A99" s="42"/>
      <c r="B99" s="280"/>
      <c r="C99" s="280"/>
      <c r="D99" s="280"/>
      <c r="E99" s="280"/>
      <c r="F99" s="280"/>
      <c r="G99" s="280"/>
      <c r="H99" s="98"/>
      <c r="I99" s="42"/>
      <c r="J99" s="97" t="s">
        <v>609</v>
      </c>
      <c r="K99" s="96">
        <f>K97/(K20+G20)</f>
        <v>5.6437999999999997</v>
      </c>
      <c r="L99" s="43" t="s">
        <v>51</v>
      </c>
    </row>
    <row r="100" spans="1:16" ht="25.8" customHeight="1" x14ac:dyDescent="0.9">
      <c r="A100" s="36"/>
      <c r="B100" s="280"/>
      <c r="C100" s="280"/>
      <c r="D100" s="280"/>
      <c r="E100" s="280"/>
      <c r="F100" s="280"/>
      <c r="G100" s="280"/>
      <c r="H100" s="44"/>
      <c r="I100" s="39"/>
      <c r="J100" s="113" t="s">
        <v>526</v>
      </c>
      <c r="K100" s="194">
        <f>(K20+G20)/K5</f>
        <v>205.76131687242798</v>
      </c>
      <c r="L100" s="115" t="s">
        <v>13</v>
      </c>
    </row>
    <row r="101" spans="1:16" ht="32.549999999999997" customHeight="1" x14ac:dyDescent="0.7">
      <c r="A101" s="275" t="s">
        <v>580</v>
      </c>
      <c r="B101" s="275"/>
      <c r="C101" s="275"/>
      <c r="D101" s="276"/>
      <c r="E101" s="276"/>
      <c r="F101" s="276"/>
      <c r="G101" s="276"/>
      <c r="H101" s="276" t="s">
        <v>707</v>
      </c>
      <c r="I101" s="276"/>
      <c r="J101" s="276"/>
      <c r="K101" s="276"/>
      <c r="L101" s="276"/>
    </row>
    <row r="102" spans="1:16" ht="49.35" customHeight="1" x14ac:dyDescent="0.7">
      <c r="A102" s="276" t="s">
        <v>490</v>
      </c>
      <c r="B102" s="276"/>
      <c r="C102" s="276"/>
      <c r="D102" s="276" t="s">
        <v>490</v>
      </c>
      <c r="E102" s="276"/>
      <c r="F102" s="276"/>
      <c r="G102" s="276"/>
      <c r="H102" s="276" t="s">
        <v>576</v>
      </c>
      <c r="I102" s="276"/>
      <c r="J102" s="276"/>
      <c r="K102" s="276"/>
      <c r="L102" s="276"/>
    </row>
    <row r="103" spans="1:16" ht="20.55" customHeight="1" x14ac:dyDescent="0.7">
      <c r="A103" s="277" t="str">
        <f>C8</f>
        <v>นางสาวพัชรพรรณ   พึ่งพา</v>
      </c>
      <c r="B103" s="277"/>
      <c r="C103" s="277"/>
      <c r="D103" s="274" t="s">
        <v>785</v>
      </c>
      <c r="E103" s="274"/>
      <c r="F103" s="274"/>
      <c r="G103" s="274"/>
      <c r="H103" s="274" t="s">
        <v>852</v>
      </c>
      <c r="I103" s="274"/>
      <c r="J103" s="274"/>
      <c r="K103" s="274"/>
      <c r="L103" s="274"/>
    </row>
    <row r="104" spans="1:16" ht="20.55" customHeight="1" x14ac:dyDescent="0.7">
      <c r="A104" s="274" t="str">
        <f>VLOOKUP(A103,'Ref.3'!M3:O25,3,0)</f>
        <v>Sales Supervisor</v>
      </c>
      <c r="B104" s="274"/>
      <c r="C104" s="274"/>
      <c r="D104" s="274" t="str">
        <f>VLOOKUP(D103,'Ref.3'!O29:P34,2,0)</f>
        <v>Deputy Managing Director of Marketing</v>
      </c>
      <c r="E104" s="274"/>
      <c r="F104" s="274"/>
      <c r="G104" s="274"/>
      <c r="H104" s="286" t="s">
        <v>853</v>
      </c>
      <c r="I104" s="286"/>
      <c r="J104" s="286"/>
      <c r="K104" s="286"/>
      <c r="L104" s="286"/>
    </row>
    <row r="105" spans="1:16" ht="20.55" customHeight="1" x14ac:dyDescent="0.7">
      <c r="A105" s="202"/>
      <c r="B105" s="202"/>
      <c r="C105" s="202"/>
      <c r="D105" s="202"/>
      <c r="E105" s="203"/>
      <c r="F105" s="203"/>
      <c r="G105" s="203"/>
      <c r="H105" s="204"/>
      <c r="I105" s="204"/>
      <c r="J105" s="202"/>
      <c r="K105" s="202"/>
      <c r="L105" s="205"/>
      <c r="N105" s="285"/>
      <c r="O105" s="285"/>
      <c r="P105" s="285"/>
    </row>
    <row r="106" spans="1:16" ht="24.6" x14ac:dyDescent="0.7">
      <c r="A106" s="276" t="e">
        <f>VLOOKUP(#REF!,'Ref.3'!I14:J161,2,0)</f>
        <v>#REF!</v>
      </c>
      <c r="B106" s="276"/>
      <c r="C106" s="276"/>
      <c r="D106" s="276"/>
      <c r="E106" s="276"/>
      <c r="F106" s="276"/>
      <c r="G106" s="276"/>
      <c r="H106" s="276" t="s">
        <v>705</v>
      </c>
      <c r="I106" s="276"/>
      <c r="J106" s="276"/>
      <c r="K106" s="276"/>
      <c r="L106" s="276"/>
    </row>
    <row r="107" spans="1:16" ht="49.35" customHeight="1" x14ac:dyDescent="0.7">
      <c r="A107" s="276" t="s">
        <v>490</v>
      </c>
      <c r="B107" s="276"/>
      <c r="C107" s="276"/>
      <c r="D107" s="276" t="s">
        <v>490</v>
      </c>
      <c r="E107" s="276"/>
      <c r="F107" s="276"/>
      <c r="G107" s="276"/>
      <c r="H107" s="276" t="s">
        <v>491</v>
      </c>
      <c r="I107" s="276"/>
      <c r="J107" s="276"/>
      <c r="K107" s="276"/>
      <c r="L107" s="276"/>
    </row>
    <row r="108" spans="1:16" ht="20.55" customHeight="1" x14ac:dyDescent="0.7">
      <c r="A108" s="274" t="s">
        <v>850</v>
      </c>
      <c r="B108" s="274"/>
      <c r="C108" s="274"/>
      <c r="D108" s="277" t="s">
        <v>539</v>
      </c>
      <c r="E108" s="277"/>
      <c r="F108" s="277"/>
      <c r="G108" s="277"/>
      <c r="H108" s="277" t="s">
        <v>846</v>
      </c>
      <c r="I108" s="277"/>
      <c r="J108" s="277"/>
      <c r="K108" s="277"/>
      <c r="L108" s="277"/>
    </row>
    <row r="109" spans="1:16" ht="24.6" x14ac:dyDescent="0.7">
      <c r="A109" s="278" t="s">
        <v>851</v>
      </c>
      <c r="B109" s="278"/>
      <c r="C109" s="278"/>
      <c r="D109" s="274" t="str">
        <f>VLOOKUP(D108,'Ref.3'!I14:K17,3,0)</f>
        <v>สายงาน Cable</v>
      </c>
      <c r="E109" s="274"/>
      <c r="F109" s="274"/>
      <c r="G109" s="274"/>
      <c r="H109" s="274" t="str">
        <f>VLOOKUP(H108,'Ref.3'!I8:J10,2,0)</f>
        <v>ผู้อนุมัติสายงาน Non cable</v>
      </c>
      <c r="I109" s="274"/>
      <c r="J109" s="274"/>
      <c r="K109" s="274"/>
      <c r="L109" s="274"/>
    </row>
    <row r="110" spans="1:16" x14ac:dyDescent="0.3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</row>
    <row r="111" spans="1:16" x14ac:dyDescent="0.3">
      <c r="A111" s="112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</row>
    <row r="112" spans="1:16" x14ac:dyDescent="0.3">
      <c r="A112" s="112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</row>
    <row r="113" spans="4:12" x14ac:dyDescent="0.3">
      <c r="D113" s="112"/>
      <c r="E113" s="112"/>
      <c r="F113" s="112"/>
      <c r="G113" s="112"/>
      <c r="H113" s="112"/>
      <c r="I113" s="112"/>
      <c r="J113" s="112"/>
      <c r="K113" s="112"/>
      <c r="L113" s="112"/>
    </row>
  </sheetData>
  <dataConsolidate/>
  <mergeCells count="124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33:G33"/>
    <mergeCell ref="B35:G35"/>
    <mergeCell ref="B34:G34"/>
    <mergeCell ref="B36:G36"/>
    <mergeCell ref="B15:G15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H18:J18"/>
    <mergeCell ref="H19:J19"/>
    <mergeCell ref="A17:A19"/>
    <mergeCell ref="I20:J20"/>
    <mergeCell ref="B20:C20"/>
    <mergeCell ref="D20:F20"/>
    <mergeCell ref="B32:G32"/>
    <mergeCell ref="B25:G25"/>
    <mergeCell ref="B26:G26"/>
    <mergeCell ref="B27:G27"/>
    <mergeCell ref="B28:G28"/>
    <mergeCell ref="B29:G29"/>
    <mergeCell ref="B30:G30"/>
    <mergeCell ref="B31:G31"/>
    <mergeCell ref="H17:J17"/>
    <mergeCell ref="A21:G21"/>
    <mergeCell ref="B22:G22"/>
    <mergeCell ref="B23:G23"/>
    <mergeCell ref="B24:G24"/>
    <mergeCell ref="B37:G37"/>
    <mergeCell ref="B71:G71"/>
    <mergeCell ref="A38:J38"/>
    <mergeCell ref="A82:J82"/>
    <mergeCell ref="A39:L39"/>
    <mergeCell ref="B40:G40"/>
    <mergeCell ref="B80:G80"/>
    <mergeCell ref="B72:G72"/>
    <mergeCell ref="B73:G73"/>
    <mergeCell ref="B77:G77"/>
    <mergeCell ref="B52:G52"/>
    <mergeCell ref="B81:G81"/>
    <mergeCell ref="I71:J71"/>
    <mergeCell ref="B41:G41"/>
    <mergeCell ref="B42:G42"/>
    <mergeCell ref="B43:G43"/>
    <mergeCell ref="B44:G44"/>
    <mergeCell ref="B45:G45"/>
    <mergeCell ref="B51:G51"/>
    <mergeCell ref="B47:G47"/>
    <mergeCell ref="B48:G48"/>
    <mergeCell ref="B49:G49"/>
    <mergeCell ref="B50:G50"/>
    <mergeCell ref="B79:G79"/>
    <mergeCell ref="H98:J98"/>
    <mergeCell ref="B93:G93"/>
    <mergeCell ref="B94:G94"/>
    <mergeCell ref="I93:J93"/>
    <mergeCell ref="B98:G98"/>
    <mergeCell ref="B95:G95"/>
    <mergeCell ref="B46:G46"/>
    <mergeCell ref="N105:P105"/>
    <mergeCell ref="A104:C104"/>
    <mergeCell ref="D104:G104"/>
    <mergeCell ref="H104:L104"/>
    <mergeCell ref="B74:G74"/>
    <mergeCell ref="B75:G75"/>
    <mergeCell ref="B76:G76"/>
    <mergeCell ref="B86:G86"/>
    <mergeCell ref="B87:G87"/>
    <mergeCell ref="B88:G88"/>
    <mergeCell ref="B83:G83"/>
    <mergeCell ref="B84:G84"/>
    <mergeCell ref="B85:G85"/>
    <mergeCell ref="B99:G99"/>
    <mergeCell ref="B100:G100"/>
    <mergeCell ref="B78:G78"/>
    <mergeCell ref="H109:L109"/>
    <mergeCell ref="A101:C101"/>
    <mergeCell ref="A102:C102"/>
    <mergeCell ref="A103:C103"/>
    <mergeCell ref="D101:G101"/>
    <mergeCell ref="D109:G109"/>
    <mergeCell ref="A106:C106"/>
    <mergeCell ref="A107:C107"/>
    <mergeCell ref="D102:G102"/>
    <mergeCell ref="D103:G103"/>
    <mergeCell ref="D107:G107"/>
    <mergeCell ref="D106:G106"/>
    <mergeCell ref="A109:C109"/>
    <mergeCell ref="A108:C108"/>
    <mergeCell ref="D108:G108"/>
    <mergeCell ref="H106:L106"/>
    <mergeCell ref="H107:L107"/>
    <mergeCell ref="H108:L108"/>
    <mergeCell ref="H103:L103"/>
    <mergeCell ref="H101:L101"/>
    <mergeCell ref="H102:L102"/>
  </mergeCells>
  <phoneticPr fontId="5" type="noConversion"/>
  <dataValidations count="2">
    <dataValidation type="list" allowBlank="1" showInputMessage="1" showErrorMessage="1" sqref="B41:B70 B33:B37 B23:B25 B27:B31" xr:uid="{B52077B7-097D-41B0-84C1-9AC060B759BD}">
      <formula1>นอกอาคาร</formula1>
    </dataValidation>
    <dataValidation type="list" allowBlank="1" showErrorMessage="1" sqref="B26" xr:uid="{FCFBACA5-92E2-46A5-BBBA-DED04B91F40F}">
      <formula1>นอกอาคาร</formula1>
    </dataValidation>
  </dataValidations>
  <hyperlinks>
    <hyperlink ref="E3" r:id="rId1" xr:uid="{1E9CC637-5023-4A6A-B77B-C1329C626FF4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B85:G92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A103:C103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D103:G103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H108:L108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A51" workbookViewId="0">
      <selection activeCell="A62" sqref="A62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Patcharapan Pungpa</cp:lastModifiedBy>
  <cp:lastPrinted>2024-12-25T07:27:58Z</cp:lastPrinted>
  <dcterms:created xsi:type="dcterms:W3CDTF">2021-08-28T09:02:17Z</dcterms:created>
  <dcterms:modified xsi:type="dcterms:W3CDTF">2025-08-02T07:20:22Z</dcterms:modified>
</cp:coreProperties>
</file>