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Centara Hotels &amp; Resorts\1695  ถ.พหลโยธิน แขวงจตุจักร เขตจตุจักร  กรุงเทพ 10900\"/>
    </mc:Choice>
  </mc:AlternateContent>
  <xr:revisionPtr revIDLastSave="0" documentId="13_ncr:1_{A122DE0E-D21F-441A-8D80-5399E6AAAD0C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7" l="1"/>
  <c r="J28" i="7" l="1"/>
  <c r="K28" i="7"/>
  <c r="K27" i="7" l="1"/>
  <c r="D108" i="7" l="1"/>
  <c r="A107" i="7" l="1"/>
  <c r="A108" i="7" s="1"/>
  <c r="D113" i="7"/>
  <c r="A110" i="7"/>
  <c r="J24" i="7" l="1"/>
  <c r="J25" i="7"/>
  <c r="J26" i="7"/>
  <c r="J29" i="7"/>
  <c r="J30" i="7"/>
  <c r="J31" i="7"/>
  <c r="J32" i="7"/>
  <c r="J33" i="7"/>
  <c r="J34" i="7"/>
  <c r="J35" i="7"/>
  <c r="J36" i="7"/>
  <c r="J37" i="7"/>
  <c r="J38" i="7"/>
  <c r="H24" i="7"/>
  <c r="H25" i="7"/>
  <c r="H26" i="7"/>
  <c r="H30" i="7"/>
  <c r="H31" i="7"/>
  <c r="H32" i="7"/>
  <c r="H33" i="7"/>
  <c r="H34" i="7"/>
  <c r="H35" i="7"/>
  <c r="H36" i="7"/>
  <c r="H37" i="7"/>
  <c r="H38" i="7"/>
  <c r="K19" i="7"/>
  <c r="J86" i="7"/>
  <c r="H86" i="7"/>
  <c r="H113" i="7"/>
  <c r="K18" i="7"/>
  <c r="G20" i="7"/>
  <c r="H8" i="7"/>
  <c r="K8" i="7"/>
  <c r="E8" i="7"/>
  <c r="E10" i="7"/>
  <c r="H9" i="7"/>
  <c r="K9" i="7" s="1"/>
  <c r="K10" i="7" s="1"/>
  <c r="E9" i="7"/>
  <c r="H82" i="7" l="1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<sst xmlns="http://schemas.openxmlformats.org/spreadsheetml/2006/main" count="2826" uniqueCount="864">
  <si>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</si>
  <si>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</si>
  <si>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</si>
  <si>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</si>
  <si>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</si>
  <si>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</si>
  <si>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</si>
  <si>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</si>
  <si>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</si>
  <si>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</si>
  <si>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</si>
  <si>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</si>
  <si>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</si>
  <si>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</si>
  <si>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</si>
  <si>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</si>
  <si>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</si>
  <si>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</si>
  <si>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</si>
  <si>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</si>
  <si>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</si>
  <si>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</si>
  <si>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</si>
  <si>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</si>
  <si>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</si>
  <si>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</si>
  <si>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</si>
  <si>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</si>
  <si>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</si>
  <si>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</si>
  <si>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</si>
  <si>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</si>
  <si>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</si>
  <si>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</si>
  <si>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</si>
  <si>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</si>
  <si>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</si>
  <si>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</si>
  <si>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</si>
  <si>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</si>
  <si>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</si>
  <si>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</si>
  <si>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</si>
  <si>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</si>
  <si>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</si>
  <si>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</si>
  <si>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</si>
  <si>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</si>
  <si>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</si>
  <si>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</si>
  <si>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</si>
  <si>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</si>
  <si>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</si>
  <si>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</si>
  <si>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</si>
  <si>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</si>
  <si>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</si>
  <si>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</si>
  <si>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</si>
  <si>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</si>
  <si>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</si>
  <si>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</si>
  <si>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</si>
  <si>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</si>
  <si>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</si>
  <si>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</si>
  <si>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</si>
  <si>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</si>
  <si>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</si>
  <si>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</si>
  <si>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</si>
  <si>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</si>
  <si>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</si>
  <si>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</si>
  <si>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</si>
  <si>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</si>
  <si>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</si>
  <si>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</si>
  <si>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</si>
  <si>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</si>
  <si>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</si>
  <si>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</si>
  <si>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</si>
  <si>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</si>
  <si>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</si>
  <si>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</si>
  <si>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</si>
  <si>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</si>
  <si>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</si>
  <si>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</si>
  <si>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</si>
  <si>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</si>
  <si>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</si>
  <si>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</si>
  <si>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</si>
  <si>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</si>
  <si>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</si>
  <si>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</si>
  <si>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</si>
  <si>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</si>
  <si>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</si>
  <si>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</si>
  <si>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</si>
  <si>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</si>
  <si>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</si>
  <si>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</si>
  <si>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</si>
  <si>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</si>
  <si>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</si>
  <si>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</si>
  <si>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</si>
  <si>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</si>
  <si>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</si>
  <si>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</si>
  <si>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</si>
  <si>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</si>
  <si>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</si>
  <si>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</si>
  <si>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</si>
  <si>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</si>
  <si>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</si>
  <si>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</si>
  <si>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</si>
  <si>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</si>
  <si>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</si>
  <si>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</si>
  <si>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</si>
  <si>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</si>
  <si>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</si>
  <si>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</si>
  <si>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</si>
  <si>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</si>
  <si>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</si>
  <si>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</si>
  <si>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</si>
  <si>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</si>
  <si>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</si>
  <si>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</si>
  <si>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</si>
  <si>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</si>
  <si>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</si>
  <si>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</si>
  <si>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</si>
  <si>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</si>
  <si>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</si>
  <si>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</si>
  <si>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</si>
  <si>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</si>
  <si>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</si>
  <si>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</si>
  <si>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</si>
  <si>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</si>
  <si>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</si>
  <si>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</si>
  <si>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</si>
  <si>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</si>
  <si>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</si>
  <si>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</si>
  <si>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</si>
  <si>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</si>
  <si>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</si>
  <si>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</si>
  <si>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</si>
  <si>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</si>
  <si>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</si>
  <si>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</si>
  <si>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</si>
  <si>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</si>
  <si>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</si>
  <si>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</si>
  <si>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</si>
  <si>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</si>
  <si>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</si>
  <si>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</si>
  <si>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</si>
  <si>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</si>
  <si>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</si>
  <si>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</si>
  <si>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</si>
  <si>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</si>
  <si>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</si>
  <si>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</si>
  <si>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</si>
  <si>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</si>
  <si>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</si>
  <si>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</si>
  <si>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</si>
  <si>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</si>
  <si>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</si>
  <si>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</si>
  <si>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</si>
  <si>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</si>
  <si>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</si>
  <si>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</si>
  <si>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</si>
  <si>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</si>
  <si>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</si>
  <si>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</si>
  <si>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</si>
  <si>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</si>
  <si>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</si>
  <si>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</si>
  <si>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</si>
  <si>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</si>
  <si>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</si>
  <si>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</si>
  <si>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</si>
  <si>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</si>
  <si>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</si>
  <si>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</si>
  <si>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</si>
  <si>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</si>
  <si>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</si>
  <si>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</si>
  <si>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</si>
  <si>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</si>
  <si>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</si>
  <si>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</si>
  <si>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</si>
  <si>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</si>
  <si>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</si>
  <si>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</si>
  <si>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</si>
  <si>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</si>
  <si>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</si>
  <si>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</si>
  <si>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</si>
  <si>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</si>
  <si>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</si>
  <si>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</si>
  <si>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</si>
  <si>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</si>
  <si>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</si>
  <si>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</si>
  <si>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</si>
  <si>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</si>
  <si>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</si>
  <si>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</si>
  <si>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</si>
  <si>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</si>
  <si>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</si>
  <si>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</si>
  <si>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</si>
  <si>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</si>
  <si>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</si>
  <si>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</si>
  <si>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</si>
  <si>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</si>
  <si>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</si>
  <si>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</si>
  <si>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</si>
  <si>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</si>
  <si>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</si>
  <si>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</si>
  <si>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</si>
  <si>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</si>
  <si>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</si>
  <si>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</si>
  <si>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</si>
  <si>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</si>
  <si>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</si>
  <si>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</si>
  <si>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</si>
  <si>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</si>
  <si>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</si>
  <si>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</si>
  <si>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</si>
  <si>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</si>
  <si>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</si>
  <si>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</si>
  <si>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</si>
  <si>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</si>
  <si>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</si>
  <si>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</si>
  <si>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</si>
  <si>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</si>
  <si>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</si>
  <si>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</si>
  <si>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</si>
  <si>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</si>
  <si>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</si>
  <si>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</si>
  <si>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</si>
  <si>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</si>
  <si>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</si>
  <si>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</si>
  <si>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</si>
  <si>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</si>
  <si>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</si>
  <si>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</si>
  <si>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</si>
  <si>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</si>
  <si>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</si>
  <si>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</si>
  <si>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</si>
  <si>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</si>
  <si>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</si>
  <si>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</si>
  <si>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</si>
  <si>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</si>
  <si>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</si>
  <si>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</si>
  <si>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</si>
  <si>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</si>
  <si>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</si>
  <si>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</si>
  <si>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</si>
  <si>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</si>
  <si>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</si>
  <si>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</si>
  <si>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</si>
  <si>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</si>
  <si>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</si>
  <si>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</si>
  <si>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</si>
  <si>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</si>
  <si>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</si>
  <si>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</si>
  <si>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</si>
  <si>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</si>
  <si>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</si>
  <si>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</si>
  <si>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</si>
  <si>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</si>
  <si>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</si>
  <si>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</si>
  <si>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</si>
  <si>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</si>
  <si>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</si>
  <si>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</si>
  <si>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</si>
  <si>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</si>
  <si>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</si>
  <si>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</si>
  <si>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</si>
  <si>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</si>
  <si>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</si>
  <si>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</si>
  <si>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</si>
  <si>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</si>
  <si>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</si>
  <si>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</si>
  <si>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</si>
  <si>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</si>
  <si>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</si>
  <si>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</si>
  <si>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</si>
  <si>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</si>
  <si>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</si>
  <si>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</si>
  <si>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</si>
  <si>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</si>
  <si>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</si>
  <si>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</si>
  <si>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</si>
  <si>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</si>
  <si>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</si>
  <si>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</si>
  <si>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</si>
  <si>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</si>
  <si>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</si>
  <si>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</si>
  <si>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</si>
  <si>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</si>
  <si>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</si>
  <si>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</si>
  <si>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</si>
  <si>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</si>
  <si>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</si>
  <si>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</si>
  <si>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</si>
  <si>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</si>
  <si>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</si>
  <si>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</si>
  <si>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</si>
  <si>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</si>
  <si>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</si>
  <si>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</si>
  <si>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</si>
  <si>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</si>
  <si>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</si>
  <si>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</si>
  <si>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</si>
  <si>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</si>
  <si>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</si>
  <si>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</si>
  <si>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</si>
  <si>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</si>
  <si>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</si>
  <si>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</si>
  <si>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</si>
  <si>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</si>
  <si>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</si>
  <si>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</si>
  <si>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</si>
  <si>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</si>
  <si>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</si>
  <si>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</si>
  <si>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</si>
  <si>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</si>
  <si>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</si>
  <si>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</si>
  <si>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</si>
  <si>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</si>
  <si>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</si>
  <si>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</si>
  <si>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</si>
  <si>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</si>
  <si>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</si>
  <si>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</si>
  <si>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</si>
  <si>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</si>
  <si>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</si>
  <si>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</si>
  <si>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</si>
  <si>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</si>
  <si>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</si>
  <si>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</si>
  <si>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</si>
  <si>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</si>
  <si>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</si>
  <si>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</si>
  <si>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</si>
  <si>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</si>
  <si>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</si>
  <si>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</si>
  <si>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</si>
  <si>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</si>
  <si>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</si>
  <si>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</si>
  <si>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</si>
  <si>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</si>
  <si>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</si>
  <si>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</si>
  <si>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</si>
  <si>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</si>
  <si>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</si>
  <si>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</si>
  <si>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</si>
  <si>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</si>
  <si>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</si>
  <si>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</si>
  <si>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</si>
  <si>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</si>
  <si>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</si>
  <si>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</si>
  <si>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</si>
  <si>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</si>
  <si>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</si>
  <si>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</si>
  <si>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</si>
  <si>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</si>
  <si>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</si>
  <si>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</si>
  <si>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</si>
  <si>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</si>
  <si>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</si>
  <si>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</si>
  <si>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</si>
  <si>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</si>
  <si>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</si>
  <si>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</si>
  <si>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</si>
  <si>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</si>
  <si>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</si>
  <si>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</si>
  <si>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</si>
  <si>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</si>
  <si>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</si>
  <si>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</si>
  <si>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</si>
  <si>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</si>
  <si>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</si>
  <si>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</si>
  <si>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</si>
  <si>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</si>
  <si>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</si>
  <si>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</si>
  <si>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</si>
  <si>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</si>
  <si>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</si>
  <si>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</si>
  <si>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</si>
  <si>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</si>
  <si>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</si>
  <si>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</si>
  <si>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</si>
  <si>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</si>
  <si>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</si>
  <si>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</si>
  <si>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</si>
  <si>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</si>
  <si>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</si>
  <si>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</si>
  <si>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</si>
  <si>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</si>
  <si>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</si>
  <si>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</si>
  <si>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</si>
  <si>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</si>
  <si>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</si>
  <si>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</si>
  <si>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</si>
  <si>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</si>
  <si>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</si>
  <si>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</si>
  <si>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</si>
  <si>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</si>
  <si>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</si>
  <si>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</si>
  <si>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</si>
  <si>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</si>
  <si>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</si>
  <si>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</si>
  <si>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</si>
  <si>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</si>
  <si>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</si>
  <si>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</si>
  <si>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</si>
  <si>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</si>
  <si>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</si>
  <si>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</si>
  <si>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</si>
  <si>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</si>
  <si>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</si>
  <si>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</si>
  <si>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</si>
  <si>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</si>
  <si>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</si>
  <si>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</si>
  <si>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</si>
  <si>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</si>
  <si>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</si>
  <si>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</si>
  <si>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</si>
  <si>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</si>
  <si>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</si>
  <si>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</si>
  <si>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</si>
  <si>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</si>
  <si>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</si>
  <si>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</si>
  <si>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</si>
  <si>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</si>
  <si>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</si>
  <si>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</si>
  <si>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</si>
  <si>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</si>
  <si>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</si>
  <si>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</si>
  <si>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</si>
  <si>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</si>
  <si>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</si>
  <si>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</si>
  <si>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</si>
  <si>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</si>
  <si>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</si>
  <si>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</si>
  <si>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</si>
  <si>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</si>
  <si>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</si>
  <si>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</si>
  <si>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</si>
  <si>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</si>
  <si>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</si>
  <si>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</si>
  <si>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</si>
  <si>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</si>
  <si>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</si>
  <si>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</si>
  <si>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</si>
  <si>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</si>
  <si>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</si>
  <si>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</si>
  <si>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</si>
  <si>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</si>
  <si>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</si>
  <si>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</si>
  <si>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</si>
  <si>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</si>
  <si>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</si>
  <si>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</si>
  <si>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</si>
  <si>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</si>
  <si>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</si>
  <si>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</si>
  <si>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</si>
  <si>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</si>
  <si>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</si>
  <si>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</si>
  <si>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</si>
  <si>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</si>
  <si>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</si>
  <si>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</si>
  <si>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</si>
  <si>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</si>
  <si>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</si>
  <si>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</si>
  <si>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</si>
  <si>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</si>
  <si>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</si>
  <si>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</si>
  <si>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</si>
  <si>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</si>
  <si>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</si>
  <si>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</si>
  <si>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</si>
  <si>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</si>
  <si>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</si>
  <si>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</si>
  <si>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</si>
  <si>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</si>
  <si>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</si>
  <si>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</si>
  <si>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</si>
  <si>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</si>
  <si>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</si>
  <si>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</si>
  <si>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</si>
  <si>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</si>
  <si>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</si>
  <si>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</si>
  <si>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</si>
  <si>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</si>
  <si>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</si>
  <si>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</si>
  <si>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</si>
  <si>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</si>
  <si>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</si>
  <si>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</si>
  <si>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</si>
  <si>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</si>
  <si>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</si>
  <si>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</si>
  <si>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</si>
  <si>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</si>
  <si>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</si>
  <si>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</si>
  <si>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</si>
  <si>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</si>
  <si>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</si>
  <si>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</si>
  <si>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</si>
  <si>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</si>
  <si>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</si>
  <si>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</si>
  <si>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</si>
  <si>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</si>
  <si>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</si>
  <si>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</si>
  <si>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</si>
  <si>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</si>
  <si>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</si>
  <si>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</si>
  <si>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</si>
  <si>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</si>
  <si>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</si>
  <si>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</si>
  <si>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</si>
  <si>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</si>
  <si>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</si>
  <si>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</si>
  <si>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</si>
  <si>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</si>
  <si>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</si>
  <si>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</si>
  <si>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</si>
  <si>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</si>
  <si>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</si>
  <si>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</si>
  <si>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</si>
  <si>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</si>
  <si>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</si>
  <si>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</si>
  <si>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</si>
  <si>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</si>
  <si>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</si>
  <si>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</si>
  <si>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</si>
  <si>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</si>
  <si>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</si>
  <si>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</si>
  <si>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</si>
  <si>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</si>
  <si>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</si>
  <si>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</si>
  <si>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</si>
  <si>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</si>
  <si>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</si>
  <si>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</si>
  <si>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</si>
  <si>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</si>
  <si>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</si>
  <si>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</si>
  <si>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</si>
  <si>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</si>
  <si>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</si>
  <si>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</si>
  <si>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</si>
  <si>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</si>
  <si>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</si>
  <si>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</si>
  <si>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</si>
  <si>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</si>
  <si>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</si>
  <si>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</si>
  <si>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</si>
  <si>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</si>
  <si>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</si>
  <si>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</si>
  <si>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</si>
  <si>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</si>
  <si>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</si>
  <si>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</si>
  <si>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</si>
  <si>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</si>
  <si>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</si>
  <si>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</si>
  <si>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</si>
  <si>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</si>
  <si>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</si>
  <si>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</si>
  <si>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</si>
  <si>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</si>
  <si>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</si>
  <si>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</si>
  <si>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</si>
  <si>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</si>
  <si>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</si>
  <si>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</si>
  <si>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</si>
  <si>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</si>
  <si>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</si>
  <si>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</si>
  <si>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</si>
  <si>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</si>
  <si>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</si>
  <si>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</si>
  <si>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</si>
  <si>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</si>
  <si>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</si>
  <si>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</si>
  <si>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</si>
  <si>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</si>
  <si>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</si>
  <si>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</si>
  <si>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</si>
  <si>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</si>
  <si>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</si>
  <si>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</si>
  <si>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</si>
  <si>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</si>
  <si>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</si>
  <si>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</si>
  <si>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</si>
  <si>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</si>
  <si>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</si>
  <si>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</si>
  <si>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</si>
  <si>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</si>
  <si>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</si>
  <si>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</si>
  <si>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</si>
  <si>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</si>
  <si>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</si>
  <si>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</si>
  <si>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</si>
  <si>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</si>
  <si>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</si>
  <si>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</si>
  <si>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</si>
  <si>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</si>
  <si>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</si>
  <si>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</si>
  <si>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</si>
  <si>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</si>
  <si>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</si>
  <si>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</si>
  <si>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</si>
  <si>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</si>
  <si>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</si>
  <si>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</si>
  <si>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</si>
  <si>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</si>
  <si>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</si>
  <si>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</si>
  <si>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</si>
  <si>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</si>
  <si>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</si>
  <si>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</si>
  <si>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</si>
  <si>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</si>
  <si>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</si>
  <si>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</si>
  <si>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</si>
  <si>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</si>
  <si>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</si>
  <si>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</si>
  <si>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</si>
  <si>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</si>
  <si>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</si>
  <si>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</si>
  <si>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</si>
  <si>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</si>
  <si>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</si>
  <si>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</si>
  <si>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</si>
  <si>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</si>
  <si>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</si>
  <si>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</si>
  <si>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</si>
  <si>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</si>
  <si>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</si>
  <si>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</si>
  <si>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</si>
  <si>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</si>
  <si>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</si>
  <si>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</si>
  <si>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</si>
  <si>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</si>
  <si>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</si>
  <si>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</si>
  <si>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</si>
  <si>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</si>
  <si>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</si>
  <si>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</si>
  <si>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</si>
  <si>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</si>
  <si>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</si>
  <si>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</si>
  <si>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</si>
  <si>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</si>
  <si>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</si>
  <si>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</si>
  <si>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</si>
  <si>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</si>
  <si>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</si>
  <si>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</si>
  <si>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</si>
  <si>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</si>
  <si>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</si>
  <si>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</si>
  <si>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</si>
  <si>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</si>
  <si>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</si>
  <si>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</si>
  <si>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</si>
  <si>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</si>
  <si>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</si>
  <si>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</si>
  <si>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</si>
  <si>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</si>
  <si>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</si>
  <si>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</si>
  <si>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Transmodulator Souka 2 Slot 8 ความถี่</t>
  </si>
  <si>
    <t>Router TP-Link ER-605</t>
  </si>
  <si>
    <t>หมายเหตุ ลูกค้ามีตู้วางอุปกรณ์ให้ครับ เบื้องต้นเสนอ 60ช่อง</t>
  </si>
  <si>
    <t xml:space="preserve"> โรงแรมเซ็นทารา แกรนด์ เซ็นทรัลพลาซา</t>
  </si>
  <si>
    <t>1695 ถ. พหลโยธิน แขวงจตุจักร เขตจตุจักร กรุงเทพมหานคร 10900</t>
  </si>
  <si>
    <t>คุณจักรกริช</t>
  </si>
  <si>
    <t>084-978-2908</t>
  </si>
  <si>
    <t>10931/05</t>
  </si>
  <si>
    <t>https://maps.app.goo.gl/oUKfjpnxrY6juT4r6</t>
  </si>
  <si>
    <t>ระยะสัญญา 2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</si>
</sst>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5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43" fontId="32" fillId="3" borderId="4" xfId="1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3" borderId="4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1371600</xdr:colOff>
      <xdr:row>104</xdr:row>
      <xdr:rowOff>352426</xdr:rowOff>
    </xdr:from>
    <xdr:to>
      <xdr:col>2</xdr:col>
      <xdr:colOff>809625</xdr:colOff>
      <xdr:row>105</xdr:row>
      <xdr:rowOff>410995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EEDF0D-6024-415A-A0CE-E5A7E2135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8811876"/>
          <a:ext cx="1438275" cy="468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11</xdr:col>
      <xdr:colOff>38682</xdr:colOff>
      <xdr:row>20</xdr:row>
      <xdr:rowOff>114627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E4E66-97C8-45C3-9C80-45861F9A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6721422" cy="3772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M3U82025\20240821_Survey%20ROI%20%20M3U8%20%20&#3650;&#3619;&#3591;&#3649;&#3619;&#3617;%20&#3648;&#3610;&#3626;&#3607;&#3660;%20&#3648;&#3623;&#3626;&#3648;&#3607;&#3636;&#3619;&#3660;&#3609;%20&#3649;&#3617;&#3607;&#3648;&#3607;&#3629;&#3619;%20&#3626;&#3656;&#3591;&#3586;&#3629;&#3649;&#3610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</row>
        <row r="3">
          <cell r="B3" t="str">
            <v>Access Point Tenda AC 1200 Wave 2 Celiling Model i</v>
          </cell>
          <cell r="C3" t="str">
            <v>ตัว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</row>
        <row r="5">
          <cell r="B5" t="str">
            <v xml:space="preserve">Access Point Zyxel NWA1123ACv3 </v>
          </cell>
          <cell r="C5" t="str">
            <v>ตัว</v>
          </cell>
        </row>
        <row r="6">
          <cell r="B6" t="str">
            <v>Router TP -  Linker605 Switch 4 Out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</row>
        <row r="9">
          <cell r="B9" t="str">
            <v>ROUTER (เราเตอร์) TP-LINK INWALL  Roaming</v>
          </cell>
          <cell r="C9" t="str">
            <v>ตัว</v>
          </cell>
        </row>
        <row r="10">
          <cell r="B10" t="str">
            <v>ROUTER (เราเตอร์) TP-LINK EAP265HD Roaming</v>
          </cell>
          <cell r="C10" t="str">
            <v>ตัว</v>
          </cell>
        </row>
        <row r="11">
          <cell r="B11" t="str">
            <v>OMADA Rooming</v>
          </cell>
          <cell r="C11" t="str">
            <v>ตัว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</row>
        <row r="13">
          <cell r="B13" t="str">
            <v>Tenda i21 AC1200Mbps ceiling gigabit access point PoE</v>
          </cell>
          <cell r="C13" t="str">
            <v>ตัว</v>
          </cell>
        </row>
        <row r="14">
          <cell r="B14" t="str">
            <v>Tenda i24 AC1200Mbps ceiling gigabit access point PoE</v>
          </cell>
          <cell r="C14" t="str">
            <v>ตัว</v>
          </cell>
        </row>
        <row r="15">
          <cell r="B15" t="str">
            <v>AC2100 DUAL-BNLD Gigabitg Wireless Router</v>
          </cell>
          <cell r="C15" t="str">
            <v>ตัว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</row>
        <row r="21">
          <cell r="B21" t="str">
            <v>TP-LINK  TL-SG1024 24-port gigabit rackmount switch Roaming</v>
          </cell>
          <cell r="C21" t="str">
            <v>ตัว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</row>
        <row r="23">
          <cell r="B23" t="str">
            <v>WI-FI ROUTER Link sys AC1900</v>
          </cell>
          <cell r="C23" t="str">
            <v>ตัว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</row>
        <row r="27">
          <cell r="B27" t="str">
            <v>Tenda TND-TEG5328P 24 port 10/100/1000 Managed PoE Switch</v>
          </cell>
          <cell r="C27" t="str">
            <v>ตัว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</row>
        <row r="29">
          <cell r="B29" t="str">
            <v>Optical Field Connector SC/APC Stech</v>
          </cell>
          <cell r="C29" t="str">
            <v>ตัว</v>
          </cell>
        </row>
        <row r="30">
          <cell r="B30" t="str">
            <v>Switch TP-Link TL-SG2210P JetStream 8-Port Gigabit Smart PoE+</v>
          </cell>
          <cell r="C30" t="str">
            <v>ตัว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</row>
        <row r="34">
          <cell r="B34" t="str">
            <v>Switch TP-Link TL-SG1008MP 8-Port Gigabit</v>
          </cell>
          <cell r="C34" t="str">
            <v>ตัว</v>
          </cell>
        </row>
        <row r="35">
          <cell r="B35" t="str">
            <v xml:space="preserve">Switch Tenda TEG5310P-8-150W </v>
          </cell>
          <cell r="C35" t="str">
            <v>ตัว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</row>
        <row r="37">
          <cell r="B37" t="str">
            <v>SFP Fiber Single-Mode Fiber (SMF) 10Gb 1310-1490</v>
          </cell>
          <cell r="C37" t="str">
            <v>ตัว</v>
          </cell>
        </row>
        <row r="38">
          <cell r="B38" t="str">
            <v>Mikrotik RB2011UiAS-RM</v>
          </cell>
          <cell r="C38" t="str">
            <v>ตัว</v>
          </cell>
        </row>
        <row r="39">
          <cell r="B39" t="str">
            <v>Mikrotik RB3011UiAS-RM</v>
          </cell>
          <cell r="C39" t="str">
            <v>ตัว</v>
          </cell>
        </row>
        <row r="40">
          <cell r="B40" t="str">
            <v>Mikrotik RB4011iGS+RM</v>
          </cell>
          <cell r="C40" t="str">
            <v>ตัว</v>
          </cell>
        </row>
        <row r="41">
          <cell r="B41" t="str">
            <v>TP-Link XC220-G3V</v>
          </cell>
          <cell r="C41" t="str">
            <v>กล่อง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</row>
        <row r="46">
          <cell r="B46" t="str">
            <v>เครื่องสำรองไฟ UPS 1000VA VERTIV</v>
          </cell>
          <cell r="C46" t="str">
            <v>ตัว</v>
          </cell>
        </row>
        <row r="47">
          <cell r="B47" t="str">
            <v>สาย Lan cat6 305M</v>
          </cell>
          <cell r="C47" t="str">
            <v>กล่อง</v>
          </cell>
        </row>
        <row r="48">
          <cell r="B48" t="str">
            <v>สาย Lan cat5e 305M</v>
          </cell>
          <cell r="C48" t="str">
            <v>กล่อง</v>
          </cell>
        </row>
        <row r="49">
          <cell r="B49" t="str">
            <v>lan cat5e Outdoor 305M</v>
          </cell>
          <cell r="C49" t="str">
            <v>กล่อง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</row>
        <row r="54">
          <cell r="B54" t="str">
            <v>SFP Fiber Single-Mode Fiber (SMF) 1.25Gb 1310-1490</v>
          </cell>
          <cell r="C54" t="str">
            <v>คู่</v>
          </cell>
        </row>
        <row r="55">
          <cell r="B55" t="str">
            <v>SFP Fiber Single-Mode Fiber (SMF) 10 Gb 1310-1490</v>
          </cell>
          <cell r="C55" t="str">
            <v>คู่</v>
          </cell>
        </row>
        <row r="56">
          <cell r="B56" t="str">
            <v>SFP Lan  1.25Gb</v>
          </cell>
          <cell r="C56" t="str">
            <v>ตัว</v>
          </cell>
        </row>
        <row r="57">
          <cell r="B57" t="str">
            <v>Wall Mouth indoor 4 port  (SC/APC)</v>
          </cell>
          <cell r="C57" t="str">
            <v>ชุด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</row>
        <row r="65">
          <cell r="B65" t="str">
            <v>Mikrotik CCR2004-16G-2S+</v>
          </cell>
          <cell r="C65" t="str">
            <v>ตัว</v>
          </cell>
        </row>
        <row r="66">
          <cell r="B66" t="str">
            <v xml:space="preserve">Mikrotik CCR1016-12S-1S+  </v>
          </cell>
          <cell r="C66" t="str">
            <v>ตัว</v>
          </cell>
        </row>
        <row r="67">
          <cell r="B67" t="str">
            <v>Mikrotik CCR ROUTER1009 -7C - 1C - 1S+</v>
          </cell>
          <cell r="C67" t="str">
            <v>ตัว</v>
          </cell>
        </row>
        <row r="68">
          <cell r="B68" t="str">
            <v>6-24 Port F.O.RACK MOUNT DRAWER</v>
          </cell>
          <cell r="C68" t="str">
            <v>ชิ้น</v>
          </cell>
        </row>
        <row r="69">
          <cell r="B69" t="str">
            <v>4 SC/UPC DUPLEX ADPTER SNAP PLATE</v>
          </cell>
          <cell r="C69" t="str">
            <v>ชิ้น</v>
          </cell>
        </row>
        <row r="70">
          <cell r="B70" t="str">
            <v>LC/UPC  SC/UPC SM PATCH CORD 3M</v>
          </cell>
          <cell r="C70" t="str">
            <v>เส้น</v>
          </cell>
        </row>
        <row r="71">
          <cell r="B71" t="str">
            <v>LC/UPC  SC/APC SM PATCH CORD 3M</v>
          </cell>
          <cell r="C71" t="str">
            <v>เส้น</v>
          </cell>
        </row>
        <row r="72">
          <cell r="B72" t="str">
            <v>LC/UPC  FC/APC SM PATCH CORD 3M</v>
          </cell>
          <cell r="C72" t="str">
            <v>เส้น</v>
          </cell>
        </row>
        <row r="73">
          <cell r="B73" t="str">
            <v>SC/APC  SC/APC SM PATCH CORD 3M</v>
          </cell>
          <cell r="C73" t="str">
            <v>เส้น</v>
          </cell>
        </row>
        <row r="74">
          <cell r="B74" t="str">
            <v>SC/UPC  SC/UPC SM PATCH CORD 3M</v>
          </cell>
          <cell r="C74" t="str">
            <v>เส้น</v>
          </cell>
        </row>
        <row r="75">
          <cell r="B75" t="str">
            <v>SC/UPC  SC/APC SM PATCH CORD 3M</v>
          </cell>
          <cell r="C75" t="str">
            <v>เส้น</v>
          </cell>
        </row>
        <row r="76">
          <cell r="B76" t="str">
            <v>FC/APC  SC/UPC SM PATCH CORD 3M</v>
          </cell>
          <cell r="C76" t="str">
            <v>เส้น</v>
          </cell>
        </row>
        <row r="77">
          <cell r="B77" t="str">
            <v>FC/APC  SC/APC SM PATCH CORD 3M</v>
          </cell>
          <cell r="C77" t="str">
            <v>เส้น</v>
          </cell>
        </row>
        <row r="78">
          <cell r="B78" t="str">
            <v>LAN Cat6 3m สีฟ้า</v>
          </cell>
          <cell r="C78" t="str">
            <v>เส้น</v>
          </cell>
        </row>
        <row r="79">
          <cell r="B79" t="str">
            <v>LAN Cat6 1m สีแดง</v>
          </cell>
          <cell r="C79" t="str">
            <v>เส้น</v>
          </cell>
        </row>
        <row r="80">
          <cell r="B80" t="str">
            <v>LAN Cat6 1m สีเหลือง</v>
          </cell>
          <cell r="C80" t="str">
            <v>เส้น</v>
          </cell>
        </row>
        <row r="81">
          <cell r="B81" t="str">
            <v xml:space="preserve">FWDM </v>
          </cell>
          <cell r="C81" t="str">
            <v>คู่</v>
          </cell>
        </row>
        <row r="82">
          <cell r="B82" t="str">
            <v>Atten 3 dBm (Fiber Optic)</v>
          </cell>
          <cell r="C82" t="str">
            <v>ตัว</v>
          </cell>
        </row>
        <row r="83">
          <cell r="B83" t="str">
            <v>Atten 5 dBm (Fiber Optic)</v>
          </cell>
          <cell r="C83" t="str">
            <v>ตัว</v>
          </cell>
        </row>
        <row r="84">
          <cell r="B84" t="str">
            <v>OLT- 4 PON</v>
          </cell>
          <cell r="C84" t="str">
            <v>ตัว</v>
          </cell>
        </row>
        <row r="85">
          <cell r="B85" t="str">
            <v>OLT-1812-8PON</v>
          </cell>
          <cell r="C85" t="str">
            <v>ตัว</v>
          </cell>
        </row>
        <row r="86">
          <cell r="B86" t="str">
            <v>OLT-GPON W&amp;D 16 PON</v>
          </cell>
          <cell r="C86" t="str">
            <v>ตัว</v>
          </cell>
        </row>
        <row r="87">
          <cell r="B87" t="str">
            <v>OLT TP Link DS-P7001-08 PON</v>
          </cell>
          <cell r="C87" t="str">
            <v>ตัว</v>
          </cell>
        </row>
        <row r="88">
          <cell r="B88" t="str">
            <v>OLT TP Link DS-P7001-016 PON</v>
          </cell>
          <cell r="C88" t="str">
            <v>ตัว</v>
          </cell>
        </row>
        <row r="89">
          <cell r="B89" t="str">
            <v>Power Supply</v>
          </cell>
          <cell r="C89" t="str">
            <v>ตัว</v>
          </cell>
        </row>
        <row r="90">
          <cell r="B90" t="str">
            <v>SFP PON</v>
          </cell>
          <cell r="C90" t="str">
            <v>ตัว</v>
          </cell>
        </row>
        <row r="91">
          <cell r="B91" t="str">
            <v>EOC MASTER EOCM-8002 (ABI)</v>
          </cell>
          <cell r="C91" t="str">
            <v>ตัว</v>
          </cell>
        </row>
        <row r="92">
          <cell r="B92" t="str">
            <v>EOC MASTER EOCM-8004U CA (ABI)</v>
          </cell>
          <cell r="C92" t="str">
            <v>ตัว</v>
          </cell>
        </row>
        <row r="93">
          <cell r="B93" t="str">
            <v>EOC Master Node (อินเตอร์เน็ต)</v>
          </cell>
          <cell r="C93" t="str">
            <v>ตัว</v>
          </cell>
        </row>
        <row r="94">
          <cell r="B94" t="str">
            <v>RF1802A-P EOC Bridge</v>
          </cell>
          <cell r="C94" t="str">
            <v>ตัว</v>
          </cell>
        </row>
        <row r="95">
          <cell r="B95" t="str">
            <v>Routher EoCS-5004 WDRLTCEC (ABI) Eoc slave</v>
          </cell>
          <cell r="C95" t="str">
            <v>ตัว</v>
          </cell>
        </row>
        <row r="96">
          <cell r="B96" t="str">
            <v>ONT-Bridge 1Gb GPON</v>
          </cell>
          <cell r="C96" t="str">
            <v>ตัว</v>
          </cell>
        </row>
        <row r="97">
          <cell r="B97" t="str">
            <v>ONT-Bridge 1Gb GPON With Cable</v>
          </cell>
          <cell r="C97" t="str">
            <v>ตัว</v>
          </cell>
        </row>
        <row r="98">
          <cell r="B98" t="str">
            <v>ONU With Wifi AC1200 ax220</v>
          </cell>
          <cell r="C98" t="str">
            <v>ตัว</v>
          </cell>
        </row>
        <row r="99">
          <cell r="B99" t="str">
            <v>ONU With Wifi AX1800</v>
          </cell>
          <cell r="C99" t="str">
            <v>ตัว</v>
          </cell>
        </row>
        <row r="100">
          <cell r="B100" t="str">
            <v>Blockless PLC Splitter 1:2 JBN</v>
          </cell>
          <cell r="C100" t="str">
            <v>ตัว</v>
          </cell>
        </row>
        <row r="101">
          <cell r="B101" t="str">
            <v>Blockless PLC Splitter 1:4 JBN</v>
          </cell>
          <cell r="C101" t="str">
            <v>ตัว</v>
          </cell>
        </row>
        <row r="102">
          <cell r="B102" t="str">
            <v>Blockless PLC Splitter 1:8 JBN</v>
          </cell>
          <cell r="C102" t="str">
            <v>ตัว</v>
          </cell>
        </row>
        <row r="103">
          <cell r="B103" t="str">
            <v>Blockless PLC Splitter 1:16 JBN</v>
          </cell>
          <cell r="C103" t="str">
            <v>ตัว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</row>
        <row r="105">
          <cell r="B105" t="str">
            <v>Dual Window Optical Fiber Coupler 1x2</v>
          </cell>
          <cell r="C105" t="str">
            <v>ตัว</v>
          </cell>
        </row>
        <row r="106">
          <cell r="B106" t="str">
            <v>Dual Window Optical Fiber Coupler 1x4</v>
          </cell>
          <cell r="C106" t="str">
            <v>ตัว</v>
          </cell>
        </row>
        <row r="107">
          <cell r="B107" t="str">
            <v>Dual Window Optical Fiber Coupler 1x8</v>
          </cell>
          <cell r="C107" t="str">
            <v>ตัว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</row>
        <row r="109">
          <cell r="B109" t="str">
            <v>ถาดใส่ Rack</v>
          </cell>
          <cell r="C109" t="str">
            <v>ชิ้น</v>
          </cell>
        </row>
        <row r="110">
          <cell r="B110" t="str">
            <v>Combiner 20ch Cable Active</v>
          </cell>
          <cell r="C110" t="str">
            <v>ตัว</v>
          </cell>
        </row>
        <row r="111">
          <cell r="B111" t="str">
            <v>Modulator Single Side Band Cable</v>
          </cell>
          <cell r="C111" t="str">
            <v>ตัว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</row>
        <row r="113">
          <cell r="B113" t="str">
            <v>EDFA PON 8 Port</v>
          </cell>
          <cell r="C113" t="str">
            <v>ตัว</v>
          </cell>
        </row>
        <row r="114">
          <cell r="B114" t="str">
            <v>Encoder 4:1 Hisolution</v>
          </cell>
          <cell r="C114" t="str">
            <v>ตัว</v>
          </cell>
        </row>
        <row r="115">
          <cell r="B115" t="str">
            <v>Encoder 8:2 Hisolution IP</v>
          </cell>
          <cell r="C115" t="str">
            <v>ตัว</v>
          </cell>
        </row>
        <row r="116">
          <cell r="B116" t="str">
            <v>CA 8 HD ENCODER (ยอดยิ่ง)</v>
          </cell>
          <cell r="C116" t="str">
            <v>ตัว</v>
          </cell>
        </row>
        <row r="117">
          <cell r="B117" t="str">
            <v>CA-TRANS 2 TS</v>
          </cell>
          <cell r="C117" t="str">
            <v>ตัว</v>
          </cell>
        </row>
        <row r="118">
          <cell r="B118" t="str">
            <v>CA-TRANS 5 TS ip</v>
          </cell>
          <cell r="C118" t="str">
            <v>ตัว</v>
          </cell>
        </row>
        <row r="119">
          <cell r="B119" t="str">
            <v>CA-TRANS 12 TS ip</v>
          </cell>
          <cell r="C119" t="str">
            <v>ตัว</v>
          </cell>
        </row>
        <row r="120">
          <cell r="B120" t="str">
            <v>CA-TRANS 16 TS ip</v>
          </cell>
          <cell r="C120" t="str">
            <v>ตัว</v>
          </cell>
        </row>
        <row r="121">
          <cell r="B121" t="str">
            <v xml:space="preserve">Filter  Cable </v>
          </cell>
          <cell r="C121" t="str">
            <v>ตัว</v>
          </cell>
        </row>
        <row r="122">
          <cell r="B122" t="str">
            <v>Filter TAFN</v>
          </cell>
          <cell r="C122" t="str">
            <v>ตัว</v>
          </cell>
        </row>
        <row r="123">
          <cell r="B123" t="str">
            <v>Mikro Node</v>
          </cell>
          <cell r="C123" t="str">
            <v>ตัว</v>
          </cell>
        </row>
        <row r="124">
          <cell r="B124" t="str">
            <v>Mikro Node Fttx WDM</v>
          </cell>
          <cell r="C124" t="str">
            <v>ตัว</v>
          </cell>
        </row>
        <row r="125">
          <cell r="B125" t="str">
            <v>NODE IN DOOR WR1001j FC/APC</v>
          </cell>
          <cell r="C125" t="str">
            <v>ตัว</v>
          </cell>
        </row>
        <row r="126">
          <cell r="B126" t="str">
            <v>NODE IN DOOR WR1001j SC/APC</v>
          </cell>
          <cell r="C126" t="str">
            <v>ตัว</v>
          </cell>
        </row>
        <row r="127">
          <cell r="B127" t="str">
            <v>NODE OUT DOOR 2 Output 860 Mhz (Cable)</v>
          </cell>
          <cell r="C127" t="str">
            <v>ตัว</v>
          </cell>
        </row>
        <row r="128">
          <cell r="B128" t="str">
            <v>NODE OUT DOOR 4 Output 860 Mhz (Cable)</v>
          </cell>
          <cell r="C128" t="str">
            <v>ตัว</v>
          </cell>
        </row>
        <row r="129">
          <cell r="B129" t="str">
            <v>Trunk Amp (CTV) TA860R Return 860 Mhz.</v>
          </cell>
          <cell r="C129" t="str">
            <v>ตัว</v>
          </cell>
        </row>
        <row r="130">
          <cell r="B130" t="str">
            <v>Trunk Amp WB8130KL Return 860MHz. Hisolution</v>
          </cell>
          <cell r="C130" t="str">
            <v>ตัว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</row>
        <row r="138">
          <cell r="B138" t="str">
            <v>PIN Connector RG11</v>
          </cell>
          <cell r="C138" t="str">
            <v>ตัว</v>
          </cell>
        </row>
        <row r="139">
          <cell r="B139" t="str">
            <v>Splice Block RG11</v>
          </cell>
          <cell r="C139" t="str">
            <v>ตัว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</row>
        <row r="141">
          <cell r="B141" t="str">
            <v>RG11 Co-Axial dBy Black  Shild 90% (305m/Roll)</v>
          </cell>
          <cell r="C141" t="str">
            <v>เมตร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</row>
        <row r="144">
          <cell r="B144" t="str">
            <v>RG6 Co-Axial (DLC) DMG White Shild 95% (305m./Roll)</v>
          </cell>
          <cell r="C144" t="str">
            <v>เมตร</v>
          </cell>
        </row>
        <row r="145">
          <cell r="B145" t="str">
            <v>Closuer for 4-48C 2in&amp;2out (Accessories) W-ICL-002-48F</v>
          </cell>
          <cell r="C145" t="str">
            <v>ชุด</v>
          </cell>
        </row>
        <row r="146">
          <cell r="B146" t="str">
            <v>Closuer for 4-48C 3in&amp;3out (Accessories) W-ICL-003-48F</v>
          </cell>
          <cell r="C146" t="str">
            <v>ชุด</v>
          </cell>
        </row>
        <row r="147">
          <cell r="B147" t="str">
            <v>Fiber splice Closure 1:4 U1-CS08 (Sippskan)</v>
          </cell>
          <cell r="C147" t="str">
            <v>ตัว</v>
          </cell>
        </row>
        <row r="148">
          <cell r="B148" t="str">
            <v>Fiber splice Closure 1:8 U1-CS08 (Sippskan)</v>
          </cell>
          <cell r="C148" t="str">
            <v>ตัว</v>
          </cell>
        </row>
        <row r="149">
          <cell r="B149" t="str">
            <v>Fiber splice Closure 1:16 U1-CS08 (Sippskan)</v>
          </cell>
          <cell r="C149" t="str">
            <v>ตัว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</row>
        <row r="151">
          <cell r="B151" t="str">
            <v>Wall Mouth indoor 4 port  (SC/APC)</v>
          </cell>
          <cell r="C151" t="str">
            <v>ชุด</v>
          </cell>
        </row>
        <row r="152">
          <cell r="B152" t="str">
            <v>ตู้เหล็ก #2</v>
          </cell>
          <cell r="C152" t="str">
            <v>ใบ</v>
          </cell>
        </row>
        <row r="153">
          <cell r="B153" t="str">
            <v>Dual Window Optical Fiber Coupler 50/50 - 90/10</v>
          </cell>
          <cell r="C153" t="str">
            <v>ตัว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</row>
        <row r="159">
          <cell r="B159" t="str">
            <v xml:space="preserve">Jack Trunk RG6 F-24A   </v>
          </cell>
          <cell r="C159" t="str">
            <v>ตัว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</row>
        <row r="162">
          <cell r="B162" t="str">
            <v>F-F Type RG6 ต่อตรง</v>
          </cell>
          <cell r="C162" t="str">
            <v>ตัว</v>
          </cell>
        </row>
        <row r="163">
          <cell r="B163" t="str">
            <v>JACK TV แบบงอ ตัวผู้ (TVM75) HSTN</v>
          </cell>
          <cell r="C163" t="str">
            <v>ตัว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</row>
        <row r="165">
          <cell r="B165" t="str">
            <v>Cable Tie Bandex 200x4.8 mm black (8")</v>
          </cell>
          <cell r="C165" t="str">
            <v>เส้น</v>
          </cell>
        </row>
        <row r="166">
          <cell r="B166" t="str">
            <v>Cable Tie Bandex 200x4.8 mm white (8")</v>
          </cell>
          <cell r="C166" t="str">
            <v>เส้น</v>
          </cell>
        </row>
        <row r="167">
          <cell r="B167" t="str">
            <v>Cable mark 4 white (100เส้น/ถุง)</v>
          </cell>
          <cell r="C167" t="str">
            <v>เส้น</v>
          </cell>
        </row>
        <row r="168">
          <cell r="B168" t="str">
            <v>Optical Patch Cord SM 3.00nm.length 3 mete</v>
          </cell>
          <cell r="C168" t="str">
            <v>เส้น</v>
          </cell>
        </row>
        <row r="169">
          <cell r="B169" t="str">
            <v xml:space="preserve">Set Top Box Digital </v>
          </cell>
          <cell r="C169" t="str">
            <v>กล่อง</v>
          </cell>
        </row>
        <row r="170">
          <cell r="B170" t="str">
            <v>Set Top Box Digital Hotel Mode (SV Tech)</v>
          </cell>
          <cell r="C170" t="str">
            <v>กล่อง</v>
          </cell>
        </row>
        <row r="171">
          <cell r="B171" t="str">
            <v>Set Top Box Digital Hotel Mode (SAMART)</v>
          </cell>
          <cell r="C171" t="str">
            <v>กล่อง</v>
          </cell>
        </row>
        <row r="172">
          <cell r="B172" t="str">
            <v>2 MP Fixed Camera Hikvision DS-2CD1027G2-LUF</v>
          </cell>
          <cell r="C172" t="str">
            <v>ตัว</v>
          </cell>
        </row>
        <row r="173">
          <cell r="B173" t="str">
            <v>2 MP Dome Camera Hikvision DS-2CD1327G2-LUF</v>
          </cell>
          <cell r="C173" t="str">
            <v>ตัว</v>
          </cell>
        </row>
        <row r="174">
          <cell r="B174" t="str">
            <v>2 MP Outdoor Dome Network Camara (VIGI C220I)</v>
          </cell>
          <cell r="C174" t="str">
            <v>ตัว</v>
          </cell>
        </row>
        <row r="175">
          <cell r="B175" t="str">
            <v>2 MP Outdoor Bullet Network Camara (VIGI C320I)</v>
          </cell>
          <cell r="C175" t="str">
            <v>ตัว</v>
          </cell>
        </row>
        <row r="176">
          <cell r="B176" t="str">
            <v>2 MP Turret Network Camara  (VIGI C420I)</v>
          </cell>
          <cell r="C176" t="str">
            <v>ตัว</v>
          </cell>
        </row>
        <row r="177">
          <cell r="B177" t="str">
            <v>3 MP Outdoor Bullet Network Camara  (VIGI C300HP)</v>
          </cell>
          <cell r="C177" t="str">
            <v>ตัว</v>
          </cell>
        </row>
        <row r="178">
          <cell r="B178" t="str">
            <v>3 MP Turret Network Camara (VIGI C400HP)</v>
          </cell>
          <cell r="C178" t="str">
            <v>ตัว</v>
          </cell>
        </row>
        <row r="179">
          <cell r="B179" t="str">
            <v>3 MP Mini Dome Network Camara (VIGI C2301 Mini)</v>
          </cell>
          <cell r="C179" t="str">
            <v>ตัว</v>
          </cell>
        </row>
        <row r="180">
          <cell r="B180" t="str">
            <v>3 MP  Full-Color Dome Network Camara (VIGI C230)</v>
          </cell>
          <cell r="C180" t="str">
            <v>ตัว</v>
          </cell>
        </row>
        <row r="181">
          <cell r="B181" t="str">
            <v>3 MP  Outdoor Full-Color Bullet Network Camara (VIGI C330)</v>
          </cell>
          <cell r="C181" t="str">
            <v>ตัว</v>
          </cell>
        </row>
        <row r="182">
          <cell r="B182" t="str">
            <v>3 MP Full-Color Turret Network Camara (VIGI C430)</v>
          </cell>
          <cell r="C182" t="str">
            <v>ตัว</v>
          </cell>
        </row>
        <row r="183">
          <cell r="B183" t="str">
            <v>4 MP  Full-Color Dome Network Camara (VIGI C240)</v>
          </cell>
          <cell r="C183" t="str">
            <v>ตัว</v>
          </cell>
        </row>
        <row r="184">
          <cell r="B184" t="str">
            <v>4 MP  Outdoor Full-Color Bullet Network Camara (VIGI C340)</v>
          </cell>
          <cell r="C184" t="str">
            <v>ตัว</v>
          </cell>
        </row>
        <row r="185">
          <cell r="B185" t="str">
            <v>4 MP Full-Color Turret Network Camara (VIGI C440)</v>
          </cell>
          <cell r="C185" t="str">
            <v>ตัว</v>
          </cell>
        </row>
        <row r="186">
          <cell r="B186" t="str">
            <v>3 MP Outdoor Dome Network Camara (VIGI C230I)</v>
          </cell>
          <cell r="C186" t="str">
            <v>ตัว</v>
          </cell>
        </row>
        <row r="187">
          <cell r="B187" t="str">
            <v>3 MP Outdoor Bullet Network Camara (VIGI C330I)</v>
          </cell>
          <cell r="C187" t="str">
            <v>ตัว</v>
          </cell>
        </row>
        <row r="188">
          <cell r="B188" t="str">
            <v>3 MP Turret Network Camara  (VIGI C430I)</v>
          </cell>
          <cell r="C188" t="str">
            <v>ตัว</v>
          </cell>
        </row>
        <row r="189">
          <cell r="B189" t="str">
            <v>4 MP Outdoor Dome Network Camara (VIGI C240I)</v>
          </cell>
          <cell r="C189" t="str">
            <v>ตัว</v>
          </cell>
        </row>
        <row r="190">
          <cell r="B190" t="str">
            <v>4 MP Outdoor Bullet Network Camara (VIGI C340I)</v>
          </cell>
          <cell r="C190" t="str">
            <v>ตัว</v>
          </cell>
        </row>
        <row r="191">
          <cell r="B191" t="str">
            <v>4 MP Turret Network Camara  (VIGI C440I)</v>
          </cell>
          <cell r="C191" t="str">
            <v>ตัว</v>
          </cell>
        </row>
        <row r="192">
          <cell r="B192" t="str">
            <v>4 MP  Full-Color Plan/Tilt Network Camara (VIGI C540 4mm)</v>
          </cell>
          <cell r="C192" t="str">
            <v>ตัว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</row>
        <row r="196">
          <cell r="B196" t="str">
            <v>4 Channel PoE Network Video Recorder (VIGI NVR 1004 H-4P)</v>
          </cell>
          <cell r="C196" t="str">
            <v>ตัว</v>
          </cell>
        </row>
        <row r="197">
          <cell r="B197" t="str">
            <v>4 Channel PoE Network Video Recorder (VIGI NVR 1104 H-4P)</v>
          </cell>
          <cell r="C197" t="str">
            <v>ตัว</v>
          </cell>
        </row>
        <row r="198">
          <cell r="B198" t="str">
            <v>8 Channel Network Video Recorder (VIGI NVR 1008 H)</v>
          </cell>
          <cell r="C198" t="str">
            <v>ตัว</v>
          </cell>
        </row>
        <row r="199">
          <cell r="B199" t="str">
            <v>8 Channel PoE Network Video Recorder (VIGI NVR 1008 H8MP)</v>
          </cell>
          <cell r="C199" t="str">
            <v>ตัว</v>
          </cell>
        </row>
        <row r="200">
          <cell r="B200" t="str">
            <v>16 Channel Network Video Recorder (VIGI NVR 1016 H)</v>
          </cell>
          <cell r="C200" t="str">
            <v>ตัว</v>
          </cell>
        </row>
        <row r="201">
          <cell r="B201" t="str">
            <v>32 Channel Network Video Recorder (VIGI NVR 4032 H)</v>
          </cell>
          <cell r="C201" t="str">
            <v>ตัว</v>
          </cell>
        </row>
        <row r="202">
          <cell r="B202" t="str">
            <v>1 TB HDD CCTV SEAGATE SKYHAWK</v>
          </cell>
          <cell r="C202" t="str">
            <v>ตัว</v>
          </cell>
        </row>
        <row r="203">
          <cell r="B203" t="str">
            <v>4 TB HDD CCTV SEAGATE SKYHAWK</v>
          </cell>
          <cell r="C203" t="str">
            <v>ตัว</v>
          </cell>
        </row>
        <row r="204">
          <cell r="B204" t="str">
            <v>10 TB HDD CCTV SEAGATE SKYHAWK</v>
          </cell>
          <cell r="C204" t="str">
            <v>ตัว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</row>
        <row r="212">
          <cell r="B212" t="str">
            <v>ข้องอ 45-90 องศา</v>
          </cell>
          <cell r="C212" t="str">
            <v>อัน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</row>
        <row r="218">
          <cell r="B218" t="str">
            <v>Fibre Optic 1 Core 1000 M per Roll</v>
          </cell>
          <cell r="C218" t="str">
            <v>เมตร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</row>
        <row r="222">
          <cell r="B222" t="str">
            <v>Optic Fiber Cable Figure 48 Cores ADSS</v>
          </cell>
          <cell r="C222" t="str">
            <v>เมตร</v>
          </cell>
        </row>
        <row r="223">
          <cell r="B223" t="str">
            <v>Drop Wire Clamp (ตัวล็อคสาย)</v>
          </cell>
          <cell r="C223" t="str">
            <v>ตัว</v>
          </cell>
        </row>
        <row r="224">
          <cell r="B224" t="str">
            <v>Preformed Guy Grip Deadend 11.5 mm</v>
          </cell>
          <cell r="C224" t="str">
            <v>ตัว</v>
          </cell>
        </row>
        <row r="225">
          <cell r="B225" t="str">
            <v>Preformed Guy Grip Deadend 7 mm</v>
          </cell>
          <cell r="C225" t="str">
            <v>ตัว</v>
          </cell>
        </row>
        <row r="226">
          <cell r="B226" t="str">
            <v>Preformed Guy Grip Deadend 2.5 mm</v>
          </cell>
          <cell r="C226" t="str">
            <v>ตัว</v>
          </cell>
        </row>
        <row r="227">
          <cell r="B227" t="str">
            <v>Transmodulator 2 ความถี่</v>
          </cell>
          <cell r="C227" t="str">
            <v>ตัว</v>
          </cell>
        </row>
        <row r="228">
          <cell r="B228" t="str">
            <v>Transmodulator 4 ความถี่</v>
          </cell>
          <cell r="C228" t="str">
            <v>ตัว</v>
          </cell>
        </row>
        <row r="229">
          <cell r="B229" t="str">
            <v>Transmodulator 6 ความถี่</v>
          </cell>
          <cell r="C229" t="str">
            <v>ตัว</v>
          </cell>
        </row>
        <row r="230">
          <cell r="B230" t="str">
            <v>Encoder Input4 HDMI</v>
          </cell>
          <cell r="C230" t="str">
            <v>ตัว</v>
          </cell>
        </row>
        <row r="231">
          <cell r="B231" t="str">
            <v>Encoder Input8 HDMI</v>
          </cell>
          <cell r="C231" t="str">
            <v>ตัว</v>
          </cell>
        </row>
        <row r="232">
          <cell r="B232" t="str">
            <v>Transcoder HLS To UDP - 8 Channels</v>
          </cell>
          <cell r="C232" t="str">
            <v>ตัว</v>
          </cell>
        </row>
        <row r="233">
          <cell r="B233" t="str">
            <v>Transcoder 8 HDMI inputs, 4 DVB-T output</v>
          </cell>
          <cell r="C233" t="str">
            <v>ตัว</v>
          </cell>
        </row>
        <row r="234">
          <cell r="B234" t="str">
            <v>Set Top Box Hako Pro</v>
          </cell>
          <cell r="C234" t="str">
            <v>กล่อง</v>
          </cell>
        </row>
        <row r="235">
          <cell r="B235" t="str">
            <v>TV Xiaomi 34"</v>
          </cell>
          <cell r="C235" t="str">
            <v>เครื่อง</v>
          </cell>
        </row>
        <row r="236">
          <cell r="B236" t="str">
            <v>TV Xiaomi 43"</v>
          </cell>
          <cell r="C236" t="str">
            <v>เครื่อง</v>
          </cell>
        </row>
        <row r="237">
          <cell r="B237" t="str">
            <v>TV Xiaomi 58"</v>
          </cell>
          <cell r="C237" t="str">
            <v>เครื่อง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</row>
        <row r="243">
          <cell r="B243" t="str">
            <v xml:space="preserve">OLT TP-LINK รุ่น DS-P7001-8 </v>
          </cell>
          <cell r="C243" t="str">
            <v>ตัว</v>
          </cell>
        </row>
        <row r="244">
          <cell r="B244" t="str">
            <v xml:space="preserve">TP LInk OLT   8PON </v>
          </cell>
          <cell r="C244" t="str">
            <v>ตัว</v>
          </cell>
        </row>
        <row r="245">
          <cell r="B245" t="str">
            <v xml:space="preserve">TP LInk OLT 16PON </v>
          </cell>
          <cell r="C245" t="str">
            <v>ตัว</v>
          </cell>
        </row>
        <row r="246">
          <cell r="B246" t="str">
            <v xml:space="preserve">SFP PON </v>
          </cell>
          <cell r="C246" t="str">
            <v>ตัว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</row>
        <row r="267">
          <cell r="B267" t="str">
            <v>Duct Sealing Compoun</v>
          </cell>
          <cell r="C267" t="str">
            <v>จุด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</row>
        <row r="276">
          <cell r="B276" t="str">
            <v>ค่าเช่าโครงข่าย NT</v>
          </cell>
          <cell r="C276" t="str">
            <v>KM</v>
          </cell>
        </row>
        <row r="277">
          <cell r="B277" t="str">
            <v>ค่าเช่าโครงข่าย UIH , DTAC</v>
          </cell>
          <cell r="C277" t="str">
            <v>KM</v>
          </cell>
        </row>
        <row r="278">
          <cell r="B278" t="str">
            <v>ค่าเช่าท่อเดินสาย NT</v>
          </cell>
          <cell r="C278" t="str">
            <v>KM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oUKfjpnxrY6juT4r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 x14ac:dyDescent="0.3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 x14ac:dyDescent="0.3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 x14ac:dyDescent="0.3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 x14ac:dyDescent="0.3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 x14ac:dyDescent="0.3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 x14ac:dyDescent="0.3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 x14ac:dyDescent="0.3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 x14ac:dyDescent="0.3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 x14ac:dyDescent="0.3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 x14ac:dyDescent="0.3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157" t="s">
        <v>675</v>
      </c>
      <c r="C173" s="158" t="s">
        <v>5</v>
      </c>
      <c r="D173" s="159"/>
      <c r="E173" s="157" t="s">
        <v>675</v>
      </c>
      <c r="F173" s="160">
        <v>1198</v>
      </c>
      <c r="G173" s="158" t="s">
        <v>5</v>
      </c>
      <c r="K173" s="81"/>
    </row>
    <row r="174" spans="2:11" x14ac:dyDescent="0.3">
      <c r="B174" s="157" t="s">
        <v>676</v>
      </c>
      <c r="C174" s="158" t="s">
        <v>5</v>
      </c>
      <c r="D174" s="159"/>
      <c r="E174" s="157" t="s">
        <v>676</v>
      </c>
      <c r="F174" s="160">
        <v>1104</v>
      </c>
      <c r="G174" s="158" t="s">
        <v>5</v>
      </c>
      <c r="K174" s="81"/>
    </row>
    <row r="175" spans="2:11" x14ac:dyDescent="0.3">
      <c r="B175" s="157" t="s">
        <v>677</v>
      </c>
      <c r="C175" s="158" t="s">
        <v>5</v>
      </c>
      <c r="D175" s="159"/>
      <c r="E175" s="157" t="s">
        <v>677</v>
      </c>
      <c r="F175" s="160">
        <v>11404</v>
      </c>
      <c r="G175" s="158" t="s">
        <v>5</v>
      </c>
    </row>
    <row r="176" spans="2:11" x14ac:dyDescent="0.3">
      <c r="B176" s="157" t="s">
        <v>660</v>
      </c>
      <c r="C176" s="158" t="s">
        <v>5</v>
      </c>
      <c r="D176" s="159"/>
      <c r="E176" s="157" t="s">
        <v>660</v>
      </c>
      <c r="F176" s="160">
        <v>1198</v>
      </c>
      <c r="G176" s="158" t="s">
        <v>5</v>
      </c>
    </row>
    <row r="177" spans="2:10" x14ac:dyDescent="0.3">
      <c r="B177" s="157" t="s">
        <v>661</v>
      </c>
      <c r="C177" s="158" t="s">
        <v>5</v>
      </c>
      <c r="D177" s="159"/>
      <c r="E177" s="157" t="s">
        <v>661</v>
      </c>
      <c r="F177" s="160">
        <v>1198</v>
      </c>
      <c r="G177" s="158" t="s">
        <v>5</v>
      </c>
      <c r="I177" s="81" t="s">
        <v>120</v>
      </c>
      <c r="J177" s="81"/>
    </row>
    <row r="178" spans="2:10" x14ac:dyDescent="0.3">
      <c r="B178" s="157" t="s">
        <v>662</v>
      </c>
      <c r="C178" s="158" t="s">
        <v>5</v>
      </c>
      <c r="D178" s="159"/>
      <c r="E178" s="157" t="s">
        <v>662</v>
      </c>
      <c r="F178" s="160">
        <v>1716</v>
      </c>
      <c r="G178" s="158" t="s">
        <v>5</v>
      </c>
      <c r="I178" s="81" t="s">
        <v>127</v>
      </c>
      <c r="J178" s="81"/>
    </row>
    <row r="179" spans="2:10" x14ac:dyDescent="0.3">
      <c r="B179" s="157" t="s">
        <v>663</v>
      </c>
      <c r="C179" s="158" t="s">
        <v>5</v>
      </c>
      <c r="D179" s="159"/>
      <c r="E179" s="157" t="s">
        <v>663</v>
      </c>
      <c r="F179" s="160">
        <v>1848</v>
      </c>
      <c r="G179" s="158" t="s">
        <v>5</v>
      </c>
      <c r="I179" s="45" t="s">
        <v>100</v>
      </c>
    </row>
    <row r="180" spans="2:10" x14ac:dyDescent="0.3">
      <c r="B180" s="157" t="s">
        <v>664</v>
      </c>
      <c r="C180" s="158" t="s">
        <v>5</v>
      </c>
      <c r="D180" s="159"/>
      <c r="E180" s="157" t="s">
        <v>664</v>
      </c>
      <c r="F180" s="160">
        <v>1716</v>
      </c>
      <c r="G180" s="158" t="s">
        <v>5</v>
      </c>
      <c r="I180" s="45" t="s">
        <v>121</v>
      </c>
    </row>
    <row r="181" spans="2:10" x14ac:dyDescent="0.3">
      <c r="B181" s="157" t="s">
        <v>665</v>
      </c>
      <c r="C181" s="158" t="s">
        <v>5</v>
      </c>
      <c r="D181" s="159"/>
      <c r="E181" s="157" t="s">
        <v>665</v>
      </c>
      <c r="F181" s="160">
        <v>1716</v>
      </c>
      <c r="G181" s="158" t="s">
        <v>5</v>
      </c>
      <c r="H181" s="81"/>
    </row>
    <row r="182" spans="2:10" x14ac:dyDescent="0.3">
      <c r="B182" s="157" t="s">
        <v>666</v>
      </c>
      <c r="C182" s="158" t="s">
        <v>5</v>
      </c>
      <c r="D182" s="159"/>
      <c r="E182" s="157" t="s">
        <v>666</v>
      </c>
      <c r="F182" s="160">
        <v>2038</v>
      </c>
      <c r="G182" s="158" t="s">
        <v>5</v>
      </c>
      <c r="H182" s="81"/>
    </row>
    <row r="183" spans="2:10" x14ac:dyDescent="0.3">
      <c r="B183" s="157" t="s">
        <v>667</v>
      </c>
      <c r="C183" s="158" t="s">
        <v>5</v>
      </c>
      <c r="D183" s="159"/>
      <c r="E183" s="157" t="s">
        <v>667</v>
      </c>
      <c r="F183" s="160">
        <v>1944</v>
      </c>
      <c r="G183" s="158" t="s">
        <v>5</v>
      </c>
    </row>
    <row r="184" spans="2:10" x14ac:dyDescent="0.3">
      <c r="B184" s="157" t="s">
        <v>668</v>
      </c>
      <c r="C184" s="158" t="s">
        <v>5</v>
      </c>
      <c r="D184" s="159"/>
      <c r="E184" s="157" t="s">
        <v>668</v>
      </c>
      <c r="F184" s="160">
        <v>1944</v>
      </c>
      <c r="G184" s="158" t="s">
        <v>5</v>
      </c>
    </row>
    <row r="185" spans="2:10" x14ac:dyDescent="0.3">
      <c r="B185" s="157" t="s">
        <v>669</v>
      </c>
      <c r="C185" s="158" t="s">
        <v>5</v>
      </c>
      <c r="D185" s="159"/>
      <c r="E185" s="157" t="s">
        <v>669</v>
      </c>
      <c r="F185" s="160">
        <v>1524</v>
      </c>
      <c r="G185" s="158" t="s">
        <v>5</v>
      </c>
    </row>
    <row r="186" spans="2:10" x14ac:dyDescent="0.3">
      <c r="B186" s="157" t="s">
        <v>670</v>
      </c>
      <c r="C186" s="158" t="s">
        <v>5</v>
      </c>
      <c r="D186" s="159"/>
      <c r="E186" s="157" t="s">
        <v>670</v>
      </c>
      <c r="F186" s="160">
        <v>1404</v>
      </c>
      <c r="G186" s="158" t="s">
        <v>5</v>
      </c>
    </row>
    <row r="187" spans="2:10" x14ac:dyDescent="0.3">
      <c r="B187" s="157" t="s">
        <v>671</v>
      </c>
      <c r="C187" s="158" t="s">
        <v>5</v>
      </c>
      <c r="D187" s="159"/>
      <c r="E187" s="157" t="s">
        <v>671</v>
      </c>
      <c r="F187" s="160">
        <v>1404</v>
      </c>
      <c r="G187" s="158" t="s">
        <v>5</v>
      </c>
    </row>
    <row r="188" spans="2:10" x14ac:dyDescent="0.3">
      <c r="B188" s="157" t="s">
        <v>672</v>
      </c>
      <c r="C188" s="158" t="s">
        <v>5</v>
      </c>
      <c r="D188" s="159"/>
      <c r="E188" s="157" t="s">
        <v>672</v>
      </c>
      <c r="F188" s="160">
        <v>1716</v>
      </c>
      <c r="G188" s="158" t="s">
        <v>5</v>
      </c>
    </row>
    <row r="189" spans="2:10" x14ac:dyDescent="0.3">
      <c r="B189" s="157" t="s">
        <v>673</v>
      </c>
      <c r="C189" s="158" t="s">
        <v>5</v>
      </c>
      <c r="D189" s="159"/>
      <c r="E189" s="157" t="s">
        <v>673</v>
      </c>
      <c r="F189" s="160">
        <v>1644</v>
      </c>
      <c r="G189" s="158" t="s">
        <v>5</v>
      </c>
    </row>
    <row r="190" spans="2:10" x14ac:dyDescent="0.3">
      <c r="B190" s="157" t="s">
        <v>674</v>
      </c>
      <c r="C190" s="158" t="s">
        <v>5</v>
      </c>
      <c r="D190" s="159"/>
      <c r="E190" s="157" t="s">
        <v>674</v>
      </c>
      <c r="F190" s="160">
        <v>1644</v>
      </c>
      <c r="G190" s="158" t="s">
        <v>5</v>
      </c>
    </row>
    <row r="191" spans="2:10" x14ac:dyDescent="0.3">
      <c r="B191" s="157" t="s">
        <v>678</v>
      </c>
      <c r="C191" s="158" t="s">
        <v>5</v>
      </c>
      <c r="D191" s="159"/>
      <c r="E191" s="157" t="s">
        <v>678</v>
      </c>
      <c r="F191" s="160">
        <v>2616</v>
      </c>
      <c r="G191" s="158" t="s">
        <v>5</v>
      </c>
    </row>
    <row r="192" spans="2:10" x14ac:dyDescent="0.3">
      <c r="B192" s="157" t="s">
        <v>679</v>
      </c>
      <c r="C192" s="158" t="s">
        <v>5</v>
      </c>
      <c r="D192" s="159"/>
      <c r="E192" s="157" t="s">
        <v>679</v>
      </c>
      <c r="F192" s="160">
        <v>2328</v>
      </c>
      <c r="G192" s="158" t="s">
        <v>5</v>
      </c>
    </row>
    <row r="193" spans="2:7" x14ac:dyDescent="0.3">
      <c r="B193" s="157" t="s">
        <v>680</v>
      </c>
      <c r="C193" s="158" t="s">
        <v>5</v>
      </c>
      <c r="D193" s="159"/>
      <c r="E193" s="157" t="s">
        <v>680</v>
      </c>
      <c r="F193" s="160">
        <v>2220</v>
      </c>
      <c r="G193" s="158" t="s">
        <v>5</v>
      </c>
    </row>
    <row r="194" spans="2:7" x14ac:dyDescent="0.3">
      <c r="B194" s="157" t="s">
        <v>681</v>
      </c>
      <c r="C194" s="158" t="s">
        <v>5</v>
      </c>
      <c r="D194" s="159"/>
      <c r="E194" s="157" t="s">
        <v>681</v>
      </c>
      <c r="F194" s="160">
        <v>3024</v>
      </c>
      <c r="G194" s="158" t="s">
        <v>5</v>
      </c>
    </row>
    <row r="195" spans="2:7" x14ac:dyDescent="0.3">
      <c r="B195" s="157" t="s">
        <v>682</v>
      </c>
      <c r="C195" s="158" t="s">
        <v>5</v>
      </c>
      <c r="D195" s="159"/>
      <c r="E195" s="157" t="s">
        <v>682</v>
      </c>
      <c r="F195" s="160">
        <v>3108</v>
      </c>
      <c r="G195" s="158" t="s">
        <v>5</v>
      </c>
    </row>
    <row r="196" spans="2:7" x14ac:dyDescent="0.3">
      <c r="B196" s="157" t="s">
        <v>683</v>
      </c>
      <c r="C196" s="158" t="s">
        <v>5</v>
      </c>
      <c r="D196" s="159"/>
      <c r="E196" s="157" t="s">
        <v>683</v>
      </c>
      <c r="F196" s="160">
        <v>3060</v>
      </c>
      <c r="G196" s="158" t="s">
        <v>5</v>
      </c>
    </row>
    <row r="197" spans="2:7" x14ac:dyDescent="0.3">
      <c r="B197" s="157" t="s">
        <v>684</v>
      </c>
      <c r="C197" s="158" t="s">
        <v>5</v>
      </c>
      <c r="D197" s="159"/>
      <c r="E197" s="157" t="s">
        <v>684</v>
      </c>
      <c r="F197" s="160">
        <v>2820</v>
      </c>
      <c r="G197" s="158" t="s">
        <v>5</v>
      </c>
    </row>
    <row r="198" spans="2:7" x14ac:dyDescent="0.3">
      <c r="B198" s="157" t="s">
        <v>685</v>
      </c>
      <c r="C198" s="158" t="s">
        <v>5</v>
      </c>
      <c r="D198" s="159"/>
      <c r="E198" s="157" t="s">
        <v>685</v>
      </c>
      <c r="F198" s="160">
        <v>4668</v>
      </c>
      <c r="G198" s="158" t="s">
        <v>5</v>
      </c>
    </row>
    <row r="199" spans="2:7" x14ac:dyDescent="0.3">
      <c r="B199" s="157" t="s">
        <v>686</v>
      </c>
      <c r="C199" s="158" t="s">
        <v>5</v>
      </c>
      <c r="D199" s="159"/>
      <c r="E199" s="157" t="s">
        <v>686</v>
      </c>
      <c r="F199" s="160">
        <v>4308</v>
      </c>
      <c r="G199" s="158" t="s">
        <v>5</v>
      </c>
    </row>
    <row r="200" spans="2:7" x14ac:dyDescent="0.3">
      <c r="B200" s="157" t="s">
        <v>687</v>
      </c>
      <c r="C200" s="158" t="s">
        <v>5</v>
      </c>
      <c r="D200" s="159"/>
      <c r="E200" s="157" t="s">
        <v>687</v>
      </c>
      <c r="F200" s="160">
        <v>11268</v>
      </c>
      <c r="G200" s="158" t="s">
        <v>5</v>
      </c>
    </row>
    <row r="201" spans="2:7" x14ac:dyDescent="0.3">
      <c r="B201" s="157" t="s">
        <v>690</v>
      </c>
      <c r="C201" s="158" t="s">
        <v>5</v>
      </c>
      <c r="D201" s="159"/>
      <c r="E201" s="157" t="s">
        <v>690</v>
      </c>
      <c r="F201" s="160">
        <v>1700</v>
      </c>
      <c r="G201" s="158" t="s">
        <v>5</v>
      </c>
    </row>
    <row r="202" spans="2:7" x14ac:dyDescent="0.3">
      <c r="B202" s="157" t="s">
        <v>689</v>
      </c>
      <c r="C202" s="158" t="s">
        <v>5</v>
      </c>
      <c r="D202" s="159"/>
      <c r="E202" s="157" t="s">
        <v>689</v>
      </c>
      <c r="F202" s="160">
        <v>4800</v>
      </c>
      <c r="G202" s="158" t="s">
        <v>5</v>
      </c>
    </row>
    <row r="203" spans="2:7" x14ac:dyDescent="0.3">
      <c r="B203" s="157" t="s">
        <v>688</v>
      </c>
      <c r="C203" s="158" t="s">
        <v>5</v>
      </c>
      <c r="D203" s="159"/>
      <c r="E203" s="157" t="s">
        <v>688</v>
      </c>
      <c r="F203" s="160">
        <v>11000</v>
      </c>
      <c r="G203" s="158" t="s">
        <v>5</v>
      </c>
    </row>
    <row r="204" spans="2:7" x14ac:dyDescent="0.3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 x14ac:dyDescent="0.3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 x14ac:dyDescent="0.3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 x14ac:dyDescent="0.3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 x14ac:dyDescent="0.3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 x14ac:dyDescent="0.3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 x14ac:dyDescent="0.3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 x14ac:dyDescent="0.3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 x14ac:dyDescent="0.3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 x14ac:dyDescent="0.3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 x14ac:dyDescent="0.3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 x14ac:dyDescent="0.3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 x14ac:dyDescent="0.3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 x14ac:dyDescent="0.3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 x14ac:dyDescent="0.3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 x14ac:dyDescent="0.3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 x14ac:dyDescent="0.3">
      <c r="B270" s="69" t="s">
        <v>826</v>
      </c>
      <c r="C270" s="70" t="s">
        <v>836</v>
      </c>
      <c r="D270" s="71"/>
      <c r="E270" s="69" t="s">
        <v>826</v>
      </c>
      <c r="F270" s="202">
        <v>1350</v>
      </c>
      <c r="G270" s="70" t="s">
        <v>836</v>
      </c>
    </row>
    <row r="271" spans="2:7" x14ac:dyDescent="0.3">
      <c r="B271" s="69" t="s">
        <v>827</v>
      </c>
      <c r="C271" s="70" t="s">
        <v>836</v>
      </c>
      <c r="D271" s="71"/>
      <c r="E271" s="69" t="s">
        <v>827</v>
      </c>
      <c r="F271" s="202">
        <v>2550</v>
      </c>
      <c r="G271" s="70" t="s">
        <v>836</v>
      </c>
    </row>
    <row r="272" spans="2:7" x14ac:dyDescent="0.3">
      <c r="B272" s="69" t="s">
        <v>828</v>
      </c>
      <c r="C272" s="70" t="s">
        <v>836</v>
      </c>
      <c r="D272" s="71"/>
      <c r="E272" s="69" t="s">
        <v>828</v>
      </c>
      <c r="F272" s="202">
        <v>2150</v>
      </c>
      <c r="G272" s="70" t="s">
        <v>836</v>
      </c>
    </row>
    <row r="273" spans="2:7" x14ac:dyDescent="0.3">
      <c r="B273" s="69" t="s">
        <v>829</v>
      </c>
      <c r="C273" s="70" t="s">
        <v>836</v>
      </c>
      <c r="D273" s="71"/>
      <c r="E273" s="69" t="s">
        <v>829</v>
      </c>
      <c r="F273" s="202">
        <v>5700</v>
      </c>
      <c r="G273" s="70" t="s">
        <v>836</v>
      </c>
    </row>
    <row r="274" spans="2:7" x14ac:dyDescent="0.3">
      <c r="B274" s="69" t="s">
        <v>830</v>
      </c>
      <c r="C274" s="70" t="s">
        <v>836</v>
      </c>
      <c r="D274" s="71"/>
      <c r="E274" s="69" t="s">
        <v>830</v>
      </c>
      <c r="F274" s="202">
        <v>2790</v>
      </c>
      <c r="G274" s="70" t="s">
        <v>836</v>
      </c>
    </row>
    <row r="275" spans="2:7" x14ac:dyDescent="0.3">
      <c r="B275" s="69" t="s">
        <v>831</v>
      </c>
      <c r="C275" s="70" t="s">
        <v>5</v>
      </c>
      <c r="D275" s="71"/>
      <c r="E275" s="69" t="s">
        <v>831</v>
      </c>
      <c r="F275" s="201">
        <v>54500</v>
      </c>
      <c r="G275" s="70" t="s">
        <v>5</v>
      </c>
    </row>
    <row r="276" spans="2:7" x14ac:dyDescent="0.3">
      <c r="B276" s="69" t="s">
        <v>832</v>
      </c>
      <c r="C276" s="70" t="s">
        <v>5</v>
      </c>
      <c r="D276" s="71"/>
      <c r="E276" s="69" t="s">
        <v>832</v>
      </c>
      <c r="F276" s="203">
        <v>54500</v>
      </c>
      <c r="G276" s="70" t="s">
        <v>5</v>
      </c>
    </row>
    <row r="277" spans="2:7" x14ac:dyDescent="0.3">
      <c r="B277" s="69" t="s">
        <v>833</v>
      </c>
      <c r="C277" s="70" t="s">
        <v>5</v>
      </c>
      <c r="D277" s="71"/>
      <c r="E277" s="69" t="s">
        <v>833</v>
      </c>
      <c r="F277" s="203">
        <v>92800</v>
      </c>
      <c r="G277" s="70" t="s">
        <v>5</v>
      </c>
    </row>
    <row r="278" spans="2:7" x14ac:dyDescent="0.3">
      <c r="B278" s="69" t="s">
        <v>834</v>
      </c>
      <c r="C278" s="70" t="s">
        <v>5</v>
      </c>
      <c r="D278" s="71"/>
      <c r="E278" s="69" t="s">
        <v>834</v>
      </c>
      <c r="F278" s="203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7" t="s">
        <v>304</v>
      </c>
      <c r="F280" s="199">
        <v>0</v>
      </c>
      <c r="G280" s="76"/>
    </row>
    <row r="281" spans="2:7" x14ac:dyDescent="0.3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 x14ac:dyDescent="0.3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 x14ac:dyDescent="0.3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 x14ac:dyDescent="0.3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 x14ac:dyDescent="0.3">
      <c r="C285" s="75"/>
      <c r="E285" s="198" t="s">
        <v>456</v>
      </c>
      <c r="F285" s="199">
        <v>1200</v>
      </c>
      <c r="G285" s="76"/>
    </row>
    <row r="286" spans="2:7" x14ac:dyDescent="0.3">
      <c r="B286" s="74"/>
      <c r="C286" s="45" t="s">
        <v>107</v>
      </c>
      <c r="E286" s="197" t="s">
        <v>812</v>
      </c>
      <c r="F286" s="199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617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  <c r="U16" s="4" t="s">
        <v>849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62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63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63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7" t="s">
        <v>242</v>
      </c>
      <c r="Q31" s="127" t="s">
        <v>242</v>
      </c>
      <c r="R31" s="163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63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63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62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63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64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63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63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63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63"/>
    </row>
    <row r="41" spans="2:18" ht="15.6" x14ac:dyDescent="0.3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 x14ac:dyDescent="0.3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63"/>
    </row>
    <row r="43" spans="2:18" ht="15.6" x14ac:dyDescent="0.3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63"/>
    </row>
    <row r="44" spans="2:18" ht="15.6" x14ac:dyDescent="0.3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65"/>
    </row>
    <row r="45" spans="2:18" ht="15.6" x14ac:dyDescent="0.3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62"/>
    </row>
    <row r="46" spans="2:18" ht="15.6" x14ac:dyDescent="0.3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63"/>
    </row>
    <row r="47" spans="2:18" ht="15.6" x14ac:dyDescent="0.3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 x14ac:dyDescent="0.3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 x14ac:dyDescent="0.3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 x14ac:dyDescent="0.3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 x14ac:dyDescent="0.3">
      <c r="I51" t="s">
        <v>638</v>
      </c>
      <c r="J51" s="20" t="s">
        <v>304</v>
      </c>
      <c r="K51" s="13" t="s">
        <v>283</v>
      </c>
      <c r="L51" s="156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63"/>
    </row>
    <row r="52" spans="9:18" ht="15.6" x14ac:dyDescent="0.3">
      <c r="I52" t="s">
        <v>639</v>
      </c>
      <c r="J52" s="20" t="s">
        <v>304</v>
      </c>
      <c r="K52" s="13" t="s">
        <v>283</v>
      </c>
      <c r="L52" s="156" t="s">
        <v>645</v>
      </c>
      <c r="M52" s="10" t="s">
        <v>647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643</v>
      </c>
      <c r="J84" s="20" t="s">
        <v>304</v>
      </c>
    </row>
    <row r="85" spans="9:11" ht="15.6" x14ac:dyDescent="0.3">
      <c r="I85" t="s">
        <v>644</v>
      </c>
      <c r="J85" s="20" t="s">
        <v>304</v>
      </c>
    </row>
    <row r="86" spans="9:11" ht="15.6" x14ac:dyDescent="0.3">
      <c r="I86" t="s">
        <v>640</v>
      </c>
      <c r="J86" s="20" t="s">
        <v>304</v>
      </c>
      <c r="K86">
        <v>399</v>
      </c>
    </row>
    <row r="87" spans="9:11" ht="15.6" x14ac:dyDescent="0.3">
      <c r="I87" t="s">
        <v>641</v>
      </c>
      <c r="J87" s="21" t="s">
        <v>301</v>
      </c>
      <c r="K87">
        <v>399</v>
      </c>
    </row>
    <row r="88" spans="9:11" ht="15.6" x14ac:dyDescent="0.3">
      <c r="I88" t="s">
        <v>642</v>
      </c>
      <c r="J88" s="20" t="s">
        <v>557</v>
      </c>
    </row>
    <row r="89" spans="9:11" ht="15.6" x14ac:dyDescent="0.3">
      <c r="I89" t="s">
        <v>638</v>
      </c>
      <c r="J89" s="20" t="s">
        <v>304</v>
      </c>
    </row>
    <row r="90" spans="9:11" ht="15.6" x14ac:dyDescent="0.3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712</v>
      </c>
      <c r="O3" s="171" t="s">
        <v>809</v>
      </c>
      <c r="P3" s="125" t="s">
        <v>713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70" t="s">
        <v>245</v>
      </c>
      <c r="N4" s="125" t="s">
        <v>716</v>
      </c>
      <c r="O4" s="171" t="s">
        <v>810</v>
      </c>
      <c r="P4" s="125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2" t="s">
        <v>719</v>
      </c>
      <c r="N5" s="125" t="s">
        <v>720</v>
      </c>
      <c r="O5" s="171" t="s">
        <v>811</v>
      </c>
      <c r="P5" s="125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3" t="s">
        <v>242</v>
      </c>
      <c r="N6" s="124" t="s">
        <v>723</v>
      </c>
      <c r="O6" s="171" t="s">
        <v>724</v>
      </c>
      <c r="P6" s="125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3" t="s">
        <v>727</v>
      </c>
      <c r="N7" s="124" t="s">
        <v>728</v>
      </c>
      <c r="O7" s="171" t="s">
        <v>724</v>
      </c>
      <c r="P7" s="125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70" t="s">
        <v>730</v>
      </c>
      <c r="N8" s="124" t="s">
        <v>731</v>
      </c>
      <c r="O8" s="171" t="s">
        <v>732</v>
      </c>
      <c r="P8" s="125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3" t="s">
        <v>584</v>
      </c>
      <c r="N9" s="124" t="s">
        <v>734</v>
      </c>
      <c r="O9" s="171" t="s">
        <v>732</v>
      </c>
      <c r="P9" s="125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70" t="s">
        <v>244</v>
      </c>
      <c r="N10" s="124" t="s">
        <v>736</v>
      </c>
      <c r="O10" s="171" t="s">
        <v>737</v>
      </c>
      <c r="P10" s="125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811</v>
      </c>
      <c r="P11" s="125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3" t="s">
        <v>741</v>
      </c>
      <c r="N12" s="124" t="s">
        <v>742</v>
      </c>
      <c r="O12" s="171" t="s">
        <v>732</v>
      </c>
      <c r="P12" s="125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744</v>
      </c>
      <c r="O13" s="171" t="s">
        <v>732</v>
      </c>
      <c r="P13" s="125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3" t="s">
        <v>614</v>
      </c>
      <c r="N14" s="124" t="s">
        <v>746</v>
      </c>
      <c r="O14" s="171" t="s">
        <v>732</v>
      </c>
      <c r="P14" s="125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4" t="s">
        <v>748</v>
      </c>
      <c r="N15" s="124" t="s">
        <v>629</v>
      </c>
      <c r="O15" s="171" t="s">
        <v>732</v>
      </c>
      <c r="P15" s="125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3" t="s">
        <v>248</v>
      </c>
      <c r="N16" s="124" t="s">
        <v>750</v>
      </c>
      <c r="O16" s="171" t="s">
        <v>751</v>
      </c>
      <c r="P16" s="125" t="s">
        <v>752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2" t="s">
        <v>249</v>
      </c>
      <c r="N17" s="124" t="s">
        <v>753</v>
      </c>
      <c r="O17" s="171" t="s">
        <v>754</v>
      </c>
      <c r="P17" s="125" t="s">
        <v>752</v>
      </c>
      <c r="R17" t="s">
        <v>755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756</v>
      </c>
      <c r="N18" s="175" t="s">
        <v>757</v>
      </c>
      <c r="O18" s="171" t="s">
        <v>732</v>
      </c>
      <c r="P18" s="125" t="s">
        <v>752</v>
      </c>
      <c r="R18" t="s">
        <v>758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759</v>
      </c>
      <c r="O19" s="171" t="s">
        <v>760</v>
      </c>
      <c r="P19" s="125" t="s">
        <v>752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3" t="s">
        <v>255</v>
      </c>
      <c r="N20" s="124" t="s">
        <v>289</v>
      </c>
      <c r="O20" s="171" t="s">
        <v>761</v>
      </c>
      <c r="P20" s="125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3" t="s">
        <v>254</v>
      </c>
      <c r="N21" s="124" t="s">
        <v>288</v>
      </c>
      <c r="O21" s="171" t="s">
        <v>761</v>
      </c>
      <c r="P21" s="125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763</v>
      </c>
      <c r="N22" s="124" t="s">
        <v>764</v>
      </c>
      <c r="O22" s="171" t="s">
        <v>765</v>
      </c>
      <c r="P22" s="125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766</v>
      </c>
      <c r="N23" s="175" t="s">
        <v>265</v>
      </c>
      <c r="O23" s="171" t="s">
        <v>732</v>
      </c>
      <c r="P23" s="125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767</v>
      </c>
      <c r="O24" s="171" t="s">
        <v>768</v>
      </c>
      <c r="P24" s="125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769</v>
      </c>
      <c r="N25" s="124" t="s">
        <v>362</v>
      </c>
      <c r="O25" s="171" t="s">
        <v>770</v>
      </c>
      <c r="P25" s="125" t="s">
        <v>771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70" t="s">
        <v>243</v>
      </c>
      <c r="P29" s="173" t="s">
        <v>837</v>
      </c>
      <c r="R29" t="s">
        <v>775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3" t="s">
        <v>244</v>
      </c>
      <c r="P30" s="173" t="s">
        <v>737</v>
      </c>
      <c r="R30" t="s">
        <v>777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3" t="s">
        <v>245</v>
      </c>
      <c r="P31" s="173" t="s">
        <v>717</v>
      </c>
      <c r="R31" t="s">
        <v>779</v>
      </c>
    </row>
    <row r="32" spans="2:18" ht="25.2" thickBot="1" x14ac:dyDescent="0.75">
      <c r="B32" s="176" t="s">
        <v>229</v>
      </c>
      <c r="C32" s="177" t="s">
        <v>230</v>
      </c>
      <c r="D32" s="177" t="s">
        <v>740</v>
      </c>
      <c r="E32" s="177" t="s">
        <v>740</v>
      </c>
      <c r="F32" s="177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8" t="s">
        <v>782</v>
      </c>
      <c r="P32" s="178" t="s">
        <v>693</v>
      </c>
      <c r="R32" t="s">
        <v>783</v>
      </c>
    </row>
    <row r="33" spans="2:21" ht="25.2" thickBot="1" x14ac:dyDescent="0.75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8" t="s">
        <v>692</v>
      </c>
      <c r="P33" s="178" t="s">
        <v>693</v>
      </c>
    </row>
    <row r="34" spans="2:21" ht="25.2" thickBot="1" x14ac:dyDescent="0.75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8" t="s">
        <v>785</v>
      </c>
      <c r="P34" s="178" t="s">
        <v>693</v>
      </c>
    </row>
    <row r="35" spans="2:21" ht="16.2" thickBot="1" x14ac:dyDescent="0.35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2"/>
    </row>
    <row r="36" spans="2:21" ht="16.2" thickBot="1" x14ac:dyDescent="0.35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6"/>
    </row>
    <row r="37" spans="2:21" ht="16.2" thickBot="1" x14ac:dyDescent="0.35">
      <c r="B37" s="181" t="s">
        <v>363</v>
      </c>
      <c r="C37" s="179" t="s">
        <v>380</v>
      </c>
      <c r="D37" s="179" t="s">
        <v>738</v>
      </c>
      <c r="E37" s="179" t="s">
        <v>738</v>
      </c>
      <c r="F37" s="179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1" t="s">
        <v>377</v>
      </c>
      <c r="C38" s="179" t="s">
        <v>786</v>
      </c>
      <c r="D38" s="179" t="s">
        <v>738</v>
      </c>
      <c r="E38" s="179" t="s">
        <v>738</v>
      </c>
      <c r="F38" s="179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1" t="s">
        <v>364</v>
      </c>
      <c r="C39" s="179" t="s">
        <v>787</v>
      </c>
      <c r="D39" s="179" t="s">
        <v>740</v>
      </c>
      <c r="E39" s="179" t="s">
        <v>740</v>
      </c>
      <c r="F39" s="179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 x14ac:dyDescent="0.35">
      <c r="B40" s="181" t="s">
        <v>365</v>
      </c>
      <c r="C40" s="179" t="s">
        <v>378</v>
      </c>
      <c r="D40" s="179" t="s">
        <v>743</v>
      </c>
      <c r="E40" s="179" t="s">
        <v>743</v>
      </c>
      <c r="F40" s="179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 x14ac:dyDescent="0.35">
      <c r="B41" s="182" t="s">
        <v>788</v>
      </c>
      <c r="C41" s="183" t="s">
        <v>789</v>
      </c>
      <c r="D41" s="179" t="s">
        <v>740</v>
      </c>
      <c r="E41" s="179" t="s">
        <v>740</v>
      </c>
      <c r="F41" s="179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4" t="s">
        <v>790</v>
      </c>
      <c r="C42" s="179" t="s">
        <v>791</v>
      </c>
      <c r="D42" s="179" t="s">
        <v>743</v>
      </c>
      <c r="E42" s="179" t="s">
        <v>743</v>
      </c>
      <c r="F42" s="179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 x14ac:dyDescent="0.3">
      <c r="B43" s="181" t="s">
        <v>792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 x14ac:dyDescent="0.3">
      <c r="G44" s="4"/>
      <c r="H44" s="23" t="s">
        <v>519</v>
      </c>
      <c r="I44" s="20" t="s">
        <v>304</v>
      </c>
      <c r="U44" s="127"/>
    </row>
    <row r="45" spans="2:21" ht="15.45" customHeight="1" x14ac:dyDescent="0.3">
      <c r="G45" s="4"/>
      <c r="H45" s="23" t="s">
        <v>793</v>
      </c>
      <c r="I45" s="20" t="s">
        <v>304</v>
      </c>
      <c r="U45" s="127"/>
    </row>
    <row r="46" spans="2:21" ht="15.6" x14ac:dyDescent="0.3">
      <c r="G46" s="4"/>
      <c r="H46" s="186" t="s">
        <v>794</v>
      </c>
      <c r="I46" s="20" t="s">
        <v>304</v>
      </c>
      <c r="J46" s="187"/>
    </row>
    <row r="47" spans="2:21" ht="15.6" x14ac:dyDescent="0.3">
      <c r="G47" s="4"/>
      <c r="H47" s="23" t="s">
        <v>839</v>
      </c>
      <c r="I47" s="21" t="s">
        <v>302</v>
      </c>
      <c r="U47" s="161"/>
    </row>
    <row r="48" spans="2:21" x14ac:dyDescent="0.3">
      <c r="H48" s="23" t="s">
        <v>840</v>
      </c>
      <c r="I48" t="s">
        <v>557</v>
      </c>
      <c r="U48" s="161"/>
    </row>
    <row r="49" spans="8:21" ht="15.6" x14ac:dyDescent="0.3">
      <c r="H49" s="186" t="s">
        <v>795</v>
      </c>
      <c r="I49" s="21" t="s">
        <v>302</v>
      </c>
      <c r="U49" s="161"/>
    </row>
    <row r="50" spans="8:21" ht="15.6" x14ac:dyDescent="0.3">
      <c r="H50" s="23" t="s">
        <v>796</v>
      </c>
      <c r="I50" s="20" t="s">
        <v>304</v>
      </c>
      <c r="U50" s="161"/>
    </row>
    <row r="51" spans="8:21" ht="15.6" x14ac:dyDescent="0.3">
      <c r="H51" s="23" t="s">
        <v>356</v>
      </c>
      <c r="I51" s="20" t="s">
        <v>304</v>
      </c>
      <c r="U51" s="126"/>
    </row>
    <row r="52" spans="8:21" ht="15.6" x14ac:dyDescent="0.3">
      <c r="H52" s="23" t="s">
        <v>600</v>
      </c>
      <c r="I52" s="20" t="s">
        <v>304</v>
      </c>
      <c r="U52" s="126"/>
    </row>
    <row r="53" spans="8:21" ht="15.6" x14ac:dyDescent="0.3">
      <c r="H53" s="23" t="s">
        <v>357</v>
      </c>
      <c r="I53" s="20" t="s">
        <v>304</v>
      </c>
      <c r="U53" s="126"/>
    </row>
    <row r="54" spans="8:21" ht="15.6" x14ac:dyDescent="0.3">
      <c r="H54" s="23" t="s">
        <v>358</v>
      </c>
      <c r="I54" s="20" t="s">
        <v>304</v>
      </c>
      <c r="U54" s="161"/>
    </row>
    <row r="55" spans="8:21" ht="15.6" x14ac:dyDescent="0.3">
      <c r="H55" s="23" t="s">
        <v>797</v>
      </c>
      <c r="I55" s="20" t="s">
        <v>304</v>
      </c>
      <c r="U55" s="126"/>
    </row>
    <row r="56" spans="8:21" ht="15.6" x14ac:dyDescent="0.3">
      <c r="H56" s="23" t="s">
        <v>798</v>
      </c>
      <c r="I56" s="20" t="s">
        <v>304</v>
      </c>
      <c r="U56" s="126"/>
    </row>
    <row r="57" spans="8:21" ht="15.6" x14ac:dyDescent="0.3">
      <c r="H57" s="23" t="s">
        <v>841</v>
      </c>
      <c r="I57" s="20" t="s">
        <v>304</v>
      </c>
      <c r="U57" s="161"/>
    </row>
    <row r="58" spans="8:21" ht="15.6" x14ac:dyDescent="0.3">
      <c r="H58" t="s">
        <v>799</v>
      </c>
      <c r="I58" s="20" t="s">
        <v>304</v>
      </c>
      <c r="U58" s="126"/>
    </row>
    <row r="59" spans="8:21" ht="15.6" x14ac:dyDescent="0.3">
      <c r="H59" t="s">
        <v>800</v>
      </c>
      <c r="I59" s="20" t="s">
        <v>304</v>
      </c>
    </row>
    <row r="60" spans="8:21" ht="15.6" x14ac:dyDescent="0.3">
      <c r="H60" t="s">
        <v>801</v>
      </c>
      <c r="I60" s="20" t="s">
        <v>304</v>
      </c>
      <c r="J60">
        <v>399</v>
      </c>
    </row>
    <row r="61" spans="8:21" ht="15.6" x14ac:dyDescent="0.3">
      <c r="H61" t="s">
        <v>802</v>
      </c>
      <c r="I61" s="20" t="s">
        <v>304</v>
      </c>
      <c r="J61">
        <v>399</v>
      </c>
    </row>
    <row r="62" spans="8:21" ht="15.6" x14ac:dyDescent="0.3">
      <c r="H62" t="s">
        <v>803</v>
      </c>
      <c r="I62" s="20" t="s">
        <v>304</v>
      </c>
    </row>
    <row r="63" spans="8:21" ht="15.6" x14ac:dyDescent="0.3">
      <c r="H63" t="s">
        <v>842</v>
      </c>
      <c r="I63" s="20" t="s">
        <v>304</v>
      </c>
    </row>
    <row r="64" spans="8:21" ht="15.6" x14ac:dyDescent="0.3">
      <c r="H64" t="s">
        <v>843</v>
      </c>
      <c r="I64" s="20" t="s">
        <v>304</v>
      </c>
    </row>
    <row r="65" spans="8:9" ht="15.6" x14ac:dyDescent="0.3">
      <c r="H65" t="s">
        <v>638</v>
      </c>
      <c r="I65" s="20" t="s">
        <v>304</v>
      </c>
    </row>
    <row r="66" spans="8:9" x14ac:dyDescent="0.3">
      <c r="H66" t="s">
        <v>804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A104" zoomScale="80" zoomScaleNormal="80" zoomScaleSheetLayoutView="80" workbookViewId="0">
      <selection activeCell="A108" sqref="A108:C108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9.66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 x14ac:dyDescent="0.7">
      <c r="A1" s="132"/>
      <c r="B1" s="133"/>
      <c r="C1" s="287" t="s">
        <v>439</v>
      </c>
      <c r="D1" s="287"/>
      <c r="E1" s="287"/>
      <c r="F1" s="287"/>
      <c r="G1" s="287"/>
      <c r="H1" s="287"/>
      <c r="I1" s="288"/>
      <c r="J1" s="134" t="s">
        <v>93</v>
      </c>
      <c r="K1" s="278" t="s">
        <v>861</v>
      </c>
      <c r="L1" s="279"/>
    </row>
    <row r="2" spans="1:12" ht="27" x14ac:dyDescent="0.75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80">
        <v>20250419</v>
      </c>
      <c r="L2" s="281"/>
    </row>
    <row r="3" spans="1:12" ht="27" x14ac:dyDescent="0.75">
      <c r="A3" s="282" t="s">
        <v>292</v>
      </c>
      <c r="B3" s="283"/>
      <c r="C3" s="166" t="s">
        <v>857</v>
      </c>
      <c r="D3" s="140" t="s">
        <v>95</v>
      </c>
      <c r="E3" s="299" t="s">
        <v>862</v>
      </c>
      <c r="F3" s="300"/>
      <c r="G3" s="300"/>
      <c r="H3" s="300"/>
      <c r="I3" s="140" t="s">
        <v>308</v>
      </c>
      <c r="J3" s="293" t="s">
        <v>336</v>
      </c>
      <c r="K3" s="293"/>
      <c r="L3" s="294"/>
    </row>
    <row r="4" spans="1:12" ht="27" x14ac:dyDescent="0.75">
      <c r="A4" s="282" t="s">
        <v>94</v>
      </c>
      <c r="B4" s="283"/>
      <c r="C4" s="295" t="s">
        <v>858</v>
      </c>
      <c r="D4" s="296"/>
      <c r="E4" s="296"/>
      <c r="F4" s="296"/>
      <c r="G4" s="296"/>
      <c r="H4" s="296"/>
      <c r="I4" s="140" t="s">
        <v>601</v>
      </c>
      <c r="J4" s="297" t="s">
        <v>603</v>
      </c>
      <c r="K4" s="297"/>
      <c r="L4" s="298"/>
    </row>
    <row r="5" spans="1:12" ht="27" x14ac:dyDescent="0.75">
      <c r="A5" s="282" t="s">
        <v>340</v>
      </c>
      <c r="B5" s="283"/>
      <c r="C5" s="272" t="s">
        <v>843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23</v>
      </c>
      <c r="I5" s="143" t="s">
        <v>306</v>
      </c>
      <c r="J5" s="140" t="s">
        <v>339</v>
      </c>
      <c r="K5" s="154">
        <v>565</v>
      </c>
      <c r="L5" s="144" t="s">
        <v>307</v>
      </c>
    </row>
    <row r="6" spans="1:12" ht="27" x14ac:dyDescent="0.75">
      <c r="A6" s="282" t="s">
        <v>312</v>
      </c>
      <c r="B6" s="283"/>
      <c r="C6" s="292" t="s">
        <v>859</v>
      </c>
      <c r="D6" s="285"/>
      <c r="E6" s="285"/>
      <c r="F6" s="285"/>
      <c r="G6" s="140" t="s">
        <v>314</v>
      </c>
      <c r="H6" s="285" t="s">
        <v>566</v>
      </c>
      <c r="I6" s="285"/>
      <c r="J6" s="140" t="s">
        <v>315</v>
      </c>
      <c r="K6" s="292" t="s">
        <v>860</v>
      </c>
      <c r="L6" s="286"/>
    </row>
    <row r="7" spans="1:12" ht="27" x14ac:dyDescent="0.75">
      <c r="A7" s="282" t="s">
        <v>313</v>
      </c>
      <c r="B7" s="283"/>
      <c r="C7" s="284" t="s">
        <v>849</v>
      </c>
      <c r="D7" s="284"/>
      <c r="E7" s="284"/>
      <c r="F7" s="284"/>
      <c r="G7" s="140" t="s">
        <v>314</v>
      </c>
      <c r="H7" s="285" t="s">
        <v>849</v>
      </c>
      <c r="I7" s="285"/>
      <c r="J7" s="140" t="s">
        <v>315</v>
      </c>
      <c r="K7" s="285" t="s">
        <v>849</v>
      </c>
      <c r="L7" s="286"/>
    </row>
    <row r="8" spans="1:12" ht="27" x14ac:dyDescent="0.75">
      <c r="A8" s="145"/>
      <c r="B8" s="140" t="s">
        <v>101</v>
      </c>
      <c r="C8" s="154" t="s">
        <v>242</v>
      </c>
      <c r="D8" s="140" t="s">
        <v>314</v>
      </c>
      <c r="E8" s="289" t="str">
        <f>VLOOKUP(C8,'Ref.3'!M3:P25,3,0)</f>
        <v>Sales Supervisor</v>
      </c>
      <c r="F8" s="289"/>
      <c r="G8" s="140" t="s">
        <v>311</v>
      </c>
      <c r="H8" s="289" t="str">
        <f>VLOOKUP(C8,'Ref.3'!M3:P25,4,0)</f>
        <v>Hospitality</v>
      </c>
      <c r="I8" s="289"/>
      <c r="J8" s="140" t="s">
        <v>315</v>
      </c>
      <c r="K8" s="290" t="str">
        <f>VLOOKUP(C8,'Ref.3'!M3:P25,2,0)</f>
        <v>065-924-8833</v>
      </c>
      <c r="L8" s="291"/>
    </row>
    <row r="9" spans="1:12" ht="27" x14ac:dyDescent="0.75">
      <c r="A9" s="145"/>
      <c r="B9" s="140" t="s">
        <v>309</v>
      </c>
      <c r="C9" s="155" t="s">
        <v>182</v>
      </c>
      <c r="D9" s="140" t="s">
        <v>240</v>
      </c>
      <c r="E9" s="305" t="str">
        <f>VLOOKUP(C9,'Ref.3'!B4:G43,2,0)</f>
        <v>LK</v>
      </c>
      <c r="F9" s="305"/>
      <c r="G9" s="140" t="s">
        <v>291</v>
      </c>
      <c r="H9" s="305" t="str">
        <f>VLOOKUP(C9,'Ref.3'!B4:F43,5,0)</f>
        <v>C</v>
      </c>
      <c r="I9" s="305"/>
      <c r="J9" s="140" t="s">
        <v>316</v>
      </c>
      <c r="K9" s="290" t="str">
        <f>VLOOKUP(H9,'Ref.3'!G4:H18,2,0)</f>
        <v>นายมานพ เป่าไม้</v>
      </c>
      <c r="L9" s="291"/>
    </row>
    <row r="10" spans="1:12" ht="27" x14ac:dyDescent="0.75">
      <c r="A10" s="146"/>
      <c r="B10" s="140" t="s">
        <v>296</v>
      </c>
      <c r="C10" s="147"/>
      <c r="D10" s="140" t="s">
        <v>310</v>
      </c>
      <c r="E10" s="306" t="str">
        <f>VLOOKUP(C9,'Ref.3'!B4:F43,2,0)</f>
        <v>LK</v>
      </c>
      <c r="F10" s="306"/>
      <c r="G10" s="140" t="s">
        <v>390</v>
      </c>
      <c r="H10" s="305" t="s">
        <v>179</v>
      </c>
      <c r="I10" s="305"/>
      <c r="J10" s="140" t="s">
        <v>315</v>
      </c>
      <c r="K10" s="289" t="str">
        <f>VLOOKUP(K9,'Ref.3'!M29:N42,2,0)</f>
        <v>089-495-3695</v>
      </c>
      <c r="L10" s="307"/>
    </row>
    <row r="11" spans="1:12" ht="10.8" customHeight="1" thickBot="1" x14ac:dyDescent="0.75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 x14ac:dyDescent="0.7">
      <c r="A12" s="28" t="s">
        <v>46</v>
      </c>
      <c r="B12" s="310" t="s">
        <v>96</v>
      </c>
      <c r="C12" s="311"/>
      <c r="D12" s="311"/>
      <c r="E12" s="311"/>
      <c r="F12" s="311"/>
      <c r="G12" s="31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5">
        <v>1</v>
      </c>
      <c r="B13" s="313" t="s">
        <v>531</v>
      </c>
      <c r="C13" s="314"/>
      <c r="D13" s="314"/>
      <c r="E13" s="314"/>
      <c r="F13" s="314"/>
      <c r="G13" s="315"/>
      <c r="H13" s="256">
        <f>K5*50</f>
        <v>28250</v>
      </c>
      <c r="I13" s="257">
        <v>1</v>
      </c>
      <c r="J13" s="258" t="s">
        <v>51</v>
      </c>
      <c r="K13" s="259">
        <f>I13*H13</f>
        <v>28250</v>
      </c>
      <c r="L13" s="260" t="s">
        <v>13</v>
      </c>
    </row>
    <row r="14" spans="1:12" ht="24.6" x14ac:dyDescent="0.3">
      <c r="A14" s="255">
        <v>2</v>
      </c>
      <c r="B14" s="313" t="s">
        <v>532</v>
      </c>
      <c r="C14" s="314"/>
      <c r="D14" s="314"/>
      <c r="E14" s="314"/>
      <c r="F14" s="314"/>
      <c r="G14" s="315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 x14ac:dyDescent="0.3">
      <c r="A15" s="255">
        <v>3</v>
      </c>
      <c r="B15" s="301" t="s">
        <v>297</v>
      </c>
      <c r="C15" s="302"/>
      <c r="D15" s="302"/>
      <c r="E15" s="302"/>
      <c r="F15" s="302"/>
      <c r="G15" s="303"/>
      <c r="H15" s="256">
        <v>30000</v>
      </c>
      <c r="I15" s="257">
        <v>1</v>
      </c>
      <c r="J15" s="261" t="s">
        <v>50</v>
      </c>
      <c r="K15" s="259">
        <f t="shared" si="0"/>
        <v>30000</v>
      </c>
      <c r="L15" s="260" t="s">
        <v>13</v>
      </c>
    </row>
    <row r="16" spans="1:12" ht="24.6" x14ac:dyDescent="0.3">
      <c r="A16" s="255">
        <v>4</v>
      </c>
      <c r="B16" s="308" t="s">
        <v>298</v>
      </c>
      <c r="C16" s="308"/>
      <c r="D16" s="308"/>
      <c r="E16" s="308"/>
      <c r="F16" s="308"/>
      <c r="G16" s="308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 x14ac:dyDescent="0.7">
      <c r="A17" s="322">
        <v>5</v>
      </c>
      <c r="B17" s="264" t="s">
        <v>518</v>
      </c>
      <c r="C17" s="265" t="s">
        <v>492</v>
      </c>
      <c r="D17" s="264" t="s">
        <v>523</v>
      </c>
      <c r="E17" s="309" t="s">
        <v>493</v>
      </c>
      <c r="F17" s="309"/>
      <c r="G17" s="309"/>
      <c r="H17" s="304" t="s">
        <v>299</v>
      </c>
      <c r="I17" s="304"/>
      <c r="J17" s="304"/>
      <c r="K17" s="267">
        <f>SUM(K13:K16)</f>
        <v>58250</v>
      </c>
      <c r="L17" s="268" t="s">
        <v>13</v>
      </c>
    </row>
    <row r="18" spans="1:12" ht="24.6" x14ac:dyDescent="0.7">
      <c r="A18" s="323"/>
      <c r="B18" s="269" t="s">
        <v>524</v>
      </c>
      <c r="C18" s="266" t="s">
        <v>512</v>
      </c>
      <c r="D18" s="269" t="s">
        <v>525</v>
      </c>
      <c r="E18" s="273" t="s">
        <v>513</v>
      </c>
      <c r="F18" s="228" t="s">
        <v>517</v>
      </c>
      <c r="G18" s="266" t="s">
        <v>514</v>
      </c>
      <c r="H18" s="320" t="s">
        <v>805</v>
      </c>
      <c r="I18" s="320"/>
      <c r="J18" s="320"/>
      <c r="K18" s="267">
        <f>H14</f>
        <v>0</v>
      </c>
      <c r="L18" s="268" t="s">
        <v>13</v>
      </c>
    </row>
    <row r="19" spans="1:12" ht="24.6" x14ac:dyDescent="0.7">
      <c r="A19" s="324"/>
      <c r="B19" s="269" t="s">
        <v>504</v>
      </c>
      <c r="C19" s="266" t="s">
        <v>515</v>
      </c>
      <c r="D19" s="274">
        <v>2568</v>
      </c>
      <c r="E19" s="275"/>
      <c r="F19" s="270"/>
      <c r="G19" s="270"/>
      <c r="H19" s="321" t="s">
        <v>304</v>
      </c>
      <c r="I19" s="321"/>
      <c r="J19" s="321"/>
      <c r="K19" s="271">
        <f>VLOOKUP(H19,'Ref.1'!E280:F285,2,0)</f>
        <v>0</v>
      </c>
      <c r="L19" s="268" t="s">
        <v>13</v>
      </c>
    </row>
    <row r="20" spans="1:12" ht="27.6" thickBot="1" x14ac:dyDescent="0.8">
      <c r="A20" s="191">
        <v>6</v>
      </c>
      <c r="B20" s="327" t="s">
        <v>806</v>
      </c>
      <c r="C20" s="328"/>
      <c r="D20" s="329" t="s">
        <v>807</v>
      </c>
      <c r="E20" s="330"/>
      <c r="F20" s="330"/>
      <c r="G20" s="192">
        <f>H13</f>
        <v>28250</v>
      </c>
      <c r="H20" s="193" t="s">
        <v>13</v>
      </c>
      <c r="I20" s="325" t="s">
        <v>808</v>
      </c>
      <c r="J20" s="326"/>
      <c r="K20" s="194">
        <f>K18-K19</f>
        <v>0</v>
      </c>
      <c r="L20" s="195" t="s">
        <v>13</v>
      </c>
    </row>
    <row r="21" spans="1:12" ht="24.6" x14ac:dyDescent="0.7">
      <c r="A21" s="333" t="s">
        <v>521</v>
      </c>
      <c r="B21" s="334"/>
      <c r="C21" s="334"/>
      <c r="D21" s="334"/>
      <c r="E21" s="334"/>
      <c r="F21" s="334"/>
      <c r="G21" s="334"/>
      <c r="H21" s="189"/>
      <c r="I21" s="188"/>
      <c r="J21" s="188"/>
      <c r="K21" s="189"/>
      <c r="L21" s="190"/>
    </row>
    <row r="22" spans="1:12" ht="24.6" x14ac:dyDescent="0.7">
      <c r="A22" s="32" t="s">
        <v>46</v>
      </c>
      <c r="B22" s="335" t="s">
        <v>577</v>
      </c>
      <c r="C22" s="335"/>
      <c r="D22" s="335"/>
      <c r="E22" s="335"/>
      <c r="F22" s="335"/>
      <c r="G22" s="33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8">
        <v>1</v>
      </c>
      <c r="B23" s="316" t="s">
        <v>854</v>
      </c>
      <c r="C23" s="316"/>
      <c r="D23" s="316"/>
      <c r="E23" s="316"/>
      <c r="F23" s="316"/>
      <c r="G23" s="316"/>
      <c r="H23" s="209">
        <v>53000</v>
      </c>
      <c r="I23" s="210">
        <v>1</v>
      </c>
      <c r="J23" s="211" t="s">
        <v>5</v>
      </c>
      <c r="K23" s="209">
        <f t="shared" ref="K23:K45" si="2">IFERROR(I23*H23,0)</f>
        <v>53000</v>
      </c>
      <c r="L23" s="212" t="s">
        <v>13</v>
      </c>
    </row>
    <row r="24" spans="1:12" ht="24.6" x14ac:dyDescent="0.7">
      <c r="A24" s="208">
        <v>2</v>
      </c>
      <c r="B24" s="316" t="s">
        <v>708</v>
      </c>
      <c r="C24" s="316"/>
      <c r="D24" s="316"/>
      <c r="E24" s="316"/>
      <c r="F24" s="316"/>
      <c r="G24" s="316"/>
      <c r="H24" s="209">
        <f>IFERROR(VLOOKUP(B24,'Ref.1'!$E$2:$F$278,2,FALSE),"")</f>
        <v>1890</v>
      </c>
      <c r="I24" s="210">
        <v>1</v>
      </c>
      <c r="J24" s="211" t="str">
        <f>IFERROR(VLOOKUP(B24,'Ref.1'!$B$2:$C$278,2,FALSE),"")</f>
        <v>ตัว</v>
      </c>
      <c r="K24" s="209">
        <f t="shared" si="2"/>
        <v>1890</v>
      </c>
      <c r="L24" s="214" t="s">
        <v>13</v>
      </c>
    </row>
    <row r="25" spans="1:12" ht="24.6" x14ac:dyDescent="0.7">
      <c r="A25" s="208">
        <v>3</v>
      </c>
      <c r="B25" s="316" t="s">
        <v>17</v>
      </c>
      <c r="C25" s="316"/>
      <c r="D25" s="316"/>
      <c r="E25" s="316"/>
      <c r="F25" s="316"/>
      <c r="G25" s="316"/>
      <c r="H25" s="209">
        <f>IFERROR(VLOOKUP(B25,'Ref.1'!$E$2:$F$278,2,FALSE),"")</f>
        <v>1400</v>
      </c>
      <c r="I25" s="210">
        <v>1</v>
      </c>
      <c r="J25" s="211" t="str">
        <f>IFERROR(VLOOKUP(B25,'Ref.1'!$B$2:$C$278,2,FALSE),"")</f>
        <v>ตัว</v>
      </c>
      <c r="K25" s="209">
        <f t="shared" si="2"/>
        <v>1400</v>
      </c>
      <c r="L25" s="214" t="s">
        <v>13</v>
      </c>
    </row>
    <row r="26" spans="1:12" ht="24.6" x14ac:dyDescent="0.7">
      <c r="A26" s="208">
        <v>4</v>
      </c>
      <c r="B26" s="316" t="s">
        <v>461</v>
      </c>
      <c r="C26" s="316"/>
      <c r="D26" s="316"/>
      <c r="E26" s="316"/>
      <c r="F26" s="316"/>
      <c r="G26" s="316"/>
      <c r="H26" s="209">
        <f>IFERROR(VLOOKUP(B26,'Ref.1'!$E$2:$F$278,2,FALSE),"")</f>
        <v>52</v>
      </c>
      <c r="I26" s="210">
        <v>1</v>
      </c>
      <c r="J26" s="211" t="str">
        <f>IFERROR(VLOOKUP(B26,'Ref.1'!$B$2:$C$278,2,FALSE),"")</f>
        <v>เส้น</v>
      </c>
      <c r="K26" s="209">
        <f t="shared" si="2"/>
        <v>52</v>
      </c>
      <c r="L26" s="214" t="s">
        <v>13</v>
      </c>
    </row>
    <row r="27" spans="1:12" ht="24.6" x14ac:dyDescent="0.7">
      <c r="A27" s="208">
        <v>5</v>
      </c>
      <c r="B27" s="332" t="s">
        <v>855</v>
      </c>
      <c r="C27" s="332"/>
      <c r="D27" s="332"/>
      <c r="E27" s="332"/>
      <c r="F27" s="332"/>
      <c r="G27" s="332"/>
      <c r="H27" s="276">
        <v>1990</v>
      </c>
      <c r="I27" s="215">
        <v>1</v>
      </c>
      <c r="J27" s="215" t="s">
        <v>63</v>
      </c>
      <c r="K27" s="209">
        <f t="shared" ref="K27:K28" si="3">IFERROR(I27*H27,0)</f>
        <v>1990</v>
      </c>
      <c r="L27" s="214" t="s">
        <v>13</v>
      </c>
    </row>
    <row r="28" spans="1:12" ht="24.6" x14ac:dyDescent="0.7">
      <c r="A28" s="208">
        <v>6</v>
      </c>
      <c r="B28" s="316" t="s">
        <v>827</v>
      </c>
      <c r="C28" s="316"/>
      <c r="D28" s="316"/>
      <c r="E28" s="316"/>
      <c r="F28" s="316"/>
      <c r="G28" s="316"/>
      <c r="H28" s="277">
        <v>2880</v>
      </c>
      <c r="I28" s="210">
        <v>1</v>
      </c>
      <c r="J28" s="211" t="str">
        <f>IFERROR(VLOOKUP(B28,'[1]Ref.1'!$B$2:$C$279,2,FALSE),"")</f>
        <v>ตู้</v>
      </c>
      <c r="K28" s="277">
        <f t="shared" si="3"/>
        <v>2880</v>
      </c>
      <c r="L28" s="214" t="s">
        <v>13</v>
      </c>
    </row>
    <row r="29" spans="1:12" ht="24.6" x14ac:dyDescent="0.7">
      <c r="A29" s="208"/>
      <c r="B29" s="316"/>
      <c r="C29" s="316"/>
      <c r="D29" s="316"/>
      <c r="E29" s="316"/>
      <c r="F29" s="316"/>
      <c r="G29" s="316"/>
      <c r="H29" s="209"/>
      <c r="I29" s="210"/>
      <c r="J29" s="211" t="str">
        <f>IFERROR(VLOOKUP(B29,'Ref.1'!$B$2:$C$278,2,FALSE),"")</f>
        <v/>
      </c>
      <c r="K29" s="209">
        <f t="shared" si="2"/>
        <v>0</v>
      </c>
      <c r="L29" s="214" t="s">
        <v>13</v>
      </c>
    </row>
    <row r="30" spans="1:12" ht="24.6" x14ac:dyDescent="0.7">
      <c r="A30" s="208">
        <v>8</v>
      </c>
      <c r="B30" s="316"/>
      <c r="C30" s="316"/>
      <c r="D30" s="316"/>
      <c r="E30" s="316"/>
      <c r="F30" s="316"/>
      <c r="G30" s="316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>
        <f t="shared" si="2"/>
        <v>0</v>
      </c>
      <c r="L30" s="214" t="s">
        <v>13</v>
      </c>
    </row>
    <row r="31" spans="1:12" ht="24.6" x14ac:dyDescent="0.7">
      <c r="A31" s="208">
        <v>9</v>
      </c>
      <c r="B31" s="316"/>
      <c r="C31" s="316"/>
      <c r="D31" s="316"/>
      <c r="E31" s="316"/>
      <c r="F31" s="316"/>
      <c r="G31" s="316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 x14ac:dyDescent="0.7">
      <c r="A32" s="208">
        <v>10</v>
      </c>
      <c r="B32" s="316"/>
      <c r="C32" s="316"/>
      <c r="D32" s="316"/>
      <c r="E32" s="316"/>
      <c r="F32" s="316"/>
      <c r="G32" s="316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 x14ac:dyDescent="0.7">
      <c r="A33" s="208">
        <v>11</v>
      </c>
      <c r="B33" s="316"/>
      <c r="C33" s="316"/>
      <c r="D33" s="316"/>
      <c r="E33" s="316"/>
      <c r="F33" s="316"/>
      <c r="G33" s="316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 x14ac:dyDescent="0.7">
      <c r="A34" s="208">
        <v>12</v>
      </c>
      <c r="B34" s="316"/>
      <c r="C34" s="316"/>
      <c r="D34" s="316"/>
      <c r="E34" s="316"/>
      <c r="F34" s="316"/>
      <c r="G34" s="316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 x14ac:dyDescent="0.7">
      <c r="A35" s="208">
        <v>13</v>
      </c>
      <c r="B35" s="316"/>
      <c r="C35" s="316"/>
      <c r="D35" s="316"/>
      <c r="E35" s="316"/>
      <c r="F35" s="316"/>
      <c r="G35" s="316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 x14ac:dyDescent="0.7">
      <c r="A36" s="208">
        <v>14</v>
      </c>
      <c r="B36" s="316"/>
      <c r="C36" s="316"/>
      <c r="D36" s="316"/>
      <c r="E36" s="316"/>
      <c r="F36" s="316"/>
      <c r="G36" s="316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 x14ac:dyDescent="0.7">
      <c r="A37" s="208">
        <v>15</v>
      </c>
      <c r="B37" s="316"/>
      <c r="C37" s="316"/>
      <c r="D37" s="316"/>
      <c r="E37" s="316"/>
      <c r="F37" s="316"/>
      <c r="G37" s="316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 x14ac:dyDescent="0.7">
      <c r="A38" s="208">
        <v>16</v>
      </c>
      <c r="B38" s="317"/>
      <c r="C38" s="318"/>
      <c r="D38" s="318"/>
      <c r="E38" s="318"/>
      <c r="F38" s="318"/>
      <c r="G38" s="319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 x14ac:dyDescent="0.7">
      <c r="A39" s="208">
        <v>17</v>
      </c>
      <c r="B39" s="331" t="s">
        <v>542</v>
      </c>
      <c r="C39" s="331"/>
      <c r="D39" s="331"/>
      <c r="E39" s="331"/>
      <c r="F39" s="331"/>
      <c r="G39" s="331"/>
      <c r="H39" s="215"/>
      <c r="I39" s="215"/>
      <c r="J39" s="215"/>
      <c r="K39" s="209">
        <f t="shared" si="2"/>
        <v>0</v>
      </c>
      <c r="L39" s="214" t="s">
        <v>13</v>
      </c>
    </row>
    <row r="40" spans="1:12" ht="24.6" x14ac:dyDescent="0.7">
      <c r="A40" s="208">
        <v>18</v>
      </c>
      <c r="B40" s="331" t="s">
        <v>542</v>
      </c>
      <c r="C40" s="331"/>
      <c r="D40" s="331"/>
      <c r="E40" s="331"/>
      <c r="F40" s="331"/>
      <c r="G40" s="331"/>
      <c r="H40" s="215"/>
      <c r="I40" s="215"/>
      <c r="J40" s="215"/>
      <c r="K40" s="209">
        <f t="shared" si="2"/>
        <v>0</v>
      </c>
      <c r="L40" s="214" t="s">
        <v>13</v>
      </c>
    </row>
    <row r="41" spans="1:12" ht="24.6" hidden="1" x14ac:dyDescent="0.7">
      <c r="A41" s="208">
        <v>21</v>
      </c>
      <c r="B41" s="336"/>
      <c r="C41" s="337"/>
      <c r="D41" s="337"/>
      <c r="E41" s="337"/>
      <c r="F41" s="337"/>
      <c r="G41" s="338"/>
      <c r="H41" s="209" t="str">
        <f t="shared" ref="H41:H42" si="4">IFERROR(VLOOKUP(B41,Priceนอกอาคาร,2,FALSE),"")</f>
        <v/>
      </c>
      <c r="I41" s="211"/>
      <c r="J41" s="211" t="str">
        <f t="shared" ref="J41:J45" si="5">IFERROR(VLOOKUP(B41,หน่วยนอกอาคาร,2,FALSE),"")</f>
        <v/>
      </c>
      <c r="K41" s="209">
        <f t="shared" si="2"/>
        <v>0</v>
      </c>
      <c r="L41" s="214" t="s">
        <v>13</v>
      </c>
    </row>
    <row r="42" spans="1:12" ht="24.6" hidden="1" x14ac:dyDescent="0.7">
      <c r="A42" s="213">
        <v>22</v>
      </c>
      <c r="B42" s="317"/>
      <c r="C42" s="318"/>
      <c r="D42" s="318"/>
      <c r="E42" s="318"/>
      <c r="F42" s="318"/>
      <c r="G42" s="319"/>
      <c r="H42" s="209" t="str">
        <f t="shared" si="4"/>
        <v/>
      </c>
      <c r="I42" s="211"/>
      <c r="J42" s="211" t="str">
        <f t="shared" si="5"/>
        <v/>
      </c>
      <c r="K42" s="209">
        <f t="shared" si="2"/>
        <v>0</v>
      </c>
      <c r="L42" s="214" t="s">
        <v>13</v>
      </c>
    </row>
    <row r="43" spans="1:12" ht="24.6" hidden="1" x14ac:dyDescent="0.7">
      <c r="A43" s="208">
        <v>23</v>
      </c>
      <c r="B43" s="317"/>
      <c r="C43" s="318"/>
      <c r="D43" s="318"/>
      <c r="E43" s="318"/>
      <c r="F43" s="318"/>
      <c r="G43" s="319"/>
      <c r="H43" s="209" t="str">
        <f>IFERROR(VLOOKUP(B43,Priceนอกอาคาร,2,FALSE),"")</f>
        <v/>
      </c>
      <c r="I43" s="216"/>
      <c r="J43" s="211" t="str">
        <f t="shared" si="5"/>
        <v/>
      </c>
      <c r="K43" s="209">
        <f t="shared" si="2"/>
        <v>0</v>
      </c>
      <c r="L43" s="214" t="s">
        <v>13</v>
      </c>
    </row>
    <row r="44" spans="1:12" ht="24.6" hidden="1" x14ac:dyDescent="0.7">
      <c r="A44" s="213">
        <v>24</v>
      </c>
      <c r="B44" s="317"/>
      <c r="C44" s="318"/>
      <c r="D44" s="318"/>
      <c r="E44" s="318"/>
      <c r="F44" s="318"/>
      <c r="G44" s="319"/>
      <c r="H44" s="209" t="str">
        <f>IFERROR(VLOOKUP(B44,Priceนอกอาคาร,2,FALSE),"")</f>
        <v/>
      </c>
      <c r="I44" s="216"/>
      <c r="J44" s="211" t="str">
        <f t="shared" si="5"/>
        <v/>
      </c>
      <c r="K44" s="209">
        <f t="shared" si="2"/>
        <v>0</v>
      </c>
      <c r="L44" s="214" t="s">
        <v>13</v>
      </c>
    </row>
    <row r="45" spans="1:12" ht="24.6" hidden="1" x14ac:dyDescent="0.7">
      <c r="A45" s="208">
        <v>25</v>
      </c>
      <c r="B45" s="317"/>
      <c r="C45" s="318"/>
      <c r="D45" s="318"/>
      <c r="E45" s="318"/>
      <c r="F45" s="318"/>
      <c r="G45" s="319"/>
      <c r="H45" s="209" t="str">
        <f t="shared" ref="H45" si="6">IFERROR(VLOOKUP(B45,Priceนอกอาคาร,2,FALSE),"")</f>
        <v/>
      </c>
      <c r="I45" s="216"/>
      <c r="J45" s="211" t="str">
        <f t="shared" si="5"/>
        <v/>
      </c>
      <c r="K45" s="209">
        <f t="shared" si="2"/>
        <v>0</v>
      </c>
      <c r="L45" s="214" t="s">
        <v>13</v>
      </c>
    </row>
    <row r="46" spans="1:12" ht="27" thickBot="1" x14ac:dyDescent="0.9">
      <c r="A46" s="342" t="s">
        <v>97</v>
      </c>
      <c r="B46" s="343"/>
      <c r="C46" s="343"/>
      <c r="D46" s="343"/>
      <c r="E46" s="343"/>
      <c r="F46" s="343"/>
      <c r="G46" s="343"/>
      <c r="H46" s="343"/>
      <c r="I46" s="343"/>
      <c r="J46" s="343"/>
      <c r="K46" s="217">
        <f>SUM(K23:K45)</f>
        <v>61212</v>
      </c>
      <c r="L46" s="218" t="s">
        <v>13</v>
      </c>
    </row>
    <row r="47" spans="1:12" ht="24.6" hidden="1" x14ac:dyDescent="0.7">
      <c r="A47" s="344" t="s">
        <v>337</v>
      </c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6"/>
    </row>
    <row r="48" spans="1:12" ht="27" hidden="1" x14ac:dyDescent="0.75">
      <c r="A48" s="219" t="s">
        <v>46</v>
      </c>
      <c r="B48" s="347" t="s">
        <v>88</v>
      </c>
      <c r="C48" s="347"/>
      <c r="D48" s="347"/>
      <c r="E48" s="347"/>
      <c r="F48" s="347"/>
      <c r="G48" s="347"/>
      <c r="H48" s="221" t="s">
        <v>2</v>
      </c>
      <c r="I48" s="220" t="s">
        <v>30</v>
      </c>
      <c r="J48" s="220" t="s">
        <v>1</v>
      </c>
      <c r="K48" s="221" t="s">
        <v>3</v>
      </c>
      <c r="L48" s="222" t="s">
        <v>1</v>
      </c>
    </row>
    <row r="49" spans="1:12" ht="24.6" hidden="1" x14ac:dyDescent="0.7">
      <c r="A49" s="223">
        <v>1</v>
      </c>
      <c r="B49" s="316" t="s">
        <v>488</v>
      </c>
      <c r="C49" s="316"/>
      <c r="D49" s="316"/>
      <c r="E49" s="316"/>
      <c r="F49" s="316"/>
      <c r="G49" s="316"/>
      <c r="H49" s="209">
        <f t="shared" ref="H49:H60" si="7">IFERROR(VLOOKUP(B49,Priceนอกอาคาร,2,FALSE),"")</f>
        <v>2000</v>
      </c>
      <c r="I49" s="210"/>
      <c r="J49" s="211" t="str">
        <f>IFERROR(VLOOKUP(B49,หน่วยนอกอาคาร,2,FALSE),"")</f>
        <v>ตัว</v>
      </c>
      <c r="K49" s="209">
        <f t="shared" ref="K49:K60" si="8">IFERROR(I49*H49,0)</f>
        <v>0</v>
      </c>
      <c r="L49" s="212" t="s">
        <v>13</v>
      </c>
    </row>
    <row r="50" spans="1:12" ht="24.6" hidden="1" x14ac:dyDescent="0.7">
      <c r="A50" s="223">
        <v>2</v>
      </c>
      <c r="B50" s="316" t="s">
        <v>489</v>
      </c>
      <c r="C50" s="316"/>
      <c r="D50" s="316"/>
      <c r="E50" s="316"/>
      <c r="F50" s="316"/>
      <c r="G50" s="316"/>
      <c r="H50" s="209">
        <f t="shared" si="7"/>
        <v>10890</v>
      </c>
      <c r="I50" s="210"/>
      <c r="J50" s="211" t="str">
        <f t="shared" ref="J50:J78" si="9">IFERROR(VLOOKUP(B50,หน่วยนอกอาคาร,2,FALSE),"")</f>
        <v>ตัว</v>
      </c>
      <c r="K50" s="209">
        <f t="shared" si="8"/>
        <v>0</v>
      </c>
      <c r="L50" s="212" t="s">
        <v>13</v>
      </c>
    </row>
    <row r="51" spans="1:12" ht="24.6" hidden="1" x14ac:dyDescent="0.7">
      <c r="A51" s="223">
        <v>3</v>
      </c>
      <c r="B51" s="316" t="s">
        <v>129</v>
      </c>
      <c r="C51" s="316"/>
      <c r="D51" s="316"/>
      <c r="E51" s="316"/>
      <c r="F51" s="316"/>
      <c r="G51" s="316"/>
      <c r="H51" s="209" t="str">
        <f t="shared" si="7"/>
        <v/>
      </c>
      <c r="I51" s="210"/>
      <c r="J51" s="211" t="str">
        <f t="shared" si="9"/>
        <v/>
      </c>
      <c r="K51" s="209">
        <f t="shared" si="8"/>
        <v>0</v>
      </c>
      <c r="L51" s="212" t="s">
        <v>13</v>
      </c>
    </row>
    <row r="52" spans="1:12" ht="24.6" hidden="1" x14ac:dyDescent="0.7">
      <c r="A52" s="223">
        <v>4</v>
      </c>
      <c r="B52" s="316" t="s">
        <v>130</v>
      </c>
      <c r="C52" s="316"/>
      <c r="D52" s="316"/>
      <c r="E52" s="316"/>
      <c r="F52" s="316"/>
      <c r="G52" s="316"/>
      <c r="H52" s="209" t="str">
        <f t="shared" si="7"/>
        <v/>
      </c>
      <c r="I52" s="210"/>
      <c r="J52" s="211" t="str">
        <f t="shared" si="9"/>
        <v/>
      </c>
      <c r="K52" s="209">
        <f t="shared" si="8"/>
        <v>0</v>
      </c>
      <c r="L52" s="212" t="s">
        <v>13</v>
      </c>
    </row>
    <row r="53" spans="1:12" ht="24.6" hidden="1" x14ac:dyDescent="0.7">
      <c r="A53" s="223">
        <v>5</v>
      </c>
      <c r="B53" s="317" t="s">
        <v>131</v>
      </c>
      <c r="C53" s="318"/>
      <c r="D53" s="318"/>
      <c r="E53" s="318"/>
      <c r="F53" s="318"/>
      <c r="G53" s="319"/>
      <c r="H53" s="209">
        <f t="shared" si="7"/>
        <v>1800</v>
      </c>
      <c r="I53" s="210"/>
      <c r="J53" s="211" t="str">
        <f t="shared" si="9"/>
        <v>กล่อง</v>
      </c>
      <c r="K53" s="209">
        <f t="shared" si="8"/>
        <v>0</v>
      </c>
      <c r="L53" s="212" t="s">
        <v>13</v>
      </c>
    </row>
    <row r="54" spans="1:12" ht="24.6" hidden="1" x14ac:dyDescent="0.7">
      <c r="A54" s="223">
        <v>6</v>
      </c>
      <c r="B54" s="317" t="s">
        <v>41</v>
      </c>
      <c r="C54" s="318"/>
      <c r="D54" s="318"/>
      <c r="E54" s="318"/>
      <c r="F54" s="318"/>
      <c r="G54" s="319"/>
      <c r="H54" s="209">
        <f t="shared" si="7"/>
        <v>50</v>
      </c>
      <c r="I54" s="210"/>
      <c r="J54" s="211" t="str">
        <f t="shared" si="9"/>
        <v>ถุง</v>
      </c>
      <c r="K54" s="209">
        <f t="shared" si="8"/>
        <v>0</v>
      </c>
      <c r="L54" s="212" t="s">
        <v>13</v>
      </c>
    </row>
    <row r="55" spans="1:12" ht="24.6" hidden="1" x14ac:dyDescent="0.7">
      <c r="A55" s="223">
        <v>7</v>
      </c>
      <c r="B55" s="317"/>
      <c r="C55" s="318"/>
      <c r="D55" s="318"/>
      <c r="E55" s="318"/>
      <c r="F55" s="318"/>
      <c r="G55" s="319"/>
      <c r="H55" s="209" t="str">
        <f t="shared" si="7"/>
        <v/>
      </c>
      <c r="I55" s="210"/>
      <c r="J55" s="211" t="str">
        <f t="shared" si="9"/>
        <v/>
      </c>
      <c r="K55" s="209">
        <f t="shared" si="8"/>
        <v>0</v>
      </c>
      <c r="L55" s="212" t="s">
        <v>13</v>
      </c>
    </row>
    <row r="56" spans="1:12" ht="24.6" hidden="1" x14ac:dyDescent="0.7">
      <c r="A56" s="223">
        <v>8</v>
      </c>
      <c r="B56" s="317"/>
      <c r="C56" s="318"/>
      <c r="D56" s="318"/>
      <c r="E56" s="318"/>
      <c r="F56" s="318"/>
      <c r="G56" s="319"/>
      <c r="H56" s="209" t="str">
        <f t="shared" si="7"/>
        <v/>
      </c>
      <c r="I56" s="210"/>
      <c r="J56" s="211" t="str">
        <f t="shared" si="9"/>
        <v/>
      </c>
      <c r="K56" s="209">
        <f t="shared" si="8"/>
        <v>0</v>
      </c>
      <c r="L56" s="212" t="s">
        <v>13</v>
      </c>
    </row>
    <row r="57" spans="1:12" ht="24.6" hidden="1" x14ac:dyDescent="0.7">
      <c r="A57" s="223">
        <v>9</v>
      </c>
      <c r="B57" s="317"/>
      <c r="C57" s="318"/>
      <c r="D57" s="318"/>
      <c r="E57" s="318"/>
      <c r="F57" s="318"/>
      <c r="G57" s="319"/>
      <c r="H57" s="209" t="str">
        <f t="shared" si="7"/>
        <v/>
      </c>
      <c r="I57" s="210"/>
      <c r="J57" s="211" t="str">
        <f t="shared" si="9"/>
        <v/>
      </c>
      <c r="K57" s="209">
        <f t="shared" si="8"/>
        <v>0</v>
      </c>
      <c r="L57" s="212" t="s">
        <v>13</v>
      </c>
    </row>
    <row r="58" spans="1:12" ht="24.6" hidden="1" x14ac:dyDescent="0.7">
      <c r="A58" s="223">
        <v>10</v>
      </c>
      <c r="B58" s="317"/>
      <c r="C58" s="318"/>
      <c r="D58" s="318"/>
      <c r="E58" s="318"/>
      <c r="F58" s="318"/>
      <c r="G58" s="319"/>
      <c r="H58" s="209" t="str">
        <f t="shared" si="7"/>
        <v/>
      </c>
      <c r="I58" s="210"/>
      <c r="J58" s="211" t="str">
        <f t="shared" si="9"/>
        <v/>
      </c>
      <c r="K58" s="209">
        <f t="shared" si="8"/>
        <v>0</v>
      </c>
      <c r="L58" s="212" t="s">
        <v>13</v>
      </c>
    </row>
    <row r="59" spans="1:12" ht="24.6" hidden="1" x14ac:dyDescent="0.7">
      <c r="A59" s="223">
        <v>11</v>
      </c>
      <c r="B59" s="317"/>
      <c r="C59" s="318"/>
      <c r="D59" s="318"/>
      <c r="E59" s="318"/>
      <c r="F59" s="318"/>
      <c r="G59" s="319"/>
      <c r="H59" s="209" t="str">
        <f t="shared" si="7"/>
        <v/>
      </c>
      <c r="I59" s="211"/>
      <c r="J59" s="211" t="str">
        <f t="shared" si="9"/>
        <v/>
      </c>
      <c r="K59" s="209">
        <f t="shared" si="8"/>
        <v>0</v>
      </c>
      <c r="L59" s="212" t="s">
        <v>13</v>
      </c>
    </row>
    <row r="60" spans="1:12" ht="24.6" hidden="1" x14ac:dyDescent="0.7">
      <c r="A60" s="223">
        <v>12</v>
      </c>
      <c r="B60" s="317"/>
      <c r="C60" s="318"/>
      <c r="D60" s="318"/>
      <c r="E60" s="318"/>
      <c r="F60" s="318"/>
      <c r="G60" s="319"/>
      <c r="H60" s="209" t="str">
        <f t="shared" si="7"/>
        <v/>
      </c>
      <c r="I60" s="211"/>
      <c r="J60" s="211" t="str">
        <f t="shared" si="9"/>
        <v/>
      </c>
      <c r="K60" s="209">
        <f t="shared" si="8"/>
        <v>0</v>
      </c>
      <c r="L60" s="212" t="s">
        <v>13</v>
      </c>
    </row>
    <row r="61" spans="1:12" ht="24.6" hidden="1" x14ac:dyDescent="0.7">
      <c r="A61" s="224">
        <v>13</v>
      </c>
      <c r="B61" s="225"/>
      <c r="C61" s="226"/>
      <c r="D61" s="226"/>
      <c r="E61" s="226"/>
      <c r="F61" s="226"/>
      <c r="G61" s="226"/>
      <c r="H61" s="227"/>
      <c r="I61" s="228"/>
      <c r="J61" s="228"/>
      <c r="K61" s="227"/>
      <c r="L61" s="212"/>
    </row>
    <row r="62" spans="1:12" ht="24.6" hidden="1" x14ac:dyDescent="0.7">
      <c r="A62" s="224">
        <v>14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 x14ac:dyDescent="0.7">
      <c r="A63" s="224">
        <v>15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 x14ac:dyDescent="0.7">
      <c r="A64" s="224">
        <v>16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 x14ac:dyDescent="0.7">
      <c r="A65" s="224">
        <v>17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 x14ac:dyDescent="0.7">
      <c r="A66" s="224">
        <v>18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 x14ac:dyDescent="0.7">
      <c r="A67" s="224">
        <v>19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 x14ac:dyDescent="0.7">
      <c r="A68" s="224">
        <v>20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 x14ac:dyDescent="0.7">
      <c r="A69" s="224">
        <v>21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 x14ac:dyDescent="0.7">
      <c r="A70" s="224">
        <v>22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 x14ac:dyDescent="0.7">
      <c r="A71" s="224">
        <v>23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 x14ac:dyDescent="0.7">
      <c r="A72" s="224">
        <v>24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 x14ac:dyDescent="0.7">
      <c r="A73" s="224">
        <v>25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 x14ac:dyDescent="0.7">
      <c r="A74" s="224">
        <v>26</v>
      </c>
      <c r="B74" s="225"/>
      <c r="C74" s="226"/>
      <c r="D74" s="226"/>
      <c r="E74" s="226"/>
      <c r="F74" s="226"/>
      <c r="G74" s="226"/>
      <c r="H74" s="227" t="str">
        <f t="shared" ref="H74:H78" si="10">IFERROR(VLOOKUP(B74,Priceนอกอาคาร,2,FALSE),"")</f>
        <v/>
      </c>
      <c r="I74" s="228"/>
      <c r="J74" s="228" t="str">
        <f t="shared" si="9"/>
        <v/>
      </c>
      <c r="K74" s="227">
        <f>IFERROR(I74*H74,0)</f>
        <v>0</v>
      </c>
      <c r="L74" s="212"/>
    </row>
    <row r="75" spans="1:12" ht="24.6" hidden="1" x14ac:dyDescent="0.7">
      <c r="A75" s="224">
        <v>27</v>
      </c>
      <c r="B75" s="225"/>
      <c r="C75" s="226"/>
      <c r="D75" s="226"/>
      <c r="E75" s="226"/>
      <c r="F75" s="226"/>
      <c r="G75" s="226"/>
      <c r="H75" s="227" t="str">
        <f t="shared" si="10"/>
        <v/>
      </c>
      <c r="I75" s="228"/>
      <c r="J75" s="228" t="str">
        <f t="shared" si="9"/>
        <v/>
      </c>
      <c r="K75" s="227">
        <f>IFERROR(I75*H75,0)</f>
        <v>0</v>
      </c>
      <c r="L75" s="212"/>
    </row>
    <row r="76" spans="1:12" ht="11.55" hidden="1" customHeight="1" x14ac:dyDescent="0.7">
      <c r="A76" s="224">
        <v>28</v>
      </c>
      <c r="B76" s="225"/>
      <c r="C76" s="226"/>
      <c r="D76" s="226"/>
      <c r="E76" s="226"/>
      <c r="F76" s="226"/>
      <c r="G76" s="226"/>
      <c r="H76" s="227" t="str">
        <f t="shared" si="10"/>
        <v/>
      </c>
      <c r="I76" s="228"/>
      <c r="J76" s="228" t="str">
        <f t="shared" si="9"/>
        <v/>
      </c>
      <c r="K76" s="227">
        <f>IFERROR(I76*H76,0)</f>
        <v>0</v>
      </c>
      <c r="L76" s="212"/>
    </row>
    <row r="77" spans="1:12" ht="24.6" hidden="1" x14ac:dyDescent="0.7">
      <c r="A77" s="224">
        <v>29</v>
      </c>
      <c r="B77" s="225"/>
      <c r="C77" s="226"/>
      <c r="D77" s="226"/>
      <c r="E77" s="226"/>
      <c r="F77" s="226"/>
      <c r="G77" s="226"/>
      <c r="H77" s="227" t="str">
        <f t="shared" si="10"/>
        <v/>
      </c>
      <c r="I77" s="228"/>
      <c r="J77" s="228" t="str">
        <f t="shared" si="9"/>
        <v/>
      </c>
      <c r="K77" s="227">
        <f>IFERROR(I77*H77,0)</f>
        <v>0</v>
      </c>
      <c r="L77" s="212"/>
    </row>
    <row r="78" spans="1:12" ht="24.6" hidden="1" x14ac:dyDescent="0.7">
      <c r="A78" s="229">
        <v>30</v>
      </c>
      <c r="B78" s="230"/>
      <c r="C78" s="231"/>
      <c r="D78" s="231"/>
      <c r="E78" s="231"/>
      <c r="F78" s="231"/>
      <c r="G78" s="231"/>
      <c r="H78" s="232" t="str">
        <f t="shared" si="10"/>
        <v/>
      </c>
      <c r="I78" s="228"/>
      <c r="J78" s="228" t="str">
        <f t="shared" si="9"/>
        <v/>
      </c>
      <c r="K78" s="232">
        <f>IFERROR(I78*H78,0)</f>
        <v>0</v>
      </c>
      <c r="L78" s="233"/>
    </row>
    <row r="79" spans="1:12" ht="27" hidden="1" thickBot="1" x14ac:dyDescent="0.75">
      <c r="A79" s="234"/>
      <c r="B79" s="341"/>
      <c r="C79" s="341"/>
      <c r="D79" s="341"/>
      <c r="E79" s="341"/>
      <c r="F79" s="341"/>
      <c r="G79" s="341"/>
      <c r="H79" s="235"/>
      <c r="I79" s="352" t="s">
        <v>97</v>
      </c>
      <c r="J79" s="352"/>
      <c r="K79" s="236">
        <f>SUM(K49:K78)</f>
        <v>0</v>
      </c>
      <c r="L79" s="237" t="s">
        <v>13</v>
      </c>
    </row>
    <row r="80" spans="1:12" ht="24.6" x14ac:dyDescent="0.7">
      <c r="A80" s="238"/>
      <c r="B80" s="348" t="s">
        <v>706</v>
      </c>
      <c r="C80" s="349"/>
      <c r="D80" s="349"/>
      <c r="E80" s="349"/>
      <c r="F80" s="349"/>
      <c r="G80" s="350"/>
      <c r="H80" s="239"/>
      <c r="I80" s="240"/>
      <c r="J80" s="240"/>
      <c r="K80" s="239"/>
      <c r="L80" s="241"/>
    </row>
    <row r="81" spans="1:12" ht="24.6" x14ac:dyDescent="0.7">
      <c r="A81" s="242" t="s">
        <v>46</v>
      </c>
      <c r="B81" s="351" t="s">
        <v>96</v>
      </c>
      <c r="C81" s="351"/>
      <c r="D81" s="351"/>
      <c r="E81" s="351"/>
      <c r="F81" s="351"/>
      <c r="G81" s="351"/>
      <c r="H81" s="244" t="s">
        <v>47</v>
      </c>
      <c r="I81" s="243" t="s">
        <v>48</v>
      </c>
      <c r="J81" s="243" t="s">
        <v>1</v>
      </c>
      <c r="K81" s="244" t="s">
        <v>49</v>
      </c>
      <c r="L81" s="245" t="s">
        <v>1</v>
      </c>
    </row>
    <row r="82" spans="1:12" ht="24.6" x14ac:dyDescent="0.7">
      <c r="A82" s="246">
        <v>1</v>
      </c>
      <c r="B82" s="316"/>
      <c r="C82" s="316"/>
      <c r="D82" s="316"/>
      <c r="E82" s="316"/>
      <c r="F82" s="316"/>
      <c r="G82" s="316"/>
      <c r="H82" s="209" t="str">
        <f t="shared" ref="H82:H96" si="11">IFERROR(VLOOKUP(B82,Priceนอกอาคาร,2,FALSE),"")</f>
        <v/>
      </c>
      <c r="I82" s="210"/>
      <c r="J82" s="211" t="str">
        <f t="shared" ref="J82:J96" si="12">IFERROR(VLOOKUP(B82,หน่วยนอกอาคาร,2,FALSE),"")</f>
        <v/>
      </c>
      <c r="K82" s="209">
        <f t="shared" ref="K82:K96" si="13">IFERROR(I82*H82,0)</f>
        <v>0</v>
      </c>
      <c r="L82" s="247" t="s">
        <v>13</v>
      </c>
    </row>
    <row r="83" spans="1:12" ht="24.6" x14ac:dyDescent="0.7">
      <c r="A83" s="246">
        <v>2</v>
      </c>
      <c r="B83" s="316"/>
      <c r="C83" s="316"/>
      <c r="D83" s="316"/>
      <c r="E83" s="316"/>
      <c r="F83" s="316"/>
      <c r="G83" s="316"/>
      <c r="H83" s="209" t="str">
        <f t="shared" si="11"/>
        <v/>
      </c>
      <c r="I83" s="215"/>
      <c r="J83" s="211" t="str">
        <f t="shared" si="12"/>
        <v/>
      </c>
      <c r="K83" s="209">
        <f t="shared" si="13"/>
        <v>0</v>
      </c>
      <c r="L83" s="247" t="s">
        <v>13</v>
      </c>
    </row>
    <row r="84" spans="1:12" ht="24.6" hidden="1" x14ac:dyDescent="0.7">
      <c r="A84" s="246">
        <v>3</v>
      </c>
      <c r="B84" s="316"/>
      <c r="C84" s="316"/>
      <c r="D84" s="316"/>
      <c r="E84" s="316"/>
      <c r="F84" s="316"/>
      <c r="G84" s="316"/>
      <c r="H84" s="209" t="str">
        <f t="shared" si="11"/>
        <v/>
      </c>
      <c r="I84" s="215"/>
      <c r="J84" s="211" t="str">
        <f t="shared" ref="J84" si="14">IFERROR(VLOOKUP(B84,หน่วยนอกอาคาร,2,FALSE),"")</f>
        <v/>
      </c>
      <c r="K84" s="209">
        <f t="shared" ref="K84" si="15">IFERROR(I84*H84,0)</f>
        <v>0</v>
      </c>
      <c r="L84" s="247" t="s">
        <v>13</v>
      </c>
    </row>
    <row r="85" spans="1:12" ht="24.6" hidden="1" x14ac:dyDescent="0.7">
      <c r="A85" s="246">
        <v>4</v>
      </c>
      <c r="B85" s="316"/>
      <c r="C85" s="316"/>
      <c r="D85" s="316"/>
      <c r="E85" s="316"/>
      <c r="F85" s="316"/>
      <c r="G85" s="316"/>
      <c r="H85" s="209" t="str">
        <f t="shared" si="11"/>
        <v/>
      </c>
      <c r="I85" s="215"/>
      <c r="J85" s="211" t="str">
        <f t="shared" ref="J85:J86" si="16">IFERROR(VLOOKUP(B85,หน่วยนอกอาคาร,2,FALSE),"")</f>
        <v/>
      </c>
      <c r="K85" s="209">
        <f t="shared" ref="K85" si="17">IFERROR(I85*H85,0)</f>
        <v>0</v>
      </c>
      <c r="L85" s="247" t="s">
        <v>13</v>
      </c>
    </row>
    <row r="86" spans="1:12" ht="24.6" hidden="1" x14ac:dyDescent="0.7">
      <c r="A86" s="246">
        <v>5</v>
      </c>
      <c r="B86" s="316"/>
      <c r="C86" s="316"/>
      <c r="D86" s="316"/>
      <c r="E86" s="316"/>
      <c r="F86" s="316"/>
      <c r="G86" s="316"/>
      <c r="H86" s="209" t="str">
        <f t="shared" si="11"/>
        <v/>
      </c>
      <c r="I86" s="215"/>
      <c r="J86" s="211" t="str">
        <f t="shared" si="16"/>
        <v/>
      </c>
      <c r="K86" s="209"/>
      <c r="L86" s="247" t="s">
        <v>13</v>
      </c>
    </row>
    <row r="87" spans="1:12" ht="24.6" hidden="1" x14ac:dyDescent="0.7">
      <c r="A87" s="246">
        <v>6</v>
      </c>
      <c r="B87" s="316"/>
      <c r="C87" s="316"/>
      <c r="D87" s="316"/>
      <c r="E87" s="316"/>
      <c r="F87" s="316"/>
      <c r="G87" s="316"/>
      <c r="H87" s="209" t="str">
        <f t="shared" si="11"/>
        <v/>
      </c>
      <c r="I87" s="215"/>
      <c r="J87" s="211" t="str">
        <f t="shared" si="12"/>
        <v/>
      </c>
      <c r="K87" s="209">
        <f t="shared" si="13"/>
        <v>0</v>
      </c>
      <c r="L87" s="247" t="s">
        <v>13</v>
      </c>
    </row>
    <row r="88" spans="1:12" ht="27" thickBot="1" x14ac:dyDescent="0.75">
      <c r="A88" s="342" t="s">
        <v>97</v>
      </c>
      <c r="B88" s="343"/>
      <c r="C88" s="343"/>
      <c r="D88" s="343"/>
      <c r="E88" s="343"/>
      <c r="F88" s="343"/>
      <c r="G88" s="343"/>
      <c r="H88" s="343"/>
      <c r="I88" s="343"/>
      <c r="J88" s="343"/>
      <c r="K88" s="248">
        <f>SUM(K82:K87)</f>
        <v>0</v>
      </c>
      <c r="L88" s="249" t="s">
        <v>13</v>
      </c>
    </row>
    <row r="89" spans="1:12" ht="24.6" x14ac:dyDescent="0.7">
      <c r="A89" s="238"/>
      <c r="B89" s="348" t="s">
        <v>450</v>
      </c>
      <c r="C89" s="349"/>
      <c r="D89" s="349"/>
      <c r="E89" s="349"/>
      <c r="F89" s="349"/>
      <c r="G89" s="350"/>
      <c r="H89" s="239"/>
      <c r="I89" s="240"/>
      <c r="J89" s="240"/>
      <c r="K89" s="239"/>
      <c r="L89" s="241"/>
    </row>
    <row r="90" spans="1:12" ht="24.6" x14ac:dyDescent="0.7">
      <c r="A90" s="242" t="s">
        <v>46</v>
      </c>
      <c r="B90" s="351" t="s">
        <v>96</v>
      </c>
      <c r="C90" s="351"/>
      <c r="D90" s="351"/>
      <c r="E90" s="351"/>
      <c r="F90" s="351"/>
      <c r="G90" s="351"/>
      <c r="H90" s="244" t="s">
        <v>47</v>
      </c>
      <c r="I90" s="243" t="s">
        <v>48</v>
      </c>
      <c r="J90" s="243" t="s">
        <v>1</v>
      </c>
      <c r="K90" s="244" t="s">
        <v>49</v>
      </c>
      <c r="L90" s="245" t="s">
        <v>1</v>
      </c>
    </row>
    <row r="91" spans="1:12" ht="24.6" x14ac:dyDescent="0.7">
      <c r="A91" s="246">
        <v>1</v>
      </c>
      <c r="B91" s="316" t="s">
        <v>421</v>
      </c>
      <c r="C91" s="316"/>
      <c r="D91" s="316"/>
      <c r="E91" s="316"/>
      <c r="F91" s="316"/>
      <c r="G91" s="316"/>
      <c r="H91" s="209">
        <v>1500</v>
      </c>
      <c r="I91" s="210">
        <v>1</v>
      </c>
      <c r="J91" s="211" t="s">
        <v>423</v>
      </c>
      <c r="K91" s="209">
        <f t="shared" ref="K91:K93" si="18">IFERROR(I91*H91,0)</f>
        <v>1500</v>
      </c>
      <c r="L91" s="247" t="s">
        <v>13</v>
      </c>
    </row>
    <row r="92" spans="1:12" ht="25.2" thickBot="1" x14ac:dyDescent="0.75">
      <c r="A92" s="246">
        <v>2</v>
      </c>
      <c r="B92" s="316"/>
      <c r="C92" s="316"/>
      <c r="D92" s="316"/>
      <c r="E92" s="316"/>
      <c r="F92" s="316"/>
      <c r="G92" s="316"/>
      <c r="H92" s="209" t="str">
        <f t="shared" ref="H92:H93" si="19">IFERROR(VLOOKUP(B92,Priceนอกอาคาร,2,FALSE),"")</f>
        <v/>
      </c>
      <c r="I92" s="215"/>
      <c r="J92" s="211" t="str">
        <f t="shared" ref="J92:J93" si="20">IFERROR(VLOOKUP(B92,หน่วยนอกอาคาร,2,FALSE),"")</f>
        <v/>
      </c>
      <c r="K92" s="209">
        <f t="shared" si="18"/>
        <v>0</v>
      </c>
      <c r="L92" s="247" t="s">
        <v>13</v>
      </c>
    </row>
    <row r="93" spans="1:12" ht="24.6" hidden="1" x14ac:dyDescent="0.7">
      <c r="A93" s="246">
        <v>3</v>
      </c>
      <c r="B93" s="316"/>
      <c r="C93" s="316"/>
      <c r="D93" s="316"/>
      <c r="E93" s="316"/>
      <c r="F93" s="316"/>
      <c r="G93" s="316"/>
      <c r="H93" s="209" t="str">
        <f t="shared" si="19"/>
        <v/>
      </c>
      <c r="I93" s="215"/>
      <c r="J93" s="211" t="str">
        <f t="shared" si="20"/>
        <v/>
      </c>
      <c r="K93" s="209">
        <f t="shared" si="18"/>
        <v>0</v>
      </c>
      <c r="L93" s="247" t="s">
        <v>13</v>
      </c>
    </row>
    <row r="94" spans="1:12" ht="24.6" hidden="1" x14ac:dyDescent="0.7">
      <c r="A94" s="246">
        <v>4</v>
      </c>
      <c r="B94" s="316"/>
      <c r="C94" s="316"/>
      <c r="D94" s="316"/>
      <c r="E94" s="316"/>
      <c r="F94" s="316"/>
      <c r="G94" s="316"/>
      <c r="H94" s="209" t="str">
        <f t="shared" si="11"/>
        <v/>
      </c>
      <c r="I94" s="215"/>
      <c r="J94" s="211" t="str">
        <f t="shared" si="12"/>
        <v/>
      </c>
      <c r="K94" s="209">
        <f t="shared" si="13"/>
        <v>0</v>
      </c>
      <c r="L94" s="247" t="s">
        <v>13</v>
      </c>
    </row>
    <row r="95" spans="1:12" ht="25.2" hidden="1" thickBot="1" x14ac:dyDescent="0.75">
      <c r="A95" s="250">
        <v>5</v>
      </c>
      <c r="B95" s="358"/>
      <c r="C95" s="358"/>
      <c r="D95" s="358"/>
      <c r="E95" s="358"/>
      <c r="F95" s="358"/>
      <c r="G95" s="358"/>
      <c r="H95" s="251" t="str">
        <f t="shared" si="11"/>
        <v/>
      </c>
      <c r="I95" s="252"/>
      <c r="J95" s="253" t="str">
        <f t="shared" si="12"/>
        <v/>
      </c>
      <c r="K95" s="251">
        <f t="shared" si="13"/>
        <v>0</v>
      </c>
      <c r="L95" s="254" t="s">
        <v>13</v>
      </c>
    </row>
    <row r="96" spans="1:12" ht="23.55" hidden="1" customHeight="1" thickBot="1" x14ac:dyDescent="0.75">
      <c r="A96" s="94">
        <v>6</v>
      </c>
      <c r="B96" s="360"/>
      <c r="C96" s="361"/>
      <c r="D96" s="361"/>
      <c r="E96" s="361"/>
      <c r="F96" s="361"/>
      <c r="G96" s="362"/>
      <c r="H96" s="95" t="str">
        <f t="shared" si="11"/>
        <v/>
      </c>
      <c r="I96" s="106"/>
      <c r="J96" s="96" t="str">
        <f t="shared" si="12"/>
        <v/>
      </c>
      <c r="K96" s="95">
        <f t="shared" si="13"/>
        <v>0</v>
      </c>
      <c r="L96" s="97" t="s">
        <v>13</v>
      </c>
    </row>
    <row r="97" spans="1:16" ht="28.8" customHeight="1" x14ac:dyDescent="0.75">
      <c r="A97" s="36"/>
      <c r="B97" s="340" t="s">
        <v>856</v>
      </c>
      <c r="C97" s="340"/>
      <c r="D97" s="340"/>
      <c r="E97" s="340"/>
      <c r="F97" s="340"/>
      <c r="G97" s="340"/>
      <c r="H97" s="37"/>
      <c r="I97" s="339" t="s">
        <v>97</v>
      </c>
      <c r="J97" s="339"/>
      <c r="K97" s="167">
        <f>SUM(K91:K95)</f>
        <v>1500</v>
      </c>
      <c r="L97" s="26" t="s">
        <v>13</v>
      </c>
    </row>
    <row r="98" spans="1:16" ht="6.6" hidden="1" customHeight="1" x14ac:dyDescent="0.75">
      <c r="A98" s="36"/>
      <c r="B98" s="340"/>
      <c r="C98" s="340"/>
      <c r="D98" s="340"/>
      <c r="E98" s="340"/>
      <c r="F98" s="340"/>
      <c r="G98" s="340"/>
      <c r="H98" s="37"/>
      <c r="I98" s="39"/>
      <c r="J98" s="39"/>
      <c r="K98" s="38"/>
      <c r="L98" s="26"/>
    </row>
    <row r="99" spans="1:16" ht="28.8" x14ac:dyDescent="0.9">
      <c r="A99" s="27"/>
      <c r="B99" s="340" t="s">
        <v>863</v>
      </c>
      <c r="C99" s="340"/>
      <c r="D99" s="340"/>
      <c r="E99" s="340"/>
      <c r="F99" s="340"/>
      <c r="G99" s="340"/>
      <c r="H99" s="100"/>
      <c r="I99" s="27"/>
      <c r="J99" s="40" t="s">
        <v>98</v>
      </c>
      <c r="K99" s="120">
        <f>K88+K79+K46+K97</f>
        <v>62712</v>
      </c>
      <c r="L99" s="41" t="s">
        <v>13</v>
      </c>
    </row>
    <row r="100" spans="1:16" ht="27.6" thickBot="1" x14ac:dyDescent="0.8">
      <c r="A100" s="27"/>
      <c r="B100" s="108"/>
      <c r="C100" s="108"/>
      <c r="D100" s="108"/>
      <c r="E100" s="108"/>
      <c r="F100" s="108"/>
      <c r="G100" s="108"/>
      <c r="H100" s="116"/>
      <c r="I100" s="27"/>
      <c r="J100" s="40" t="s">
        <v>540</v>
      </c>
      <c r="K100" s="119">
        <f>K15+K16</f>
        <v>30000</v>
      </c>
      <c r="L100" s="41" t="s">
        <v>13</v>
      </c>
    </row>
    <row r="101" spans="1:16" ht="28.2" thickTop="1" thickBot="1" x14ac:dyDescent="0.8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541</v>
      </c>
      <c r="K101" s="119">
        <f>K99-K100</f>
        <v>32712</v>
      </c>
      <c r="L101" s="41" t="s">
        <v>13</v>
      </c>
    </row>
    <row r="102" spans="1:16" ht="29.4" thickTop="1" x14ac:dyDescent="0.9">
      <c r="A102" s="27"/>
      <c r="B102" s="340"/>
      <c r="C102" s="340"/>
      <c r="D102" s="340"/>
      <c r="E102" s="340"/>
      <c r="F102" s="340"/>
      <c r="G102" s="340"/>
      <c r="H102" s="359" t="s">
        <v>443</v>
      </c>
      <c r="I102" s="359"/>
      <c r="J102" s="359"/>
      <c r="K102" s="98">
        <f>(K46+K88-K100)/(K20+G20)</f>
        <v>1.104849557522124</v>
      </c>
      <c r="L102" s="41" t="s">
        <v>51</v>
      </c>
    </row>
    <row r="103" spans="1:16" ht="28.8" x14ac:dyDescent="0.9">
      <c r="A103" s="42"/>
      <c r="B103" s="340"/>
      <c r="C103" s="340"/>
      <c r="D103" s="340"/>
      <c r="E103" s="340"/>
      <c r="F103" s="340"/>
      <c r="G103" s="340"/>
      <c r="H103" s="100"/>
      <c r="I103" s="42"/>
      <c r="J103" s="99" t="s">
        <v>609</v>
      </c>
      <c r="K103" s="98">
        <f>K101/(K20+G20)</f>
        <v>1.1579469026548672</v>
      </c>
      <c r="L103" s="43" t="s">
        <v>51</v>
      </c>
    </row>
    <row r="104" spans="1:16" ht="25.8" customHeight="1" x14ac:dyDescent="0.9">
      <c r="A104" s="36"/>
      <c r="B104" s="340"/>
      <c r="C104" s="340"/>
      <c r="D104" s="340"/>
      <c r="E104" s="340"/>
      <c r="F104" s="340"/>
      <c r="G104" s="340"/>
      <c r="H104" s="44"/>
      <c r="I104" s="39"/>
      <c r="J104" s="115" t="s">
        <v>526</v>
      </c>
      <c r="K104" s="196">
        <f>(K20+G20)/K5</f>
        <v>50</v>
      </c>
      <c r="L104" s="117" t="s">
        <v>13</v>
      </c>
    </row>
    <row r="105" spans="1:16" ht="32.549999999999997" customHeight="1" x14ac:dyDescent="0.7">
      <c r="A105" s="363" t="s">
        <v>580</v>
      </c>
      <c r="B105" s="363"/>
      <c r="C105" s="363"/>
      <c r="D105" s="357"/>
      <c r="E105" s="357"/>
      <c r="F105" s="357"/>
      <c r="G105" s="357"/>
      <c r="H105" s="357" t="s">
        <v>707</v>
      </c>
      <c r="I105" s="357"/>
      <c r="J105" s="357"/>
      <c r="K105" s="357"/>
      <c r="L105" s="357"/>
    </row>
    <row r="106" spans="1:16" ht="49.35" customHeight="1" x14ac:dyDescent="0.7">
      <c r="A106" s="357" t="s">
        <v>490</v>
      </c>
      <c r="B106" s="357"/>
      <c r="C106" s="357"/>
      <c r="D106" s="357" t="s">
        <v>490</v>
      </c>
      <c r="E106" s="357"/>
      <c r="F106" s="357"/>
      <c r="G106" s="357"/>
      <c r="H106" s="357" t="s">
        <v>576</v>
      </c>
      <c r="I106" s="357"/>
      <c r="J106" s="357"/>
      <c r="K106" s="357"/>
      <c r="L106" s="357"/>
    </row>
    <row r="107" spans="1:16" ht="20.55" customHeight="1" x14ac:dyDescent="0.7">
      <c r="A107" s="356" t="str">
        <f>C8</f>
        <v>นางสาวพัชรพรรณ   พึ่งพา</v>
      </c>
      <c r="B107" s="356"/>
      <c r="C107" s="356"/>
      <c r="D107" s="354" t="s">
        <v>692</v>
      </c>
      <c r="E107" s="354"/>
      <c r="F107" s="354"/>
      <c r="G107" s="354"/>
      <c r="H107" s="354" t="s">
        <v>852</v>
      </c>
      <c r="I107" s="354"/>
      <c r="J107" s="354"/>
      <c r="K107" s="354"/>
      <c r="L107" s="354"/>
    </row>
    <row r="108" spans="1:16" ht="20.55" customHeight="1" x14ac:dyDescent="0.7">
      <c r="A108" s="354" t="str">
        <f>VLOOKUP(A107,'Ref.3'!M3:O25,3,0)</f>
        <v>Sales Supervisor</v>
      </c>
      <c r="B108" s="354"/>
      <c r="C108" s="354"/>
      <c r="D108" s="354" t="str">
        <f>VLOOKUP(D107,'Ref.3'!O29:P34,2,0)</f>
        <v>Deputy Managing Director of Marketing</v>
      </c>
      <c r="E108" s="354"/>
      <c r="F108" s="354"/>
      <c r="G108" s="354"/>
      <c r="H108" s="355" t="s">
        <v>853</v>
      </c>
      <c r="I108" s="355"/>
      <c r="J108" s="355"/>
      <c r="K108" s="355"/>
      <c r="L108" s="355"/>
    </row>
    <row r="109" spans="1:16" ht="20.55" customHeight="1" x14ac:dyDescent="0.7">
      <c r="A109" s="204"/>
      <c r="B109" s="204"/>
      <c r="C109" s="204"/>
      <c r="D109" s="204"/>
      <c r="E109" s="205"/>
      <c r="F109" s="205"/>
      <c r="G109" s="205"/>
      <c r="H109" s="206"/>
      <c r="I109" s="206"/>
      <c r="J109" s="204"/>
      <c r="K109" s="204"/>
      <c r="L109" s="207"/>
      <c r="N109" s="353"/>
      <c r="O109" s="353"/>
      <c r="P109" s="353"/>
    </row>
    <row r="110" spans="1:16" ht="24.6" x14ac:dyDescent="0.7">
      <c r="A110" s="357" t="e">
        <f>VLOOKUP(#REF!,'Ref.3'!I14:J161,2,0)</f>
        <v>#REF!</v>
      </c>
      <c r="B110" s="357"/>
      <c r="C110" s="357"/>
      <c r="D110" s="357"/>
      <c r="E110" s="357"/>
      <c r="F110" s="357"/>
      <c r="G110" s="357"/>
      <c r="H110" s="357" t="s">
        <v>705</v>
      </c>
      <c r="I110" s="357"/>
      <c r="J110" s="357"/>
      <c r="K110" s="357"/>
      <c r="L110" s="357"/>
    </row>
    <row r="111" spans="1:16" ht="49.35" customHeight="1" x14ac:dyDescent="0.7">
      <c r="A111" s="357" t="s">
        <v>490</v>
      </c>
      <c r="B111" s="357"/>
      <c r="C111" s="357"/>
      <c r="D111" s="357" t="s">
        <v>490</v>
      </c>
      <c r="E111" s="357"/>
      <c r="F111" s="357"/>
      <c r="G111" s="357"/>
      <c r="H111" s="357" t="s">
        <v>491</v>
      </c>
      <c r="I111" s="357"/>
      <c r="J111" s="357"/>
      <c r="K111" s="357"/>
      <c r="L111" s="357"/>
    </row>
    <row r="112" spans="1:16" ht="20.55" customHeight="1" x14ac:dyDescent="0.7">
      <c r="A112" s="354" t="s">
        <v>850</v>
      </c>
      <c r="B112" s="354"/>
      <c r="C112" s="354"/>
      <c r="D112" s="356" t="s">
        <v>539</v>
      </c>
      <c r="E112" s="356"/>
      <c r="F112" s="356"/>
      <c r="G112" s="356"/>
      <c r="H112" s="356" t="s">
        <v>846</v>
      </c>
      <c r="I112" s="356"/>
      <c r="J112" s="356"/>
      <c r="K112" s="356"/>
      <c r="L112" s="356"/>
    </row>
    <row r="113" spans="1:12" ht="24.6" x14ac:dyDescent="0.7">
      <c r="A113" s="364" t="s">
        <v>851</v>
      </c>
      <c r="B113" s="364"/>
      <c r="C113" s="364"/>
      <c r="D113" s="354" t="str">
        <f>VLOOKUP(D112,'Ref.3'!I14:K17,3,0)</f>
        <v>สายงาน Cable</v>
      </c>
      <c r="E113" s="354"/>
      <c r="F113" s="354"/>
      <c r="G113" s="354"/>
      <c r="H113" s="354" t="str">
        <f>VLOOKUP(H112,'Ref.3'!I8:J10,2,0)</f>
        <v>ผู้อนุมัติสายงาน Non cable</v>
      </c>
      <c r="I113" s="354"/>
      <c r="J113" s="354"/>
      <c r="K113" s="354"/>
      <c r="L113" s="354"/>
    </row>
    <row r="114" spans="1:12" x14ac:dyDescent="0.3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1:12" x14ac:dyDescent="0.3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 x14ac:dyDescent="0.3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 x14ac:dyDescent="0.3">
      <c r="D117" s="114"/>
      <c r="E117" s="114"/>
      <c r="F117" s="114"/>
      <c r="G117" s="114"/>
      <c r="H117" s="114"/>
      <c r="I117" s="114"/>
      <c r="J117" s="114"/>
      <c r="K117" s="114"/>
      <c r="L117" s="114"/>
    </row>
  </sheetData>
  <dataConsolidate/>
  <mergeCells count="132"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9:B78 B41:B45 B24:B26 B28:B38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B6" sqref="B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 Pungpa</cp:lastModifiedBy>
  <cp:lastPrinted>2024-12-25T07:27:58Z</cp:lastPrinted>
  <dcterms:created xsi:type="dcterms:W3CDTF">2021-08-28T09:02:17Z</dcterms:created>
  <dcterms:modified xsi:type="dcterms:W3CDTF">2025-08-07T03:42:08Z</dcterms:modified>
</cp:coreProperties>
</file>