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วม\ค่าคอม\ค่าคอม ปี2568\เคเบิล\"/>
    </mc:Choice>
  </mc:AlternateContent>
  <xr:revisionPtr revIDLastSave="0" documentId="13_ncr:1_{0ADE4588-6027-4D6E-9A55-2244A7F9F31F}" xr6:coauthVersionLast="47" xr6:coauthVersionMax="47" xr10:uidLastSave="{00000000-0000-0000-0000-000000000000}"/>
  <bookViews>
    <workbookView xWindow="-108" yWindow="-108" windowWidth="23256" windowHeight="12456" activeTab="4" xr2:uid="{03E56EA4-1E6E-4344-BF4C-D2A3220AE1B3}"/>
  </bookViews>
  <sheets>
    <sheet name="มกราคม" sheetId="1" r:id="rId1"/>
    <sheet name="กุมภาพันธ์" sheetId="2" r:id="rId2"/>
    <sheet name="มีนาคม" sheetId="3" r:id="rId3"/>
    <sheet name="เมษายน" sheetId="5" r:id="rId4"/>
    <sheet name="พฤษภาคม" sheetId="6" r:id="rId5"/>
    <sheet name="มิถุนายน" sheetId="7" r:id="rId6"/>
    <sheet name="กรกฎาคม" sheetId="9" r:id="rId7"/>
    <sheet name="สิงหาคม" sheetId="11" r:id="rId8"/>
    <sheet name="กันยายน" sheetId="12" r:id="rId9"/>
    <sheet name="ตุลาคม" sheetId="13" r:id="rId10"/>
    <sheet name="พฤศจิกายน" sheetId="14" r:id="rId11"/>
    <sheet name="ธันวาคม" sheetId="15" r:id="rId12"/>
  </sheets>
  <definedNames>
    <definedName name="_xlnm._FilterDatabase" localSheetId="5" hidden="1">มิถุนายน!$A$2:$AB$3</definedName>
    <definedName name="_xlnm.Print_Area" localSheetId="4">พฤษภาคม!$A$1:$Y$48</definedName>
    <definedName name="_xlnm.Print_Area" localSheetId="5">มิถุนายน!$A$1:$X$56</definedName>
    <definedName name="_xlnm.Print_Area" localSheetId="2">มีนาคม!$A$1:$Y$49</definedName>
    <definedName name="_xlnm.Print_Area" localSheetId="3">เมษายน!$A$1:$Y$47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" i="6" l="1"/>
  <c r="N38" i="6"/>
  <c r="O38" i="6"/>
  <c r="P38" i="6"/>
  <c r="I38" i="6"/>
  <c r="J38" i="6"/>
  <c r="H38" i="6"/>
  <c r="M38" i="6"/>
  <c r="M4" i="6"/>
  <c r="N4" i="6" s="1"/>
  <c r="O4" i="6"/>
  <c r="P4" i="6" l="1"/>
  <c r="H4" i="6" l="1"/>
  <c r="I4" i="6"/>
  <c r="H36" i="6"/>
  <c r="I36" i="6" s="1"/>
  <c r="H35" i="6"/>
  <c r="I35" i="6" s="1"/>
  <c r="H34" i="6"/>
  <c r="I34" i="6" s="1"/>
  <c r="H33" i="6"/>
  <c r="I33" i="6" s="1"/>
  <c r="H32" i="6"/>
  <c r="I32" i="6" s="1"/>
  <c r="H31" i="6"/>
  <c r="I31" i="6" s="1"/>
  <c r="H30" i="6"/>
  <c r="I30" i="6" s="1"/>
  <c r="H29" i="6"/>
  <c r="I29" i="6" s="1"/>
  <c r="H28" i="6"/>
  <c r="I28" i="6" s="1"/>
  <c r="H27" i="6"/>
  <c r="I27" i="6" s="1"/>
  <c r="H26" i="6"/>
  <c r="I26" i="6" s="1"/>
  <c r="H25" i="6"/>
  <c r="I25" i="6" s="1"/>
  <c r="H24" i="6"/>
  <c r="I24" i="6" s="1"/>
  <c r="H23" i="6"/>
  <c r="I23" i="6" s="1"/>
  <c r="W33" i="5" l="1"/>
  <c r="X33" i="5"/>
  <c r="Y33" i="5"/>
  <c r="T7" i="5"/>
  <c r="J29" i="5"/>
  <c r="H27" i="5"/>
  <c r="I27" i="5" s="1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I6" i="5" s="1"/>
  <c r="H5" i="5"/>
  <c r="I5" i="5" s="1"/>
  <c r="H4" i="5"/>
  <c r="I4" i="5" s="1"/>
  <c r="I29" i="5" l="1"/>
  <c r="H29" i="5"/>
  <c r="T11" i="3"/>
  <c r="T14" i="3"/>
  <c r="T13" i="3"/>
  <c r="T12" i="3"/>
  <c r="T7" i="3"/>
  <c r="T10" i="3"/>
  <c r="T8" i="3"/>
  <c r="T3" i="3"/>
  <c r="T2" i="3"/>
  <c r="P38" i="3"/>
  <c r="O38" i="3"/>
  <c r="N38" i="3"/>
  <c r="M38" i="3"/>
  <c r="I38" i="3"/>
  <c r="J38" i="3"/>
  <c r="H38" i="3"/>
  <c r="H36" i="3"/>
  <c r="I36" i="3" s="1"/>
  <c r="H35" i="3"/>
  <c r="I35" i="3" s="1"/>
  <c r="H34" i="3"/>
  <c r="I34" i="3" s="1"/>
  <c r="H33" i="3"/>
  <c r="I33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I26" i="3" s="1"/>
  <c r="H25" i="3"/>
  <c r="I25" i="3" s="1"/>
  <c r="H24" i="3"/>
  <c r="I24" i="3" s="1"/>
  <c r="H23" i="3"/>
  <c r="I23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H6" i="3"/>
  <c r="I6" i="3" s="1"/>
  <c r="H5" i="3"/>
  <c r="I5" i="3" s="1"/>
  <c r="H4" i="3"/>
  <c r="I4" i="3" s="1"/>
  <c r="J22" i="2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7" i="2"/>
  <c r="I7" i="2" s="1"/>
  <c r="H8" i="2" l="1"/>
  <c r="I8" i="2" s="1"/>
  <c r="H6" i="2"/>
  <c r="I6" i="2" s="1"/>
  <c r="H5" i="2"/>
  <c r="I5" i="2" s="1"/>
  <c r="H4" i="2"/>
  <c r="I4" i="2" l="1"/>
  <c r="I22" i="2" s="1"/>
  <c r="H22" i="2"/>
  <c r="Y28" i="1"/>
  <c r="T15" i="1" l="1"/>
  <c r="T18" i="1"/>
  <c r="T16" i="1"/>
  <c r="T14" i="1"/>
  <c r="T13" i="1"/>
  <c r="T11" i="1"/>
  <c r="T9" i="1"/>
  <c r="T3" i="1"/>
  <c r="N32" i="1"/>
  <c r="O32" i="1"/>
  <c r="P32" i="1"/>
  <c r="M32" i="1"/>
  <c r="T2" i="1"/>
  <c r="I32" i="1"/>
  <c r="J32" i="1"/>
  <c r="H32" i="1"/>
  <c r="H30" i="1"/>
  <c r="I30" i="1" s="1"/>
  <c r="I29" i="1"/>
  <c r="H29" i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I10" i="1"/>
  <c r="H10" i="1"/>
  <c r="H9" i="1"/>
  <c r="I9" i="1" s="1"/>
  <c r="H8" i="1" l="1"/>
  <c r="I8" i="1" s="1"/>
  <c r="H7" i="1"/>
  <c r="I7" i="1" s="1"/>
  <c r="H6" i="1"/>
  <c r="I6" i="1" s="1"/>
  <c r="I5" i="1"/>
  <c r="H4" i="1"/>
  <c r="I4" i="1" s="1"/>
  <c r="J49" i="14" l="1"/>
  <c r="M47" i="14"/>
  <c r="N47" i="14" s="1"/>
  <c r="I47" i="14"/>
  <c r="H47" i="14"/>
  <c r="H46" i="14"/>
  <c r="P45" i="14"/>
  <c r="O45" i="14"/>
  <c r="N45" i="14"/>
  <c r="M45" i="14"/>
  <c r="I45" i="14"/>
  <c r="H45" i="14"/>
  <c r="H44" i="14"/>
  <c r="M43" i="14"/>
  <c r="P43" i="14" s="1"/>
  <c r="I43" i="14"/>
  <c r="H43" i="14"/>
  <c r="H42" i="14"/>
  <c r="P41" i="14"/>
  <c r="M41" i="14"/>
  <c r="O41" i="14" s="1"/>
  <c r="I41" i="14"/>
  <c r="H41" i="14"/>
  <c r="H40" i="14"/>
  <c r="M39" i="14"/>
  <c r="P39" i="14" s="1"/>
  <c r="I39" i="14"/>
  <c r="H39" i="14"/>
  <c r="H38" i="14"/>
  <c r="M37" i="14"/>
  <c r="N37" i="14" s="1"/>
  <c r="I37" i="14"/>
  <c r="H37" i="14"/>
  <c r="H36" i="14"/>
  <c r="M36" i="14" s="1"/>
  <c r="Y35" i="14"/>
  <c r="X35" i="14"/>
  <c r="W35" i="14"/>
  <c r="H35" i="14"/>
  <c r="W34" i="14"/>
  <c r="P34" i="14"/>
  <c r="O34" i="14"/>
  <c r="M34" i="14"/>
  <c r="N34" i="14" s="1"/>
  <c r="H34" i="14"/>
  <c r="I34" i="14" s="1"/>
  <c r="W33" i="14"/>
  <c r="P33" i="14"/>
  <c r="M33" i="14"/>
  <c r="O33" i="14" s="1"/>
  <c r="I33" i="14"/>
  <c r="H33" i="14"/>
  <c r="W32" i="14"/>
  <c r="X32" i="14" s="1"/>
  <c r="Y32" i="14" s="1"/>
  <c r="H32" i="14"/>
  <c r="M32" i="14" s="1"/>
  <c r="H31" i="14"/>
  <c r="P30" i="14"/>
  <c r="O30" i="14"/>
  <c r="M30" i="14"/>
  <c r="N30" i="14" s="1"/>
  <c r="H30" i="14"/>
  <c r="I30" i="14" s="1"/>
  <c r="P29" i="14"/>
  <c r="O29" i="14"/>
  <c r="N29" i="14"/>
  <c r="M29" i="14"/>
  <c r="I29" i="14"/>
  <c r="H29" i="14"/>
  <c r="H28" i="14"/>
  <c r="M28" i="14" s="1"/>
  <c r="H27" i="14"/>
  <c r="P26" i="14"/>
  <c r="O26" i="14"/>
  <c r="M26" i="14"/>
  <c r="N26" i="14" s="1"/>
  <c r="H26" i="14"/>
  <c r="I26" i="14" s="1"/>
  <c r="H25" i="14"/>
  <c r="M25" i="14" s="1"/>
  <c r="P24" i="14"/>
  <c r="O24" i="14"/>
  <c r="M24" i="14"/>
  <c r="N24" i="14" s="1"/>
  <c r="H24" i="14"/>
  <c r="I24" i="14" s="1"/>
  <c r="H23" i="14"/>
  <c r="I23" i="14" s="1"/>
  <c r="P22" i="14"/>
  <c r="O22" i="14"/>
  <c r="M22" i="14"/>
  <c r="N22" i="14" s="1"/>
  <c r="H22" i="14"/>
  <c r="I22" i="14" s="1"/>
  <c r="M21" i="14"/>
  <c r="I21" i="14"/>
  <c r="H21" i="14"/>
  <c r="P20" i="14"/>
  <c r="O20" i="14"/>
  <c r="M20" i="14"/>
  <c r="N20" i="14" s="1"/>
  <c r="H20" i="14"/>
  <c r="I20" i="14" s="1"/>
  <c r="H19" i="14"/>
  <c r="M19" i="14" s="1"/>
  <c r="P18" i="14"/>
  <c r="O18" i="14"/>
  <c r="M18" i="14"/>
  <c r="N18" i="14" s="1"/>
  <c r="H18" i="14"/>
  <c r="I18" i="14" s="1"/>
  <c r="H17" i="14"/>
  <c r="M17" i="14" s="1"/>
  <c r="H16" i="14"/>
  <c r="M16" i="14" s="1"/>
  <c r="H15" i="14"/>
  <c r="I15" i="14" s="1"/>
  <c r="H14" i="14"/>
  <c r="M14" i="14" s="1"/>
  <c r="M13" i="14"/>
  <c r="P13" i="14" s="1"/>
  <c r="H13" i="14"/>
  <c r="I13" i="14" s="1"/>
  <c r="H12" i="14"/>
  <c r="I12" i="14" s="1"/>
  <c r="P11" i="14"/>
  <c r="T12" i="14" s="1"/>
  <c r="O11" i="14"/>
  <c r="M11" i="14"/>
  <c r="N11" i="14" s="1"/>
  <c r="H11" i="14"/>
  <c r="I11" i="14" s="1"/>
  <c r="H10" i="14"/>
  <c r="M10" i="14" s="1"/>
  <c r="H9" i="14"/>
  <c r="M8" i="14"/>
  <c r="P8" i="14" s="1"/>
  <c r="I8" i="14"/>
  <c r="H8" i="14"/>
  <c r="H7" i="14"/>
  <c r="M7" i="14" s="1"/>
  <c r="P6" i="14"/>
  <c r="O6" i="14"/>
  <c r="N6" i="14"/>
  <c r="M6" i="14"/>
  <c r="I6" i="14"/>
  <c r="H6" i="14"/>
  <c r="H5" i="14"/>
  <c r="H49" i="14" s="1"/>
  <c r="H4" i="14"/>
  <c r="M4" i="14" s="1"/>
  <c r="J49" i="13"/>
  <c r="M47" i="13"/>
  <c r="P47" i="13" s="1"/>
  <c r="I47" i="13"/>
  <c r="H47" i="13"/>
  <c r="H46" i="13"/>
  <c r="P45" i="13"/>
  <c r="O45" i="13"/>
  <c r="N45" i="13"/>
  <c r="M45" i="13"/>
  <c r="I45" i="13"/>
  <c r="H45" i="13"/>
  <c r="H44" i="13"/>
  <c r="M43" i="13"/>
  <c r="P43" i="13" s="1"/>
  <c r="I43" i="13"/>
  <c r="H43" i="13"/>
  <c r="H42" i="13"/>
  <c r="M41" i="13"/>
  <c r="P41" i="13" s="1"/>
  <c r="I41" i="13"/>
  <c r="H41" i="13"/>
  <c r="H40" i="13"/>
  <c r="P39" i="13"/>
  <c r="O39" i="13"/>
  <c r="N39" i="13"/>
  <c r="M39" i="13"/>
  <c r="I39" i="13"/>
  <c r="H39" i="13"/>
  <c r="H38" i="13"/>
  <c r="M37" i="13"/>
  <c r="P37" i="13" s="1"/>
  <c r="I37" i="13"/>
  <c r="H37" i="13"/>
  <c r="H36" i="13"/>
  <c r="M36" i="13" s="1"/>
  <c r="X35" i="13"/>
  <c r="Y35" i="13" s="1"/>
  <c r="W35" i="13"/>
  <c r="H35" i="13"/>
  <c r="W34" i="13"/>
  <c r="M34" i="13"/>
  <c r="N34" i="13" s="1"/>
  <c r="H34" i="13"/>
  <c r="I34" i="13" s="1"/>
  <c r="W33" i="13"/>
  <c r="M33" i="13"/>
  <c r="P33" i="13" s="1"/>
  <c r="I33" i="13"/>
  <c r="H33" i="13"/>
  <c r="Y32" i="13"/>
  <c r="W32" i="13"/>
  <c r="X32" i="13" s="1"/>
  <c r="H32" i="13"/>
  <c r="M32" i="13" s="1"/>
  <c r="H31" i="13"/>
  <c r="M30" i="13"/>
  <c r="N30" i="13" s="1"/>
  <c r="H30" i="13"/>
  <c r="I30" i="13" s="1"/>
  <c r="M29" i="13"/>
  <c r="P29" i="13" s="1"/>
  <c r="I29" i="13"/>
  <c r="H29" i="13"/>
  <c r="H28" i="13"/>
  <c r="M28" i="13" s="1"/>
  <c r="H27" i="13"/>
  <c r="P26" i="13"/>
  <c r="M26" i="13"/>
  <c r="N26" i="13" s="1"/>
  <c r="H26" i="13"/>
  <c r="I26" i="13" s="1"/>
  <c r="H25" i="13"/>
  <c r="M25" i="13" s="1"/>
  <c r="M24" i="13"/>
  <c r="N24" i="13" s="1"/>
  <c r="H24" i="13"/>
  <c r="I24" i="13" s="1"/>
  <c r="H23" i="13"/>
  <c r="M23" i="13" s="1"/>
  <c r="M22" i="13"/>
  <c r="N22" i="13" s="1"/>
  <c r="H22" i="13"/>
  <c r="I22" i="13" s="1"/>
  <c r="H21" i="13"/>
  <c r="M21" i="13" s="1"/>
  <c r="P20" i="13"/>
  <c r="M20" i="13"/>
  <c r="N20" i="13" s="1"/>
  <c r="H20" i="13"/>
  <c r="I20" i="13" s="1"/>
  <c r="H19" i="13"/>
  <c r="M19" i="13" s="1"/>
  <c r="M18" i="13"/>
  <c r="N18" i="13" s="1"/>
  <c r="H18" i="13"/>
  <c r="I18" i="13" s="1"/>
  <c r="H17" i="13"/>
  <c r="M17" i="13" s="1"/>
  <c r="H16" i="13"/>
  <c r="M16" i="13" s="1"/>
  <c r="O16" i="13" s="1"/>
  <c r="H15" i="13"/>
  <c r="M15" i="13" s="1"/>
  <c r="H14" i="13"/>
  <c r="M14" i="13" s="1"/>
  <c r="M13" i="13"/>
  <c r="P13" i="13" s="1"/>
  <c r="H13" i="13"/>
  <c r="I13" i="13" s="1"/>
  <c r="H12" i="13"/>
  <c r="M12" i="13" s="1"/>
  <c r="M11" i="13"/>
  <c r="N11" i="13" s="1"/>
  <c r="H11" i="13"/>
  <c r="I11" i="13" s="1"/>
  <c r="H10" i="13"/>
  <c r="M10" i="13" s="1"/>
  <c r="H9" i="13"/>
  <c r="M8" i="13"/>
  <c r="P8" i="13" s="1"/>
  <c r="I8" i="13"/>
  <c r="H8" i="13"/>
  <c r="H7" i="13"/>
  <c r="M7" i="13" s="1"/>
  <c r="P6" i="13"/>
  <c r="O6" i="13"/>
  <c r="N6" i="13"/>
  <c r="M6" i="13"/>
  <c r="I6" i="13"/>
  <c r="H6" i="13"/>
  <c r="H5" i="13"/>
  <c r="H49" i="13" s="1"/>
  <c r="H4" i="13"/>
  <c r="M4" i="13" s="1"/>
  <c r="J49" i="12"/>
  <c r="M47" i="12"/>
  <c r="P47" i="12" s="1"/>
  <c r="I47" i="12"/>
  <c r="H47" i="12"/>
  <c r="H46" i="12"/>
  <c r="M46" i="12" s="1"/>
  <c r="P45" i="12"/>
  <c r="M45" i="12"/>
  <c r="O45" i="12" s="1"/>
  <c r="I45" i="12"/>
  <c r="H45" i="12"/>
  <c r="H44" i="12"/>
  <c r="M44" i="12" s="1"/>
  <c r="M43" i="12"/>
  <c r="P43" i="12" s="1"/>
  <c r="I43" i="12"/>
  <c r="H43" i="12"/>
  <c r="H42" i="12"/>
  <c r="M42" i="12" s="1"/>
  <c r="M41" i="12"/>
  <c r="P41" i="12" s="1"/>
  <c r="I41" i="12"/>
  <c r="H41" i="12"/>
  <c r="H40" i="12"/>
  <c r="M40" i="12" s="1"/>
  <c r="P39" i="12"/>
  <c r="M39" i="12"/>
  <c r="O39" i="12" s="1"/>
  <c r="I39" i="12"/>
  <c r="H39" i="12"/>
  <c r="H38" i="12"/>
  <c r="M38" i="12" s="1"/>
  <c r="M37" i="12"/>
  <c r="P37" i="12" s="1"/>
  <c r="I37" i="12"/>
  <c r="H37" i="12"/>
  <c r="H36" i="12"/>
  <c r="M36" i="12" s="1"/>
  <c r="X35" i="12"/>
  <c r="Y35" i="12" s="1"/>
  <c r="W35" i="12"/>
  <c r="H35" i="12"/>
  <c r="M35" i="12" s="1"/>
  <c r="Y34" i="12"/>
  <c r="X34" i="12"/>
  <c r="W34" i="12"/>
  <c r="H34" i="12"/>
  <c r="M34" i="12" s="1"/>
  <c r="N34" i="12" s="1"/>
  <c r="W33" i="12"/>
  <c r="M33" i="12"/>
  <c r="N33" i="12" s="1"/>
  <c r="I33" i="12"/>
  <c r="H33" i="12"/>
  <c r="W32" i="12"/>
  <c r="H32" i="12"/>
  <c r="M32" i="12" s="1"/>
  <c r="H31" i="12"/>
  <c r="M31" i="12" s="1"/>
  <c r="H30" i="12"/>
  <c r="M30" i="12" s="1"/>
  <c r="N30" i="12" s="1"/>
  <c r="M29" i="12"/>
  <c r="P29" i="12" s="1"/>
  <c r="I29" i="12"/>
  <c r="H29" i="12"/>
  <c r="H28" i="12"/>
  <c r="M28" i="12" s="1"/>
  <c r="H27" i="12"/>
  <c r="M27" i="12" s="1"/>
  <c r="H26" i="12"/>
  <c r="M26" i="12" s="1"/>
  <c r="N26" i="12" s="1"/>
  <c r="H25" i="12"/>
  <c r="M25" i="12" s="1"/>
  <c r="H24" i="12"/>
  <c r="M24" i="12" s="1"/>
  <c r="N24" i="12" s="1"/>
  <c r="H23" i="12"/>
  <c r="M23" i="12" s="1"/>
  <c r="H22" i="12"/>
  <c r="M22" i="12" s="1"/>
  <c r="N22" i="12" s="1"/>
  <c r="M21" i="12"/>
  <c r="P21" i="12" s="1"/>
  <c r="I21" i="12"/>
  <c r="H21" i="12"/>
  <c r="H20" i="12"/>
  <c r="M20" i="12" s="1"/>
  <c r="N20" i="12" s="1"/>
  <c r="H19" i="12"/>
  <c r="M19" i="12" s="1"/>
  <c r="P18" i="12"/>
  <c r="O18" i="12"/>
  <c r="H18" i="12"/>
  <c r="M18" i="12" s="1"/>
  <c r="N18" i="12" s="1"/>
  <c r="H17" i="12"/>
  <c r="M17" i="12" s="1"/>
  <c r="H16" i="12"/>
  <c r="H15" i="12"/>
  <c r="M15" i="12" s="1"/>
  <c r="H14" i="12"/>
  <c r="M14" i="12" s="1"/>
  <c r="P13" i="12"/>
  <c r="O13" i="12"/>
  <c r="N13" i="12"/>
  <c r="M13" i="12"/>
  <c r="I13" i="12"/>
  <c r="H13" i="12"/>
  <c r="H12" i="12"/>
  <c r="M12" i="12" s="1"/>
  <c r="P11" i="12"/>
  <c r="T12" i="12" s="1"/>
  <c r="O11" i="12"/>
  <c r="H11" i="12"/>
  <c r="M11" i="12" s="1"/>
  <c r="N11" i="12" s="1"/>
  <c r="H10" i="12"/>
  <c r="M10" i="12" s="1"/>
  <c r="H9" i="12"/>
  <c r="M9" i="12" s="1"/>
  <c r="M8" i="12"/>
  <c r="P8" i="12" s="1"/>
  <c r="I8" i="12"/>
  <c r="H8" i="12"/>
  <c r="H7" i="12"/>
  <c r="M7" i="12" s="1"/>
  <c r="P6" i="12"/>
  <c r="O6" i="12"/>
  <c r="N6" i="12"/>
  <c r="M6" i="12"/>
  <c r="H6" i="12"/>
  <c r="I6" i="12" s="1"/>
  <c r="H5" i="12"/>
  <c r="M5" i="12" s="1"/>
  <c r="H4" i="12"/>
  <c r="H49" i="12" s="1"/>
  <c r="J49" i="11"/>
  <c r="M47" i="11"/>
  <c r="P47" i="11" s="1"/>
  <c r="I47" i="11"/>
  <c r="H47" i="11"/>
  <c r="H46" i="11"/>
  <c r="M46" i="11" s="1"/>
  <c r="P45" i="11"/>
  <c r="M45" i="11"/>
  <c r="O45" i="11" s="1"/>
  <c r="I45" i="11"/>
  <c r="H45" i="11"/>
  <c r="H44" i="11"/>
  <c r="M44" i="11" s="1"/>
  <c r="M43" i="11"/>
  <c r="P43" i="11" s="1"/>
  <c r="I43" i="11"/>
  <c r="H43" i="11"/>
  <c r="H42" i="11"/>
  <c r="M42" i="11" s="1"/>
  <c r="M41" i="11"/>
  <c r="P41" i="11" s="1"/>
  <c r="I41" i="11"/>
  <c r="H41" i="11"/>
  <c r="H40" i="11"/>
  <c r="M40" i="11" s="1"/>
  <c r="P39" i="11"/>
  <c r="M39" i="11"/>
  <c r="O39" i="11" s="1"/>
  <c r="I39" i="11"/>
  <c r="H39" i="11"/>
  <c r="H38" i="11"/>
  <c r="M38" i="11" s="1"/>
  <c r="M37" i="11"/>
  <c r="P37" i="11" s="1"/>
  <c r="I37" i="11"/>
  <c r="H37" i="11"/>
  <c r="H36" i="11"/>
  <c r="M36" i="11" s="1"/>
  <c r="X35" i="11"/>
  <c r="Y35" i="11" s="1"/>
  <c r="W35" i="11"/>
  <c r="H35" i="11"/>
  <c r="M35" i="11" s="1"/>
  <c r="W34" i="11"/>
  <c r="X34" i="11" s="1"/>
  <c r="Y34" i="11" s="1"/>
  <c r="H34" i="11"/>
  <c r="M34" i="11" s="1"/>
  <c r="N34" i="11" s="1"/>
  <c r="W33" i="11"/>
  <c r="M33" i="11"/>
  <c r="P33" i="11" s="1"/>
  <c r="I33" i="11"/>
  <c r="H33" i="11"/>
  <c r="W32" i="11"/>
  <c r="H32" i="11"/>
  <c r="M32" i="11" s="1"/>
  <c r="H31" i="11"/>
  <c r="M31" i="11" s="1"/>
  <c r="H30" i="11"/>
  <c r="M30" i="11" s="1"/>
  <c r="N30" i="11" s="1"/>
  <c r="M29" i="11"/>
  <c r="P29" i="11" s="1"/>
  <c r="I29" i="11"/>
  <c r="H29" i="11"/>
  <c r="H28" i="11"/>
  <c r="M28" i="11" s="1"/>
  <c r="H27" i="11"/>
  <c r="M27" i="11" s="1"/>
  <c r="H26" i="11"/>
  <c r="M26" i="11" s="1"/>
  <c r="N26" i="11" s="1"/>
  <c r="H25" i="11"/>
  <c r="M25" i="11" s="1"/>
  <c r="P24" i="11"/>
  <c r="O24" i="11"/>
  <c r="H24" i="11"/>
  <c r="M24" i="11" s="1"/>
  <c r="N24" i="11" s="1"/>
  <c r="H23" i="11"/>
  <c r="M23" i="11" s="1"/>
  <c r="H22" i="11"/>
  <c r="M22" i="11" s="1"/>
  <c r="N22" i="11" s="1"/>
  <c r="M21" i="11"/>
  <c r="P21" i="11" s="1"/>
  <c r="I21" i="11"/>
  <c r="H21" i="11"/>
  <c r="H20" i="11"/>
  <c r="M20" i="11" s="1"/>
  <c r="N20" i="11" s="1"/>
  <c r="H19" i="11"/>
  <c r="M19" i="11" s="1"/>
  <c r="P18" i="11"/>
  <c r="O18" i="11"/>
  <c r="H18" i="11"/>
  <c r="M18" i="11" s="1"/>
  <c r="N18" i="11" s="1"/>
  <c r="H17" i="11"/>
  <c r="M17" i="11" s="1"/>
  <c r="H16" i="11"/>
  <c r="H15" i="11"/>
  <c r="M15" i="11" s="1"/>
  <c r="H14" i="11"/>
  <c r="M14" i="11" s="1"/>
  <c r="P13" i="11"/>
  <c r="O13" i="11"/>
  <c r="N13" i="11"/>
  <c r="M13" i="11"/>
  <c r="I13" i="11"/>
  <c r="H13" i="11"/>
  <c r="H12" i="11"/>
  <c r="M12" i="11" s="1"/>
  <c r="H11" i="11"/>
  <c r="M11" i="11" s="1"/>
  <c r="N11" i="11" s="1"/>
  <c r="H10" i="11"/>
  <c r="M10" i="11" s="1"/>
  <c r="H9" i="11"/>
  <c r="M9" i="11" s="1"/>
  <c r="P8" i="11"/>
  <c r="O8" i="11"/>
  <c r="M8" i="11"/>
  <c r="N8" i="11" s="1"/>
  <c r="I8" i="11"/>
  <c r="H8" i="11"/>
  <c r="H7" i="11"/>
  <c r="M7" i="11" s="1"/>
  <c r="P6" i="11"/>
  <c r="O6" i="11"/>
  <c r="N6" i="11"/>
  <c r="H6" i="11"/>
  <c r="M6" i="11" s="1"/>
  <c r="H5" i="11"/>
  <c r="M5" i="11" s="1"/>
  <c r="H4" i="11"/>
  <c r="J49" i="9"/>
  <c r="M47" i="9"/>
  <c r="P47" i="9" s="1"/>
  <c r="I47" i="9"/>
  <c r="H47" i="9"/>
  <c r="H46" i="9"/>
  <c r="M46" i="9" s="1"/>
  <c r="P45" i="9"/>
  <c r="O45" i="9"/>
  <c r="N45" i="9"/>
  <c r="M45" i="9"/>
  <c r="I45" i="9"/>
  <c r="H45" i="9"/>
  <c r="H44" i="9"/>
  <c r="M43" i="9"/>
  <c r="N43" i="9" s="1"/>
  <c r="I43" i="9"/>
  <c r="H43" i="9"/>
  <c r="H42" i="9"/>
  <c r="P41" i="9"/>
  <c r="M41" i="9"/>
  <c r="O41" i="9" s="1"/>
  <c r="I41" i="9"/>
  <c r="H41" i="9"/>
  <c r="H40" i="9"/>
  <c r="M39" i="9"/>
  <c r="P39" i="9" s="1"/>
  <c r="I39" i="9"/>
  <c r="H39" i="9"/>
  <c r="H38" i="9"/>
  <c r="M37" i="9"/>
  <c r="P37" i="9" s="1"/>
  <c r="I37" i="9"/>
  <c r="H37" i="9"/>
  <c r="H36" i="9"/>
  <c r="M36" i="9" s="1"/>
  <c r="Y35" i="9"/>
  <c r="X35" i="9"/>
  <c r="W35" i="9"/>
  <c r="H35" i="9"/>
  <c r="W34" i="9"/>
  <c r="H34" i="9"/>
  <c r="M34" i="9" s="1"/>
  <c r="N34" i="9" s="1"/>
  <c r="W33" i="9"/>
  <c r="P33" i="9"/>
  <c r="O33" i="9"/>
  <c r="M33" i="9"/>
  <c r="N33" i="9" s="1"/>
  <c r="I33" i="9"/>
  <c r="H33" i="9"/>
  <c r="W32" i="9"/>
  <c r="X32" i="9" s="1"/>
  <c r="H32" i="9"/>
  <c r="M32" i="9" s="1"/>
  <c r="H31" i="9"/>
  <c r="H30" i="9"/>
  <c r="I30" i="9" s="1"/>
  <c r="M29" i="9"/>
  <c r="P29" i="9" s="1"/>
  <c r="I29" i="9"/>
  <c r="H29" i="9"/>
  <c r="H28" i="9"/>
  <c r="M28" i="9" s="1"/>
  <c r="H27" i="9"/>
  <c r="M27" i="9" s="1"/>
  <c r="H26" i="9"/>
  <c r="M26" i="9" s="1"/>
  <c r="N26" i="9" s="1"/>
  <c r="H25" i="9"/>
  <c r="M25" i="9" s="1"/>
  <c r="H24" i="9"/>
  <c r="I24" i="9" s="1"/>
  <c r="H23" i="9"/>
  <c r="M23" i="9" s="1"/>
  <c r="H22" i="9"/>
  <c r="M22" i="9" s="1"/>
  <c r="N22" i="9" s="1"/>
  <c r="M21" i="9"/>
  <c r="P21" i="9" s="1"/>
  <c r="I21" i="9"/>
  <c r="H21" i="9"/>
  <c r="H20" i="9"/>
  <c r="M20" i="9" s="1"/>
  <c r="N20" i="9" s="1"/>
  <c r="H19" i="9"/>
  <c r="M19" i="9" s="1"/>
  <c r="H18" i="9"/>
  <c r="I18" i="9" s="1"/>
  <c r="H17" i="9"/>
  <c r="M17" i="9" s="1"/>
  <c r="H16" i="9"/>
  <c r="I16" i="9" s="1"/>
  <c r="P15" i="9"/>
  <c r="O15" i="9"/>
  <c r="N15" i="9"/>
  <c r="M15" i="9"/>
  <c r="H15" i="9"/>
  <c r="I15" i="9" s="1"/>
  <c r="H14" i="9"/>
  <c r="M14" i="9" s="1"/>
  <c r="M13" i="9"/>
  <c r="P13" i="9" s="1"/>
  <c r="I13" i="9"/>
  <c r="H13" i="9"/>
  <c r="H12" i="9"/>
  <c r="M12" i="9" s="1"/>
  <c r="H11" i="9"/>
  <c r="I11" i="9" s="1"/>
  <c r="M10" i="9"/>
  <c r="P10" i="9" s="1"/>
  <c r="I10" i="9"/>
  <c r="H10" i="9"/>
  <c r="H9" i="9"/>
  <c r="M8" i="9"/>
  <c r="P8" i="9" s="1"/>
  <c r="I8" i="9"/>
  <c r="H8" i="9"/>
  <c r="M7" i="9"/>
  <c r="I7" i="9"/>
  <c r="H7" i="9"/>
  <c r="H6" i="9"/>
  <c r="M6" i="9" s="1"/>
  <c r="P6" i="9" s="1"/>
  <c r="H5" i="9"/>
  <c r="H49" i="9" s="1"/>
  <c r="H4" i="9"/>
  <c r="M4" i="9" s="1"/>
  <c r="J49" i="7"/>
  <c r="M47" i="7"/>
  <c r="P47" i="7" s="1"/>
  <c r="I47" i="7"/>
  <c r="H47" i="7"/>
  <c r="H46" i="7"/>
  <c r="M45" i="7"/>
  <c r="P45" i="7" s="1"/>
  <c r="I45" i="7"/>
  <c r="H45" i="7"/>
  <c r="H44" i="7"/>
  <c r="M43" i="7"/>
  <c r="P43" i="7" s="1"/>
  <c r="I43" i="7"/>
  <c r="H43" i="7"/>
  <c r="H42" i="7"/>
  <c r="P41" i="7"/>
  <c r="O41" i="7"/>
  <c r="N41" i="7"/>
  <c r="M41" i="7"/>
  <c r="I41" i="7"/>
  <c r="H41" i="7"/>
  <c r="H40" i="7"/>
  <c r="M39" i="7"/>
  <c r="P39" i="7" s="1"/>
  <c r="I39" i="7"/>
  <c r="H39" i="7"/>
  <c r="H38" i="7"/>
  <c r="P37" i="7"/>
  <c r="M37" i="7"/>
  <c r="O37" i="7" s="1"/>
  <c r="I37" i="7"/>
  <c r="H37" i="7"/>
  <c r="H36" i="7"/>
  <c r="M36" i="7" s="1"/>
  <c r="X35" i="7"/>
  <c r="Y35" i="7" s="1"/>
  <c r="W35" i="7"/>
  <c r="H35" i="7"/>
  <c r="W34" i="7"/>
  <c r="H34" i="7"/>
  <c r="I34" i="7" s="1"/>
  <c r="W33" i="7"/>
  <c r="M33" i="7"/>
  <c r="P33" i="7" s="1"/>
  <c r="I33" i="7"/>
  <c r="H33" i="7"/>
  <c r="W32" i="7"/>
  <c r="X32" i="7" s="1"/>
  <c r="H32" i="7"/>
  <c r="M32" i="7" s="1"/>
  <c r="H31" i="7"/>
  <c r="H30" i="7"/>
  <c r="I30" i="7" s="1"/>
  <c r="M29" i="7"/>
  <c r="P29" i="7" s="1"/>
  <c r="I29" i="7"/>
  <c r="H29" i="7"/>
  <c r="H28" i="7"/>
  <c r="M28" i="7" s="1"/>
  <c r="H27" i="7"/>
  <c r="H26" i="7"/>
  <c r="I26" i="7" s="1"/>
  <c r="H25" i="7"/>
  <c r="M25" i="7" s="1"/>
  <c r="H24" i="7"/>
  <c r="I24" i="7" s="1"/>
  <c r="H23" i="7"/>
  <c r="M23" i="7" s="1"/>
  <c r="H22" i="7"/>
  <c r="I22" i="7" s="1"/>
  <c r="H21" i="7"/>
  <c r="M21" i="7" s="1"/>
  <c r="H20" i="7"/>
  <c r="I20" i="7" s="1"/>
  <c r="M19" i="7"/>
  <c r="I19" i="7"/>
  <c r="H19" i="7"/>
  <c r="H18" i="7"/>
  <c r="I18" i="7" s="1"/>
  <c r="H17" i="7"/>
  <c r="M17" i="7" s="1"/>
  <c r="H16" i="7"/>
  <c r="M16" i="7" s="1"/>
  <c r="H15" i="7"/>
  <c r="M15" i="7" s="1"/>
  <c r="H14" i="7"/>
  <c r="M13" i="7"/>
  <c r="P13" i="7" s="1"/>
  <c r="I13" i="7"/>
  <c r="H13" i="7"/>
  <c r="H12" i="7"/>
  <c r="M12" i="7" s="1"/>
  <c r="H11" i="7"/>
  <c r="I11" i="7" s="1"/>
  <c r="M10" i="7"/>
  <c r="P10" i="7" s="1"/>
  <c r="I10" i="7"/>
  <c r="H10" i="7"/>
  <c r="H9" i="7"/>
  <c r="M9" i="7" s="1"/>
  <c r="M8" i="7"/>
  <c r="P8" i="7" s="1"/>
  <c r="I8" i="7"/>
  <c r="H8" i="7"/>
  <c r="H7" i="7"/>
  <c r="M7" i="7" s="1"/>
  <c r="H6" i="7"/>
  <c r="M6" i="7" s="1"/>
  <c r="P6" i="7" s="1"/>
  <c r="H5" i="7"/>
  <c r="H4" i="7"/>
  <c r="M4" i="7" s="1"/>
  <c r="M36" i="6"/>
  <c r="M35" i="6"/>
  <c r="N35" i="6" s="1"/>
  <c r="M34" i="6"/>
  <c r="M33" i="6"/>
  <c r="P33" i="6" s="1"/>
  <c r="M32" i="6"/>
  <c r="W32" i="6"/>
  <c r="X32" i="6" s="1"/>
  <c r="Y32" i="6" s="1"/>
  <c r="M31" i="6"/>
  <c r="W31" i="6"/>
  <c r="M30" i="6"/>
  <c r="P30" i="6" s="1"/>
  <c r="W30" i="6"/>
  <c r="M29" i="6"/>
  <c r="N29" i="6" s="1"/>
  <c r="W29" i="6"/>
  <c r="M28" i="6"/>
  <c r="M27" i="6"/>
  <c r="M26" i="6"/>
  <c r="P26" i="6" s="1"/>
  <c r="M25" i="6"/>
  <c r="M24" i="6"/>
  <c r="M23" i="6"/>
  <c r="H22" i="6"/>
  <c r="M22" i="6" s="1"/>
  <c r="P22" i="6" s="1"/>
  <c r="H21" i="6"/>
  <c r="M21" i="6" s="1"/>
  <c r="P21" i="6" s="1"/>
  <c r="H20" i="6"/>
  <c r="M20" i="6" s="1"/>
  <c r="P20" i="6" s="1"/>
  <c r="H19" i="6"/>
  <c r="I19" i="6" s="1"/>
  <c r="H18" i="6"/>
  <c r="M18" i="6" s="1"/>
  <c r="N18" i="6" s="1"/>
  <c r="H17" i="6"/>
  <c r="M17" i="6" s="1"/>
  <c r="H16" i="6"/>
  <c r="M16" i="6" s="1"/>
  <c r="P16" i="6" s="1"/>
  <c r="H15" i="6"/>
  <c r="M15" i="6" s="1"/>
  <c r="H14" i="6"/>
  <c r="M14" i="6" s="1"/>
  <c r="P14" i="6" s="1"/>
  <c r="H13" i="6"/>
  <c r="M13" i="6" s="1"/>
  <c r="H12" i="6"/>
  <c r="H11" i="6"/>
  <c r="M11" i="6" s="1"/>
  <c r="H10" i="6"/>
  <c r="M10" i="6" s="1"/>
  <c r="H9" i="6"/>
  <c r="M9" i="6" s="1"/>
  <c r="N9" i="6" s="1"/>
  <c r="H8" i="6"/>
  <c r="M8" i="6" s="1"/>
  <c r="H7" i="6"/>
  <c r="M7" i="6" s="1"/>
  <c r="H6" i="6"/>
  <c r="M6" i="6" s="1"/>
  <c r="H5" i="6"/>
  <c r="M5" i="6" s="1"/>
  <c r="W32" i="5"/>
  <c r="X32" i="5" s="1"/>
  <c r="Y32" i="5" s="1"/>
  <c r="W31" i="5"/>
  <c r="X31" i="5" s="1"/>
  <c r="W29" i="5"/>
  <c r="X29" i="5" s="1"/>
  <c r="Y29" i="5" s="1"/>
  <c r="M27" i="5"/>
  <c r="M26" i="5"/>
  <c r="N26" i="5" s="1"/>
  <c r="M25" i="5"/>
  <c r="M24" i="5"/>
  <c r="N24" i="5" s="1"/>
  <c r="M23" i="5"/>
  <c r="M22" i="5"/>
  <c r="N22" i="5" s="1"/>
  <c r="M21" i="5"/>
  <c r="M20" i="5"/>
  <c r="N20" i="5" s="1"/>
  <c r="M19" i="5"/>
  <c r="M18" i="5"/>
  <c r="N18" i="5" s="1"/>
  <c r="M17" i="5"/>
  <c r="M16" i="5"/>
  <c r="O16" i="5" s="1"/>
  <c r="M15" i="5"/>
  <c r="M14" i="5"/>
  <c r="M13" i="5"/>
  <c r="P13" i="5" s="1"/>
  <c r="T16" i="5" s="1"/>
  <c r="W30" i="5" s="1"/>
  <c r="M12" i="5"/>
  <c r="M11" i="5"/>
  <c r="N11" i="5" s="1"/>
  <c r="M10" i="5"/>
  <c r="M9" i="5"/>
  <c r="M8" i="5"/>
  <c r="P8" i="5" s="1"/>
  <c r="T11" i="5" s="1"/>
  <c r="M6" i="5"/>
  <c r="P6" i="5" s="1"/>
  <c r="M4" i="5"/>
  <c r="M36" i="3"/>
  <c r="W32" i="3"/>
  <c r="X32" i="3" s="1"/>
  <c r="Y32" i="3" s="1"/>
  <c r="W31" i="3"/>
  <c r="W30" i="3"/>
  <c r="M33" i="3"/>
  <c r="P33" i="3" s="1"/>
  <c r="W29" i="3"/>
  <c r="M32" i="3"/>
  <c r="M30" i="3"/>
  <c r="N30" i="3" s="1"/>
  <c r="M29" i="3"/>
  <c r="P29" i="3" s="1"/>
  <c r="M28" i="3"/>
  <c r="M26" i="3"/>
  <c r="N26" i="3" s="1"/>
  <c r="M25" i="3"/>
  <c r="M23" i="3"/>
  <c r="M22" i="3"/>
  <c r="N22" i="3" s="1"/>
  <c r="M21" i="3"/>
  <c r="M19" i="3"/>
  <c r="M18" i="3"/>
  <c r="N18" i="3" s="1"/>
  <c r="M17" i="3"/>
  <c r="M16" i="3"/>
  <c r="M15" i="3"/>
  <c r="M14" i="3"/>
  <c r="M13" i="3"/>
  <c r="P13" i="3" s="1"/>
  <c r="M12" i="3"/>
  <c r="M11" i="3"/>
  <c r="N11" i="3" s="1"/>
  <c r="M10" i="3"/>
  <c r="M8" i="3"/>
  <c r="O8" i="3" s="1"/>
  <c r="M7" i="3"/>
  <c r="M6" i="3"/>
  <c r="P6" i="3" s="1"/>
  <c r="M4" i="3"/>
  <c r="W32" i="2"/>
  <c r="W31" i="2"/>
  <c r="W30" i="2"/>
  <c r="W29" i="2"/>
  <c r="X29" i="2" s="1"/>
  <c r="Y29" i="2" s="1"/>
  <c r="M20" i="2"/>
  <c r="N20" i="2" s="1"/>
  <c r="M19" i="2"/>
  <c r="M18" i="2"/>
  <c r="P18" i="2" s="1"/>
  <c r="M17" i="2"/>
  <c r="M16" i="2"/>
  <c r="O16" i="2" s="1"/>
  <c r="M15" i="2"/>
  <c r="M14" i="2"/>
  <c r="N14" i="2" s="1"/>
  <c r="M13" i="2"/>
  <c r="M12" i="2"/>
  <c r="M11" i="2"/>
  <c r="P11" i="2" s="1"/>
  <c r="M10" i="2"/>
  <c r="M9" i="2"/>
  <c r="O9" i="2" s="1"/>
  <c r="M8" i="2"/>
  <c r="M6" i="2"/>
  <c r="M5" i="2"/>
  <c r="M4" i="2"/>
  <c r="Y35" i="1"/>
  <c r="X35" i="1"/>
  <c r="W35" i="1"/>
  <c r="W34" i="1"/>
  <c r="W33" i="1"/>
  <c r="X32" i="1"/>
  <c r="Y32" i="1" s="1"/>
  <c r="W32" i="1"/>
  <c r="M30" i="1"/>
  <c r="O30" i="1" s="1"/>
  <c r="M29" i="1"/>
  <c r="P29" i="1" s="1"/>
  <c r="M28" i="1"/>
  <c r="M27" i="1"/>
  <c r="M26" i="1"/>
  <c r="N26" i="1" s="1"/>
  <c r="M25" i="1"/>
  <c r="M24" i="1"/>
  <c r="N24" i="1" s="1"/>
  <c r="M23" i="1"/>
  <c r="M22" i="1"/>
  <c r="N22" i="1" s="1"/>
  <c r="M21" i="1"/>
  <c r="M20" i="1"/>
  <c r="P20" i="1" s="1"/>
  <c r="M19" i="1"/>
  <c r="M18" i="1"/>
  <c r="P18" i="1" s="1"/>
  <c r="M17" i="1"/>
  <c r="M16" i="1"/>
  <c r="O16" i="1" s="1"/>
  <c r="M15" i="1"/>
  <c r="M14" i="1"/>
  <c r="M13" i="1"/>
  <c r="P13" i="1" s="1"/>
  <c r="M12" i="1"/>
  <c r="O11" i="1"/>
  <c r="M11" i="1"/>
  <c r="P11" i="1" s="1"/>
  <c r="M10" i="1"/>
  <c r="M9" i="1"/>
  <c r="M8" i="1"/>
  <c r="P8" i="1" s="1"/>
  <c r="M6" i="1"/>
  <c r="P6" i="1" s="1"/>
  <c r="M4" i="1"/>
  <c r="O4" i="1" s="1"/>
  <c r="H5" i="15"/>
  <c r="I5" i="15"/>
  <c r="M5" i="15"/>
  <c r="N5" i="15"/>
  <c r="O5" i="15"/>
  <c r="P5" i="15"/>
  <c r="H6" i="15"/>
  <c r="I6" i="15"/>
  <c r="M6" i="15"/>
  <c r="N6" i="15"/>
  <c r="O6" i="15"/>
  <c r="P6" i="15"/>
  <c r="T14" i="15" s="1"/>
  <c r="H7" i="15"/>
  <c r="I7" i="15"/>
  <c r="M7" i="15"/>
  <c r="N7" i="15"/>
  <c r="O7" i="15"/>
  <c r="P7" i="15"/>
  <c r="H8" i="15"/>
  <c r="I8" i="15"/>
  <c r="M8" i="15"/>
  <c r="N8" i="15"/>
  <c r="O8" i="15"/>
  <c r="P8" i="15"/>
  <c r="H9" i="15"/>
  <c r="I9" i="15"/>
  <c r="M9" i="15"/>
  <c r="N9" i="15"/>
  <c r="O9" i="15"/>
  <c r="P9" i="15"/>
  <c r="H10" i="15"/>
  <c r="I10" i="15"/>
  <c r="M10" i="15"/>
  <c r="N10" i="15"/>
  <c r="O10" i="15"/>
  <c r="P10" i="15"/>
  <c r="T13" i="15" s="1"/>
  <c r="H11" i="15"/>
  <c r="I11" i="15"/>
  <c r="M11" i="15"/>
  <c r="N11" i="15"/>
  <c r="O11" i="15"/>
  <c r="P11" i="15"/>
  <c r="H12" i="15"/>
  <c r="I12" i="15"/>
  <c r="M12" i="15"/>
  <c r="N12" i="15"/>
  <c r="O12" i="15"/>
  <c r="P12" i="15"/>
  <c r="H13" i="15"/>
  <c r="I13" i="15"/>
  <c r="M13" i="15"/>
  <c r="N13" i="15"/>
  <c r="O13" i="15"/>
  <c r="P13" i="15"/>
  <c r="H14" i="15"/>
  <c r="I14" i="15"/>
  <c r="M14" i="15"/>
  <c r="N14" i="15"/>
  <c r="O14" i="15"/>
  <c r="P14" i="15"/>
  <c r="T15" i="15" s="1"/>
  <c r="H15" i="15"/>
  <c r="I15" i="15"/>
  <c r="M15" i="15"/>
  <c r="N15" i="15"/>
  <c r="O15" i="15"/>
  <c r="P15" i="15"/>
  <c r="H16" i="15"/>
  <c r="I16" i="15"/>
  <c r="M16" i="15"/>
  <c r="N16" i="15"/>
  <c r="O16" i="15"/>
  <c r="P16" i="15"/>
  <c r="H17" i="15"/>
  <c r="I17" i="15"/>
  <c r="M17" i="15"/>
  <c r="N17" i="15"/>
  <c r="O17" i="15"/>
  <c r="P17" i="15"/>
  <c r="H18" i="15"/>
  <c r="I18" i="15"/>
  <c r="M18" i="15"/>
  <c r="N18" i="15"/>
  <c r="O18" i="15"/>
  <c r="P18" i="15"/>
  <c r="H19" i="15"/>
  <c r="I19" i="15"/>
  <c r="M19" i="15"/>
  <c r="N19" i="15"/>
  <c r="O19" i="15"/>
  <c r="P19" i="15"/>
  <c r="H20" i="15"/>
  <c r="I20" i="15"/>
  <c r="M20" i="15"/>
  <c r="N20" i="15"/>
  <c r="O20" i="15"/>
  <c r="P20" i="15"/>
  <c r="H21" i="15"/>
  <c r="I21" i="15"/>
  <c r="M21" i="15"/>
  <c r="N21" i="15"/>
  <c r="O21" i="15"/>
  <c r="P21" i="15"/>
  <c r="H22" i="15"/>
  <c r="I22" i="15"/>
  <c r="M22" i="15"/>
  <c r="N22" i="15"/>
  <c r="O22" i="15"/>
  <c r="P22" i="15"/>
  <c r="H23" i="15"/>
  <c r="I23" i="15"/>
  <c r="M23" i="15"/>
  <c r="N23" i="15"/>
  <c r="O23" i="15"/>
  <c r="P23" i="15"/>
  <c r="H24" i="15"/>
  <c r="I24" i="15"/>
  <c r="M24" i="15"/>
  <c r="N24" i="15"/>
  <c r="O24" i="15"/>
  <c r="P24" i="15"/>
  <c r="H25" i="15"/>
  <c r="I25" i="15"/>
  <c r="M25" i="15"/>
  <c r="N25" i="15"/>
  <c r="O25" i="15"/>
  <c r="P25" i="15"/>
  <c r="H26" i="15"/>
  <c r="I26" i="15"/>
  <c r="M26" i="15"/>
  <c r="N26" i="15"/>
  <c r="O26" i="15"/>
  <c r="P26" i="15"/>
  <c r="H27" i="15"/>
  <c r="I27" i="15"/>
  <c r="M27" i="15"/>
  <c r="N27" i="15"/>
  <c r="O27" i="15"/>
  <c r="P27" i="15"/>
  <c r="H28" i="15"/>
  <c r="I28" i="15"/>
  <c r="M28" i="15"/>
  <c r="N28" i="15"/>
  <c r="O28" i="15"/>
  <c r="P28" i="15"/>
  <c r="H29" i="15"/>
  <c r="I29" i="15"/>
  <c r="M29" i="15"/>
  <c r="N29" i="15"/>
  <c r="O29" i="15"/>
  <c r="P29" i="15"/>
  <c r="H30" i="15"/>
  <c r="I30" i="15"/>
  <c r="M30" i="15"/>
  <c r="N30" i="15"/>
  <c r="O30" i="15"/>
  <c r="P30" i="15"/>
  <c r="H31" i="15"/>
  <c r="I31" i="15"/>
  <c r="M31" i="15"/>
  <c r="N31" i="15"/>
  <c r="O31" i="15"/>
  <c r="P31" i="15"/>
  <c r="H32" i="15"/>
  <c r="I32" i="15"/>
  <c r="M32" i="15"/>
  <c r="N32" i="15"/>
  <c r="O32" i="15"/>
  <c r="P32" i="15"/>
  <c r="H33" i="15"/>
  <c r="I33" i="15"/>
  <c r="M33" i="15"/>
  <c r="N33" i="15"/>
  <c r="O33" i="15"/>
  <c r="P33" i="15"/>
  <c r="H34" i="15"/>
  <c r="I34" i="15"/>
  <c r="M34" i="15"/>
  <c r="N34" i="15"/>
  <c r="O34" i="15"/>
  <c r="P34" i="15"/>
  <c r="H35" i="15"/>
  <c r="I35" i="15"/>
  <c r="M35" i="15"/>
  <c r="N35" i="15"/>
  <c r="O35" i="15"/>
  <c r="P35" i="15"/>
  <c r="H36" i="15"/>
  <c r="I36" i="15"/>
  <c r="M36" i="15"/>
  <c r="N36" i="15"/>
  <c r="O36" i="15"/>
  <c r="P36" i="15"/>
  <c r="H37" i="15"/>
  <c r="I37" i="15"/>
  <c r="M37" i="15"/>
  <c r="N37" i="15"/>
  <c r="O37" i="15"/>
  <c r="P37" i="15"/>
  <c r="H38" i="15"/>
  <c r="I38" i="15"/>
  <c r="M38" i="15"/>
  <c r="N38" i="15"/>
  <c r="O38" i="15"/>
  <c r="P38" i="15"/>
  <c r="H39" i="15"/>
  <c r="I39" i="15"/>
  <c r="M39" i="15"/>
  <c r="N39" i="15"/>
  <c r="O39" i="15"/>
  <c r="P39" i="15"/>
  <c r="H40" i="15"/>
  <c r="I40" i="15"/>
  <c r="M40" i="15"/>
  <c r="N40" i="15"/>
  <c r="O40" i="15"/>
  <c r="P40" i="15"/>
  <c r="H41" i="15"/>
  <c r="I41" i="15"/>
  <c r="M41" i="15"/>
  <c r="N41" i="15"/>
  <c r="O41" i="15"/>
  <c r="P41" i="15"/>
  <c r="H42" i="15"/>
  <c r="I42" i="15"/>
  <c r="M42" i="15"/>
  <c r="N42" i="15"/>
  <c r="O42" i="15"/>
  <c r="P42" i="15"/>
  <c r="H43" i="15"/>
  <c r="I43" i="15"/>
  <c r="M43" i="15"/>
  <c r="N43" i="15"/>
  <c r="O43" i="15"/>
  <c r="P43" i="15"/>
  <c r="H44" i="15"/>
  <c r="I44" i="15"/>
  <c r="M44" i="15"/>
  <c r="N44" i="15"/>
  <c r="O44" i="15"/>
  <c r="P44" i="15"/>
  <c r="H45" i="15"/>
  <c r="I45" i="15"/>
  <c r="M45" i="15"/>
  <c r="N45" i="15"/>
  <c r="O45" i="15"/>
  <c r="P45" i="15"/>
  <c r="H46" i="15"/>
  <c r="I46" i="15"/>
  <c r="M46" i="15"/>
  <c r="N46" i="15"/>
  <c r="O46" i="15"/>
  <c r="P46" i="15"/>
  <c r="H47" i="15"/>
  <c r="I47" i="15"/>
  <c r="M47" i="15"/>
  <c r="N47" i="15"/>
  <c r="O47" i="15"/>
  <c r="P47" i="15"/>
  <c r="H4" i="15"/>
  <c r="H49" i="15" s="1"/>
  <c r="T12" i="15"/>
  <c r="J49" i="15"/>
  <c r="N16" i="6" l="1"/>
  <c r="O16" i="6"/>
  <c r="I9" i="6"/>
  <c r="X31" i="6"/>
  <c r="Y31" i="6" s="1"/>
  <c r="O35" i="6"/>
  <c r="P35" i="6"/>
  <c r="P9" i="6"/>
  <c r="O18" i="6"/>
  <c r="P18" i="6"/>
  <c r="O9" i="6"/>
  <c r="I21" i="6"/>
  <c r="O4" i="5"/>
  <c r="P26" i="5"/>
  <c r="P18" i="5"/>
  <c r="O26" i="5"/>
  <c r="O24" i="5"/>
  <c r="P24" i="5"/>
  <c r="O22" i="5"/>
  <c r="P22" i="5"/>
  <c r="P20" i="5"/>
  <c r="O20" i="5"/>
  <c r="O18" i="5"/>
  <c r="P16" i="5"/>
  <c r="O11" i="5"/>
  <c r="P11" i="5"/>
  <c r="N8" i="5"/>
  <c r="O8" i="5"/>
  <c r="P4" i="5"/>
  <c r="N33" i="3"/>
  <c r="O33" i="3"/>
  <c r="O26" i="3"/>
  <c r="P26" i="3"/>
  <c r="P11" i="3"/>
  <c r="P8" i="3"/>
  <c r="N6" i="3"/>
  <c r="O6" i="3"/>
  <c r="X32" i="2"/>
  <c r="Y32" i="2" s="1"/>
  <c r="P4" i="2"/>
  <c r="P16" i="2"/>
  <c r="O14" i="2"/>
  <c r="P14" i="2"/>
  <c r="P9" i="2"/>
  <c r="N30" i="1"/>
  <c r="P30" i="1"/>
  <c r="N18" i="1"/>
  <c r="O18" i="1"/>
  <c r="N20" i="1"/>
  <c r="O20" i="1"/>
  <c r="P16" i="1"/>
  <c r="N11" i="1"/>
  <c r="P4" i="1"/>
  <c r="N10" i="14"/>
  <c r="P10" i="14"/>
  <c r="O10" i="14"/>
  <c r="P28" i="14"/>
  <c r="O28" i="14"/>
  <c r="N28" i="14"/>
  <c r="P32" i="14"/>
  <c r="O32" i="14"/>
  <c r="N32" i="14"/>
  <c r="P19" i="14"/>
  <c r="O19" i="14"/>
  <c r="N19" i="14"/>
  <c r="P7" i="14"/>
  <c r="O7" i="14"/>
  <c r="N7" i="14"/>
  <c r="P36" i="14"/>
  <c r="O36" i="14"/>
  <c r="N36" i="14"/>
  <c r="P25" i="14"/>
  <c r="O25" i="14"/>
  <c r="N25" i="14"/>
  <c r="P17" i="14"/>
  <c r="N17" i="14"/>
  <c r="O17" i="14"/>
  <c r="N39" i="14"/>
  <c r="N43" i="14"/>
  <c r="O43" i="14"/>
  <c r="O47" i="14"/>
  <c r="I5" i="14"/>
  <c r="I7" i="14"/>
  <c r="I10" i="14"/>
  <c r="M12" i="14"/>
  <c r="M15" i="14"/>
  <c r="M23" i="14"/>
  <c r="M35" i="14"/>
  <c r="I35" i="14"/>
  <c r="O37" i="14"/>
  <c r="P47" i="14"/>
  <c r="M5" i="14"/>
  <c r="N33" i="14"/>
  <c r="P37" i="14"/>
  <c r="N41" i="14"/>
  <c r="N13" i="14"/>
  <c r="P21" i="14"/>
  <c r="O21" i="14"/>
  <c r="Y33" i="14"/>
  <c r="X33" i="14"/>
  <c r="M42" i="14"/>
  <c r="I42" i="14"/>
  <c r="N8" i="14"/>
  <c r="O13" i="14"/>
  <c r="O16" i="14"/>
  <c r="N16" i="14"/>
  <c r="N21" i="14"/>
  <c r="M27" i="14"/>
  <c r="I27" i="14"/>
  <c r="I36" i="14"/>
  <c r="O8" i="14"/>
  <c r="P16" i="14"/>
  <c r="I19" i="14"/>
  <c r="I32" i="14"/>
  <c r="M46" i="14"/>
  <c r="I46" i="14"/>
  <c r="I25" i="14"/>
  <c r="O39" i="14"/>
  <c r="O4" i="14"/>
  <c r="N4" i="14"/>
  <c r="P14" i="14"/>
  <c r="O14" i="14"/>
  <c r="N14" i="14"/>
  <c r="P4" i="14"/>
  <c r="M9" i="14"/>
  <c r="I9" i="14"/>
  <c r="I14" i="14"/>
  <c r="I17" i="14"/>
  <c r="I28" i="14"/>
  <c r="M40" i="14"/>
  <c r="I40" i="14"/>
  <c r="X34" i="14"/>
  <c r="Y34" i="14" s="1"/>
  <c r="M44" i="14"/>
  <c r="I44" i="14"/>
  <c r="M31" i="14"/>
  <c r="I31" i="14"/>
  <c r="M38" i="14"/>
  <c r="I38" i="14"/>
  <c r="I4" i="14"/>
  <c r="I16" i="14"/>
  <c r="P7" i="13"/>
  <c r="O7" i="13"/>
  <c r="N7" i="13"/>
  <c r="N15" i="13"/>
  <c r="P15" i="13"/>
  <c r="O15" i="13"/>
  <c r="P23" i="13"/>
  <c r="O23" i="13"/>
  <c r="N23" i="13"/>
  <c r="Y34" i="13"/>
  <c r="P17" i="13"/>
  <c r="O17" i="13"/>
  <c r="N17" i="13"/>
  <c r="P25" i="13"/>
  <c r="O25" i="13"/>
  <c r="N25" i="13"/>
  <c r="P32" i="13"/>
  <c r="O32" i="13"/>
  <c r="N32" i="13"/>
  <c r="P36" i="13"/>
  <c r="O36" i="13"/>
  <c r="N36" i="13"/>
  <c r="N10" i="13"/>
  <c r="P10" i="13"/>
  <c r="O10" i="13"/>
  <c r="P19" i="13"/>
  <c r="O19" i="13"/>
  <c r="N19" i="13"/>
  <c r="P12" i="13"/>
  <c r="O12" i="13"/>
  <c r="N12" i="13"/>
  <c r="P28" i="13"/>
  <c r="O28" i="13"/>
  <c r="N28" i="13"/>
  <c r="P21" i="13"/>
  <c r="O21" i="13"/>
  <c r="N21" i="13"/>
  <c r="N8" i="13"/>
  <c r="N13" i="13"/>
  <c r="X34" i="13"/>
  <c r="O4" i="13"/>
  <c r="O8" i="13"/>
  <c r="O13" i="13"/>
  <c r="O18" i="13"/>
  <c r="I21" i="13"/>
  <c r="N4" i="13"/>
  <c r="P18" i="13"/>
  <c r="O24" i="13"/>
  <c r="M31" i="13"/>
  <c r="I31" i="13"/>
  <c r="M35" i="13"/>
  <c r="I35" i="13"/>
  <c r="M40" i="13"/>
  <c r="I40" i="13"/>
  <c r="M46" i="13"/>
  <c r="I46" i="13"/>
  <c r="P4" i="13"/>
  <c r="O11" i="13"/>
  <c r="N16" i="13"/>
  <c r="P24" i="13"/>
  <c r="M27" i="13"/>
  <c r="I27" i="13"/>
  <c r="N29" i="13"/>
  <c r="N33" i="13"/>
  <c r="N37" i="13"/>
  <c r="N43" i="13"/>
  <c r="M9" i="13"/>
  <c r="I9" i="13"/>
  <c r="P11" i="13"/>
  <c r="T12" i="13" s="1"/>
  <c r="O14" i="13"/>
  <c r="N14" i="13"/>
  <c r="P16" i="13"/>
  <c r="I19" i="13"/>
  <c r="O29" i="13"/>
  <c r="O33" i="13"/>
  <c r="O37" i="13"/>
  <c r="O43" i="13"/>
  <c r="I14" i="13"/>
  <c r="I25" i="13"/>
  <c r="I5" i="13"/>
  <c r="I7" i="13"/>
  <c r="P14" i="13"/>
  <c r="O22" i="13"/>
  <c r="X33" i="13"/>
  <c r="Y33" i="13" s="1"/>
  <c r="M38" i="13"/>
  <c r="I38" i="13"/>
  <c r="M44" i="13"/>
  <c r="I44" i="13"/>
  <c r="M5" i="13"/>
  <c r="I12" i="13"/>
  <c r="I17" i="13"/>
  <c r="P22" i="13"/>
  <c r="I32" i="13"/>
  <c r="N41" i="13"/>
  <c r="N47" i="13"/>
  <c r="I10" i="13"/>
  <c r="I15" i="13"/>
  <c r="I28" i="13"/>
  <c r="I36" i="13"/>
  <c r="O41" i="13"/>
  <c r="O47" i="13"/>
  <c r="I23" i="13"/>
  <c r="O30" i="13"/>
  <c r="O34" i="13"/>
  <c r="O20" i="13"/>
  <c r="O26" i="13"/>
  <c r="P30" i="13"/>
  <c r="P34" i="13"/>
  <c r="M42" i="13"/>
  <c r="I42" i="13"/>
  <c r="I4" i="13"/>
  <c r="I16" i="13"/>
  <c r="P12" i="12"/>
  <c r="O12" i="12"/>
  <c r="N12" i="12"/>
  <c r="P28" i="12"/>
  <c r="O28" i="12"/>
  <c r="N28" i="12"/>
  <c r="P19" i="12"/>
  <c r="O19" i="12"/>
  <c r="N19" i="12"/>
  <c r="P7" i="12"/>
  <c r="O7" i="12"/>
  <c r="N7" i="12"/>
  <c r="P14" i="12"/>
  <c r="O14" i="12"/>
  <c r="N14" i="12"/>
  <c r="P32" i="12"/>
  <c r="O32" i="12"/>
  <c r="N32" i="12"/>
  <c r="P10" i="12"/>
  <c r="O10" i="12"/>
  <c r="N10" i="12"/>
  <c r="P15" i="12"/>
  <c r="O15" i="12"/>
  <c r="N15" i="12"/>
  <c r="P23" i="12"/>
  <c r="O23" i="12"/>
  <c r="N23" i="12"/>
  <c r="P36" i="12"/>
  <c r="O36" i="12"/>
  <c r="N36" i="12"/>
  <c r="P5" i="12"/>
  <c r="O5" i="12"/>
  <c r="N5" i="12"/>
  <c r="N17" i="12"/>
  <c r="P17" i="12"/>
  <c r="O17" i="12"/>
  <c r="P25" i="12"/>
  <c r="O25" i="12"/>
  <c r="N25" i="12"/>
  <c r="P9" i="12"/>
  <c r="T14" i="12" s="1"/>
  <c r="O9" i="12"/>
  <c r="N9" i="12"/>
  <c r="M16" i="12"/>
  <c r="I16" i="12"/>
  <c r="N21" i="12"/>
  <c r="O24" i="12"/>
  <c r="P31" i="12"/>
  <c r="O31" i="12"/>
  <c r="N31" i="12"/>
  <c r="P35" i="12"/>
  <c r="O35" i="12"/>
  <c r="N35" i="12"/>
  <c r="P40" i="12"/>
  <c r="O40" i="12"/>
  <c r="N40" i="12"/>
  <c r="P46" i="12"/>
  <c r="O46" i="12"/>
  <c r="N46" i="12"/>
  <c r="I9" i="12"/>
  <c r="I19" i="12"/>
  <c r="O21" i="12"/>
  <c r="P24" i="12"/>
  <c r="P27" i="12"/>
  <c r="O27" i="12"/>
  <c r="N27" i="12"/>
  <c r="N29" i="12"/>
  <c r="I31" i="12"/>
  <c r="I35" i="12"/>
  <c r="N37" i="12"/>
  <c r="I40" i="12"/>
  <c r="N43" i="12"/>
  <c r="I46" i="12"/>
  <c r="I5" i="12"/>
  <c r="I7" i="12"/>
  <c r="O29" i="12"/>
  <c r="O33" i="12"/>
  <c r="O37" i="12"/>
  <c r="O43" i="12"/>
  <c r="I12" i="12"/>
  <c r="I14" i="12"/>
  <c r="I25" i="12"/>
  <c r="P33" i="12"/>
  <c r="I10" i="12"/>
  <c r="I17" i="12"/>
  <c r="P38" i="12"/>
  <c r="O38" i="12"/>
  <c r="N38" i="12"/>
  <c r="P44" i="12"/>
  <c r="O44" i="12"/>
  <c r="N44" i="12"/>
  <c r="I32" i="12"/>
  <c r="X33" i="12"/>
  <c r="Y33" i="12" s="1"/>
  <c r="I38" i="12"/>
  <c r="N41" i="12"/>
  <c r="I44" i="12"/>
  <c r="N47" i="12"/>
  <c r="I15" i="12"/>
  <c r="I28" i="12"/>
  <c r="I36" i="12"/>
  <c r="O41" i="12"/>
  <c r="O47" i="12"/>
  <c r="O20" i="12"/>
  <c r="I23" i="12"/>
  <c r="O30" i="12"/>
  <c r="O34" i="12"/>
  <c r="N8" i="12"/>
  <c r="P20" i="12"/>
  <c r="O26" i="12"/>
  <c r="P30" i="12"/>
  <c r="P34" i="12"/>
  <c r="P42" i="12"/>
  <c r="O42" i="12"/>
  <c r="N42" i="12"/>
  <c r="O8" i="12"/>
  <c r="P26" i="12"/>
  <c r="Y32" i="12"/>
  <c r="N39" i="12"/>
  <c r="I42" i="12"/>
  <c r="N45" i="12"/>
  <c r="I27" i="12"/>
  <c r="O22" i="12"/>
  <c r="P22" i="12"/>
  <c r="M4" i="12"/>
  <c r="I4" i="12"/>
  <c r="I11" i="12"/>
  <c r="I18" i="12"/>
  <c r="I20" i="12"/>
  <c r="I22" i="12"/>
  <c r="I24" i="12"/>
  <c r="I26" i="12"/>
  <c r="I30" i="12"/>
  <c r="X32" i="12"/>
  <c r="I34" i="12"/>
  <c r="P5" i="11"/>
  <c r="T13" i="11" s="1"/>
  <c r="O5" i="11"/>
  <c r="N5" i="11"/>
  <c r="P10" i="11"/>
  <c r="O10" i="11"/>
  <c r="N10" i="11"/>
  <c r="P17" i="11"/>
  <c r="O17" i="11"/>
  <c r="N17" i="11"/>
  <c r="P12" i="11"/>
  <c r="O12" i="11"/>
  <c r="N12" i="11"/>
  <c r="P25" i="11"/>
  <c r="O25" i="11"/>
  <c r="N25" i="11"/>
  <c r="P19" i="11"/>
  <c r="O19" i="11"/>
  <c r="N19" i="11"/>
  <c r="P7" i="11"/>
  <c r="O7" i="11"/>
  <c r="N7" i="11"/>
  <c r="P28" i="11"/>
  <c r="O28" i="11"/>
  <c r="N28" i="11"/>
  <c r="P46" i="11"/>
  <c r="O46" i="11"/>
  <c r="N46" i="11"/>
  <c r="P14" i="11"/>
  <c r="O14" i="11"/>
  <c r="N14" i="11"/>
  <c r="O15" i="11"/>
  <c r="N15" i="11"/>
  <c r="P15" i="11"/>
  <c r="P23" i="11"/>
  <c r="O23" i="11"/>
  <c r="N23" i="11"/>
  <c r="P36" i="11"/>
  <c r="O36" i="11"/>
  <c r="N36" i="11"/>
  <c r="P32" i="11"/>
  <c r="O32" i="11"/>
  <c r="N32" i="11"/>
  <c r="P31" i="11"/>
  <c r="O31" i="11"/>
  <c r="N31" i="11"/>
  <c r="P35" i="11"/>
  <c r="O35" i="11"/>
  <c r="N35" i="11"/>
  <c r="P40" i="11"/>
  <c r="O40" i="11"/>
  <c r="N40" i="11"/>
  <c r="M4" i="11"/>
  <c r="I4" i="11"/>
  <c r="O11" i="11"/>
  <c r="N21" i="11"/>
  <c r="N27" i="11"/>
  <c r="P27" i="11"/>
  <c r="O27" i="11"/>
  <c r="N29" i="11"/>
  <c r="I31" i="11"/>
  <c r="N33" i="11"/>
  <c r="I35" i="11"/>
  <c r="N37" i="11"/>
  <c r="I40" i="11"/>
  <c r="I46" i="11"/>
  <c r="P9" i="11"/>
  <c r="T14" i="11" s="1"/>
  <c r="O9" i="11"/>
  <c r="N9" i="11"/>
  <c r="P11" i="11"/>
  <c r="T12" i="11" s="1"/>
  <c r="M16" i="11"/>
  <c r="I16" i="11"/>
  <c r="O21" i="11"/>
  <c r="I27" i="11"/>
  <c r="O29" i="11"/>
  <c r="O33" i="11"/>
  <c r="O37" i="11"/>
  <c r="I9" i="11"/>
  <c r="I19" i="11"/>
  <c r="I25" i="11"/>
  <c r="I7" i="11"/>
  <c r="O22" i="11"/>
  <c r="P38" i="11"/>
  <c r="O38" i="11"/>
  <c r="N38" i="11"/>
  <c r="P44" i="11"/>
  <c r="O44" i="11"/>
  <c r="N44" i="11"/>
  <c r="I5" i="11"/>
  <c r="I12" i="11"/>
  <c r="I14" i="11"/>
  <c r="P22" i="11"/>
  <c r="I32" i="11"/>
  <c r="X33" i="11"/>
  <c r="Y33" i="11" s="1"/>
  <c r="I38" i="11"/>
  <c r="N41" i="11"/>
  <c r="I44" i="11"/>
  <c r="I10" i="11"/>
  <c r="I17" i="11"/>
  <c r="I28" i="11"/>
  <c r="I36" i="11"/>
  <c r="O41" i="11"/>
  <c r="N47" i="11"/>
  <c r="I23" i="11"/>
  <c r="O30" i="11"/>
  <c r="O34" i="11"/>
  <c r="O47" i="11"/>
  <c r="I15" i="11"/>
  <c r="O20" i="11"/>
  <c r="O26" i="11"/>
  <c r="P30" i="11"/>
  <c r="P34" i="11"/>
  <c r="P42" i="11"/>
  <c r="O42" i="11"/>
  <c r="N42" i="11"/>
  <c r="P20" i="11"/>
  <c r="P26" i="11"/>
  <c r="N39" i="11"/>
  <c r="I42" i="11"/>
  <c r="N45" i="11"/>
  <c r="H49" i="11"/>
  <c r="N43" i="11"/>
  <c r="O43" i="11"/>
  <c r="I11" i="11"/>
  <c r="I18" i="11"/>
  <c r="I20" i="11"/>
  <c r="I22" i="11"/>
  <c r="I24" i="11"/>
  <c r="I26" i="11"/>
  <c r="I30" i="11"/>
  <c r="X32" i="11"/>
  <c r="Y32" i="11" s="1"/>
  <c r="I34" i="11"/>
  <c r="I6" i="11"/>
  <c r="P19" i="9"/>
  <c r="O19" i="9"/>
  <c r="N19" i="9"/>
  <c r="P32" i="9"/>
  <c r="O32" i="9"/>
  <c r="N32" i="9"/>
  <c r="P23" i="9"/>
  <c r="O23" i="9"/>
  <c r="N23" i="9"/>
  <c r="P36" i="9"/>
  <c r="O36" i="9"/>
  <c r="N36" i="9"/>
  <c r="P25" i="9"/>
  <c r="O25" i="9"/>
  <c r="N25" i="9"/>
  <c r="P17" i="9"/>
  <c r="O17" i="9"/>
  <c r="N17" i="9"/>
  <c r="P12" i="9"/>
  <c r="O12" i="9"/>
  <c r="N12" i="9"/>
  <c r="P28" i="9"/>
  <c r="O28" i="9"/>
  <c r="N28" i="9"/>
  <c r="P7" i="9"/>
  <c r="O7" i="9"/>
  <c r="N7" i="9"/>
  <c r="M42" i="9"/>
  <c r="I42" i="9"/>
  <c r="I5" i="9"/>
  <c r="N10" i="9"/>
  <c r="N29" i="9"/>
  <c r="X33" i="9"/>
  <c r="Y33" i="9" s="1"/>
  <c r="I36" i="9"/>
  <c r="M5" i="9"/>
  <c r="O10" i="9"/>
  <c r="N21" i="9"/>
  <c r="O27" i="9"/>
  <c r="N27" i="9"/>
  <c r="P27" i="9"/>
  <c r="O29" i="9"/>
  <c r="N39" i="9"/>
  <c r="O46" i="9"/>
  <c r="N46" i="9"/>
  <c r="P46" i="9"/>
  <c r="N13" i="9"/>
  <c r="O21" i="9"/>
  <c r="I27" i="9"/>
  <c r="I32" i="9"/>
  <c r="O34" i="9"/>
  <c r="O39" i="9"/>
  <c r="I46" i="9"/>
  <c r="N8" i="9"/>
  <c r="O13" i="9"/>
  <c r="I19" i="9"/>
  <c r="I25" i="9"/>
  <c r="P34" i="9"/>
  <c r="O8" i="9"/>
  <c r="O22" i="9"/>
  <c r="M40" i="9"/>
  <c r="I40" i="9"/>
  <c r="O43" i="9"/>
  <c r="N6" i="9"/>
  <c r="P22" i="9"/>
  <c r="X34" i="9"/>
  <c r="Y34" i="9" s="1"/>
  <c r="P43" i="9"/>
  <c r="O6" i="9"/>
  <c r="O14" i="9"/>
  <c r="P14" i="9"/>
  <c r="N14" i="9"/>
  <c r="I28" i="9"/>
  <c r="N37" i="9"/>
  <c r="M44" i="9"/>
  <c r="I44" i="9"/>
  <c r="N47" i="9"/>
  <c r="M9" i="9"/>
  <c r="I9" i="9"/>
  <c r="I14" i="9"/>
  <c r="I17" i="9"/>
  <c r="I23" i="9"/>
  <c r="M35" i="9"/>
  <c r="I35" i="9"/>
  <c r="O37" i="9"/>
  <c r="O47" i="9"/>
  <c r="O4" i="9"/>
  <c r="N4" i="9"/>
  <c r="I12" i="9"/>
  <c r="O20" i="9"/>
  <c r="O26" i="9"/>
  <c r="N41" i="9"/>
  <c r="P4" i="9"/>
  <c r="P20" i="9"/>
  <c r="P26" i="9"/>
  <c r="M38" i="9"/>
  <c r="I38" i="9"/>
  <c r="M31" i="9"/>
  <c r="I31" i="9"/>
  <c r="M16" i="9"/>
  <c r="I20" i="9"/>
  <c r="I22" i="9"/>
  <c r="I26" i="9"/>
  <c r="I34" i="9"/>
  <c r="I6" i="9"/>
  <c r="M11" i="9"/>
  <c r="M18" i="9"/>
  <c r="M24" i="9"/>
  <c r="M30" i="9"/>
  <c r="Y32" i="9"/>
  <c r="I4" i="9"/>
  <c r="O15" i="7"/>
  <c r="N15" i="7"/>
  <c r="P15" i="7"/>
  <c r="P25" i="7"/>
  <c r="O25" i="7"/>
  <c r="N25" i="7"/>
  <c r="P17" i="7"/>
  <c r="O17" i="7"/>
  <c r="N17" i="7"/>
  <c r="P28" i="7"/>
  <c r="O28" i="7"/>
  <c r="N28" i="7"/>
  <c r="P12" i="7"/>
  <c r="O12" i="7"/>
  <c r="N12" i="7"/>
  <c r="P21" i="7"/>
  <c r="O21" i="7"/>
  <c r="N21" i="7"/>
  <c r="P36" i="7"/>
  <c r="O36" i="7"/>
  <c r="N36" i="7"/>
  <c r="P32" i="7"/>
  <c r="O32" i="7"/>
  <c r="N32" i="7"/>
  <c r="P23" i="7"/>
  <c r="O23" i="7"/>
  <c r="N23" i="7"/>
  <c r="O4" i="7"/>
  <c r="N4" i="7"/>
  <c r="P7" i="7"/>
  <c r="O7" i="7"/>
  <c r="N7" i="7"/>
  <c r="P4" i="7"/>
  <c r="I7" i="7"/>
  <c r="O16" i="7"/>
  <c r="N16" i="7"/>
  <c r="P19" i="7"/>
  <c r="O19" i="7"/>
  <c r="N33" i="7"/>
  <c r="M38" i="7"/>
  <c r="I38" i="7"/>
  <c r="N10" i="7"/>
  <c r="N13" i="7"/>
  <c r="P16" i="7"/>
  <c r="N19" i="7"/>
  <c r="I23" i="7"/>
  <c r="M31" i="7"/>
  <c r="I31" i="7"/>
  <c r="O33" i="7"/>
  <c r="N45" i="7"/>
  <c r="H49" i="7"/>
  <c r="O10" i="7"/>
  <c r="O13" i="7"/>
  <c r="M42" i="7"/>
  <c r="I42" i="7"/>
  <c r="O45" i="7"/>
  <c r="I5" i="7"/>
  <c r="N29" i="7"/>
  <c r="X33" i="7"/>
  <c r="Y33" i="7" s="1"/>
  <c r="I36" i="7"/>
  <c r="M5" i="7"/>
  <c r="N8" i="7"/>
  <c r="I17" i="7"/>
  <c r="O29" i="7"/>
  <c r="N39" i="7"/>
  <c r="M46" i="7"/>
  <c r="I46" i="7"/>
  <c r="O8" i="7"/>
  <c r="I14" i="7"/>
  <c r="M14" i="7"/>
  <c r="M27" i="7"/>
  <c r="I27" i="7"/>
  <c r="I32" i="7"/>
  <c r="O39" i="7"/>
  <c r="I21" i="7"/>
  <c r="N43" i="7"/>
  <c r="N6" i="7"/>
  <c r="I15" i="7"/>
  <c r="M40" i="7"/>
  <c r="I40" i="7"/>
  <c r="O43" i="7"/>
  <c r="O6" i="7"/>
  <c r="P9" i="7"/>
  <c r="N9" i="7"/>
  <c r="O9" i="7"/>
  <c r="I12" i="7"/>
  <c r="I25" i="7"/>
  <c r="X34" i="7"/>
  <c r="Y34" i="7" s="1"/>
  <c r="N47" i="7"/>
  <c r="I28" i="7"/>
  <c r="N37" i="7"/>
  <c r="M44" i="7"/>
  <c r="I44" i="7"/>
  <c r="O47" i="7"/>
  <c r="M35" i="7"/>
  <c r="I35" i="7"/>
  <c r="I9" i="7"/>
  <c r="I6" i="7"/>
  <c r="M11" i="7"/>
  <c r="M18" i="7"/>
  <c r="M20" i="7"/>
  <c r="M22" i="7"/>
  <c r="M24" i="7"/>
  <c r="M26" i="7"/>
  <c r="M30" i="7"/>
  <c r="Y32" i="7"/>
  <c r="M34" i="7"/>
  <c r="I4" i="7"/>
  <c r="I16" i="7"/>
  <c r="P32" i="6"/>
  <c r="O32" i="6"/>
  <c r="N32" i="6"/>
  <c r="P17" i="6"/>
  <c r="O17" i="6"/>
  <c r="N17" i="6"/>
  <c r="P24" i="6"/>
  <c r="O24" i="6"/>
  <c r="N24" i="6"/>
  <c r="N25" i="6"/>
  <c r="P25" i="6"/>
  <c r="O25" i="6"/>
  <c r="P7" i="6"/>
  <c r="O7" i="6"/>
  <c r="N7" i="6"/>
  <c r="P10" i="6"/>
  <c r="O10" i="6"/>
  <c r="N10" i="6"/>
  <c r="N11" i="6"/>
  <c r="P11" i="6"/>
  <c r="O11" i="6"/>
  <c r="O13" i="6"/>
  <c r="N13" i="6"/>
  <c r="P13" i="6"/>
  <c r="P28" i="6"/>
  <c r="O28" i="6"/>
  <c r="N28" i="6"/>
  <c r="P5" i="6"/>
  <c r="O5" i="6"/>
  <c r="N5" i="6"/>
  <c r="P8" i="6"/>
  <c r="O8" i="6"/>
  <c r="N8" i="6"/>
  <c r="P15" i="6"/>
  <c r="O15" i="6"/>
  <c r="N15" i="6"/>
  <c r="O6" i="6"/>
  <c r="N6" i="6"/>
  <c r="I6" i="6"/>
  <c r="N21" i="6"/>
  <c r="P31" i="6"/>
  <c r="O31" i="6"/>
  <c r="N31" i="6"/>
  <c r="P36" i="6"/>
  <c r="O36" i="6"/>
  <c r="N36" i="6"/>
  <c r="I5" i="6"/>
  <c r="P6" i="6"/>
  <c r="N14" i="6"/>
  <c r="O21" i="6"/>
  <c r="O29" i="6"/>
  <c r="N33" i="6"/>
  <c r="M12" i="6"/>
  <c r="I12" i="6"/>
  <c r="O14" i="6"/>
  <c r="M19" i="6"/>
  <c r="P29" i="6"/>
  <c r="O33" i="6"/>
  <c r="I17" i="6"/>
  <c r="N22" i="6"/>
  <c r="I7" i="6"/>
  <c r="I8" i="6"/>
  <c r="I10" i="6"/>
  <c r="O22" i="6"/>
  <c r="N26" i="6"/>
  <c r="X30" i="6"/>
  <c r="Y30" i="6" s="1"/>
  <c r="P34" i="6"/>
  <c r="O34" i="6"/>
  <c r="N34" i="6"/>
  <c r="I15" i="6"/>
  <c r="O26" i="6"/>
  <c r="N20" i="6"/>
  <c r="N30" i="6"/>
  <c r="I13" i="6"/>
  <c r="O20" i="6"/>
  <c r="O30" i="6"/>
  <c r="I11" i="6"/>
  <c r="P23" i="6"/>
  <c r="O23" i="6"/>
  <c r="N23" i="6"/>
  <c r="P27" i="6"/>
  <c r="O27" i="6"/>
  <c r="N27" i="6"/>
  <c r="I14" i="6"/>
  <c r="I16" i="6"/>
  <c r="I18" i="6"/>
  <c r="I20" i="6"/>
  <c r="I22" i="6"/>
  <c r="X29" i="6"/>
  <c r="Y29" i="6" s="1"/>
  <c r="P19" i="5"/>
  <c r="O19" i="5"/>
  <c r="N19" i="5"/>
  <c r="P23" i="5"/>
  <c r="O23" i="5"/>
  <c r="N23" i="5"/>
  <c r="P15" i="5"/>
  <c r="O15" i="5"/>
  <c r="N15" i="5"/>
  <c r="P10" i="5"/>
  <c r="O10" i="5"/>
  <c r="N10" i="5"/>
  <c r="P17" i="5"/>
  <c r="O17" i="5"/>
  <c r="N17" i="5"/>
  <c r="P21" i="5"/>
  <c r="T12" i="5" s="1"/>
  <c r="O21" i="5"/>
  <c r="N21" i="5"/>
  <c r="P25" i="5"/>
  <c r="O25" i="5"/>
  <c r="N25" i="5"/>
  <c r="M5" i="5"/>
  <c r="Y30" i="5"/>
  <c r="P9" i="5"/>
  <c r="O9" i="5"/>
  <c r="N9" i="5"/>
  <c r="P12" i="5"/>
  <c r="O12" i="5"/>
  <c r="N12" i="5"/>
  <c r="N6" i="5"/>
  <c r="P27" i="5"/>
  <c r="O27" i="5"/>
  <c r="N27" i="5"/>
  <c r="O6" i="5"/>
  <c r="N13" i="5"/>
  <c r="M7" i="5"/>
  <c r="O13" i="5"/>
  <c r="Y31" i="5"/>
  <c r="P14" i="5"/>
  <c r="O14" i="5"/>
  <c r="N14" i="5"/>
  <c r="X30" i="5"/>
  <c r="N4" i="5"/>
  <c r="N16" i="5"/>
  <c r="P17" i="3"/>
  <c r="O17" i="3"/>
  <c r="N17" i="3"/>
  <c r="P28" i="3"/>
  <c r="O28" i="3"/>
  <c r="N28" i="3"/>
  <c r="P10" i="3"/>
  <c r="O10" i="3"/>
  <c r="N10" i="3"/>
  <c r="P19" i="3"/>
  <c r="O19" i="3"/>
  <c r="N19" i="3"/>
  <c r="P21" i="3"/>
  <c r="O21" i="3"/>
  <c r="N21" i="3"/>
  <c r="P12" i="3"/>
  <c r="O12" i="3"/>
  <c r="N12" i="3"/>
  <c r="P23" i="3"/>
  <c r="O23" i="3"/>
  <c r="N23" i="3"/>
  <c r="P32" i="3"/>
  <c r="O32" i="3"/>
  <c r="N32" i="3"/>
  <c r="P7" i="3"/>
  <c r="O7" i="3"/>
  <c r="N7" i="3"/>
  <c r="P25" i="3"/>
  <c r="O25" i="3"/>
  <c r="N25" i="3"/>
  <c r="P36" i="3"/>
  <c r="O36" i="3"/>
  <c r="N36" i="3"/>
  <c r="P15" i="3"/>
  <c r="O15" i="3"/>
  <c r="N15" i="3"/>
  <c r="N14" i="3"/>
  <c r="P14" i="3"/>
  <c r="O14" i="3"/>
  <c r="M31" i="3"/>
  <c r="M9" i="3"/>
  <c r="O4" i="3"/>
  <c r="N4" i="3"/>
  <c r="N29" i="3"/>
  <c r="X30" i="3"/>
  <c r="Y30" i="3" s="1"/>
  <c r="P4" i="3"/>
  <c r="O29" i="3"/>
  <c r="M27" i="3"/>
  <c r="O18" i="3"/>
  <c r="M5" i="3"/>
  <c r="P18" i="3"/>
  <c r="O30" i="3"/>
  <c r="X31" i="3"/>
  <c r="Y31" i="3" s="1"/>
  <c r="N13" i="3"/>
  <c r="P30" i="3"/>
  <c r="N8" i="3"/>
  <c r="O13" i="3"/>
  <c r="O16" i="3"/>
  <c r="N16" i="3"/>
  <c r="O22" i="3"/>
  <c r="M35" i="3"/>
  <c r="O11" i="3"/>
  <c r="P16" i="3"/>
  <c r="P22" i="3"/>
  <c r="X29" i="3"/>
  <c r="Y29" i="3" s="1"/>
  <c r="M20" i="3"/>
  <c r="M24" i="3"/>
  <c r="M34" i="3"/>
  <c r="P8" i="2"/>
  <c r="O8" i="2"/>
  <c r="N8" i="2"/>
  <c r="P15" i="2"/>
  <c r="O15" i="2"/>
  <c r="N15" i="2"/>
  <c r="P10" i="2"/>
  <c r="O10" i="2"/>
  <c r="N10" i="2"/>
  <c r="P17" i="2"/>
  <c r="O17" i="2"/>
  <c r="N17" i="2"/>
  <c r="P12" i="2"/>
  <c r="O12" i="2"/>
  <c r="N12" i="2"/>
  <c r="P19" i="2"/>
  <c r="O19" i="2"/>
  <c r="N19" i="2"/>
  <c r="X31" i="2"/>
  <c r="Y31" i="2" s="1"/>
  <c r="P6" i="2"/>
  <c r="O6" i="2"/>
  <c r="N6" i="2"/>
  <c r="M7" i="2"/>
  <c r="M22" i="2" s="1"/>
  <c r="T2" i="2" s="1"/>
  <c r="P5" i="2"/>
  <c r="O5" i="2"/>
  <c r="N5" i="2"/>
  <c r="P13" i="2"/>
  <c r="O13" i="2"/>
  <c r="N13" i="2"/>
  <c r="P20" i="2"/>
  <c r="O20" i="2"/>
  <c r="N18" i="2"/>
  <c r="N11" i="2"/>
  <c r="O18" i="2"/>
  <c r="N4" i="2"/>
  <c r="N9" i="2"/>
  <c r="O11" i="2"/>
  <c r="N16" i="2"/>
  <c r="O4" i="2"/>
  <c r="X30" i="2"/>
  <c r="Y30" i="2" s="1"/>
  <c r="O17" i="1"/>
  <c r="N17" i="1"/>
  <c r="P17" i="1"/>
  <c r="O21" i="1"/>
  <c r="P21" i="1"/>
  <c r="N21" i="1"/>
  <c r="P19" i="1"/>
  <c r="O19" i="1"/>
  <c r="N19" i="1"/>
  <c r="P10" i="1"/>
  <c r="O10" i="1"/>
  <c r="N10" i="1"/>
  <c r="P15" i="1"/>
  <c r="O15" i="1"/>
  <c r="N15" i="1"/>
  <c r="M7" i="1"/>
  <c r="O13" i="1"/>
  <c r="N29" i="1"/>
  <c r="P22" i="1"/>
  <c r="P26" i="1"/>
  <c r="O29" i="1"/>
  <c r="N8" i="1"/>
  <c r="P23" i="1"/>
  <c r="O23" i="1"/>
  <c r="N23" i="1"/>
  <c r="O8" i="1"/>
  <c r="M5" i="1"/>
  <c r="O27" i="1"/>
  <c r="P27" i="1"/>
  <c r="N27" i="1"/>
  <c r="P9" i="1"/>
  <c r="O9" i="1"/>
  <c r="N9" i="1"/>
  <c r="X34" i="1"/>
  <c r="Y34" i="1" s="1"/>
  <c r="N6" i="1"/>
  <c r="P12" i="1"/>
  <c r="O12" i="1"/>
  <c r="N12" i="1"/>
  <c r="O24" i="1"/>
  <c r="O6" i="1"/>
  <c r="P24" i="1"/>
  <c r="P28" i="1"/>
  <c r="O28" i="1"/>
  <c r="N28" i="1"/>
  <c r="P25" i="1"/>
  <c r="O25" i="1"/>
  <c r="N25" i="1"/>
  <c r="N13" i="1"/>
  <c r="O22" i="1"/>
  <c r="O26" i="1"/>
  <c r="P14" i="1"/>
  <c r="O14" i="1"/>
  <c r="N14" i="1"/>
  <c r="X33" i="1"/>
  <c r="Y33" i="1" s="1"/>
  <c r="N4" i="1"/>
  <c r="N16" i="1"/>
  <c r="I4" i="15"/>
  <c r="I49" i="15" s="1"/>
  <c r="W35" i="15"/>
  <c r="X35" i="15" s="1"/>
  <c r="Y35" i="15" s="1"/>
  <c r="W34" i="15"/>
  <c r="W33" i="15"/>
  <c r="W32" i="15"/>
  <c r="X32" i="15" s="1"/>
  <c r="Y32" i="15" s="1"/>
  <c r="M4" i="15"/>
  <c r="T12" i="6" l="1"/>
  <c r="M29" i="5"/>
  <c r="T2" i="5" s="1"/>
  <c r="T13" i="2"/>
  <c r="T14" i="2"/>
  <c r="P31" i="14"/>
  <c r="O31" i="14"/>
  <c r="N31" i="14"/>
  <c r="P42" i="14"/>
  <c r="T15" i="14" s="1"/>
  <c r="O42" i="14"/>
  <c r="N42" i="14"/>
  <c r="P44" i="14"/>
  <c r="O44" i="14"/>
  <c r="N44" i="14"/>
  <c r="P23" i="14"/>
  <c r="T16" i="14" s="1"/>
  <c r="W31" i="14" s="1"/>
  <c r="O23" i="14"/>
  <c r="N23" i="14"/>
  <c r="O15" i="14"/>
  <c r="P15" i="14"/>
  <c r="N15" i="14"/>
  <c r="M49" i="14"/>
  <c r="T2" i="14" s="1"/>
  <c r="P12" i="14"/>
  <c r="O12" i="14"/>
  <c r="N12" i="14"/>
  <c r="P40" i="14"/>
  <c r="O40" i="14"/>
  <c r="N40" i="14"/>
  <c r="N49" i="14"/>
  <c r="T3" i="14" s="1"/>
  <c r="P27" i="14"/>
  <c r="O27" i="14"/>
  <c r="N27" i="14"/>
  <c r="I49" i="14"/>
  <c r="P5" i="14"/>
  <c r="N5" i="14"/>
  <c r="O5" i="14"/>
  <c r="O49" i="14" s="1"/>
  <c r="T9" i="14" s="1"/>
  <c r="T10" i="14" s="1"/>
  <c r="P38" i="14"/>
  <c r="O38" i="14"/>
  <c r="N38" i="14"/>
  <c r="P9" i="14"/>
  <c r="T14" i="14" s="1"/>
  <c r="O9" i="14"/>
  <c r="N9" i="14"/>
  <c r="P46" i="14"/>
  <c r="O46" i="14"/>
  <c r="N46" i="14"/>
  <c r="P35" i="14"/>
  <c r="O35" i="14"/>
  <c r="N35" i="14"/>
  <c r="P9" i="13"/>
  <c r="N9" i="13"/>
  <c r="O9" i="13"/>
  <c r="P5" i="13"/>
  <c r="T13" i="13" s="1"/>
  <c r="O5" i="13"/>
  <c r="N5" i="13"/>
  <c r="N49" i="13" s="1"/>
  <c r="T3" i="13" s="1"/>
  <c r="O46" i="13"/>
  <c r="N46" i="13"/>
  <c r="P46" i="13"/>
  <c r="I49" i="13"/>
  <c r="O44" i="13"/>
  <c r="N44" i="13"/>
  <c r="P44" i="13"/>
  <c r="O40" i="13"/>
  <c r="N40" i="13"/>
  <c r="P40" i="13"/>
  <c r="M49" i="13"/>
  <c r="T2" i="13" s="1"/>
  <c r="O42" i="13"/>
  <c r="N42" i="13"/>
  <c r="P42" i="13"/>
  <c r="O38" i="13"/>
  <c r="N38" i="13"/>
  <c r="P38" i="13"/>
  <c r="O35" i="13"/>
  <c r="N35" i="13"/>
  <c r="P35" i="13"/>
  <c r="O27" i="13"/>
  <c r="N27" i="13"/>
  <c r="P27" i="13"/>
  <c r="T16" i="13" s="1"/>
  <c r="O31" i="13"/>
  <c r="O49" i="13" s="1"/>
  <c r="T9" i="13" s="1"/>
  <c r="T10" i="13" s="1"/>
  <c r="N31" i="13"/>
  <c r="P31" i="13"/>
  <c r="T15" i="13"/>
  <c r="O4" i="12"/>
  <c r="N4" i="12"/>
  <c r="M49" i="12"/>
  <c r="T2" i="12" s="1"/>
  <c r="P4" i="12"/>
  <c r="O16" i="12"/>
  <c r="N16" i="12"/>
  <c r="P16" i="12"/>
  <c r="T13" i="12"/>
  <c r="I49" i="12"/>
  <c r="T15" i="12"/>
  <c r="O16" i="11"/>
  <c r="N16" i="11"/>
  <c r="P16" i="11"/>
  <c r="I49" i="11"/>
  <c r="O4" i="11"/>
  <c r="N4" i="11"/>
  <c r="N49" i="11" s="1"/>
  <c r="T3" i="11" s="1"/>
  <c r="M49" i="11"/>
  <c r="T2" i="11" s="1"/>
  <c r="P4" i="11"/>
  <c r="T15" i="11"/>
  <c r="N11" i="9"/>
  <c r="P11" i="9"/>
  <c r="T12" i="9" s="1"/>
  <c r="O11" i="9"/>
  <c r="O35" i="9"/>
  <c r="P35" i="9"/>
  <c r="N35" i="9"/>
  <c r="P9" i="9"/>
  <c r="T14" i="9" s="1"/>
  <c r="N9" i="9"/>
  <c r="N49" i="9" s="1"/>
  <c r="T3" i="9" s="1"/>
  <c r="O9" i="9"/>
  <c r="O16" i="9"/>
  <c r="N16" i="9"/>
  <c r="P16" i="9"/>
  <c r="T15" i="9" s="1"/>
  <c r="M49" i="9"/>
  <c r="T2" i="9" s="1"/>
  <c r="O42" i="9"/>
  <c r="P42" i="9"/>
  <c r="N42" i="9"/>
  <c r="I49" i="9"/>
  <c r="P31" i="9"/>
  <c r="O31" i="9"/>
  <c r="N31" i="9"/>
  <c r="O49" i="9"/>
  <c r="T9" i="9" s="1"/>
  <c r="T10" i="9" s="1"/>
  <c r="O44" i="9"/>
  <c r="P44" i="9"/>
  <c r="N44" i="9"/>
  <c r="N30" i="9"/>
  <c r="P30" i="9"/>
  <c r="O30" i="9"/>
  <c r="P40" i="9"/>
  <c r="O40" i="9"/>
  <c r="N40" i="9"/>
  <c r="N24" i="9"/>
  <c r="P24" i="9"/>
  <c r="O24" i="9"/>
  <c r="O38" i="9"/>
  <c r="P38" i="9"/>
  <c r="N38" i="9"/>
  <c r="P5" i="9"/>
  <c r="T13" i="9" s="1"/>
  <c r="O5" i="9"/>
  <c r="N5" i="9"/>
  <c r="N18" i="9"/>
  <c r="P18" i="9"/>
  <c r="T16" i="9" s="1"/>
  <c r="W31" i="9" s="1"/>
  <c r="O18" i="9"/>
  <c r="N24" i="7"/>
  <c r="P24" i="7"/>
  <c r="O24" i="7"/>
  <c r="O40" i="7"/>
  <c r="P40" i="7"/>
  <c r="N40" i="7"/>
  <c r="N22" i="7"/>
  <c r="O22" i="7"/>
  <c r="P22" i="7"/>
  <c r="O46" i="7"/>
  <c r="N46" i="7"/>
  <c r="P46" i="7"/>
  <c r="N20" i="7"/>
  <c r="P20" i="7"/>
  <c r="O20" i="7"/>
  <c r="O42" i="7"/>
  <c r="P42" i="7"/>
  <c r="N42" i="7"/>
  <c r="N18" i="7"/>
  <c r="P18" i="7"/>
  <c r="T16" i="7" s="1"/>
  <c r="W31" i="7" s="1"/>
  <c r="O18" i="7"/>
  <c r="M49" i="7"/>
  <c r="T2" i="7" s="1"/>
  <c r="N11" i="7"/>
  <c r="P11" i="7"/>
  <c r="T12" i="7" s="1"/>
  <c r="O11" i="7"/>
  <c r="O38" i="7"/>
  <c r="P38" i="7"/>
  <c r="N38" i="7"/>
  <c r="P5" i="7"/>
  <c r="T13" i="7" s="1"/>
  <c r="O5" i="7"/>
  <c r="O49" i="7" s="1"/>
  <c r="T9" i="7" s="1"/>
  <c r="T10" i="7" s="1"/>
  <c r="N5" i="7"/>
  <c r="N49" i="7" s="1"/>
  <c r="T3" i="7" s="1"/>
  <c r="I49" i="7"/>
  <c r="N34" i="7"/>
  <c r="P34" i="7"/>
  <c r="O34" i="7"/>
  <c r="O35" i="7"/>
  <c r="P35" i="7"/>
  <c r="N35" i="7"/>
  <c r="O27" i="7"/>
  <c r="N27" i="7"/>
  <c r="P27" i="7"/>
  <c r="O14" i="7"/>
  <c r="N14" i="7"/>
  <c r="P14" i="7"/>
  <c r="T15" i="7" s="1"/>
  <c r="O31" i="7"/>
  <c r="P31" i="7"/>
  <c r="N31" i="7"/>
  <c r="N30" i="7"/>
  <c r="P30" i="7"/>
  <c r="O30" i="7"/>
  <c r="N26" i="7"/>
  <c r="P26" i="7"/>
  <c r="O26" i="7"/>
  <c r="O44" i="7"/>
  <c r="P44" i="7"/>
  <c r="N44" i="7"/>
  <c r="P49" i="7"/>
  <c r="T11" i="7" s="1"/>
  <c r="N12" i="6"/>
  <c r="P12" i="6"/>
  <c r="O12" i="6"/>
  <c r="T2" i="6"/>
  <c r="P19" i="6"/>
  <c r="O19" i="6"/>
  <c r="N19" i="6"/>
  <c r="P5" i="5"/>
  <c r="T13" i="5" s="1"/>
  <c r="O5" i="5"/>
  <c r="N5" i="5"/>
  <c r="P7" i="5"/>
  <c r="T14" i="5" s="1"/>
  <c r="O7" i="5"/>
  <c r="N7" i="5"/>
  <c r="P9" i="3"/>
  <c r="O9" i="3"/>
  <c r="N9" i="3"/>
  <c r="N27" i="3"/>
  <c r="P27" i="3"/>
  <c r="O27" i="3"/>
  <c r="P5" i="3"/>
  <c r="O5" i="3"/>
  <c r="N5" i="3"/>
  <c r="N34" i="3"/>
  <c r="P34" i="3"/>
  <c r="O34" i="3"/>
  <c r="N24" i="3"/>
  <c r="P24" i="3"/>
  <c r="O24" i="3"/>
  <c r="O31" i="3"/>
  <c r="N31" i="3"/>
  <c r="P31" i="3"/>
  <c r="N20" i="3"/>
  <c r="P20" i="3"/>
  <c r="O20" i="3"/>
  <c r="O35" i="3"/>
  <c r="P35" i="3"/>
  <c r="N35" i="3"/>
  <c r="O7" i="2"/>
  <c r="N7" i="2"/>
  <c r="N22" i="2" s="1"/>
  <c r="T3" i="2" s="1"/>
  <c r="T7" i="2" s="1"/>
  <c r="P7" i="2"/>
  <c r="T12" i="2" s="1"/>
  <c r="O5" i="1"/>
  <c r="P5" i="1"/>
  <c r="N5" i="1"/>
  <c r="P7" i="1"/>
  <c r="O7" i="1"/>
  <c r="N7" i="1"/>
  <c r="O4" i="15"/>
  <c r="O49" i="15" s="1"/>
  <c r="T9" i="15" s="1"/>
  <c r="M49" i="15"/>
  <c r="T2" i="15" s="1"/>
  <c r="P4" i="15"/>
  <c r="X34" i="15"/>
  <c r="Y34" i="15" s="1"/>
  <c r="X33" i="15"/>
  <c r="Y33" i="15" s="1"/>
  <c r="N4" i="15"/>
  <c r="N49" i="15" s="1"/>
  <c r="T3" i="15" s="1"/>
  <c r="T13" i="6" l="1"/>
  <c r="N29" i="5"/>
  <c r="T3" i="5" s="1"/>
  <c r="O29" i="5"/>
  <c r="T8" i="5" s="1"/>
  <c r="P29" i="5"/>
  <c r="T10" i="5" s="1"/>
  <c r="T6" i="3"/>
  <c r="W27" i="3" s="1"/>
  <c r="T9" i="3"/>
  <c r="W28" i="3" s="1"/>
  <c r="X28" i="3" s="1"/>
  <c r="Y28" i="3" s="1"/>
  <c r="O22" i="2"/>
  <c r="T8" i="2" s="1"/>
  <c r="T9" i="2" s="1"/>
  <c r="W28" i="2" s="1"/>
  <c r="P22" i="2"/>
  <c r="T10" i="2" s="1"/>
  <c r="T8" i="1"/>
  <c r="W27" i="1" s="1"/>
  <c r="X31" i="14"/>
  <c r="Y31" i="14" s="1"/>
  <c r="T7" i="14"/>
  <c r="W30" i="14" s="1"/>
  <c r="T5" i="14"/>
  <c r="T6" i="14"/>
  <c r="W29" i="14" s="1"/>
  <c r="T4" i="14"/>
  <c r="W26" i="14" s="1"/>
  <c r="T8" i="14"/>
  <c r="W27" i="14" s="1"/>
  <c r="P49" i="14"/>
  <c r="T11" i="14" s="1"/>
  <c r="T13" i="14"/>
  <c r="T5" i="13"/>
  <c r="W28" i="13" s="1"/>
  <c r="T7" i="13"/>
  <c r="W30" i="13" s="1"/>
  <c r="T6" i="13"/>
  <c r="T4" i="13"/>
  <c r="W26" i="13" s="1"/>
  <c r="T8" i="13"/>
  <c r="W27" i="13" s="1"/>
  <c r="W31" i="13"/>
  <c r="T14" i="13"/>
  <c r="P49" i="13"/>
  <c r="T11" i="13" s="1"/>
  <c r="P49" i="12"/>
  <c r="T11" i="12" s="1"/>
  <c r="T16" i="12"/>
  <c r="N49" i="12"/>
  <c r="T3" i="12" s="1"/>
  <c r="O49" i="12"/>
  <c r="T9" i="12" s="1"/>
  <c r="T10" i="12" s="1"/>
  <c r="P49" i="11"/>
  <c r="T11" i="11" s="1"/>
  <c r="T16" i="11"/>
  <c r="T7" i="11"/>
  <c r="W30" i="11" s="1"/>
  <c r="T5" i="11"/>
  <c r="W28" i="11" s="1"/>
  <c r="T4" i="11"/>
  <c r="W26" i="11" s="1"/>
  <c r="T6" i="11"/>
  <c r="W29" i="11" s="1"/>
  <c r="T8" i="11"/>
  <c r="W27" i="11" s="1"/>
  <c r="O49" i="11"/>
  <c r="T9" i="11" s="1"/>
  <c r="T10" i="11" s="1"/>
  <c r="T7" i="9"/>
  <c r="W30" i="9" s="1"/>
  <c r="T5" i="9"/>
  <c r="W28" i="9" s="1"/>
  <c r="T4" i="9"/>
  <c r="T6" i="9"/>
  <c r="W29" i="9" s="1"/>
  <c r="T8" i="9"/>
  <c r="W27" i="9" s="1"/>
  <c r="X31" i="9"/>
  <c r="Y31" i="9"/>
  <c r="P49" i="9"/>
  <c r="T11" i="9" s="1"/>
  <c r="W26" i="9"/>
  <c r="X31" i="7"/>
  <c r="Y31" i="7" s="1"/>
  <c r="T5" i="7"/>
  <c r="W28" i="7" s="1"/>
  <c r="T7" i="7"/>
  <c r="W30" i="7" s="1"/>
  <c r="T6" i="7"/>
  <c r="T8" i="7"/>
  <c r="W27" i="7" s="1"/>
  <c r="T4" i="7"/>
  <c r="T14" i="7"/>
  <c r="W26" i="7"/>
  <c r="T8" i="6"/>
  <c r="T9" i="6" s="1"/>
  <c r="T10" i="6"/>
  <c r="W28" i="6"/>
  <c r="T3" i="6"/>
  <c r="T7" i="6" s="1"/>
  <c r="T5" i="5"/>
  <c r="W25" i="5"/>
  <c r="T4" i="5"/>
  <c r="W24" i="5" s="1"/>
  <c r="T6" i="5"/>
  <c r="W27" i="5" s="1"/>
  <c r="T9" i="5"/>
  <c r="W28" i="5" s="1"/>
  <c r="T5" i="3"/>
  <c r="T4" i="3"/>
  <c r="W24" i="3" s="1"/>
  <c r="T5" i="2"/>
  <c r="W26" i="2" s="1"/>
  <c r="W25" i="2"/>
  <c r="T6" i="2"/>
  <c r="W27" i="2" s="1"/>
  <c r="T4" i="2"/>
  <c r="W24" i="2" s="1"/>
  <c r="T7" i="1"/>
  <c r="W30" i="1" s="1"/>
  <c r="T5" i="1"/>
  <c r="T10" i="1"/>
  <c r="W31" i="1" s="1"/>
  <c r="T16" i="15"/>
  <c r="P49" i="15"/>
  <c r="T11" i="15" s="1"/>
  <c r="W25" i="3" l="1"/>
  <c r="T4" i="1"/>
  <c r="W26" i="1" s="1"/>
  <c r="T6" i="1"/>
  <c r="W29" i="1" s="1"/>
  <c r="X29" i="1" s="1"/>
  <c r="Y29" i="1" s="1"/>
  <c r="W28" i="1"/>
  <c r="X28" i="1" s="1"/>
  <c r="X27" i="14"/>
  <c r="Y27" i="14" s="1"/>
  <c r="X26" i="14"/>
  <c r="X29" i="14"/>
  <c r="Y29" i="14" s="1"/>
  <c r="W28" i="14"/>
  <c r="X30" i="14"/>
  <c r="Y30" i="14" s="1"/>
  <c r="X31" i="13"/>
  <c r="Y31" i="13" s="1"/>
  <c r="W29" i="13"/>
  <c r="X27" i="13"/>
  <c r="Y27" i="13" s="1"/>
  <c r="W36" i="13"/>
  <c r="X26" i="13"/>
  <c r="X30" i="13"/>
  <c r="Y30" i="13" s="1"/>
  <c r="X28" i="13"/>
  <c r="Y28" i="13" s="1"/>
  <c r="T7" i="12"/>
  <c r="W30" i="12" s="1"/>
  <c r="T5" i="12"/>
  <c r="W28" i="12" s="1"/>
  <c r="T6" i="12"/>
  <c r="W29" i="12" s="1"/>
  <c r="T4" i="12"/>
  <c r="W26" i="12" s="1"/>
  <c r="T8" i="12"/>
  <c r="W27" i="12" s="1"/>
  <c r="W31" i="12"/>
  <c r="Y27" i="11"/>
  <c r="X27" i="11"/>
  <c r="X29" i="11"/>
  <c r="Y29" i="11" s="1"/>
  <c r="X26" i="11"/>
  <c r="Y26" i="11"/>
  <c r="X28" i="11"/>
  <c r="Y28" i="11" s="1"/>
  <c r="X30" i="11"/>
  <c r="Y30" i="11" s="1"/>
  <c r="W31" i="11"/>
  <c r="X30" i="9"/>
  <c r="Y30" i="9" s="1"/>
  <c r="W36" i="9"/>
  <c r="X26" i="9"/>
  <c r="X27" i="9"/>
  <c r="Y27" i="9" s="1"/>
  <c r="X29" i="9"/>
  <c r="Y29" i="9" s="1"/>
  <c r="X28" i="9"/>
  <c r="Y28" i="9" s="1"/>
  <c r="X26" i="7"/>
  <c r="X27" i="7"/>
  <c r="Y27" i="7" s="1"/>
  <c r="W29" i="7"/>
  <c r="X30" i="7"/>
  <c r="Y30" i="7" s="1"/>
  <c r="X28" i="7"/>
  <c r="Y28" i="7"/>
  <c r="X28" i="6"/>
  <c r="Y28" i="6" s="1"/>
  <c r="T5" i="6"/>
  <c r="W26" i="6" s="1"/>
  <c r="W25" i="6"/>
  <c r="T6" i="6"/>
  <c r="W27" i="6" s="1"/>
  <c r="T4" i="6"/>
  <c r="W24" i="6" s="1"/>
  <c r="X28" i="5"/>
  <c r="Y28" i="5" s="1"/>
  <c r="W26" i="5"/>
  <c r="X27" i="5"/>
  <c r="Y27" i="5" s="1"/>
  <c r="X24" i="5"/>
  <c r="X25" i="5"/>
  <c r="Y25" i="5" s="1"/>
  <c r="X25" i="3"/>
  <c r="Y25" i="3" s="1"/>
  <c r="X27" i="3"/>
  <c r="Y27" i="3" s="1"/>
  <c r="X24" i="3"/>
  <c r="W26" i="3"/>
  <c r="W33" i="3" s="1"/>
  <c r="X28" i="2"/>
  <c r="Y28" i="2" s="1"/>
  <c r="W33" i="2"/>
  <c r="X24" i="2"/>
  <c r="X27" i="2"/>
  <c r="Y27" i="2" s="1"/>
  <c r="X25" i="2"/>
  <c r="Y25" i="2" s="1"/>
  <c r="X26" i="2"/>
  <c r="Y26" i="2" s="1"/>
  <c r="X31" i="1"/>
  <c r="Y31" i="1" s="1"/>
  <c r="X30" i="1"/>
  <c r="Y30" i="1" s="1"/>
  <c r="X27" i="1"/>
  <c r="Y27" i="1" s="1"/>
  <c r="T6" i="15"/>
  <c r="W29" i="15" s="1"/>
  <c r="T10" i="15"/>
  <c r="W31" i="15"/>
  <c r="W36" i="1" l="1"/>
  <c r="X26" i="1"/>
  <c r="Y26" i="1" s="1"/>
  <c r="X28" i="14"/>
  <c r="Y28" i="14" s="1"/>
  <c r="Y26" i="14"/>
  <c r="W36" i="14"/>
  <c r="Y26" i="13"/>
  <c r="Y29" i="13"/>
  <c r="X29" i="13"/>
  <c r="X36" i="13" s="1"/>
  <c r="Y27" i="12"/>
  <c r="X27" i="12"/>
  <c r="X31" i="12"/>
  <c r="Y31" i="12" s="1"/>
  <c r="W36" i="12"/>
  <c r="X26" i="12"/>
  <c r="X29" i="12"/>
  <c r="Y29" i="12" s="1"/>
  <c r="X28" i="12"/>
  <c r="Y28" i="12" s="1"/>
  <c r="X30" i="12"/>
  <c r="Y30" i="12" s="1"/>
  <c r="Y31" i="11"/>
  <c r="Y36" i="11" s="1"/>
  <c r="X31" i="11"/>
  <c r="X36" i="11"/>
  <c r="W36" i="11"/>
  <c r="X36" i="9"/>
  <c r="Y26" i="9"/>
  <c r="Y36" i="9" s="1"/>
  <c r="X29" i="7"/>
  <c r="Y29" i="7" s="1"/>
  <c r="X36" i="7"/>
  <c r="Y26" i="7"/>
  <c r="W36" i="7"/>
  <c r="W33" i="6"/>
  <c r="X24" i="6"/>
  <c r="X27" i="6"/>
  <c r="Y27" i="6" s="1"/>
  <c r="X25" i="6"/>
  <c r="Y25" i="6" s="1"/>
  <c r="X26" i="6"/>
  <c r="Y26" i="6" s="1"/>
  <c r="Y24" i="5"/>
  <c r="X26" i="5"/>
  <c r="Y24" i="3"/>
  <c r="X26" i="3"/>
  <c r="X33" i="3" s="1"/>
  <c r="X33" i="2"/>
  <c r="Y24" i="2"/>
  <c r="Y33" i="2" s="1"/>
  <c r="X36" i="1"/>
  <c r="Y36" i="1"/>
  <c r="T7" i="15"/>
  <c r="W30" i="15" s="1"/>
  <c r="X30" i="15" s="1"/>
  <c r="Y30" i="15" s="1"/>
  <c r="T8" i="15"/>
  <c r="W27" i="15" s="1"/>
  <c r="X27" i="15" s="1"/>
  <c r="Y27" i="15" s="1"/>
  <c r="T4" i="15"/>
  <c r="W26" i="15" s="1"/>
  <c r="X26" i="15" s="1"/>
  <c r="T5" i="15"/>
  <c r="W28" i="15" s="1"/>
  <c r="X31" i="15"/>
  <c r="Y31" i="15" s="1"/>
  <c r="X29" i="15"/>
  <c r="Y29" i="15" s="1"/>
  <c r="X28" i="15"/>
  <c r="Y28" i="15" s="1"/>
  <c r="Y26" i="3" l="1"/>
  <c r="Y33" i="3" s="1"/>
  <c r="Y36" i="14"/>
  <c r="X36" i="14"/>
  <c r="Y36" i="13"/>
  <c r="X36" i="12"/>
  <c r="Y26" i="12"/>
  <c r="Y36" i="12" s="1"/>
  <c r="Y36" i="7"/>
  <c r="X33" i="6"/>
  <c r="Y24" i="6"/>
  <c r="Y33" i="6" s="1"/>
  <c r="Y26" i="5"/>
  <c r="W36" i="15"/>
  <c r="X36" i="15"/>
  <c r="Y26" i="15"/>
  <c r="Y36" i="15" s="1"/>
  <c r="I70" i="9"/>
  <c r="J70" i="9"/>
  <c r="K70" i="9"/>
  <c r="L70" i="9"/>
  <c r="M70" i="9"/>
  <c r="N70" i="9"/>
  <c r="O70" i="9"/>
  <c r="P70" i="9"/>
  <c r="H70" i="9"/>
  <c r="M59" i="9"/>
  <c r="N59" i="9"/>
  <c r="O59" i="9"/>
  <c r="P59" i="9"/>
  <c r="M60" i="9"/>
  <c r="N60" i="9"/>
  <c r="O60" i="9"/>
  <c r="P60" i="9"/>
  <c r="M61" i="9"/>
  <c r="N61" i="9" s="1"/>
  <c r="M62" i="9"/>
  <c r="N62" i="9"/>
  <c r="O62" i="9"/>
  <c r="P62" i="9"/>
  <c r="M63" i="9"/>
  <c r="N63" i="9"/>
  <c r="O63" i="9"/>
  <c r="P63" i="9"/>
  <c r="M64" i="9"/>
  <c r="N64" i="9" s="1"/>
  <c r="M65" i="9"/>
  <c r="N65" i="9"/>
  <c r="O65" i="9"/>
  <c r="P65" i="9"/>
  <c r="M66" i="9"/>
  <c r="N66" i="9"/>
  <c r="O66" i="9"/>
  <c r="P66" i="9"/>
  <c r="M67" i="9"/>
  <c r="N67" i="9" s="1"/>
  <c r="M68" i="9"/>
  <c r="N68" i="9"/>
  <c r="O68" i="9"/>
  <c r="P68" i="9"/>
  <c r="H68" i="9"/>
  <c r="I68" i="9" s="1"/>
  <c r="H67" i="9"/>
  <c r="I67" i="9" s="1"/>
  <c r="H66" i="9"/>
  <c r="I66" i="9" s="1"/>
  <c r="H65" i="9"/>
  <c r="I65" i="9" s="1"/>
  <c r="H64" i="9"/>
  <c r="I64" i="9" s="1"/>
  <c r="H63" i="9"/>
  <c r="I63" i="9" s="1"/>
  <c r="H62" i="9"/>
  <c r="I62" i="9" s="1"/>
  <c r="I61" i="9"/>
  <c r="H61" i="9"/>
  <c r="H60" i="9"/>
  <c r="I60" i="9" s="1"/>
  <c r="H59" i="9"/>
  <c r="I59" i="9" s="1"/>
  <c r="P67" i="9" l="1"/>
  <c r="P64" i="9"/>
  <c r="P61" i="9"/>
  <c r="O67" i="9"/>
  <c r="O64" i="9"/>
  <c r="O61" i="9"/>
</calcChain>
</file>

<file path=xl/sharedStrings.xml><?xml version="1.0" encoding="utf-8"?>
<sst xmlns="http://schemas.openxmlformats.org/spreadsheetml/2006/main" count="1723" uniqueCount="573">
  <si>
    <t>ลำดับ</t>
  </si>
  <si>
    <t>ชื่อ-สกุล</t>
  </si>
  <si>
    <t>รหัสลูกค้า</t>
  </si>
  <si>
    <t>วันที่ติดตั้ง</t>
  </si>
  <si>
    <t>เลขนำส่ง</t>
  </si>
  <si>
    <t>ค่าบริการก่อนvat</t>
  </si>
  <si>
    <t>vat.</t>
  </si>
  <si>
    <t>ค่าบริการรวมvat.</t>
  </si>
  <si>
    <t>ผู้ขาย</t>
  </si>
  <si>
    <t>ค่าคอมมิชชั่น</t>
  </si>
  <si>
    <t>ทีมSale 50%</t>
  </si>
  <si>
    <t>Call center 20%</t>
  </si>
  <si>
    <t>ผู้ขาย 30%</t>
  </si>
  <si>
    <t>ค่าคอมมิชชั่นรวม</t>
  </si>
  <si>
    <t>คอมทีมsale  50%</t>
  </si>
  <si>
    <t>นางสาวอรอุมา  เพ็งจางศ</t>
  </si>
  <si>
    <t>นายสุเทพ  ดำขำ</t>
  </si>
  <si>
    <t>นางสาวนฤมล  ทาแสง</t>
  </si>
  <si>
    <t>นางสาวอรอุมา เพ็งจางศ</t>
  </si>
  <si>
    <t>นางพิชญ์สินี  อภินันท์</t>
  </si>
  <si>
    <t>ส่วนกลางทีมB2C(เข้าบัญชีคุณสุเทพ)</t>
  </si>
  <si>
    <t>คอมทีมCall center 20%</t>
  </si>
  <si>
    <t>นายสุริยา  ขมิ้นทอง</t>
  </si>
  <si>
    <t>คอมผู้ปิดการขาย 30%</t>
  </si>
  <si>
    <t>นางสาวทาริณี  กองเป็ง</t>
  </si>
  <si>
    <t>รายละเอียดผู้รับค่าคอมมิชชั่น</t>
  </si>
  <si>
    <t>NO.</t>
  </si>
  <si>
    <t>ชื่อ</t>
  </si>
  <si>
    <t>ตำแหน่ง</t>
  </si>
  <si>
    <t>เลขบัญชี</t>
  </si>
  <si>
    <t>ธนาคาร</t>
  </si>
  <si>
    <t>จำนวนเงิน</t>
  </si>
  <si>
    <t xml:space="preserve">กสทช.  4 % </t>
  </si>
  <si>
    <t>ยอดคงเหลือ</t>
  </si>
  <si>
    <t>นางสาวเจนจิรา  นิลคำมล</t>
  </si>
  <si>
    <t>Assistance Sales Director</t>
  </si>
  <si>
    <t>051-2-19633-8</t>
  </si>
  <si>
    <t>TTB</t>
  </si>
  <si>
    <t>-</t>
  </si>
  <si>
    <t>B2B2C Sales Team</t>
  </si>
  <si>
    <t>160-2-41179-3</t>
  </si>
  <si>
    <t>160-2-42022-4</t>
  </si>
  <si>
    <t xml:space="preserve">ที่ปรึกษา  </t>
  </si>
  <si>
    <t>051-2-27256-8</t>
  </si>
  <si>
    <t>Call Center</t>
  </si>
  <si>
    <t>051-2-31268-7</t>
  </si>
  <si>
    <t>ผู้อำนวยการจัดเก็บรายได้</t>
  </si>
  <si>
    <t>148-2-68841-1</t>
  </si>
  <si>
    <t>160-2-38660-7</t>
  </si>
  <si>
    <t>ยอดรวม</t>
  </si>
  <si>
    <t>Call center</t>
  </si>
  <si>
    <t>นางพิชญ์สินี อภินันทน์</t>
  </si>
  <si>
    <t>ตั้งเบิกค่าคอมมิชชั่น (เคเบิล) ทีม Sales B2C ประจำเดือน เมษายน 2567</t>
  </si>
  <si>
    <t>ตั้งเบิกค่าคอมมิชชั่น (เคเบิล) ทีม Sales B2C ประจำเดือน พฤษภาคม 2567</t>
  </si>
  <si>
    <t>จัดเก็บรายได้ โซน I</t>
  </si>
  <si>
    <t>นางสาวศิริวรรณ เชื้อศิริ</t>
  </si>
  <si>
    <t>จัดเก็บรายได้ โซน GH</t>
  </si>
  <si>
    <t>051-2-32033-4</t>
  </si>
  <si>
    <t>นางสาวอรอุมา จันทวงษ์</t>
  </si>
  <si>
    <t>จัดเก็บรายได้ โซน BD</t>
  </si>
  <si>
    <t>051-227253-5</t>
  </si>
  <si>
    <t>ตั้งเบิกค่าคอมมิชชั่น (เคเบิล) ทีม Sales B2C ประจำเดือน มิถุนายน 2567</t>
  </si>
  <si>
    <t>ตั้งเบิกค่าคอมมิชชั่น (เคเบิล) ทีม Sales B2C ประจำเดือน กรกฎาคม 2567</t>
  </si>
  <si>
    <t>โครงการ</t>
  </si>
  <si>
    <t>คุณ ศุภวิชญ์ จิตรอักษร</t>
  </si>
  <si>
    <t>คุณ วีระยุทธ เยือกเย็น</t>
  </si>
  <si>
    <t>คุณ ปิยมิตร จำปีชม</t>
  </si>
  <si>
    <t>คุณ อัญเชิญ แก้วสำโรง</t>
  </si>
  <si>
    <t>คุณ พัฒนศักดิ์  ศิลาแรง</t>
  </si>
  <si>
    <t>Ms.NAN THIDAR AYE</t>
  </si>
  <si>
    <t>คุณ รักษ์  กัลยา</t>
  </si>
  <si>
    <t>คุณ ไพทูรย์ วิเชียรชัย</t>
  </si>
  <si>
    <t>คุณ อนุสรณ์ สุทธิประภา</t>
  </si>
  <si>
    <t>คุณสุวิทย์  สัทธาวรกุล</t>
  </si>
  <si>
    <t>คอนโดเมืองทองธานี</t>
  </si>
  <si>
    <t>เคหะแจ้งวัฒนะ</t>
  </si>
  <si>
    <t>การเคหะชุมชนบางนา 1</t>
  </si>
  <si>
    <t>ตึก C4-07/27</t>
  </si>
  <si>
    <t>ตึก 14 ห้อง 16/01444 ชั้น 5</t>
  </si>
  <si>
    <t>เอื้ออาทรพหลโยธิน กม.44</t>
  </si>
  <si>
    <t>ตึก A ห้อง 389/177 ชั้น 4</t>
  </si>
  <si>
    <t>แกรนด์พาเลซ (มหาดไทย)</t>
  </si>
  <si>
    <t>ตึก T6 - 11 /28</t>
  </si>
  <si>
    <t>ตึก D ชั้น 7 ห้อง 109/210</t>
  </si>
  <si>
    <t>นิรันดร์เรสซิเดนซ์ 4</t>
  </si>
  <si>
    <t>ห้อง 205/42 ชั้น 2</t>
  </si>
  <si>
    <t>เคหะแจ้งวัฒนะ  ตึก E</t>
  </si>
  <si>
    <t xml:space="preserve">ห้อง 412 ชั้น 6 </t>
  </si>
  <si>
    <t>นิรันดร์คอนโดเทล 2/1</t>
  </si>
  <si>
    <t>ตึก P1-14/27</t>
  </si>
  <si>
    <t>ห้อง 777/52 ตึก C ชั้น3</t>
  </si>
  <si>
    <t>ดีคอนโดรามอินทรา</t>
  </si>
  <si>
    <t>ตึก C8-12/30</t>
  </si>
  <si>
    <t>MTSP-2407-0130</t>
  </si>
  <si>
    <t>NKSP-2407-0034</t>
  </si>
  <si>
    <t>RMSP-2407-0172</t>
  </si>
  <si>
    <t>MTSP-2407-0131</t>
  </si>
  <si>
    <t>ONSP-2407-0132</t>
  </si>
  <si>
    <t>DMSP-2407-0029</t>
  </si>
  <si>
    <t>DMRVN-2407-00173</t>
  </si>
  <si>
    <t>MTSP-2407-0132</t>
  </si>
  <si>
    <t>RIRVN-2407-00090</t>
  </si>
  <si>
    <t>MTRVN-2407-00330</t>
  </si>
  <si>
    <t xml:space="preserve">อาคารพูนสินคอนโดทาวน์ </t>
  </si>
  <si>
    <t>ตั้งเบิกค่าคอมมิชชั่น (เคเบิล) ทีม Sales B2C ประจำเดือน สิงหาคม 2567</t>
  </si>
  <si>
    <t>ตั้งเบิกค่าคอมมิชชั่น (เคเบิล) ทีม Sales B2C ประจำเดือน กันยายน 2567</t>
  </si>
  <si>
    <t>อาคาร/ชั้น/ห้อง</t>
  </si>
  <si>
    <t>ตั้งเบิกค่าคอมมิชชั่น (เคเบิล) ทีม Sales B2C ประจำเดือน ตุลาคม 2567</t>
  </si>
  <si>
    <t>ตั้งเบิกค่าคอมมิชชั่น (เคเบิล) ทีม Sales B2C ประจำเดือน พฤศจิกายน 2567</t>
  </si>
  <si>
    <t>ตั้งเบิกค่าคอมมิชชั่น (เคเบิล) ทีม Sales B2C ประจำเดือน ธันวาคม 2567</t>
  </si>
  <si>
    <t>HKRVN-2409-00431</t>
  </si>
  <si>
    <t>PRSP-2410-0025</t>
  </si>
  <si>
    <t>LPSP-2411-0152</t>
  </si>
  <si>
    <t>คุณ อมต ธัญทิพาสกุล</t>
  </si>
  <si>
    <t>คุณ จรูญ ขวัญเริงใจ</t>
  </si>
  <si>
    <t>คุณลภัสรดา  ไหมแก้ว</t>
  </si>
  <si>
    <t xml:space="preserve">ห้อง 2007/67 ชั้น 5 </t>
  </si>
  <si>
    <t>แฟลต 7 ห้วยขวาง</t>
  </si>
  <si>
    <t>บ้านเลขที่ 175</t>
  </si>
  <si>
    <t>รายเดี่ยว-พื้นราบประชาราษฎร์</t>
  </si>
  <si>
    <t>ห้อง  302/573  ชั้น7 ตึก2</t>
  </si>
  <si>
    <t xml:space="preserve">บ้านสวนซื่อตรงคอนโดทาวน์ </t>
  </si>
  <si>
    <t>UDSP-2501-0028</t>
  </si>
  <si>
    <t>RMSP-2501-0046</t>
  </si>
  <si>
    <t xml:space="preserve"> คุณ ศิริศักดิ์ กั้นฝากลาง</t>
  </si>
  <si>
    <t>คุณ ชลพร ลิ่มสกุลชัย</t>
  </si>
  <si>
    <t xml:space="preserve"> ตึก K ห้อง 2/180 ชั้น 4 </t>
  </si>
  <si>
    <t xml:space="preserve">คอนโดนิรันดร์เรซิเดนซ์ 1 </t>
  </si>
  <si>
    <t>บ้านเลขที่ 188/4</t>
  </si>
  <si>
    <t xml:space="preserve">บ้านเดี่ยว </t>
  </si>
  <si>
    <t>MTSP-2501-0019</t>
  </si>
  <si>
    <t>MTSP-2501-0020</t>
  </si>
  <si>
    <t>MTSP-2501-0066</t>
  </si>
  <si>
    <t>ONSP-2501-0045</t>
  </si>
  <si>
    <t>RMSP-2501-0047</t>
  </si>
  <si>
    <t>MTSP-2501-0083</t>
  </si>
  <si>
    <t>HKSP-2501-0051</t>
  </si>
  <si>
    <t>MTSP-2501-0060</t>
  </si>
  <si>
    <t>MTSP-2501-0064</t>
  </si>
  <si>
    <t>MTSP-2501-0069</t>
  </si>
  <si>
    <t>MTSP-2501-0065</t>
  </si>
  <si>
    <t>MTSP-2501-0068</t>
  </si>
  <si>
    <t>MTSP-2501-0067</t>
  </si>
  <si>
    <t>MTSP-2501-0084</t>
  </si>
  <si>
    <t>MTSP-2501-0085</t>
  </si>
  <si>
    <t>MTSP-2501-0086</t>
  </si>
  <si>
    <t>MTSP-2501-0087</t>
  </si>
  <si>
    <t>MTSP-2501-0088</t>
  </si>
  <si>
    <t>DMSP-2501-0012</t>
  </si>
  <si>
    <t>NCSP-2501-0155</t>
  </si>
  <si>
    <t>MTSP-2501-0089</t>
  </si>
  <si>
    <t>NCSP-2501-0169</t>
  </si>
  <si>
    <t>ตึก C9-15/51</t>
  </si>
  <si>
    <t>ตึก T2-14/39</t>
  </si>
  <si>
    <t xml:space="preserve"> ตึก C7-1/48</t>
  </si>
  <si>
    <t xml:space="preserve">อาคาร 4 ห้อง 112/748 ชั้น 2 </t>
  </si>
  <si>
    <t xml:space="preserve">ตึก B4 ชั้น 1 ห้อง 118/6 </t>
  </si>
  <si>
    <t>ลุมพินีคอนโดทาวน์</t>
  </si>
  <si>
    <t>ตึก C7-3/12</t>
  </si>
  <si>
    <t xml:space="preserve"> ห้อง2005/11 ชั้น1</t>
  </si>
  <si>
    <t xml:space="preserve">การเคหะห้วยขวาง แฟลต 5 </t>
  </si>
  <si>
    <t>ตึก C2-1/08</t>
  </si>
  <si>
    <t>ตึก P2-16/45</t>
  </si>
  <si>
    <t>ตึก C4-6/41</t>
  </si>
  <si>
    <t>ตึก T9-2/61</t>
  </si>
  <si>
    <t>ตึก P2-16/33</t>
  </si>
  <si>
    <t xml:space="preserve"> ตึก T2-10/23</t>
  </si>
  <si>
    <t>ตึก C1-13/65</t>
  </si>
  <si>
    <t>ตึก C8-15/28</t>
  </si>
  <si>
    <t>ตึก T9-2/47</t>
  </si>
  <si>
    <t>ตึก T11-8/41</t>
  </si>
  <si>
    <t>ตึก T5-02/40</t>
  </si>
  <si>
    <t xml:space="preserve">ตึก F ห้อง 206/14 ชั้น 1 </t>
  </si>
  <si>
    <t xml:space="preserve">ชั้น4 ห้อง410 </t>
  </si>
  <si>
    <t xml:space="preserve"> อาคารศรีจินดาแมนชั่น1 </t>
  </si>
  <si>
    <t>ตึก T10-02/43</t>
  </si>
  <si>
    <t xml:space="preserve">ห้อง 395 ชั้น 4 ตึก 6 </t>
  </si>
  <si>
    <t>คุณ ปฐมฤกษ์ เสนทอง</t>
  </si>
  <si>
    <t>คุณ วินา ขัดมูล</t>
  </si>
  <si>
    <t>คุณ วิชา  ช้างเนียม</t>
  </si>
  <si>
    <t>คุณ วิชิดา พะกาแก้ว</t>
  </si>
  <si>
    <t>คุณ ศรนรี ทองฮวด</t>
  </si>
  <si>
    <t>คุณ วันวิสา  จันทร์แสงฉาย</t>
  </si>
  <si>
    <t>คุณสมใจ จันทะวงศ์</t>
  </si>
  <si>
    <t xml:space="preserve"> คุณ กุสุมา สมบัติ</t>
  </si>
  <si>
    <t>คุณ กฤศกร  วนิชวัฒนฉัตร</t>
  </si>
  <si>
    <t xml:space="preserve">คุณ วลัยพร ภู่หิรัญ </t>
  </si>
  <si>
    <t xml:space="preserve">คุณวิกรม เทิดปฐมวีพงศ์ </t>
  </si>
  <si>
    <t>คุณ พิฎามล  กตัญญู</t>
  </si>
  <si>
    <t>คุณขนิษฐา ศรีฉ่ำ</t>
  </si>
  <si>
    <t>คุณ ไพโรจน์ รักบำรุง</t>
  </si>
  <si>
    <t xml:space="preserve">คุณ จรัลรัตน์ ทับบรรทม        </t>
  </si>
  <si>
    <t>คุณธนวรรณ พรแด</t>
  </si>
  <si>
    <t>คุณ เอมอร วงศ์กระโซ่</t>
  </si>
  <si>
    <t>คุณ พรรษมณฑ์ พลพิชัย</t>
  </si>
  <si>
    <t>คุณ รวิสรีรัศมิ์  สมอาจ</t>
  </si>
  <si>
    <t>คุณพานิพนธ์  อิศรจินดา</t>
  </si>
  <si>
    <t>คุณเบญจมาภรณ์ จันทร์เพ็ญศรี</t>
  </si>
  <si>
    <t xml:space="preserve">คุณคมสัน งามยิ้ม </t>
  </si>
  <si>
    <t>Callcenter</t>
  </si>
  <si>
    <t>นางสาวเจนจิรา นิลคำมล</t>
  </si>
  <si>
    <t>ตั้งเบิกค่าคอมมิชชั่น (เคเบิล) ทีม Sales B2C ประจำเดือน มกราคม 2568</t>
  </si>
  <si>
    <t>คุณ วิษณุ สังขทัต</t>
  </si>
  <si>
    <t>คุณ บุษกร สุนทรสถิตพิมล</t>
  </si>
  <si>
    <t>คุณ ภากร ฮีมินกูล</t>
  </si>
  <si>
    <t>คุณปภังกร  ฟับประโคน</t>
  </si>
  <si>
    <t>คุณอภิวัฒน์ แก้วสว่าง</t>
  </si>
  <si>
    <t>คุณอุดมพร  วินทะไชย</t>
  </si>
  <si>
    <t>คุณมัทรี ซอหิรัญ</t>
  </si>
  <si>
    <t>คุณไชยา โกศลสิริวัฒน</t>
  </si>
  <si>
    <t>คุณชนิสรา ศรีนาค</t>
  </si>
  <si>
    <t>คุณ วรรณสิทธิ์  เร้าสูงเนิน</t>
  </si>
  <si>
    <t>คุณ อลัน หงษ์พร้อมญาติ</t>
  </si>
  <si>
    <t>คุณหนึ่งฤทัย ประทุมพร</t>
  </si>
  <si>
    <t>คุณ กาญจน์ณัฏฐา  บุญน้อม</t>
  </si>
  <si>
    <t xml:space="preserve">คุณ ปทิตตา ศรีธนมัญชุสา </t>
  </si>
  <si>
    <t>คุณ ชัย อินทรวิเชียร</t>
  </si>
  <si>
    <t>คุณ ถูกใจ ซื่อตรง</t>
  </si>
  <si>
    <t xml:space="preserve">คุณ วันเพ็ญ ลัภนะประนิธิ </t>
  </si>
  <si>
    <t>ตึก P1-9/54</t>
  </si>
  <si>
    <t xml:space="preserve">ตึก T10-11/63 </t>
  </si>
  <si>
    <t>ห้อง 120/36  ชั้น 4 อาคาร B</t>
  </si>
  <si>
    <t>ตะวันนาเรสซิเด้นท์ 2</t>
  </si>
  <si>
    <t>ตึกH -208/15 ชั้น1</t>
  </si>
  <si>
    <t xml:space="preserve"> เคหะแจ้งวัฒนะ</t>
  </si>
  <si>
    <t xml:space="preserve">ห้อง12/545 ชั้น 4 </t>
  </si>
  <si>
    <t>ดวงกมลคอนโด</t>
  </si>
  <si>
    <t>ตึกB ชั้น2 ห้อง112/15</t>
  </si>
  <si>
    <t>คอนโดท่าอิฐ 2</t>
  </si>
  <si>
    <t>ห้อง 169/102 ชั้น 8</t>
  </si>
  <si>
    <t>มัลลิกาคอนโด</t>
  </si>
  <si>
    <t xml:space="preserve">ตึก A ชั้น 7 ห้อง 2345/189 </t>
  </si>
  <si>
    <t>เอสเปซคอนโดมิเนียม</t>
  </si>
  <si>
    <t>ตึก T4-10/44</t>
  </si>
  <si>
    <t>ตึก T6-8/30</t>
  </si>
  <si>
    <t>ตึก P1-5/41</t>
  </si>
  <si>
    <t>ห้อง 212/659 อาคาร 6 ชั้น 1</t>
  </si>
  <si>
    <t>แฟลตตำรวจทุ่งสองห้อง</t>
  </si>
  <si>
    <t>ตึก T8-13/50</t>
  </si>
  <si>
    <t xml:space="preserve">อาคาร 4  ชั้น 1 ห้อง 112/650 </t>
  </si>
  <si>
    <t xml:space="preserve">ตึกT6-13/56 </t>
  </si>
  <si>
    <t>ตึก C2-12/30</t>
  </si>
  <si>
    <t>ห้อง 66/11 ชั้น 2 ตึก A</t>
  </si>
  <si>
    <t xml:space="preserve">พระโขนงคอนโด </t>
  </si>
  <si>
    <t>MTSP-2502-0004</t>
  </si>
  <si>
    <t>LYSP-2502-0004</t>
  </si>
  <si>
    <t>DMSP-2502-0020</t>
  </si>
  <si>
    <t>UDSP-2502-0027</t>
  </si>
  <si>
    <t>BTSP-2501-0121,BTSP-2501-0122</t>
  </si>
  <si>
    <t>PKSP-2502-0036</t>
  </si>
  <si>
    <t>ONSP-2502-0031</t>
  </si>
  <si>
    <t>MTSP-2502-0006</t>
  </si>
  <si>
    <t>MTSP-2502-0094</t>
  </si>
  <si>
    <t>MTSP-2502-0093</t>
  </si>
  <si>
    <t>LYSP-2502-0005</t>
  </si>
  <si>
    <t>MTSP-2502-0092</t>
  </si>
  <si>
    <t>ONSP-2502-0032</t>
  </si>
  <si>
    <t>MTSP-2502-0067</t>
  </si>
  <si>
    <t>MTSP-2502-0095</t>
  </si>
  <si>
    <t>PKSP-2502-0105</t>
  </si>
  <si>
    <t>160.50</t>
  </si>
  <si>
    <t>ตั้งเบิกค่าคอมมิชชั่น (เคเบิล) ทีม Sales B2C ประจำเดือน กุมภาพันธ์ 2568</t>
  </si>
  <si>
    <t>WDSP-2503-0241</t>
  </si>
  <si>
    <t>DDSP-2503-0036</t>
  </si>
  <si>
    <t>UDSP-2502-0075</t>
  </si>
  <si>
    <t>UDSP-2503-0084</t>
  </si>
  <si>
    <t>DDSP-2503-0071</t>
  </si>
  <si>
    <t>UDSP-2503-0074</t>
  </si>
  <si>
    <t>UDSP-2503-0075</t>
  </si>
  <si>
    <t>MTSP-2503-0075</t>
  </si>
  <si>
    <t>MTSP-2503-0073</t>
  </si>
  <si>
    <t>PTSP-2503-0024</t>
  </si>
  <si>
    <t>HKSP-2503-0098</t>
  </si>
  <si>
    <t>MTSP-2503-0077</t>
  </si>
  <si>
    <t>MTSP-2503-0074</t>
  </si>
  <si>
    <t>MTSP-2503-0016</t>
  </si>
  <si>
    <t>DDSP-2503-0088</t>
  </si>
  <si>
    <t>MTSP-2503-0078</t>
  </si>
  <si>
    <t>LPSP-2503-0089</t>
  </si>
  <si>
    <t>MTSP-2503-0079</t>
  </si>
  <si>
    <t>MTSP-2503-0080</t>
  </si>
  <si>
    <t>UDSP-2503-0076</t>
  </si>
  <si>
    <t>MTSP-2503-0084</t>
  </si>
  <si>
    <t>ONSP-2503-0078</t>
  </si>
  <si>
    <t>UDSP-2503-0077</t>
  </si>
  <si>
    <t>MTSP-2503-0085</t>
  </si>
  <si>
    <t>MTSP-2503-0081</t>
  </si>
  <si>
    <t>ONSP-2503-0082</t>
  </si>
  <si>
    <t>MTSP-2503-0082</t>
  </si>
  <si>
    <t>UDSP-2503-0078</t>
  </si>
  <si>
    <t>MTSP-2503-0083</t>
  </si>
  <si>
    <t>UDSP-2503-0086</t>
  </si>
  <si>
    <t>UDSP-2503-0108</t>
  </si>
  <si>
    <t>UDSP-2503-0109</t>
  </si>
  <si>
    <t>RISP-2503-0058</t>
  </si>
  <si>
    <t>คุณ สุริยันต์ อาดัม</t>
  </si>
  <si>
    <t>คุณ ละออ ตามประกอบ</t>
  </si>
  <si>
    <t>คุณ ศุภวัฒน์ ศรีบูพิมพ์</t>
  </si>
  <si>
    <t>คุณ เมทินี ใจเฉื่อย</t>
  </si>
  <si>
    <t>คุณ วรัญญา  ธนินสุวรรณ</t>
  </si>
  <si>
    <t>คุณ จิราพร  เทพวงสา</t>
  </si>
  <si>
    <t>คุณ แก้วกานดา จำปาจวบ</t>
  </si>
  <si>
    <t>คุณ อัจฉราวรรณ์  ปานจันทร์ดี</t>
  </si>
  <si>
    <t>คุณ วรฤทธิ์  พวงเงิน</t>
  </si>
  <si>
    <t>คุณ รุ่งอรุณ ไชยดำ</t>
  </si>
  <si>
    <t>คุณ สุทธิรักษ์  ม่วงเกตุ</t>
  </si>
  <si>
    <t>คุณ ชัยวัฒน์ สังวรา</t>
  </si>
  <si>
    <t xml:space="preserve">คุณ ศักดิ์ดี เต้วัฒนา </t>
  </si>
  <si>
    <t>คุณ เอกสิทธิ์ บุญประเสริฐ</t>
  </si>
  <si>
    <t>คุณ สายพิณ บุญผ่อง</t>
  </si>
  <si>
    <t>คุณ ภิชชากร  สกุลสุวรรณภาณุ</t>
  </si>
  <si>
    <t xml:space="preserve">คุณ ศรีสมร อารีเอื้อ </t>
  </si>
  <si>
    <t>คุณ กมลวรรณ  มาแดง</t>
  </si>
  <si>
    <t>คุณ วรรณวนัช  ก้องคำ</t>
  </si>
  <si>
    <t>คุณ จินดา พันทอง</t>
  </si>
  <si>
    <t xml:space="preserve">คุณ ละเวง  เกาะแก้ว </t>
  </si>
  <si>
    <t>คุณ จรรยาพร คงนาคพะเนาว์</t>
  </si>
  <si>
    <t>คุณ กลมพร บุญญาหิรัญพร</t>
  </si>
  <si>
    <t>คุณ สาธิต สังข์จีน</t>
  </si>
  <si>
    <t xml:space="preserve">คุณ สมจิตร ประสิทธิ์สุวรรณ์ </t>
  </si>
  <si>
    <t>คุณ ธิติมา สุภาพ</t>
  </si>
  <si>
    <t>คุณ ชมภูนุช รักเงิน</t>
  </si>
  <si>
    <t>คุณ พลพงศ์  สกุลชิต</t>
  </si>
  <si>
    <t>คุณ อุไร  โชติจันทร์</t>
  </si>
  <si>
    <t>คุณ อุบล วงษ์วิบูลย์</t>
  </si>
  <si>
    <t>คุณ จิดาภา วงค์กัลยา</t>
  </si>
  <si>
    <t>คุณ ศิรภัทศร คำขัน</t>
  </si>
  <si>
    <t>คุณ ปรีดีพจน์ ปรางทอง</t>
  </si>
  <si>
    <t>ห้อง16/023  ชั้น 2 ตึกA</t>
  </si>
  <si>
    <t>กัญญาเฮาส์คอนโด</t>
  </si>
  <si>
    <t xml:space="preserve">ห้อง 5003/44 ชั้น 2 </t>
  </si>
  <si>
    <t>แฟลตดินแดง  แฟลต ช.9</t>
  </si>
  <si>
    <t xml:space="preserve">ตึก K ห้อง 2/194 ชั้น 4  </t>
  </si>
  <si>
    <t xml:space="preserve">คอนโดนิรันดร์ เรสซิเดนซ์ 1 </t>
  </si>
  <si>
    <t>ตึก K ห้อง 2/13 ชั้น 1 (อาหารตามสั้ง)</t>
  </si>
  <si>
    <t>คอนโดนิรันดร์ เรซิเดนซ์ 1</t>
  </si>
  <si>
    <t xml:space="preserve">ห้อง 2058/374 ชั้น 2 </t>
  </si>
  <si>
    <t>แฟลต 8 ชั้น</t>
  </si>
  <si>
    <t>ตึก A ห้อง 180/133 ชั้น 3</t>
  </si>
  <si>
    <t>ตึก K ห้อง 2/181 ชั้น 4 เลขที่ 52</t>
  </si>
  <si>
    <t>ตึก C6-1/24</t>
  </si>
  <si>
    <t xml:space="preserve">ตึก T2-12/24 </t>
  </si>
  <si>
    <t>อาคาร 3 ห้อง 33/223 ชั้น 3</t>
  </si>
  <si>
    <t xml:space="preserve">แฟลตตำรวจเฉลิมลาภ </t>
  </si>
  <si>
    <t xml:space="preserve"> ห้อง 2014/76 แฟลต 14 ชั้น 5</t>
  </si>
  <si>
    <t>แฟลตห้วยขวาง</t>
  </si>
  <si>
    <t>ตึก T10-8/67</t>
  </si>
  <si>
    <t xml:space="preserve">ตึก T3-2/63 </t>
  </si>
  <si>
    <t>ตึก T10-8/59</t>
  </si>
  <si>
    <t xml:space="preserve">ห้อง 5004/61 ชั้น 2 </t>
  </si>
  <si>
    <t>แฟลต ช.10 ดินแดง</t>
  </si>
  <si>
    <t>ตึก T3-4/40</t>
  </si>
  <si>
    <t>ห้อง 426/87  ชั้น 6</t>
  </si>
  <si>
    <t>ทวินคอนโด</t>
  </si>
  <si>
    <t xml:space="preserve">ตึก C8-8/44 </t>
  </si>
  <si>
    <t>ตึก C2-12/25</t>
  </si>
  <si>
    <t>ตึก M ชั้น 3 ห้อง 73/95</t>
  </si>
  <si>
    <t>คอนโดนิรันดร์ เรสซิเดนซ์ 3</t>
  </si>
  <si>
    <t>ตึก P2-06/13</t>
  </si>
  <si>
    <t xml:space="preserve">อาคาร 4 ห้อง 112/804 ชั้น 3 </t>
  </si>
  <si>
    <t>ตึก G ห้อง 8/64 ชั้น 3</t>
  </si>
  <si>
    <t>คอนโดนิรันดร์ เรสซิเดนซ์ 7</t>
  </si>
  <si>
    <t>ตึก C8-12/59</t>
  </si>
  <si>
    <t>ตึก C3-12/34</t>
  </si>
  <si>
    <t xml:space="preserve">อาคาร 6 ห้อง 112/1112 ชั้น 2 </t>
  </si>
  <si>
    <t>การเคหะชุมชนบางนา 2</t>
  </si>
  <si>
    <t>ตึก T3-2/65</t>
  </si>
  <si>
    <t>ตึก C ห้อง 5/2 ชั้น 1</t>
  </si>
  <si>
    <t>คอนโดนิรันดร์ เรซิเดนซ์ 7</t>
  </si>
  <si>
    <t>ตึก T9-07/17</t>
  </si>
  <si>
    <t>เลขที่ 14</t>
  </si>
  <si>
    <t>อุดมสุขพื้นราบ</t>
  </si>
  <si>
    <t>ตึก C ห้อง 5/231 ชั้น 8</t>
  </si>
  <si>
    <t>ตึก K ห้อง 2/123 ชั้น 3</t>
  </si>
  <si>
    <t>อาคาร 4 ห้อง 224/15 ชั้น 2</t>
  </si>
  <si>
    <t>บ้านสวนรัชธานี</t>
  </si>
  <si>
    <t>ตั้งเบิกค่าคอมมิชชั่น (เคเบิล) ทีม Sales B2C ประจำเดือน มีนาคม 2568</t>
  </si>
  <si>
    <t>RMSP-2503-0161</t>
  </si>
  <si>
    <t>DDSP-2504-0047</t>
  </si>
  <si>
    <t>DDSP-2504-0021</t>
  </si>
  <si>
    <t>HKSP-2504-0043</t>
  </si>
  <si>
    <t>MTSP-2504-0027</t>
  </si>
  <si>
    <t>RMSP-2503-0163</t>
  </si>
  <si>
    <t>DMSP-2504-0005</t>
  </si>
  <si>
    <t>RMSP-2503-0162</t>
  </si>
  <si>
    <t>MTSP-2504-0028</t>
  </si>
  <si>
    <t>MTSP-2504-0029</t>
  </si>
  <si>
    <t>UDSP-2504-0020</t>
  </si>
  <si>
    <t>UDSP-2504-0063</t>
  </si>
  <si>
    <t>MTSP-2504-0030</t>
  </si>
  <si>
    <t>UDSP-2504-0064</t>
  </si>
  <si>
    <t>NCSP-2504-0088</t>
  </si>
  <si>
    <t>DMSP-2504-0006</t>
  </si>
  <si>
    <t>UDSP-2504-0065</t>
  </si>
  <si>
    <t>BTSP-2504-0081</t>
  </si>
  <si>
    <t>MTSP-2504-0035</t>
  </si>
  <si>
    <t>BSSP-2504-0023</t>
  </si>
  <si>
    <t>BSSP-2504-0024</t>
  </si>
  <si>
    <t>LYSP-2504-0120</t>
  </si>
  <si>
    <t>BSSP-2504-0025</t>
  </si>
  <si>
    <t>NCSP-2504-0165</t>
  </si>
  <si>
    <t>คุณ จิรนันท์ นรชาญ</t>
  </si>
  <si>
    <t>คุณ มณี นามสืบ</t>
  </si>
  <si>
    <t>คุณ เสกสรรค์ คงดี</t>
  </si>
  <si>
    <t>คุณ จงจิตร์ จันทร์แจ่ม</t>
  </si>
  <si>
    <t>คุณ สุยันต์ ดวงศรี</t>
  </si>
  <si>
    <t>คุณ สุรัมภา แสไพศาล</t>
  </si>
  <si>
    <t>คุณ บุลเสฏฐ์ ธนัญญ์ธันยกุล</t>
  </si>
  <si>
    <t xml:space="preserve">คุณ รัตนา บัณดิษสร </t>
  </si>
  <si>
    <t>คุณ ศิริธร  แสวงกิจ</t>
  </si>
  <si>
    <t>คุณ ดวงใจ ขวัญมา</t>
  </si>
  <si>
    <t>คุณ รัตนะ ขันเฉียง</t>
  </si>
  <si>
    <t xml:space="preserve">คุณ บุสบา คำใส </t>
  </si>
  <si>
    <t>คุณ ชรินทร์ รอดเจริญ</t>
  </si>
  <si>
    <t>คุณ วลัยพร บุญจันทร์</t>
  </si>
  <si>
    <t>คุณ มนตรี เชาวรักษ์</t>
  </si>
  <si>
    <t>คุณ ธนินทร อรุณจิตต์</t>
  </si>
  <si>
    <t>คุณ สุนันท์ ซ้อนจันดี</t>
  </si>
  <si>
    <t>คุณ ปฐมพงศ์ ปรางค์ทอง</t>
  </si>
  <si>
    <t>คุณ วุฒิสิทธิ์ ทุ่งสว่าง</t>
  </si>
  <si>
    <t>คุณ วีรวรรณ  สิทธิวงค์</t>
  </si>
  <si>
    <t>คุณ พัณณิตา  บรรณเกียรติ</t>
  </si>
  <si>
    <t>คุณ ปัฐพร  จุลเชาว์</t>
  </si>
  <si>
    <t>คุณ บุญตา กุตาวัน</t>
  </si>
  <si>
    <t>คุณ วันดี จริยามา</t>
  </si>
  <si>
    <t xml:space="preserve">ตึก 2 ห้อง 5/84 ชั้น 7 </t>
  </si>
  <si>
    <t>คอนโดลิฟวิ่งเพลส 138</t>
  </si>
  <si>
    <t>ชั้น 5 ห้อง 3603/53</t>
  </si>
  <si>
    <t>แฟลต ค.1 ดินแดง</t>
  </si>
  <si>
    <t xml:space="preserve">เลขที่ 502/80 </t>
  </si>
  <si>
    <t>พื้นราบ</t>
  </si>
  <si>
    <t>อาคาร 5 ห้อง 2005/25 ชั้น 2</t>
  </si>
  <si>
    <t>ตึก C8-01/29</t>
  </si>
  <si>
    <t>ตึก B2 ชั้น 5 ห้อง 114/149</t>
  </si>
  <si>
    <t>ลุมพินีคอนโดทาวน์ บดินทรเดชา-รามคำแหง</t>
  </si>
  <si>
    <t>ตึก A ชั้น 5 ห้อง 201/197</t>
  </si>
  <si>
    <t xml:space="preserve">ตึก 2 ห้อง 62/262 ชั้น 8 </t>
  </si>
  <si>
    <t>มหาดไทยการ์เด้นท์</t>
  </si>
  <si>
    <t>ตึก T9-5/43</t>
  </si>
  <si>
    <t xml:space="preserve">ตึก C4-16/05 </t>
  </si>
  <si>
    <t xml:space="preserve">ตึก B ห้อง 3/222 ชั้น 2 </t>
  </si>
  <si>
    <t>บ้านเลขที่ 4/183</t>
  </si>
  <si>
    <t>ตึก C4-12/17</t>
  </si>
  <si>
    <t xml:space="preserve">ตึก K ห้อง 2/201 ชั้น 5 </t>
  </si>
  <si>
    <t>ห้อง 339 ชั้น 3</t>
  </si>
  <si>
    <t>อาคารศรีจินดา แมนชั่น 2</t>
  </si>
  <si>
    <t>ตึก K ห้อง 211/48 ชั้น 2</t>
  </si>
  <si>
    <t xml:space="preserve">เคหะแจ้งวัฒนะ </t>
  </si>
  <si>
    <t>ตึก K ห้อง 2/106 ชั้น 3</t>
  </si>
  <si>
    <t>ตึก A2 ชั้น 8 ห้อง 431/239</t>
  </si>
  <si>
    <t>ลุมพินีคอนโดทาวน์ รัตนาธิเบศร์</t>
  </si>
  <si>
    <t>ตึก T5-02/29</t>
  </si>
  <si>
    <t>ตึก 2 ชั้น 6 ห้อง 49/127</t>
  </si>
  <si>
    <t>พิบูลย์คอนโดวิลล์</t>
  </si>
  <si>
    <t>ตึก C ห้อง 385/497 ชั้น 14</t>
  </si>
  <si>
    <t xml:space="preserve">เตาปูนแมนชั่น </t>
  </si>
  <si>
    <t>อาคาร 6 ชั้น 5 ห้อง 66/226</t>
  </si>
  <si>
    <t>แฟลตการเคหะหลักสี่</t>
  </si>
  <si>
    <t>บ้านเลขที่ 173</t>
  </si>
  <si>
    <t>ชุมชุนบุญเหลือ 1</t>
  </si>
  <si>
    <t>ตึก 4 ห้อง 645/261 ชั้น 2</t>
  </si>
  <si>
    <t>พูนสินคอนโดทาวน์</t>
  </si>
  <si>
    <t>นายสุเทพ ดำขำ</t>
  </si>
  <si>
    <t>คุณ ขวัญชัย ศิริไพบูลย์</t>
  </si>
  <si>
    <t>อาคาร F ห้อง 206/95 ชั้น 3</t>
  </si>
  <si>
    <t>068329000153</t>
  </si>
  <si>
    <t>คุณ รัชกฤช พุทธรักษา</t>
  </si>
  <si>
    <t>คุณ เกียรติศักดิ์ เขาแก้ว</t>
  </si>
  <si>
    <t>คุณ ธนดล ปู่มั่นคง</t>
  </si>
  <si>
    <t>คุณ ปรีชา บุญเจริญสมบัติ</t>
  </si>
  <si>
    <t>คุณ อนุรักษ์ ทิพยเศวต</t>
  </si>
  <si>
    <t>คุณ นคร  บุญเกิด</t>
  </si>
  <si>
    <t>คุณ ภัณฑิรา  ศรีแก้ว</t>
  </si>
  <si>
    <t>คุณ สำราญ  โพธิ์เกษม</t>
  </si>
  <si>
    <t>คุณ ปิยวัฒน์ ทองเสน</t>
  </si>
  <si>
    <t>คุณ ธนากร จุลอุน</t>
  </si>
  <si>
    <t>คุณ ไพลดา วิชิต</t>
  </si>
  <si>
    <t>คุณ สายฝน ทองพวงเงิน</t>
  </si>
  <si>
    <t>คุณ ทัศนีย์ มวนลี</t>
  </si>
  <si>
    <t xml:space="preserve"> คุณ วรรณภา มาลารัตน์</t>
  </si>
  <si>
    <t>คุณ รำพึง พูลสุข</t>
  </si>
  <si>
    <t>คุณ วัลยา สุภากาวี</t>
  </si>
  <si>
    <t>คุณ นรีรัตน์ เพ็ชรกูล</t>
  </si>
  <si>
    <t>ตึก C7-6/09</t>
  </si>
  <si>
    <t>ตึก T11-5/47</t>
  </si>
  <si>
    <t>บ้านเลขที่ 237/18</t>
  </si>
  <si>
    <t>ชุมชนจันทราสุข</t>
  </si>
  <si>
    <t xml:space="preserve">เลขที่ 3 (โกดังสินค้า) </t>
  </si>
  <si>
    <t xml:space="preserve">ตึก A ชั้น 2 ห้อง 41 </t>
  </si>
  <si>
    <t>ลาดพร้าวคอนโดทาวน์ 2</t>
  </si>
  <si>
    <t>ตึก T9-9/07</t>
  </si>
  <si>
    <t>ตึก 21 ชั้น 5 ห้อง 2021/45</t>
  </si>
  <si>
    <t xml:space="preserve">แฟลตห้วยขวาง </t>
  </si>
  <si>
    <t>ตึก T2-2/28</t>
  </si>
  <si>
    <t xml:space="preserve"> ตึก B ชั้น 10 ห้อง 44/377</t>
  </si>
  <si>
    <t>นำโชคการเคหะ</t>
  </si>
  <si>
    <t>ตึก T4-5/68</t>
  </si>
  <si>
    <t xml:space="preserve">ตึก T10-10/43 </t>
  </si>
  <si>
    <t>ตึก A ห้อง 98/47 ชั้น 3</t>
  </si>
  <si>
    <t>เดอะ นายน์ เพลส</t>
  </si>
  <si>
    <t>ตึก C7-08/29</t>
  </si>
  <si>
    <t xml:space="preserve">ตึก T7-8/44 </t>
  </si>
  <si>
    <t>ห้อง 205/31 ชั้น 1</t>
  </si>
  <si>
    <t xml:space="preserve">เคหะแจ้งวัฒนะ อาคารE </t>
  </si>
  <si>
    <t>ตึก T6-11/43</t>
  </si>
  <si>
    <t>ตึก P1-3/67</t>
  </si>
  <si>
    <t>UDSP-2505-0037</t>
  </si>
  <si>
    <t>LPSP-2504-0136</t>
  </si>
  <si>
    <t>MTSP-2505-0021</t>
  </si>
  <si>
    <t>HKSP-2505-0001</t>
  </si>
  <si>
    <t>MTSP-2505-0019</t>
  </si>
  <si>
    <t>RMSP-2504-0088</t>
  </si>
  <si>
    <t>MTSP-2505-0020</t>
  </si>
  <si>
    <t>MTSP-2505-0025</t>
  </si>
  <si>
    <t>ONSP-2504-0105</t>
  </si>
  <si>
    <t>MTSP-2505-0016</t>
  </si>
  <si>
    <t>MTSP-2505-0015</t>
  </si>
  <si>
    <t>DMSP-2505-0002</t>
  </si>
  <si>
    <t>MTSP-2505-0014</t>
  </si>
  <si>
    <t>MTSP-2505-0024</t>
  </si>
  <si>
    <t>LPOD-2505-0002</t>
  </si>
  <si>
    <t>MTSP-2505-0017</t>
  </si>
  <si>
    <t>MTSP-2505-0018</t>
  </si>
  <si>
    <t>คุณ ธรรมนูญ ชาติไอยรานนท์</t>
  </si>
  <si>
    <t>คุณ ภัทจารา ภัทรจารี</t>
  </si>
  <si>
    <t>คุณ บุญมา ป้อมพิมพ์</t>
  </si>
  <si>
    <t>MTSP-2505-0023</t>
  </si>
  <si>
    <t>LPSP-2505-0025</t>
  </si>
  <si>
    <t>LPSP-2505-0024</t>
  </si>
  <si>
    <t>ตึก C1-07/07</t>
  </si>
  <si>
    <t>ตึก 18 ห้อง 809/69 ชั้น 6</t>
  </si>
  <si>
    <t>เอช.อาร์.เรซิเดนซ์ 5</t>
  </si>
  <si>
    <t>ตึก A ห้อง 387/33 ชั้น 1</t>
  </si>
  <si>
    <t>UDSP-2505-0038</t>
  </si>
  <si>
    <t>UDSP-2505-0039</t>
  </si>
  <si>
    <t>LPSP-2505-0023</t>
  </si>
  <si>
    <t>คุณ สุวาสิทธิ์  ดีวาน</t>
  </si>
  <si>
    <t>คุณ รุ่งนภา ทับทอง</t>
  </si>
  <si>
    <t xml:space="preserve"> คุณ รัฐวรรณ  อมรธนเศรษฐ  </t>
  </si>
  <si>
    <t>ตึก 3A ห้อง 69/339 ชั้น 1</t>
  </si>
  <si>
    <t>ห้อง  4/42 ชั้น 2 ตึก I</t>
  </si>
  <si>
    <t>ห้อง 2/29 ชั้น 2</t>
  </si>
  <si>
    <t>คอนโดบ้านสวนลลนา-สวนหลวง</t>
  </si>
  <si>
    <t>ลาดพร้าวคอนโดทาวน์ อาคารB</t>
  </si>
  <si>
    <t>UDSP-2505-0044</t>
  </si>
  <si>
    <t>MTSP-2505-0022</t>
  </si>
  <si>
    <t>MTSP-2505-0013</t>
  </si>
  <si>
    <t>คุณ สงวน มีสติ</t>
  </si>
  <si>
    <t>คุณ พงศ์สวัสดิ์ ตีระแพทย์</t>
  </si>
  <si>
    <t>คุณ พลอยไพลิน  ฤดีขจรไชย</t>
  </si>
  <si>
    <t>ตึก G ห้อง 8/161 ชั้น 6</t>
  </si>
  <si>
    <t xml:space="preserve"> ตึก C9-8/20</t>
  </si>
  <si>
    <t>ตึก T2-5/33</t>
  </si>
  <si>
    <t>UDSP-2505-0074</t>
  </si>
  <si>
    <t>NCSP-2505-0113</t>
  </si>
  <si>
    <t>NCSP-2505-0143</t>
  </si>
  <si>
    <t>RISP-2505-0044</t>
  </si>
  <si>
    <t>UDSP-2505-0098</t>
  </si>
  <si>
    <t>คุณ พลพงศ์  สกุลชิต</t>
  </si>
  <si>
    <t xml:space="preserve">คุณ หุดา ท้วมประถม </t>
  </si>
  <si>
    <t>คุณ กัญญาภัค  ถวิลนรัตน์</t>
  </si>
  <si>
    <t>คุณอติเทพ  ชาติมนตรี</t>
  </si>
  <si>
    <t>คุณ สุธาสินี ชมจันทร์</t>
  </si>
  <si>
    <t>ตึก C ห้อง 5/1 ชั้น 1</t>
  </si>
  <si>
    <t xml:space="preserve">ตึก A ห้อง 89 ชั้น 5 </t>
  </si>
  <si>
    <t>ตึก 5 ห้อง 348 ชั้น 5</t>
  </si>
  <si>
    <t>อาคาร 2 ห้อง 2/57 ชั้น 1</t>
  </si>
  <si>
    <t>ตึก H ห้อง 6/99 ชั้น 4</t>
  </si>
  <si>
    <t>DMSP-2505-0012</t>
  </si>
  <si>
    <t>LBSP-2502-0046</t>
  </si>
  <si>
    <t>คุณ พรชัย ทาอินทร์</t>
  </si>
  <si>
    <t>ตึก 4 ห้อง 4311 เลขที่ 1969/12</t>
  </si>
  <si>
    <t>อัศวสามมือทอง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</si>
</sst>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7041E]d\ mmmm\ yyyy;@"/>
    <numFmt numFmtId="165" formatCode="_(* #,##0.00_);_(* \(#,##0.00\);_(* &quot;-&quot;??_);_(@_)"/>
    <numFmt numFmtId="166" formatCode="dd/mm/yyyy"/>
  </numFmts>
  <fonts count="2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sz val="10"/>
      <color rgb="FF000000"/>
      <name val="Calibri"/>
      <family val="2"/>
      <scheme val="minor"/>
    </font>
    <font>
      <sz val="16"/>
      <color rgb="FF000000"/>
      <name val="Angsana New"/>
      <family val="1"/>
    </font>
    <font>
      <sz val="14"/>
      <name val="Angsana New"/>
      <family val="1"/>
    </font>
    <font>
      <b/>
      <sz val="16"/>
      <color rgb="FF000000"/>
      <name val="Angsana New"/>
      <family val="1"/>
    </font>
    <font>
      <sz val="16"/>
      <color theme="1"/>
      <name val="Calibri"/>
      <family val="2"/>
      <charset val="222"/>
      <scheme val="minor"/>
    </font>
    <font>
      <sz val="15"/>
      <color theme="1"/>
      <name val="Angsana New"/>
      <family val="1"/>
    </font>
    <font>
      <sz val="15"/>
      <color rgb="FF000000"/>
      <name val="Angsana New"/>
      <family val="1"/>
    </font>
    <font>
      <sz val="15"/>
      <name val="Angsana New"/>
      <family val="1"/>
    </font>
    <font>
      <b/>
      <sz val="20"/>
      <name val="Angsana New"/>
      <family val="1"/>
    </font>
    <font>
      <sz val="14"/>
      <color rgb="FF333333"/>
      <name val="Angsana New"/>
      <family val="1"/>
    </font>
    <font>
      <b/>
      <sz val="14"/>
      <color theme="1"/>
      <name val="Angsana New"/>
      <family val="1"/>
    </font>
    <font>
      <b/>
      <sz val="18"/>
      <name val="Angsana New"/>
      <family val="1"/>
    </font>
    <font>
      <sz val="14"/>
      <color theme="1"/>
      <name val="Angsana New"/>
      <family val="1"/>
    </font>
    <font>
      <sz val="15"/>
      <color theme="1"/>
      <name val="Angsana New"/>
      <family val="1"/>
    </font>
    <font>
      <sz val="14"/>
      <color rgb="FF1B2124"/>
      <name val="Angsana New"/>
      <family val="1"/>
    </font>
    <font>
      <sz val="15"/>
      <color rgb="FF000000"/>
      <name val="Angsana New"/>
      <family val="1"/>
    </font>
    <font>
      <sz val="16"/>
      <color rgb="FF1B2124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06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" fontId="6" fillId="0" borderId="3" xfId="0" applyNumberFormat="1" applyFont="1" applyBorder="1" applyAlignment="1">
      <alignment horizontal="center"/>
    </xf>
    <xf numFmtId="43" fontId="3" fillId="0" borderId="3" xfId="1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left" vertical="center" wrapText="1"/>
    </xf>
    <xf numFmtId="43" fontId="5" fillId="0" borderId="3" xfId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0" fontId="8" fillId="0" borderId="5" xfId="2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43" fontId="3" fillId="0" borderId="3" xfId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3" xfId="0" applyFont="1" applyFill="1" applyBorder="1"/>
    <xf numFmtId="43" fontId="3" fillId="0" borderId="3" xfId="1" applyFont="1" applyFill="1" applyBorder="1"/>
    <xf numFmtId="0" fontId="3" fillId="0" borderId="3" xfId="0" applyFont="1" applyBorder="1" applyAlignment="1">
      <alignment vertical="center"/>
    </xf>
    <xf numFmtId="43" fontId="3" fillId="0" borderId="0" xfId="0" applyNumberFormat="1" applyFont="1" applyAlignment="1">
      <alignment wrapText="1"/>
    </xf>
    <xf numFmtId="0" fontId="8" fillId="0" borderId="0" xfId="2" applyFont="1" applyBorder="1" applyAlignment="1">
      <alignment horizontal="left" vertical="center" wrapText="1"/>
    </xf>
    <xf numFmtId="43" fontId="5" fillId="0" borderId="0" xfId="1" applyFont="1" applyFill="1" applyBorder="1" applyAlignment="1">
      <alignment horizontal="left" vertical="center" wrapText="1"/>
    </xf>
    <xf numFmtId="0" fontId="8" fillId="0" borderId="3" xfId="2" applyFont="1" applyBorder="1"/>
    <xf numFmtId="0" fontId="3" fillId="0" borderId="5" xfId="0" applyFont="1" applyBorder="1" applyAlignment="1">
      <alignment vertical="center"/>
    </xf>
    <xf numFmtId="0" fontId="6" fillId="4" borderId="3" xfId="0" applyFont="1" applyFill="1" applyBorder="1"/>
    <xf numFmtId="0" fontId="6" fillId="3" borderId="3" xfId="0" applyFont="1" applyFill="1" applyBorder="1"/>
    <xf numFmtId="1" fontId="0" fillId="0" borderId="0" xfId="0" applyNumberFormat="1" applyAlignment="1">
      <alignment horizontal="center" wrapText="1"/>
    </xf>
    <xf numFmtId="0" fontId="3" fillId="0" borderId="3" xfId="0" applyFont="1" applyBorder="1" applyAlignment="1">
      <alignment horizontal="left" vertical="center"/>
    </xf>
    <xf numFmtId="165" fontId="5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11" fillId="0" borderId="0" xfId="0" applyFont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/>
    <xf numFmtId="166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43" fontId="3" fillId="0" borderId="5" xfId="1" applyFont="1" applyFill="1" applyBorder="1"/>
    <xf numFmtId="43" fontId="14" fillId="0" borderId="5" xfId="1" applyFont="1" applyFill="1" applyBorder="1" applyAlignment="1"/>
    <xf numFmtId="43" fontId="3" fillId="0" borderId="3" xfId="1" applyFont="1" applyBorder="1" applyAlignment="1">
      <alignment horizontal="left"/>
    </xf>
    <xf numFmtId="1" fontId="12" fillId="0" borderId="3" xfId="0" applyNumberFormat="1" applyFont="1" applyBorder="1" applyAlignment="1">
      <alignment horizontal="center"/>
    </xf>
    <xf numFmtId="43" fontId="3" fillId="0" borderId="0" xfId="0" applyNumberFormat="1" applyFont="1" applyAlignment="1"/>
    <xf numFmtId="0" fontId="9" fillId="0" borderId="3" xfId="0" applyFont="1" applyFill="1" applyBorder="1"/>
    <xf numFmtId="43" fontId="5" fillId="0" borderId="3" xfId="1" applyFont="1" applyFill="1" applyBorder="1"/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wrapText="1"/>
    </xf>
    <xf numFmtId="0" fontId="14" fillId="0" borderId="3" xfId="0" applyFont="1" applyFill="1" applyBorder="1" applyAlignment="1">
      <alignment horizontal="left"/>
    </xf>
    <xf numFmtId="1" fontId="14" fillId="0" borderId="3" xfId="0" applyNumberFormat="1" applyFont="1" applyFill="1" applyBorder="1" applyAlignment="1">
      <alignment horizontal="center"/>
    </xf>
    <xf numFmtId="0" fontId="14" fillId="0" borderId="3" xfId="0" applyFont="1" applyFill="1" applyBorder="1"/>
    <xf numFmtId="43" fontId="5" fillId="0" borderId="5" xfId="1" applyFont="1" applyFill="1" applyBorder="1"/>
    <xf numFmtId="0" fontId="5" fillId="0" borderId="3" xfId="0" applyFont="1" applyFill="1" applyBorder="1" applyAlignment="1">
      <alignment vertical="center" wrapText="1"/>
    </xf>
    <xf numFmtId="166" fontId="14" fillId="0" borderId="3" xfId="0" applyNumberFormat="1" applyFont="1" applyFill="1" applyBorder="1"/>
    <xf numFmtId="166" fontId="14" fillId="0" borderId="3" xfId="0" applyNumberFormat="1" applyFont="1" applyFill="1" applyBorder="1" applyAlignment="1">
      <alignment horizontal="right"/>
    </xf>
    <xf numFmtId="43" fontId="5" fillId="0" borderId="3" xfId="1" applyFont="1" applyFill="1" applyBorder="1" applyAlignment="1">
      <alignment horizontal="left"/>
    </xf>
    <xf numFmtId="0" fontId="3" fillId="0" borderId="0" xfId="0" applyFont="1" applyFill="1" applyAlignment="1">
      <alignment wrapText="1"/>
    </xf>
    <xf numFmtId="0" fontId="3" fillId="0" borderId="3" xfId="0" applyFont="1" applyBorder="1"/>
    <xf numFmtId="43" fontId="3" fillId="0" borderId="5" xfId="1" applyFont="1" applyBorder="1" applyAlignment="1"/>
    <xf numFmtId="43" fontId="3" fillId="0" borderId="3" xfId="1" applyFont="1" applyFill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5" fillId="0" borderId="3" xfId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8" fillId="0" borderId="3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12" fillId="3" borderId="3" xfId="0" applyFont="1" applyFill="1" applyBorder="1"/>
    <xf numFmtId="166" fontId="6" fillId="0" borderId="3" xfId="0" applyNumberFormat="1" applyFont="1" applyBorder="1" applyAlignment="1">
      <alignment horizontal="left"/>
    </xf>
    <xf numFmtId="166" fontId="12" fillId="3" borderId="3" xfId="0" applyNumberFormat="1" applyFont="1" applyFill="1" applyBorder="1" applyAlignment="1">
      <alignment horizontal="left"/>
    </xf>
    <xf numFmtId="166" fontId="12" fillId="0" borderId="3" xfId="0" applyNumberFormat="1" applyFont="1" applyBorder="1" applyAlignment="1">
      <alignment horizontal="left"/>
    </xf>
    <xf numFmtId="1" fontId="6" fillId="0" borderId="3" xfId="0" applyNumberFormat="1" applyFont="1" applyBorder="1" applyAlignment="1">
      <alignment horizontal="left"/>
    </xf>
    <xf numFmtId="43" fontId="6" fillId="0" borderId="3" xfId="1" applyFont="1" applyFill="1" applyBorder="1" applyAlignment="1">
      <alignment horizontal="center" vertical="center"/>
    </xf>
    <xf numFmtId="43" fontId="6" fillId="0" borderId="3" xfId="1" applyFont="1" applyBorder="1" applyAlignment="1">
      <alignment horizontal="left" vertical="center"/>
    </xf>
    <xf numFmtId="4" fontId="6" fillId="0" borderId="3" xfId="0" applyNumberFormat="1" applyFont="1" applyBorder="1"/>
    <xf numFmtId="0" fontId="5" fillId="0" borderId="3" xfId="0" applyFont="1" applyBorder="1" applyAlignment="1">
      <alignment vertical="center"/>
    </xf>
    <xf numFmtId="43" fontId="6" fillId="0" borderId="2" xfId="1" applyFont="1" applyFill="1" applyBorder="1" applyAlignment="1">
      <alignment horizontal="center" vertical="center"/>
    </xf>
    <xf numFmtId="43" fontId="5" fillId="0" borderId="3" xfId="1" applyFont="1" applyBorder="1"/>
    <xf numFmtId="43" fontId="5" fillId="0" borderId="3" xfId="1" applyFont="1" applyFill="1" applyBorder="1" applyAlignment="1">
      <alignment horizontal="center" vertical="center"/>
    </xf>
    <xf numFmtId="0" fontId="5" fillId="0" borderId="3" xfId="0" applyFont="1" applyBorder="1"/>
    <xf numFmtId="1" fontId="12" fillId="3" borderId="3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" fontId="12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right"/>
    </xf>
    <xf numFmtId="166" fontId="6" fillId="0" borderId="3" xfId="0" applyNumberFormat="1" applyFont="1" applyBorder="1"/>
    <xf numFmtId="49" fontId="6" fillId="0" borderId="3" xfId="0" applyNumberFormat="1" applyFont="1" applyBorder="1"/>
    <xf numFmtId="0" fontId="16" fillId="3" borderId="3" xfId="0" applyFont="1" applyFill="1" applyBorder="1"/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/>
    <xf numFmtId="166" fontId="6" fillId="0" borderId="3" xfId="0" applyNumberFormat="1" applyFont="1" applyBorder="1" applyAlignment="1"/>
    <xf numFmtId="0" fontId="6" fillId="0" borderId="3" xfId="0" applyFont="1" applyFill="1" applyBorder="1" applyAlignment="1"/>
    <xf numFmtId="0" fontId="3" fillId="0" borderId="0" xfId="0" applyFont="1" applyFill="1" applyAlignment="1"/>
    <xf numFmtId="43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43" fontId="9" fillId="0" borderId="3" xfId="1" applyFont="1" applyBorder="1"/>
    <xf numFmtId="0" fontId="17" fillId="0" borderId="0" xfId="0" applyFont="1" applyFill="1" applyAlignment="1">
      <alignment wrapText="1"/>
    </xf>
    <xf numFmtId="43" fontId="6" fillId="0" borderId="3" xfId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43" fontId="9" fillId="0" borderId="3" xfId="1" applyFont="1" applyFill="1" applyBorder="1" applyAlignment="1">
      <alignment horizontal="center" vertical="center"/>
    </xf>
    <xf numFmtId="43" fontId="9" fillId="0" borderId="3" xfId="1" applyFont="1" applyFill="1" applyBorder="1" applyAlignment="1">
      <alignment horizontal="left" vertical="center"/>
    </xf>
    <xf numFmtId="0" fontId="17" fillId="0" borderId="0" xfId="0" applyFont="1" applyFill="1" applyAlignment="1"/>
    <xf numFmtId="165" fontId="9" fillId="0" borderId="3" xfId="0" applyNumberFormat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center"/>
    </xf>
    <xf numFmtId="43" fontId="6" fillId="5" borderId="3" xfId="1" applyFont="1" applyFill="1" applyBorder="1" applyAlignment="1">
      <alignment vertical="center"/>
    </xf>
    <xf numFmtId="43" fontId="9" fillId="0" borderId="3" xfId="1" applyFont="1" applyBorder="1" applyAlignment="1">
      <alignment horizontal="right"/>
    </xf>
    <xf numFmtId="0" fontId="6" fillId="0" borderId="3" xfId="0" applyFont="1" applyBorder="1" applyAlignment="1">
      <alignment vertical="center"/>
    </xf>
    <xf numFmtId="43" fontId="6" fillId="0" borderId="3" xfId="1" applyFont="1" applyBorder="1" applyAlignment="1">
      <alignment horizontal="right"/>
    </xf>
    <xf numFmtId="43" fontId="6" fillId="0" borderId="3" xfId="1" applyFont="1" applyBorder="1"/>
    <xf numFmtId="0" fontId="9" fillId="0" borderId="3" xfId="0" applyFont="1" applyBorder="1"/>
    <xf numFmtId="166" fontId="20" fillId="0" borderId="3" xfId="0" applyNumberFormat="1" applyFont="1" applyBorder="1" applyAlignment="1">
      <alignment horizontal="right"/>
    </xf>
    <xf numFmtId="166" fontId="19" fillId="0" borderId="3" xfId="0" applyNumberFormat="1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20" fillId="3" borderId="3" xfId="0" applyFont="1" applyFill="1" applyBorder="1"/>
    <xf numFmtId="0" fontId="21" fillId="3" borderId="3" xfId="0" applyFont="1" applyFill="1" applyBorder="1"/>
    <xf numFmtId="43" fontId="3" fillId="0" borderId="3" xfId="1" applyFont="1" applyFill="1" applyBorder="1" applyAlignment="1"/>
    <xf numFmtId="0" fontId="20" fillId="0" borderId="3" xfId="0" applyFont="1" applyBorder="1" applyAlignment="1"/>
    <xf numFmtId="165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/>
    <xf numFmtId="43" fontId="12" fillId="0" borderId="3" xfId="1" applyFont="1" applyFill="1" applyBorder="1"/>
    <xf numFmtId="0" fontId="12" fillId="0" borderId="3" xfId="0" applyFont="1" applyFill="1" applyBorder="1"/>
    <xf numFmtId="43" fontId="12" fillId="0" borderId="3" xfId="1" applyFont="1" applyFill="1" applyBorder="1" applyAlignment="1">
      <alignment horizontal="right"/>
    </xf>
    <xf numFmtId="0" fontId="5" fillId="0" borderId="3" xfId="0" applyFont="1" applyFill="1" applyBorder="1" applyAlignment="1"/>
    <xf numFmtId="43" fontId="14" fillId="0" borderId="3" xfId="1" applyFont="1" applyFill="1" applyBorder="1" applyAlignment="1">
      <alignment horizontal="left" vertical="center" wrapText="1"/>
    </xf>
    <xf numFmtId="1" fontId="19" fillId="0" borderId="3" xfId="0" applyNumberFormat="1" applyFont="1" applyBorder="1" applyAlignment="1">
      <alignment horizontal="center"/>
    </xf>
    <xf numFmtId="1" fontId="20" fillId="0" borderId="3" xfId="0" applyNumberFormat="1" applyFont="1" applyBorder="1" applyAlignment="1">
      <alignment horizontal="center"/>
    </xf>
    <xf numFmtId="1" fontId="20" fillId="3" borderId="3" xfId="0" applyNumberFormat="1" applyFont="1" applyFill="1" applyBorder="1" applyAlignment="1">
      <alignment horizontal="center"/>
    </xf>
    <xf numFmtId="0" fontId="20" fillId="0" borderId="3" xfId="0" applyFont="1" applyFill="1" applyBorder="1"/>
    <xf numFmtId="0" fontId="19" fillId="0" borderId="3" xfId="0" applyFont="1" applyFill="1" applyBorder="1"/>
    <xf numFmtId="0" fontId="20" fillId="0" borderId="3" xfId="0" applyFont="1" applyFill="1" applyBorder="1" applyAlignment="1"/>
    <xf numFmtId="0" fontId="19" fillId="0" borderId="3" xfId="0" applyFont="1" applyFill="1" applyBorder="1" applyAlignment="1"/>
    <xf numFmtId="0" fontId="22" fillId="0" borderId="3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center" vertical="center" wrapText="1"/>
    </xf>
    <xf numFmtId="0" fontId="13" fillId="0" borderId="3" xfId="0" applyFont="1" applyBorder="1"/>
    <xf numFmtId="43" fontId="12" fillId="0" borderId="3" xfId="1" applyFont="1" applyBorder="1" applyAlignment="1">
      <alignment horizontal="right"/>
    </xf>
    <xf numFmtId="43" fontId="12" fillId="0" borderId="3" xfId="1" applyFont="1" applyBorder="1" applyAlignment="1"/>
    <xf numFmtId="43" fontId="13" fillId="0" borderId="3" xfId="1" applyFont="1" applyBorder="1" applyAlignment="1">
      <alignment horizontal="right"/>
    </xf>
    <xf numFmtId="43" fontId="3" fillId="2" borderId="8" xfId="1" applyFont="1" applyFill="1" applyBorder="1" applyAlignment="1">
      <alignment wrapText="1"/>
    </xf>
    <xf numFmtId="0" fontId="8" fillId="0" borderId="3" xfId="2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left"/>
    </xf>
    <xf numFmtId="0" fontId="3" fillId="0" borderId="3" xfId="0" applyFont="1" applyFill="1" applyBorder="1"/>
    <xf numFmtId="14" fontId="3" fillId="0" borderId="3" xfId="0" applyNumberFormat="1" applyFont="1" applyBorder="1" applyAlignment="1">
      <alignment horizontal="left"/>
    </xf>
    <xf numFmtId="43" fontId="3" fillId="0" borderId="3" xfId="1" applyFont="1" applyBorder="1" applyAlignment="1"/>
    <xf numFmtId="0" fontId="23" fillId="3" borderId="3" xfId="0" applyFont="1" applyFill="1" applyBorder="1"/>
    <xf numFmtId="0" fontId="8" fillId="0" borderId="3" xfId="0" applyFont="1" applyBorder="1"/>
    <xf numFmtId="1" fontId="8" fillId="0" borderId="3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left"/>
    </xf>
    <xf numFmtId="43" fontId="8" fillId="0" borderId="3" xfId="1" applyFont="1" applyBorder="1" applyAlignment="1">
      <alignment horizontal="right"/>
    </xf>
    <xf numFmtId="0" fontId="8" fillId="3" borderId="3" xfId="0" applyFont="1" applyFill="1" applyBorder="1"/>
    <xf numFmtId="43" fontId="8" fillId="0" borderId="3" xfId="1" applyFont="1" applyFill="1" applyBorder="1" applyAlignment="1">
      <alignment horizontal="right"/>
    </xf>
    <xf numFmtId="0" fontId="3" fillId="3" borderId="3" xfId="0" applyFont="1" applyFill="1" applyBorder="1"/>
    <xf numFmtId="43" fontId="8" fillId="0" borderId="3" xfId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/>
    </xf>
    <xf numFmtId="0" fontId="18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 vertical="center" wrapText="1"/>
    </xf>
    <xf numFmtId="43" fontId="3" fillId="0" borderId="5" xfId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BB1935BE-1EAF-4936-8FA7-623E888F82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7BBE-F362-472B-9849-D0949CF862FF}">
  <dimension ref="A1:AF82"/>
  <sheetViews>
    <sheetView view="pageBreakPreview" topLeftCell="A4" zoomScale="50" zoomScaleNormal="50" zoomScaleSheetLayoutView="50" workbookViewId="0">
      <selection activeCell="C26" sqref="C1:C1048576"/>
    </sheetView>
  </sheetViews>
  <sheetFormatPr defaultRowHeight="14.4"/>
  <cols>
    <col min="1" max="1" width="5.6640625" style="21" bestFit="1" customWidth="1"/>
    <col min="2" max="2" width="26.5546875" style="21" customWidth="1"/>
    <col min="3" max="3" width="15.109375" style="95" bestFit="1" customWidth="1"/>
    <col min="4" max="4" width="16" style="97" customWidth="1"/>
    <col min="5" max="5" width="20.88671875" style="21" bestFit="1" customWidth="1"/>
    <col min="6" max="6" width="29.5546875" style="21" customWidth="1"/>
    <col min="7" max="7" width="16.5546875" style="21" customWidth="1"/>
    <col min="8" max="8" width="10.33203125" style="21" customWidth="1"/>
    <col min="9" max="9" width="9" style="21" customWidth="1"/>
    <col min="10" max="10" width="11.33203125" style="21" customWidth="1"/>
    <col min="11" max="11" width="21" style="21" bestFit="1" customWidth="1"/>
    <col min="12" max="12" width="2" style="21" customWidth="1"/>
    <col min="13" max="13" width="11.77734375" style="21" customWidth="1"/>
    <col min="14" max="14" width="15.44140625" style="21" customWidth="1"/>
    <col min="15" max="15" width="12.5546875" style="21" customWidth="1"/>
    <col min="16" max="16" width="10.33203125" style="21" bestFit="1" customWidth="1"/>
    <col min="17" max="17" width="1.44140625" style="21" customWidth="1"/>
    <col min="18" max="18" width="4.44140625" style="21" bestFit="1" customWidth="1"/>
    <col min="19" max="19" width="31.44140625" style="21" bestFit="1" customWidth="1"/>
    <col min="20" max="20" width="21.77734375" style="21" bestFit="1" customWidth="1"/>
    <col min="21" max="21" width="13.109375" style="21" bestFit="1" customWidth="1"/>
    <col min="22" max="22" width="8" style="21" bestFit="1" customWidth="1"/>
    <col min="23" max="23" width="9.77734375" style="21" bestFit="1" customWidth="1"/>
    <col min="24" max="24" width="10.77734375" style="21" bestFit="1" customWidth="1"/>
    <col min="25" max="25" width="11.33203125" style="21" bestFit="1" customWidth="1"/>
    <col min="26" max="16384" width="8.88671875" style="21"/>
  </cols>
  <sheetData>
    <row r="1" spans="1:32" ht="41.4" customHeight="1">
      <c r="A1" s="173" t="s">
        <v>201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</row>
    <row r="2" spans="1:32" s="77" customFormat="1" ht="24" customHeight="1">
      <c r="A2" s="175" t="s">
        <v>0</v>
      </c>
      <c r="B2" s="177" t="s">
        <v>1</v>
      </c>
      <c r="C2" s="178" t="s">
        <v>2</v>
      </c>
      <c r="D2" s="179" t="s">
        <v>3</v>
      </c>
      <c r="E2" s="180" t="s">
        <v>106</v>
      </c>
      <c r="F2" s="180" t="s">
        <v>63</v>
      </c>
      <c r="G2" s="177" t="s">
        <v>4</v>
      </c>
      <c r="H2" s="182" t="s">
        <v>5</v>
      </c>
      <c r="I2" s="182" t="s">
        <v>6</v>
      </c>
      <c r="J2" s="182" t="s">
        <v>7</v>
      </c>
      <c r="K2" s="182" t="s">
        <v>8</v>
      </c>
      <c r="L2" s="11"/>
      <c r="M2" s="170" t="s">
        <v>9</v>
      </c>
      <c r="N2" s="170" t="s">
        <v>10</v>
      </c>
      <c r="O2" s="170" t="s">
        <v>11</v>
      </c>
      <c r="P2" s="170" t="s">
        <v>12</v>
      </c>
      <c r="Q2" s="11"/>
      <c r="R2" s="183" t="s">
        <v>13</v>
      </c>
      <c r="S2" s="183"/>
      <c r="T2" s="76">
        <f>SUM(M32)</f>
        <v>4074.0887850467275</v>
      </c>
      <c r="U2" s="11"/>
      <c r="V2" s="11"/>
      <c r="W2" s="11"/>
      <c r="X2" s="11"/>
      <c r="Y2" s="11"/>
    </row>
    <row r="3" spans="1:32" s="77" customFormat="1" ht="24" customHeight="1">
      <c r="A3" s="176"/>
      <c r="B3" s="177"/>
      <c r="C3" s="178"/>
      <c r="D3" s="179"/>
      <c r="E3" s="181"/>
      <c r="F3" s="181"/>
      <c r="G3" s="177"/>
      <c r="H3" s="182"/>
      <c r="I3" s="182"/>
      <c r="J3" s="182"/>
      <c r="K3" s="182"/>
      <c r="L3" s="11"/>
      <c r="M3" s="171"/>
      <c r="N3" s="171"/>
      <c r="O3" s="171"/>
      <c r="P3" s="171"/>
      <c r="Q3" s="11"/>
      <c r="R3" s="183" t="s">
        <v>14</v>
      </c>
      <c r="S3" s="183"/>
      <c r="T3" s="76">
        <f>SUM(N32)</f>
        <v>2037.044392523364</v>
      </c>
      <c r="U3" s="11"/>
      <c r="V3" s="11"/>
      <c r="W3" s="11"/>
      <c r="X3" s="11"/>
      <c r="Y3" s="11"/>
    </row>
    <row r="4" spans="1:32" s="78" customFormat="1" ht="24" customHeight="1">
      <c r="A4" s="75">
        <v>1</v>
      </c>
      <c r="B4" s="28" t="s">
        <v>113</v>
      </c>
      <c r="C4" s="5">
        <v>120000037751</v>
      </c>
      <c r="D4" s="82">
        <v>243892</v>
      </c>
      <c r="E4" s="28" t="s">
        <v>116</v>
      </c>
      <c r="F4" s="28" t="s">
        <v>117</v>
      </c>
      <c r="G4" s="29" t="s">
        <v>110</v>
      </c>
      <c r="H4" s="72">
        <f t="shared" ref="H4" si="0">J4/1.07</f>
        <v>185.98130841121494</v>
      </c>
      <c r="I4" s="72">
        <f t="shared" ref="I4:I30" si="1">J4-H4</f>
        <v>13.01869158878506</v>
      </c>
      <c r="J4" s="73">
        <v>199</v>
      </c>
      <c r="K4" s="51" t="s">
        <v>50</v>
      </c>
      <c r="L4" s="11"/>
      <c r="M4" s="6">
        <f t="shared" ref="M4:M30" si="2">H4</f>
        <v>185.98130841121494</v>
      </c>
      <c r="N4" s="41">
        <f t="shared" ref="N4:N30" si="3">M4-(M4*50/100)</f>
        <v>92.990654205607484</v>
      </c>
      <c r="O4" s="41">
        <f t="shared" ref="O4:O30" si="4">M4-(M4*80/100)</f>
        <v>37.196261682242977</v>
      </c>
      <c r="P4" s="41">
        <f t="shared" ref="P4:P30" si="5">M4-(M4*70/100)</f>
        <v>55.794392523364479</v>
      </c>
      <c r="Q4" s="45"/>
      <c r="R4" s="172" t="s">
        <v>16</v>
      </c>
      <c r="S4" s="172"/>
      <c r="T4" s="13">
        <f>T3*15/100</f>
        <v>305.55665887850461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8" customFormat="1" ht="24" customHeight="1">
      <c r="A5" s="75">
        <v>2</v>
      </c>
      <c r="B5" s="4" t="s">
        <v>114</v>
      </c>
      <c r="C5" s="5">
        <v>120000068825</v>
      </c>
      <c r="D5" s="82">
        <v>243902</v>
      </c>
      <c r="E5" s="28" t="s">
        <v>118</v>
      </c>
      <c r="F5" s="28" t="s">
        <v>119</v>
      </c>
      <c r="G5" s="29" t="s">
        <v>111</v>
      </c>
      <c r="H5" s="74">
        <v>232.5</v>
      </c>
      <c r="I5" s="74">
        <f t="shared" si="1"/>
        <v>17.5</v>
      </c>
      <c r="J5" s="74">
        <v>250</v>
      </c>
      <c r="K5" s="89" t="s">
        <v>51</v>
      </c>
      <c r="L5" s="11"/>
      <c r="M5" s="6">
        <f t="shared" si="2"/>
        <v>232.5</v>
      </c>
      <c r="N5" s="41">
        <f t="shared" si="3"/>
        <v>116.25</v>
      </c>
      <c r="O5" s="41">
        <f t="shared" si="4"/>
        <v>46.5</v>
      </c>
      <c r="P5" s="41">
        <f t="shared" si="5"/>
        <v>69.75</v>
      </c>
      <c r="Q5" s="45"/>
      <c r="R5" s="172" t="s">
        <v>17</v>
      </c>
      <c r="S5" s="172"/>
      <c r="T5" s="13">
        <f>T3*15/100</f>
        <v>305.55665887850461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69" customFormat="1" ht="23.4">
      <c r="A6" s="75">
        <v>3</v>
      </c>
      <c r="B6" s="49" t="s">
        <v>115</v>
      </c>
      <c r="C6" s="5">
        <v>120000068995</v>
      </c>
      <c r="D6" s="83">
        <v>243948</v>
      </c>
      <c r="E6" s="49" t="s">
        <v>120</v>
      </c>
      <c r="F6" s="49" t="s">
        <v>121</v>
      </c>
      <c r="G6" s="29" t="s">
        <v>112</v>
      </c>
      <c r="H6" s="72">
        <f t="shared" ref="H6:H30" si="6">J6/1.07</f>
        <v>150</v>
      </c>
      <c r="I6" s="72">
        <f t="shared" si="1"/>
        <v>10.5</v>
      </c>
      <c r="J6" s="71">
        <v>160.5</v>
      </c>
      <c r="K6" s="31" t="s">
        <v>18</v>
      </c>
      <c r="L6" s="11"/>
      <c r="M6" s="6">
        <f t="shared" si="2"/>
        <v>150</v>
      </c>
      <c r="N6" s="41">
        <f t="shared" si="3"/>
        <v>75</v>
      </c>
      <c r="O6" s="41">
        <f t="shared" si="4"/>
        <v>30</v>
      </c>
      <c r="P6" s="41">
        <f t="shared" si="5"/>
        <v>45</v>
      </c>
      <c r="R6" s="172" t="s">
        <v>15</v>
      </c>
      <c r="S6" s="172"/>
      <c r="T6" s="13">
        <f>T3*15/100</f>
        <v>305.55665887850461</v>
      </c>
      <c r="U6" s="2"/>
      <c r="V6" s="2"/>
      <c r="W6" s="2"/>
      <c r="X6" s="2"/>
      <c r="Y6" s="11"/>
      <c r="Z6" s="42"/>
      <c r="AA6" s="42"/>
      <c r="AB6" s="42"/>
      <c r="AC6" s="42"/>
    </row>
    <row r="7" spans="1:32" s="78" customFormat="1" ht="24" customHeight="1">
      <c r="A7" s="75">
        <v>4</v>
      </c>
      <c r="B7" s="28" t="s">
        <v>124</v>
      </c>
      <c r="C7" s="5">
        <v>120000069046</v>
      </c>
      <c r="D7" s="83">
        <v>243976</v>
      </c>
      <c r="E7" s="49" t="s">
        <v>126</v>
      </c>
      <c r="F7" s="49" t="s">
        <v>127</v>
      </c>
      <c r="G7" s="29" t="s">
        <v>122</v>
      </c>
      <c r="H7" s="86">
        <f t="shared" si="6"/>
        <v>150</v>
      </c>
      <c r="I7" s="86">
        <f t="shared" si="1"/>
        <v>10.5</v>
      </c>
      <c r="J7" s="87">
        <v>160.5</v>
      </c>
      <c r="K7" s="51" t="s">
        <v>50</v>
      </c>
      <c r="L7" s="11"/>
      <c r="M7" s="6">
        <f t="shared" si="2"/>
        <v>150</v>
      </c>
      <c r="N7" s="41">
        <f t="shared" si="3"/>
        <v>75</v>
      </c>
      <c r="O7" s="41">
        <f t="shared" si="4"/>
        <v>30</v>
      </c>
      <c r="P7" s="41">
        <f t="shared" si="5"/>
        <v>45</v>
      </c>
      <c r="Q7" s="45"/>
      <c r="R7" s="172" t="s">
        <v>19</v>
      </c>
      <c r="S7" s="172"/>
      <c r="T7" s="13">
        <f>T3*3/100</f>
        <v>61.111331775700918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8" customFormat="1" ht="24" customHeight="1">
      <c r="A8" s="75">
        <v>5</v>
      </c>
      <c r="B8" s="48" t="s">
        <v>125</v>
      </c>
      <c r="C8" s="55">
        <v>120000016352</v>
      </c>
      <c r="D8" s="83">
        <v>243979</v>
      </c>
      <c r="E8" s="4" t="s">
        <v>128</v>
      </c>
      <c r="F8" s="28" t="s">
        <v>129</v>
      </c>
      <c r="G8" s="29" t="s">
        <v>123</v>
      </c>
      <c r="H8" s="90">
        <f t="shared" si="6"/>
        <v>350.93457943925233</v>
      </c>
      <c r="I8" s="86">
        <f t="shared" si="1"/>
        <v>24.565420560747668</v>
      </c>
      <c r="J8" s="87">
        <v>375.5</v>
      </c>
      <c r="K8" s="51" t="s">
        <v>50</v>
      </c>
      <c r="L8" s="11"/>
      <c r="M8" s="6">
        <f t="shared" si="2"/>
        <v>350.93457943925233</v>
      </c>
      <c r="N8" s="41">
        <f t="shared" si="3"/>
        <v>175.46728971962617</v>
      </c>
      <c r="O8" s="41">
        <f t="shared" si="4"/>
        <v>70.186915887850489</v>
      </c>
      <c r="P8" s="41">
        <f t="shared" si="5"/>
        <v>105.28037383177571</v>
      </c>
      <c r="Q8" s="45"/>
      <c r="R8" s="172" t="s">
        <v>20</v>
      </c>
      <c r="S8" s="172"/>
      <c r="T8" s="13">
        <f>T3*52/100</f>
        <v>1059.2630841121493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8" customFormat="1" ht="24" customHeight="1">
      <c r="A9" s="75">
        <v>6</v>
      </c>
      <c r="B9" s="28" t="s">
        <v>177</v>
      </c>
      <c r="C9" s="5">
        <v>120000069049</v>
      </c>
      <c r="D9" s="82">
        <v>243985</v>
      </c>
      <c r="E9" s="88" t="s">
        <v>152</v>
      </c>
      <c r="F9" s="28" t="s">
        <v>74</v>
      </c>
      <c r="G9" s="99" t="s">
        <v>130</v>
      </c>
      <c r="H9" s="22">
        <f t="shared" si="6"/>
        <v>100</v>
      </c>
      <c r="I9" s="22">
        <f t="shared" si="1"/>
        <v>7</v>
      </c>
      <c r="J9" s="91">
        <v>107</v>
      </c>
      <c r="K9" s="70" t="s">
        <v>199</v>
      </c>
      <c r="L9" s="11"/>
      <c r="M9" s="6">
        <f t="shared" si="2"/>
        <v>100</v>
      </c>
      <c r="N9" s="41">
        <f t="shared" si="3"/>
        <v>50</v>
      </c>
      <c r="O9" s="41">
        <f t="shared" si="4"/>
        <v>20</v>
      </c>
      <c r="P9" s="41">
        <f t="shared" si="5"/>
        <v>30</v>
      </c>
      <c r="Q9" s="45"/>
      <c r="R9" s="183" t="s">
        <v>21</v>
      </c>
      <c r="S9" s="183"/>
      <c r="T9" s="76">
        <f>SUM(O32)</f>
        <v>814.81775700934543</v>
      </c>
      <c r="U9" s="2"/>
      <c r="V9" s="2"/>
      <c r="W9" s="2"/>
      <c r="X9" s="2"/>
      <c r="Y9" s="11"/>
      <c r="Z9" s="42"/>
      <c r="AA9" s="42"/>
      <c r="AB9" s="42"/>
      <c r="AC9" s="42"/>
      <c r="AD9" s="42"/>
      <c r="AE9" s="42"/>
      <c r="AF9" s="42"/>
    </row>
    <row r="10" spans="1:32" s="42" customFormat="1" ht="24" customHeight="1">
      <c r="A10" s="75">
        <v>7</v>
      </c>
      <c r="B10" s="28" t="s">
        <v>178</v>
      </c>
      <c r="C10" s="5">
        <v>120000027799</v>
      </c>
      <c r="D10" s="82">
        <v>243986</v>
      </c>
      <c r="E10" s="28" t="s">
        <v>153</v>
      </c>
      <c r="F10" s="38" t="s">
        <v>74</v>
      </c>
      <c r="G10" s="29" t="s">
        <v>131</v>
      </c>
      <c r="H10" s="22">
        <f t="shared" si="6"/>
        <v>185.98130841121494</v>
      </c>
      <c r="I10" s="22">
        <f t="shared" si="1"/>
        <v>13.01869158878506</v>
      </c>
      <c r="J10" s="91">
        <v>199</v>
      </c>
      <c r="K10" s="70" t="s">
        <v>18</v>
      </c>
      <c r="L10" s="11"/>
      <c r="M10" s="6">
        <f t="shared" si="2"/>
        <v>185.98130841121494</v>
      </c>
      <c r="N10" s="41">
        <f t="shared" si="3"/>
        <v>92.990654205607484</v>
      </c>
      <c r="O10" s="41">
        <f t="shared" si="4"/>
        <v>37.196261682242977</v>
      </c>
      <c r="P10" s="41">
        <f t="shared" si="5"/>
        <v>55.794392523364479</v>
      </c>
      <c r="Q10" s="11"/>
      <c r="R10" s="191" t="s">
        <v>22</v>
      </c>
      <c r="S10" s="191"/>
      <c r="T10" s="7">
        <f>SUM(T9)</f>
        <v>814.81775700934543</v>
      </c>
      <c r="U10" s="8"/>
      <c r="V10" s="8"/>
      <c r="W10" s="8"/>
      <c r="X10" s="8"/>
      <c r="Y10" s="1"/>
      <c r="Z10" s="46"/>
      <c r="AA10" s="46"/>
      <c r="AB10" s="46"/>
      <c r="AC10" s="46"/>
    </row>
    <row r="11" spans="1:32" s="42" customFormat="1" ht="24" customHeight="1">
      <c r="A11" s="75">
        <v>8</v>
      </c>
      <c r="B11" s="28" t="s">
        <v>179</v>
      </c>
      <c r="C11" s="5">
        <v>120000069092</v>
      </c>
      <c r="D11" s="82">
        <v>243987</v>
      </c>
      <c r="E11" s="28" t="s">
        <v>154</v>
      </c>
      <c r="F11" s="38" t="s">
        <v>74</v>
      </c>
      <c r="G11" s="29" t="s">
        <v>132</v>
      </c>
      <c r="H11" s="22">
        <f t="shared" si="6"/>
        <v>185.98130841121494</v>
      </c>
      <c r="I11" s="22">
        <f t="shared" si="1"/>
        <v>13.01869158878506</v>
      </c>
      <c r="J11" s="91">
        <v>199</v>
      </c>
      <c r="K11" s="70" t="s">
        <v>18</v>
      </c>
      <c r="L11" s="11"/>
      <c r="M11" s="6">
        <f t="shared" si="2"/>
        <v>185.98130841121494</v>
      </c>
      <c r="N11" s="41">
        <f t="shared" si="3"/>
        <v>92.990654205607484</v>
      </c>
      <c r="O11" s="41">
        <f t="shared" si="4"/>
        <v>37.196261682242977</v>
      </c>
      <c r="P11" s="41">
        <f t="shared" si="5"/>
        <v>55.794392523364479</v>
      </c>
      <c r="Q11" s="11"/>
      <c r="R11" s="183" t="s">
        <v>23</v>
      </c>
      <c r="S11" s="183"/>
      <c r="T11" s="76">
        <f>SUM(P32)</f>
        <v>1222.2266355140182</v>
      </c>
      <c r="U11" s="2"/>
      <c r="V11" s="2"/>
      <c r="W11" s="2"/>
      <c r="X11" s="2"/>
      <c r="Y11" s="11"/>
    </row>
    <row r="12" spans="1:32" s="42" customFormat="1" ht="24" customHeight="1">
      <c r="A12" s="75">
        <v>9</v>
      </c>
      <c r="B12" s="28" t="s">
        <v>180</v>
      </c>
      <c r="C12" s="5">
        <v>120000069062</v>
      </c>
      <c r="D12" s="82">
        <v>243991</v>
      </c>
      <c r="E12" s="28" t="s">
        <v>155</v>
      </c>
      <c r="F12" s="28" t="s">
        <v>76</v>
      </c>
      <c r="G12" s="29" t="s">
        <v>133</v>
      </c>
      <c r="H12" s="22">
        <f t="shared" si="6"/>
        <v>150</v>
      </c>
      <c r="I12" s="22">
        <f t="shared" si="1"/>
        <v>10.5</v>
      </c>
      <c r="J12" s="91">
        <v>160.5</v>
      </c>
      <c r="K12" s="70" t="s">
        <v>199</v>
      </c>
      <c r="L12" s="11"/>
      <c r="M12" s="6">
        <f t="shared" si="2"/>
        <v>150</v>
      </c>
      <c r="N12" s="41">
        <f t="shared" si="3"/>
        <v>75</v>
      </c>
      <c r="O12" s="41">
        <f t="shared" si="4"/>
        <v>30</v>
      </c>
      <c r="P12" s="41">
        <f t="shared" si="5"/>
        <v>45</v>
      </c>
      <c r="Q12" s="11"/>
      <c r="R12" s="172" t="s">
        <v>16</v>
      </c>
      <c r="S12" s="172"/>
      <c r="T12" s="14"/>
      <c r="U12" s="2"/>
      <c r="V12" s="2"/>
      <c r="W12" s="2"/>
      <c r="X12" s="2"/>
      <c r="Y12" s="11"/>
    </row>
    <row r="13" spans="1:32" s="42" customFormat="1" ht="24" customHeight="1">
      <c r="A13" s="75">
        <v>10</v>
      </c>
      <c r="B13" s="28" t="s">
        <v>181</v>
      </c>
      <c r="C13" s="5">
        <v>120000069063</v>
      </c>
      <c r="D13" s="82">
        <v>243991</v>
      </c>
      <c r="E13" s="28" t="s">
        <v>156</v>
      </c>
      <c r="F13" s="28" t="s">
        <v>157</v>
      </c>
      <c r="G13" s="29" t="s">
        <v>134</v>
      </c>
      <c r="H13" s="92">
        <f t="shared" si="6"/>
        <v>150</v>
      </c>
      <c r="I13" s="92">
        <f t="shared" si="1"/>
        <v>10.5</v>
      </c>
      <c r="J13" s="58">
        <v>160.5</v>
      </c>
      <c r="K13" s="93" t="s">
        <v>199</v>
      </c>
      <c r="L13" s="11"/>
      <c r="M13" s="6">
        <f t="shared" si="2"/>
        <v>150</v>
      </c>
      <c r="N13" s="41">
        <f t="shared" si="3"/>
        <v>75</v>
      </c>
      <c r="O13" s="41">
        <f t="shared" si="4"/>
        <v>30</v>
      </c>
      <c r="P13" s="41">
        <f t="shared" si="5"/>
        <v>45</v>
      </c>
      <c r="Q13" s="11"/>
      <c r="R13" s="172" t="s">
        <v>17</v>
      </c>
      <c r="S13" s="172"/>
      <c r="T13" s="14">
        <f>SUM(P17,P28)</f>
        <v>60</v>
      </c>
      <c r="U13" s="2"/>
      <c r="V13" s="2"/>
      <c r="W13" s="2"/>
      <c r="X13" s="2"/>
      <c r="Y13" s="11"/>
      <c r="AD13" s="46"/>
      <c r="AE13" s="46"/>
      <c r="AF13" s="46"/>
    </row>
    <row r="14" spans="1:32" s="42" customFormat="1" ht="24" customHeight="1">
      <c r="A14" s="75">
        <v>11</v>
      </c>
      <c r="B14" s="49" t="s">
        <v>182</v>
      </c>
      <c r="C14" s="55">
        <v>120000069135</v>
      </c>
      <c r="D14" s="82">
        <v>243991</v>
      </c>
      <c r="E14" s="49" t="s">
        <v>158</v>
      </c>
      <c r="F14" s="81" t="s">
        <v>74</v>
      </c>
      <c r="G14" s="29" t="s">
        <v>135</v>
      </c>
      <c r="H14" s="92">
        <f t="shared" si="6"/>
        <v>100</v>
      </c>
      <c r="I14" s="92">
        <f t="shared" si="1"/>
        <v>7</v>
      </c>
      <c r="J14" s="58">
        <v>107</v>
      </c>
      <c r="K14" s="93" t="s">
        <v>199</v>
      </c>
      <c r="L14" s="11"/>
      <c r="M14" s="6">
        <f t="shared" si="2"/>
        <v>100</v>
      </c>
      <c r="N14" s="41">
        <f t="shared" si="3"/>
        <v>50</v>
      </c>
      <c r="O14" s="41">
        <f t="shared" si="4"/>
        <v>20</v>
      </c>
      <c r="P14" s="41">
        <f t="shared" si="5"/>
        <v>30</v>
      </c>
      <c r="Q14" s="11"/>
      <c r="R14" s="172" t="s">
        <v>15</v>
      </c>
      <c r="S14" s="172"/>
      <c r="T14" s="14">
        <f>SUM(P6,P10:P11,P16,P20:P21,P23:P25,P29)</f>
        <v>469.76635514018687</v>
      </c>
      <c r="U14" s="2"/>
      <c r="V14" s="2"/>
      <c r="W14" s="2"/>
      <c r="X14" s="2"/>
      <c r="Y14" s="11"/>
    </row>
    <row r="15" spans="1:32" s="42" customFormat="1" ht="24" customHeight="1">
      <c r="A15" s="75">
        <v>12</v>
      </c>
      <c r="B15" s="28" t="s">
        <v>183</v>
      </c>
      <c r="C15" s="5">
        <v>120000069069</v>
      </c>
      <c r="D15" s="82">
        <v>243993</v>
      </c>
      <c r="E15" s="28" t="s">
        <v>159</v>
      </c>
      <c r="F15" s="28" t="s">
        <v>160</v>
      </c>
      <c r="G15" s="29" t="s">
        <v>136</v>
      </c>
      <c r="H15" s="92">
        <f t="shared" si="6"/>
        <v>185.98130841121494</v>
      </c>
      <c r="I15" s="92">
        <f t="shared" si="1"/>
        <v>13.01869158878506</v>
      </c>
      <c r="J15" s="58">
        <v>199</v>
      </c>
      <c r="K15" s="93" t="s">
        <v>199</v>
      </c>
      <c r="L15" s="11"/>
      <c r="M15" s="6">
        <f t="shared" si="2"/>
        <v>185.98130841121494</v>
      </c>
      <c r="N15" s="41">
        <f t="shared" si="3"/>
        <v>92.990654205607484</v>
      </c>
      <c r="O15" s="41">
        <f t="shared" si="4"/>
        <v>37.196261682242977</v>
      </c>
      <c r="P15" s="41">
        <f t="shared" si="5"/>
        <v>55.794392523364479</v>
      </c>
      <c r="Q15" s="11"/>
      <c r="R15" s="172" t="s">
        <v>19</v>
      </c>
      <c r="S15" s="172"/>
      <c r="T15" s="14">
        <f>SUM(P5)</f>
        <v>69.75</v>
      </c>
      <c r="U15" s="2"/>
      <c r="V15" s="2"/>
      <c r="W15" s="2"/>
      <c r="X15" s="2"/>
      <c r="Y15" s="11"/>
    </row>
    <row r="16" spans="1:32" s="46" customFormat="1" ht="24" customHeight="1">
      <c r="A16" s="75">
        <v>13</v>
      </c>
      <c r="B16" s="28" t="s">
        <v>184</v>
      </c>
      <c r="C16" s="5">
        <v>120000069087</v>
      </c>
      <c r="D16" s="84">
        <v>243999</v>
      </c>
      <c r="E16" s="28" t="s">
        <v>161</v>
      </c>
      <c r="F16" s="38" t="s">
        <v>74</v>
      </c>
      <c r="G16" s="29" t="s">
        <v>137</v>
      </c>
      <c r="H16" s="92">
        <f t="shared" si="6"/>
        <v>100</v>
      </c>
      <c r="I16" s="92">
        <f t="shared" si="1"/>
        <v>7</v>
      </c>
      <c r="J16" s="58">
        <v>107</v>
      </c>
      <c r="K16" s="93" t="s">
        <v>18</v>
      </c>
      <c r="L16" s="11"/>
      <c r="M16" s="6">
        <f t="shared" si="2"/>
        <v>100</v>
      </c>
      <c r="N16" s="41">
        <f t="shared" si="3"/>
        <v>50</v>
      </c>
      <c r="O16" s="41">
        <f t="shared" si="4"/>
        <v>20</v>
      </c>
      <c r="P16" s="41">
        <f t="shared" si="5"/>
        <v>30</v>
      </c>
      <c r="Q16" s="1"/>
      <c r="R16" s="172" t="s">
        <v>22</v>
      </c>
      <c r="S16" s="172"/>
      <c r="T16" s="14">
        <f>SUM(P4,P7:P9,P12:P15,P18,P22,P26:P27,P30)</f>
        <v>566.91588785046724</v>
      </c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s="42" customFormat="1" ht="24" customHeight="1">
      <c r="A17" s="75">
        <v>14</v>
      </c>
      <c r="B17" s="49" t="s">
        <v>185</v>
      </c>
      <c r="C17" s="5">
        <v>120000069095</v>
      </c>
      <c r="D17" s="84">
        <v>244000</v>
      </c>
      <c r="E17" s="49" t="s">
        <v>162</v>
      </c>
      <c r="F17" s="81" t="s">
        <v>74</v>
      </c>
      <c r="G17" s="29" t="s">
        <v>138</v>
      </c>
      <c r="H17" s="92">
        <f t="shared" si="6"/>
        <v>100</v>
      </c>
      <c r="I17" s="92">
        <f t="shared" si="1"/>
        <v>7</v>
      </c>
      <c r="J17" s="58">
        <v>107</v>
      </c>
      <c r="K17" s="93" t="s">
        <v>17</v>
      </c>
      <c r="L17" s="11"/>
      <c r="M17" s="6">
        <f t="shared" si="2"/>
        <v>100</v>
      </c>
      <c r="N17" s="41">
        <f t="shared" si="3"/>
        <v>50</v>
      </c>
      <c r="O17" s="41">
        <f t="shared" si="4"/>
        <v>20</v>
      </c>
      <c r="P17" s="41">
        <f t="shared" si="5"/>
        <v>30</v>
      </c>
      <c r="Q17" s="11"/>
      <c r="R17" s="186" t="s">
        <v>24</v>
      </c>
      <c r="S17" s="187"/>
      <c r="T17" s="14"/>
      <c r="U17" s="2"/>
      <c r="V17" s="2"/>
      <c r="W17" s="2"/>
      <c r="X17" s="2"/>
      <c r="Y17" s="11"/>
    </row>
    <row r="18" spans="1:25" s="42" customFormat="1" ht="24" customHeight="1">
      <c r="A18" s="75">
        <v>15</v>
      </c>
      <c r="B18" s="28" t="s">
        <v>186</v>
      </c>
      <c r="C18" s="5">
        <v>120000069116</v>
      </c>
      <c r="D18" s="84">
        <v>244000</v>
      </c>
      <c r="E18" s="28" t="s">
        <v>163</v>
      </c>
      <c r="F18" s="81" t="s">
        <v>74</v>
      </c>
      <c r="G18" s="29" t="s">
        <v>139</v>
      </c>
      <c r="H18" s="92">
        <f t="shared" si="6"/>
        <v>185.98130841121494</v>
      </c>
      <c r="I18" s="92">
        <f t="shared" si="1"/>
        <v>13.01869158878506</v>
      </c>
      <c r="J18" s="58">
        <v>199</v>
      </c>
      <c r="K18" s="93" t="s">
        <v>199</v>
      </c>
      <c r="L18" s="11"/>
      <c r="M18" s="6">
        <f t="shared" si="2"/>
        <v>185.98130841121494</v>
      </c>
      <c r="N18" s="41">
        <f t="shared" si="3"/>
        <v>92.990654205607484</v>
      </c>
      <c r="O18" s="41">
        <f t="shared" si="4"/>
        <v>37.196261682242977</v>
      </c>
      <c r="P18" s="41">
        <f t="shared" si="5"/>
        <v>55.794392523364479</v>
      </c>
      <c r="Q18" s="11"/>
      <c r="R18" s="184" t="s">
        <v>34</v>
      </c>
      <c r="S18" s="185"/>
      <c r="T18" s="14">
        <f>SUM(P19)</f>
        <v>55.794392523364479</v>
      </c>
      <c r="U18" s="2"/>
      <c r="V18" s="2"/>
      <c r="W18" s="2"/>
      <c r="X18" s="2"/>
      <c r="Y18" s="11"/>
    </row>
    <row r="19" spans="1:25" s="42" customFormat="1" ht="24" customHeight="1">
      <c r="A19" s="75">
        <v>16</v>
      </c>
      <c r="B19" s="28" t="s">
        <v>187</v>
      </c>
      <c r="C19" s="5">
        <v>120000069093</v>
      </c>
      <c r="D19" s="84">
        <v>244000</v>
      </c>
      <c r="E19" s="28" t="s">
        <v>164</v>
      </c>
      <c r="F19" s="81" t="s">
        <v>74</v>
      </c>
      <c r="G19" s="29" t="s">
        <v>140</v>
      </c>
      <c r="H19" s="92">
        <f t="shared" si="6"/>
        <v>185.98130841121494</v>
      </c>
      <c r="I19" s="92">
        <f t="shared" si="1"/>
        <v>13.01869158878506</v>
      </c>
      <c r="J19" s="58">
        <v>199</v>
      </c>
      <c r="K19" s="93" t="s">
        <v>200</v>
      </c>
      <c r="L19" s="11"/>
      <c r="M19" s="6">
        <f t="shared" si="2"/>
        <v>185.98130841121494</v>
      </c>
      <c r="N19" s="41">
        <f t="shared" si="3"/>
        <v>92.990654205607484</v>
      </c>
      <c r="O19" s="41">
        <f t="shared" si="4"/>
        <v>37.196261682242977</v>
      </c>
      <c r="P19" s="41">
        <f t="shared" si="5"/>
        <v>55.794392523364479</v>
      </c>
      <c r="Q19" s="11"/>
      <c r="R19" s="184" t="s">
        <v>55</v>
      </c>
      <c r="S19" s="185"/>
      <c r="T19" s="14"/>
      <c r="U19" s="2"/>
      <c r="V19" s="2"/>
      <c r="W19" s="2"/>
      <c r="X19" s="2"/>
      <c r="Y19" s="11"/>
    </row>
    <row r="20" spans="1:25" s="42" customFormat="1" ht="24" customHeight="1">
      <c r="A20" s="75">
        <v>17</v>
      </c>
      <c r="B20" s="28" t="s">
        <v>188</v>
      </c>
      <c r="C20" s="5">
        <v>120000069119</v>
      </c>
      <c r="D20" s="84">
        <v>244003</v>
      </c>
      <c r="E20" s="28" t="s">
        <v>165</v>
      </c>
      <c r="F20" s="81" t="s">
        <v>74</v>
      </c>
      <c r="G20" s="29" t="s">
        <v>141</v>
      </c>
      <c r="H20" s="22">
        <f t="shared" si="6"/>
        <v>185.98130841121494</v>
      </c>
      <c r="I20" s="22">
        <f t="shared" si="1"/>
        <v>13.01869158878506</v>
      </c>
      <c r="J20" s="91">
        <v>199</v>
      </c>
      <c r="K20" s="70" t="s">
        <v>18</v>
      </c>
      <c r="L20" s="11"/>
      <c r="M20" s="6">
        <f t="shared" si="2"/>
        <v>185.98130841121494</v>
      </c>
      <c r="N20" s="41">
        <f t="shared" si="3"/>
        <v>92.990654205607484</v>
      </c>
      <c r="O20" s="41">
        <f t="shared" si="4"/>
        <v>37.196261682242977</v>
      </c>
      <c r="P20" s="41">
        <f t="shared" si="5"/>
        <v>55.794392523364479</v>
      </c>
      <c r="Q20" s="11"/>
      <c r="R20" s="186" t="s">
        <v>58</v>
      </c>
      <c r="S20" s="187"/>
      <c r="T20" s="14"/>
      <c r="U20" s="2"/>
      <c r="V20" s="2"/>
      <c r="W20" s="2"/>
      <c r="X20" s="2"/>
      <c r="Y20" s="11"/>
    </row>
    <row r="21" spans="1:25" s="42" customFormat="1" ht="24" customHeight="1">
      <c r="A21" s="75">
        <v>18</v>
      </c>
      <c r="B21" s="28" t="s">
        <v>189</v>
      </c>
      <c r="C21" s="5">
        <v>120000023636</v>
      </c>
      <c r="D21" s="84">
        <v>244003</v>
      </c>
      <c r="E21" s="28" t="s">
        <v>166</v>
      </c>
      <c r="F21" s="81" t="s">
        <v>74</v>
      </c>
      <c r="G21" s="29" t="s">
        <v>142</v>
      </c>
      <c r="H21" s="22">
        <f t="shared" si="6"/>
        <v>185.98130841121494</v>
      </c>
      <c r="I21" s="22">
        <f t="shared" si="1"/>
        <v>13.01869158878506</v>
      </c>
      <c r="J21" s="91">
        <v>199</v>
      </c>
      <c r="K21" s="70" t="s">
        <v>18</v>
      </c>
      <c r="L21" s="11"/>
      <c r="M21" s="6">
        <f t="shared" si="2"/>
        <v>185.98130841121494</v>
      </c>
      <c r="N21" s="41">
        <f t="shared" si="3"/>
        <v>92.990654205607484</v>
      </c>
      <c r="O21" s="41">
        <f t="shared" si="4"/>
        <v>37.196261682242977</v>
      </c>
      <c r="P21" s="41">
        <f t="shared" si="5"/>
        <v>55.794392523364479</v>
      </c>
      <c r="Q21" s="11"/>
      <c r="R21" s="33"/>
      <c r="S21" s="33"/>
      <c r="T21" s="34"/>
      <c r="U21" s="2"/>
      <c r="V21" s="2"/>
      <c r="W21" s="2"/>
      <c r="X21" s="2"/>
      <c r="Y21" s="11"/>
    </row>
    <row r="22" spans="1:25" s="42" customFormat="1" ht="24" customHeight="1">
      <c r="A22" s="75">
        <v>19</v>
      </c>
      <c r="B22" s="49" t="s">
        <v>190</v>
      </c>
      <c r="C22" s="55">
        <v>120000069120</v>
      </c>
      <c r="D22" s="84">
        <v>244004</v>
      </c>
      <c r="E22" s="49" t="s">
        <v>167</v>
      </c>
      <c r="F22" s="81" t="s">
        <v>74</v>
      </c>
      <c r="G22" s="29" t="s">
        <v>143</v>
      </c>
      <c r="H22" s="22">
        <f t="shared" si="6"/>
        <v>100</v>
      </c>
      <c r="I22" s="22">
        <f t="shared" si="1"/>
        <v>7</v>
      </c>
      <c r="J22" s="91">
        <v>107</v>
      </c>
      <c r="K22" s="70" t="s">
        <v>199</v>
      </c>
      <c r="L22" s="11"/>
      <c r="M22" s="6">
        <f t="shared" si="2"/>
        <v>100</v>
      </c>
      <c r="N22" s="41">
        <f t="shared" si="3"/>
        <v>50</v>
      </c>
      <c r="O22" s="41">
        <f t="shared" si="4"/>
        <v>20</v>
      </c>
      <c r="P22" s="41">
        <f t="shared" si="5"/>
        <v>30</v>
      </c>
      <c r="Q22" s="11"/>
      <c r="R22" s="33"/>
      <c r="S22" s="33"/>
      <c r="T22" s="34"/>
      <c r="U22" s="2"/>
      <c r="V22" s="2"/>
      <c r="W22" s="2"/>
      <c r="X22" s="2"/>
      <c r="Y22" s="11"/>
    </row>
    <row r="23" spans="1:25" s="42" customFormat="1" ht="24" customHeight="1">
      <c r="A23" s="75">
        <v>20</v>
      </c>
      <c r="B23" s="49" t="s">
        <v>191</v>
      </c>
      <c r="C23" s="98">
        <v>120000069121</v>
      </c>
      <c r="D23" s="84">
        <v>244004</v>
      </c>
      <c r="E23" s="49" t="s">
        <v>168</v>
      </c>
      <c r="F23" s="81" t="s">
        <v>74</v>
      </c>
      <c r="G23" s="29" t="s">
        <v>144</v>
      </c>
      <c r="H23" s="22">
        <f t="shared" si="6"/>
        <v>100</v>
      </c>
      <c r="I23" s="22">
        <f t="shared" si="1"/>
        <v>7</v>
      </c>
      <c r="J23" s="91">
        <v>107</v>
      </c>
      <c r="K23" s="70" t="s">
        <v>18</v>
      </c>
      <c r="L23" s="11"/>
      <c r="M23" s="6">
        <f t="shared" si="2"/>
        <v>100</v>
      </c>
      <c r="N23" s="41">
        <f t="shared" si="3"/>
        <v>50</v>
      </c>
      <c r="O23" s="41">
        <f t="shared" si="4"/>
        <v>20</v>
      </c>
      <c r="P23" s="41">
        <f t="shared" si="5"/>
        <v>30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s="42" customFormat="1" ht="24" customHeight="1">
      <c r="A24" s="75">
        <v>21</v>
      </c>
      <c r="B24" s="49" t="s">
        <v>192</v>
      </c>
      <c r="C24" s="98">
        <v>120000069138</v>
      </c>
      <c r="D24" s="84">
        <v>244006</v>
      </c>
      <c r="E24" s="49" t="s">
        <v>169</v>
      </c>
      <c r="F24" s="81" t="s">
        <v>74</v>
      </c>
      <c r="G24" s="29" t="s">
        <v>145</v>
      </c>
      <c r="H24" s="22">
        <f t="shared" si="6"/>
        <v>185.98130841121494</v>
      </c>
      <c r="I24" s="22">
        <f t="shared" si="1"/>
        <v>13.01869158878506</v>
      </c>
      <c r="J24" s="91">
        <v>199</v>
      </c>
      <c r="K24" s="70" t="s">
        <v>18</v>
      </c>
      <c r="L24" s="11"/>
      <c r="M24" s="6">
        <f t="shared" si="2"/>
        <v>185.98130841121494</v>
      </c>
      <c r="N24" s="41">
        <f t="shared" si="3"/>
        <v>92.990654205607484</v>
      </c>
      <c r="O24" s="41">
        <f t="shared" si="4"/>
        <v>37.196261682242977</v>
      </c>
      <c r="P24" s="41">
        <f t="shared" si="5"/>
        <v>55.794392523364479</v>
      </c>
      <c r="Q24" s="11"/>
      <c r="R24" s="188" t="s">
        <v>25</v>
      </c>
      <c r="S24" s="189"/>
      <c r="T24" s="189"/>
      <c r="U24" s="189"/>
      <c r="V24" s="189"/>
      <c r="W24" s="189"/>
      <c r="X24" s="189"/>
      <c r="Y24" s="190"/>
    </row>
    <row r="25" spans="1:25" s="42" customFormat="1" ht="24" customHeight="1">
      <c r="A25" s="75">
        <v>22</v>
      </c>
      <c r="B25" s="49" t="s">
        <v>193</v>
      </c>
      <c r="C25" s="98">
        <v>120000069142</v>
      </c>
      <c r="D25" s="84">
        <v>244007</v>
      </c>
      <c r="E25" s="49" t="s">
        <v>170</v>
      </c>
      <c r="F25" s="81" t="s">
        <v>74</v>
      </c>
      <c r="G25" s="29" t="s">
        <v>146</v>
      </c>
      <c r="H25" s="22">
        <f t="shared" si="6"/>
        <v>100</v>
      </c>
      <c r="I25" s="22">
        <f t="shared" si="1"/>
        <v>7</v>
      </c>
      <c r="J25" s="91">
        <v>107</v>
      </c>
      <c r="K25" s="70" t="s">
        <v>18</v>
      </c>
      <c r="L25" s="11"/>
      <c r="M25" s="6">
        <f t="shared" si="2"/>
        <v>100</v>
      </c>
      <c r="N25" s="41">
        <f t="shared" si="3"/>
        <v>50</v>
      </c>
      <c r="O25" s="41">
        <f t="shared" si="4"/>
        <v>20</v>
      </c>
      <c r="P25" s="41">
        <f t="shared" si="5"/>
        <v>30</v>
      </c>
      <c r="Q25" s="11"/>
      <c r="R25" s="23" t="s">
        <v>26</v>
      </c>
      <c r="S25" s="23" t="s">
        <v>27</v>
      </c>
      <c r="T25" s="23" t="s">
        <v>28</v>
      </c>
      <c r="U25" s="24" t="s">
        <v>29</v>
      </c>
      <c r="V25" s="23" t="s">
        <v>30</v>
      </c>
      <c r="W25" s="23" t="s">
        <v>31</v>
      </c>
      <c r="X25" s="23" t="s">
        <v>32</v>
      </c>
      <c r="Y25" s="23" t="s">
        <v>33</v>
      </c>
    </row>
    <row r="26" spans="1:25" s="42" customFormat="1" ht="24" customHeight="1">
      <c r="A26" s="75">
        <v>23</v>
      </c>
      <c r="B26" s="49" t="s">
        <v>194</v>
      </c>
      <c r="C26" s="94">
        <v>120000067966</v>
      </c>
      <c r="D26" s="84">
        <v>244007</v>
      </c>
      <c r="E26" s="49" t="s">
        <v>171</v>
      </c>
      <c r="F26" s="81" t="s">
        <v>74</v>
      </c>
      <c r="G26" s="29" t="s">
        <v>147</v>
      </c>
      <c r="H26" s="22">
        <f t="shared" si="6"/>
        <v>100</v>
      </c>
      <c r="I26" s="22">
        <f t="shared" si="1"/>
        <v>7</v>
      </c>
      <c r="J26" s="91">
        <v>107</v>
      </c>
      <c r="K26" s="70" t="s">
        <v>199</v>
      </c>
      <c r="L26" s="11"/>
      <c r="M26" s="6">
        <f t="shared" si="2"/>
        <v>100</v>
      </c>
      <c r="N26" s="41">
        <f t="shared" si="3"/>
        <v>50</v>
      </c>
      <c r="O26" s="41">
        <f t="shared" si="4"/>
        <v>20</v>
      </c>
      <c r="P26" s="41">
        <f t="shared" si="5"/>
        <v>30</v>
      </c>
      <c r="Q26" s="11"/>
      <c r="R26" s="15">
        <v>1</v>
      </c>
      <c r="S26" s="80" t="s">
        <v>16</v>
      </c>
      <c r="T26" s="16" t="s">
        <v>35</v>
      </c>
      <c r="U26" s="17" t="s">
        <v>36</v>
      </c>
      <c r="V26" s="15" t="s">
        <v>37</v>
      </c>
      <c r="W26" s="18">
        <f>SUM(T12,T4)</f>
        <v>305.55665887850461</v>
      </c>
      <c r="X26" s="18">
        <f t="shared" ref="X26:X30" si="7">W26*4%</f>
        <v>12.222266355140185</v>
      </c>
      <c r="Y26" s="18">
        <f>(W26-X26)</f>
        <v>293.33439252336444</v>
      </c>
    </row>
    <row r="27" spans="1:25" s="42" customFormat="1" ht="24" customHeight="1">
      <c r="A27" s="75">
        <v>24</v>
      </c>
      <c r="B27" s="49" t="s">
        <v>195</v>
      </c>
      <c r="C27" s="55">
        <v>120000069143</v>
      </c>
      <c r="D27" s="84">
        <v>244008</v>
      </c>
      <c r="E27" s="49" t="s">
        <v>172</v>
      </c>
      <c r="F27" s="81" t="s">
        <v>75</v>
      </c>
      <c r="G27" s="29" t="s">
        <v>148</v>
      </c>
      <c r="H27" s="22">
        <f t="shared" si="6"/>
        <v>37.383177570093459</v>
      </c>
      <c r="I27" s="22">
        <f t="shared" si="1"/>
        <v>2.6168224299065415</v>
      </c>
      <c r="J27" s="91">
        <v>40</v>
      </c>
      <c r="K27" s="70" t="s">
        <v>199</v>
      </c>
      <c r="L27" s="11"/>
      <c r="M27" s="6">
        <f t="shared" si="2"/>
        <v>37.383177570093459</v>
      </c>
      <c r="N27" s="41">
        <f t="shared" si="3"/>
        <v>18.691588785046729</v>
      </c>
      <c r="O27" s="41">
        <f t="shared" si="4"/>
        <v>7.4766355140186889</v>
      </c>
      <c r="P27" s="41">
        <f t="shared" si="5"/>
        <v>11.214953271028037</v>
      </c>
      <c r="Q27" s="2"/>
      <c r="R27" s="15">
        <v>2</v>
      </c>
      <c r="S27" s="19" t="s">
        <v>20</v>
      </c>
      <c r="T27" s="16" t="s">
        <v>38</v>
      </c>
      <c r="U27" s="17" t="s">
        <v>36</v>
      </c>
      <c r="V27" s="15" t="s">
        <v>37</v>
      </c>
      <c r="W27" s="18">
        <f>SUM(T8)</f>
        <v>1059.2630841121493</v>
      </c>
      <c r="X27" s="18">
        <f t="shared" si="7"/>
        <v>42.370523364485969</v>
      </c>
      <c r="Y27" s="18">
        <f t="shared" ref="Y27:Y35" si="8">(W27-X27)</f>
        <v>1016.8925607476633</v>
      </c>
    </row>
    <row r="28" spans="1:25" s="42" customFormat="1" ht="24" customHeight="1">
      <c r="A28" s="75">
        <v>25</v>
      </c>
      <c r="B28" s="49" t="s">
        <v>196</v>
      </c>
      <c r="C28" s="55">
        <v>120000069148</v>
      </c>
      <c r="D28" s="84">
        <v>244010</v>
      </c>
      <c r="E28" s="49" t="s">
        <v>173</v>
      </c>
      <c r="F28" s="49" t="s">
        <v>174</v>
      </c>
      <c r="G28" s="29" t="s">
        <v>149</v>
      </c>
      <c r="H28" s="22">
        <f t="shared" si="6"/>
        <v>100</v>
      </c>
      <c r="I28" s="22">
        <f t="shared" si="1"/>
        <v>7</v>
      </c>
      <c r="J28" s="91">
        <v>107</v>
      </c>
      <c r="K28" s="31" t="s">
        <v>17</v>
      </c>
      <c r="L28" s="11"/>
      <c r="M28" s="6">
        <f t="shared" si="2"/>
        <v>100</v>
      </c>
      <c r="N28" s="41">
        <f t="shared" si="3"/>
        <v>50</v>
      </c>
      <c r="O28" s="41">
        <f t="shared" si="4"/>
        <v>20</v>
      </c>
      <c r="P28" s="41">
        <f t="shared" si="5"/>
        <v>30</v>
      </c>
      <c r="Q28" s="2"/>
      <c r="R28" s="15">
        <v>3</v>
      </c>
      <c r="S28" s="80" t="s">
        <v>17</v>
      </c>
      <c r="T28" s="16" t="s">
        <v>39</v>
      </c>
      <c r="U28" s="17" t="s">
        <v>40</v>
      </c>
      <c r="V28" s="15" t="s">
        <v>37</v>
      </c>
      <c r="W28" s="18">
        <f>SUM(T5,T13)</f>
        <v>365.55665887850461</v>
      </c>
      <c r="X28" s="18">
        <f t="shared" si="7"/>
        <v>14.622266355140184</v>
      </c>
      <c r="Y28" s="18">
        <f>(W28-X28)</f>
        <v>350.93439252336441</v>
      </c>
    </row>
    <row r="29" spans="1:25" s="42" customFormat="1" ht="24" customHeight="1">
      <c r="A29" s="75">
        <v>26</v>
      </c>
      <c r="B29" s="49" t="s">
        <v>197</v>
      </c>
      <c r="C29" s="55">
        <v>120000069151</v>
      </c>
      <c r="D29" s="84">
        <v>244011</v>
      </c>
      <c r="E29" s="49" t="s">
        <v>175</v>
      </c>
      <c r="F29" s="81" t="s">
        <v>74</v>
      </c>
      <c r="G29" s="29" t="s">
        <v>150</v>
      </c>
      <c r="H29" s="22">
        <f t="shared" si="6"/>
        <v>185.98130841121494</v>
      </c>
      <c r="I29" s="22">
        <f t="shared" si="1"/>
        <v>13.01869158878506</v>
      </c>
      <c r="J29" s="91">
        <v>199</v>
      </c>
      <c r="K29" s="70" t="s">
        <v>18</v>
      </c>
      <c r="L29" s="11"/>
      <c r="M29" s="6">
        <f t="shared" si="2"/>
        <v>185.98130841121494</v>
      </c>
      <c r="N29" s="41">
        <f t="shared" si="3"/>
        <v>92.990654205607484</v>
      </c>
      <c r="O29" s="41">
        <f t="shared" si="4"/>
        <v>37.196261682242977</v>
      </c>
      <c r="P29" s="41">
        <f t="shared" si="5"/>
        <v>55.794392523364479</v>
      </c>
      <c r="Q29" s="2"/>
      <c r="R29" s="15">
        <v>4</v>
      </c>
      <c r="S29" s="80" t="s">
        <v>15</v>
      </c>
      <c r="T29" s="16" t="s">
        <v>39</v>
      </c>
      <c r="U29" s="17" t="s">
        <v>41</v>
      </c>
      <c r="V29" s="15" t="s">
        <v>37</v>
      </c>
      <c r="W29" s="18">
        <f>SUM(T6,T14)</f>
        <v>775.32301401869154</v>
      </c>
      <c r="X29" s="18">
        <f t="shared" si="7"/>
        <v>31.012920560747663</v>
      </c>
      <c r="Y29" s="18">
        <f t="shared" si="8"/>
        <v>744.31009345794382</v>
      </c>
    </row>
    <row r="30" spans="1:25" s="42" customFormat="1" ht="24" customHeight="1">
      <c r="A30" s="75">
        <v>27</v>
      </c>
      <c r="B30" s="28" t="s">
        <v>198</v>
      </c>
      <c r="C30" s="55">
        <v>120000069156</v>
      </c>
      <c r="D30" s="84">
        <v>244012</v>
      </c>
      <c r="E30" s="49" t="s">
        <v>176</v>
      </c>
      <c r="F30" s="49" t="s">
        <v>103</v>
      </c>
      <c r="G30" s="29" t="s">
        <v>151</v>
      </c>
      <c r="H30" s="22">
        <f t="shared" si="6"/>
        <v>93.457943925233636</v>
      </c>
      <c r="I30" s="22">
        <f t="shared" si="1"/>
        <v>6.5420560747663643</v>
      </c>
      <c r="J30" s="91">
        <v>100</v>
      </c>
      <c r="K30" s="70" t="s">
        <v>199</v>
      </c>
      <c r="L30" s="11"/>
      <c r="M30" s="6">
        <f t="shared" si="2"/>
        <v>93.457943925233636</v>
      </c>
      <c r="N30" s="41">
        <f t="shared" si="3"/>
        <v>46.728971962616818</v>
      </c>
      <c r="O30" s="41">
        <f t="shared" si="4"/>
        <v>18.691588785046733</v>
      </c>
      <c r="P30" s="41">
        <f t="shared" si="5"/>
        <v>28.037383177570092</v>
      </c>
      <c r="Q30" s="2"/>
      <c r="R30" s="15">
        <v>5</v>
      </c>
      <c r="S30" s="80" t="s">
        <v>19</v>
      </c>
      <c r="T30" s="16" t="s">
        <v>42</v>
      </c>
      <c r="U30" s="17" t="s">
        <v>43</v>
      </c>
      <c r="V30" s="15" t="s">
        <v>37</v>
      </c>
      <c r="W30" s="18">
        <f>SUM(T7,T15)</f>
        <v>130.86133177570093</v>
      </c>
      <c r="X30" s="18">
        <f t="shared" si="7"/>
        <v>5.2344532710280376</v>
      </c>
      <c r="Y30" s="18">
        <f t="shared" si="8"/>
        <v>125.6268785046729</v>
      </c>
    </row>
    <row r="31" spans="1:25" s="42" customFormat="1" ht="24" customHeight="1">
      <c r="C31" s="43"/>
      <c r="D31" s="96"/>
      <c r="R31" s="15">
        <v>6</v>
      </c>
      <c r="S31" s="80" t="s">
        <v>22</v>
      </c>
      <c r="T31" s="16" t="s">
        <v>44</v>
      </c>
      <c r="U31" s="17" t="s">
        <v>45</v>
      </c>
      <c r="V31" s="15" t="s">
        <v>37</v>
      </c>
      <c r="W31" s="18">
        <f>SUM(T16,T10)</f>
        <v>1381.7336448598126</v>
      </c>
      <c r="X31" s="18">
        <f>W31*4%</f>
        <v>55.269345794392507</v>
      </c>
      <c r="Y31" s="18">
        <f t="shared" si="8"/>
        <v>1326.4642990654202</v>
      </c>
    </row>
    <row r="32" spans="1:25" s="42" customFormat="1" ht="24" customHeight="1">
      <c r="C32" s="43"/>
      <c r="D32" s="96"/>
      <c r="H32" s="32">
        <f>SUM(H4:H31)</f>
        <v>4074.0887850467275</v>
      </c>
      <c r="I32" s="32">
        <f t="shared" ref="I32:J32" si="9">SUM(I4:I31)</f>
        <v>286.41121495327127</v>
      </c>
      <c r="J32" s="32">
        <f t="shared" si="9"/>
        <v>4360.5</v>
      </c>
      <c r="M32" s="32">
        <f>SUM(M4:M31)</f>
        <v>4074.0887850467275</v>
      </c>
      <c r="N32" s="32">
        <f t="shared" ref="N32:P32" si="10">SUM(N4:N31)</f>
        <v>2037.044392523364</v>
      </c>
      <c r="O32" s="32">
        <f t="shared" si="10"/>
        <v>814.81775700934543</v>
      </c>
      <c r="P32" s="32">
        <f t="shared" si="10"/>
        <v>1222.2266355140182</v>
      </c>
      <c r="R32" s="15">
        <v>7</v>
      </c>
      <c r="S32" s="31" t="s">
        <v>24</v>
      </c>
      <c r="T32" s="36" t="s">
        <v>46</v>
      </c>
      <c r="U32" s="3" t="s">
        <v>47</v>
      </c>
      <c r="V32" s="3" t="s">
        <v>37</v>
      </c>
      <c r="W32" s="18">
        <f>SUM(T17)</f>
        <v>0</v>
      </c>
      <c r="X32" s="18">
        <f>W32*4%</f>
        <v>0</v>
      </c>
      <c r="Y32" s="18">
        <f t="shared" si="8"/>
        <v>0</v>
      </c>
    </row>
    <row r="33" spans="3:25" s="42" customFormat="1" ht="24" customHeight="1">
      <c r="C33" s="43"/>
      <c r="D33" s="96"/>
      <c r="R33" s="15">
        <v>8</v>
      </c>
      <c r="S33" s="35" t="s">
        <v>34</v>
      </c>
      <c r="T33" s="31" t="s">
        <v>54</v>
      </c>
      <c r="U33" s="3" t="s">
        <v>48</v>
      </c>
      <c r="V33" s="3" t="s">
        <v>37</v>
      </c>
      <c r="W33" s="18">
        <f t="shared" ref="W33:W35" si="11">SUM(T18)</f>
        <v>55.794392523364479</v>
      </c>
      <c r="X33" s="18">
        <f>W33*4%</f>
        <v>2.2317757009345791</v>
      </c>
      <c r="Y33" s="18">
        <f t="shared" si="8"/>
        <v>53.562616822429902</v>
      </c>
    </row>
    <row r="34" spans="3:25" s="42" customFormat="1" ht="24" customHeight="1">
      <c r="C34" s="43"/>
      <c r="D34" s="96"/>
      <c r="R34" s="15">
        <v>9</v>
      </c>
      <c r="S34" s="35" t="s">
        <v>55</v>
      </c>
      <c r="T34" s="31" t="s">
        <v>56</v>
      </c>
      <c r="U34" s="3" t="s">
        <v>57</v>
      </c>
      <c r="V34" s="3" t="s">
        <v>37</v>
      </c>
      <c r="W34" s="18">
        <f t="shared" si="11"/>
        <v>0</v>
      </c>
      <c r="X34" s="18">
        <f t="shared" ref="X34:X35" si="12">W34*4%</f>
        <v>0</v>
      </c>
      <c r="Y34" s="18">
        <f t="shared" si="8"/>
        <v>0</v>
      </c>
    </row>
    <row r="35" spans="3:25" s="42" customFormat="1" ht="24" customHeight="1">
      <c r="C35" s="43"/>
      <c r="D35" s="96"/>
      <c r="R35" s="15">
        <v>10</v>
      </c>
      <c r="S35" s="40" t="s">
        <v>58</v>
      </c>
      <c r="T35" s="31" t="s">
        <v>59</v>
      </c>
      <c r="U35" s="3" t="s">
        <v>60</v>
      </c>
      <c r="V35" s="3" t="s">
        <v>37</v>
      </c>
      <c r="W35" s="18">
        <f t="shared" si="11"/>
        <v>0</v>
      </c>
      <c r="X35" s="18">
        <f t="shared" si="12"/>
        <v>0</v>
      </c>
      <c r="Y35" s="18">
        <f t="shared" si="8"/>
        <v>0</v>
      </c>
    </row>
    <row r="36" spans="3:25" s="42" customFormat="1" ht="24" customHeight="1" thickBot="1">
      <c r="C36" s="43"/>
      <c r="D36" s="96"/>
      <c r="R36" s="20"/>
      <c r="S36" s="20"/>
      <c r="T36" s="20"/>
      <c r="U36" s="20"/>
      <c r="V36" s="26" t="s">
        <v>49</v>
      </c>
      <c r="W36" s="27">
        <f>SUM(W26:W35)</f>
        <v>4074.0887850467275</v>
      </c>
      <c r="X36" s="27">
        <f t="shared" ref="X36:Y36" si="13">SUM(X26:X35)</f>
        <v>162.96355140186913</v>
      </c>
      <c r="Y36" s="27">
        <f t="shared" si="13"/>
        <v>3911.1252336448588</v>
      </c>
    </row>
    <row r="37" spans="3:25" s="42" customFormat="1" ht="24" customHeight="1" thickTop="1">
      <c r="C37" s="43"/>
      <c r="D37" s="96"/>
    </row>
    <row r="38" spans="3:25" s="42" customFormat="1" ht="24" customHeight="1">
      <c r="C38" s="43"/>
      <c r="D38" s="96"/>
    </row>
    <row r="39" spans="3:25" s="42" customFormat="1" ht="24" customHeight="1">
      <c r="C39" s="43"/>
      <c r="D39" s="96"/>
    </row>
    <row r="40" spans="3:25" s="42" customFormat="1" ht="24" customHeight="1">
      <c r="C40" s="43"/>
      <c r="D40" s="96"/>
    </row>
    <row r="41" spans="3:25" s="42" customFormat="1" ht="24" customHeight="1">
      <c r="C41" s="43"/>
      <c r="D41" s="96"/>
    </row>
    <row r="42" spans="3:25" s="42" customFormat="1" ht="24" customHeight="1">
      <c r="C42" s="43"/>
      <c r="D42" s="96"/>
    </row>
    <row r="43" spans="3:25" s="42" customFormat="1" ht="23.4">
      <c r="C43" s="43"/>
      <c r="D43" s="96"/>
    </row>
    <row r="44" spans="3:25" s="42" customFormat="1" ht="23.4">
      <c r="C44" s="43"/>
      <c r="D44" s="96"/>
    </row>
    <row r="45" spans="3:25" s="42" customFormat="1" ht="23.4">
      <c r="C45" s="43"/>
      <c r="D45" s="96"/>
    </row>
    <row r="46" spans="3:25" s="42" customFormat="1" ht="23.4">
      <c r="C46" s="43"/>
      <c r="D46" s="96"/>
    </row>
    <row r="47" spans="3:25" s="42" customFormat="1" ht="23.4">
      <c r="C47" s="43"/>
      <c r="D47" s="96"/>
    </row>
    <row r="48" spans="3:25" s="42" customFormat="1" ht="23.4">
      <c r="C48" s="43"/>
      <c r="D48" s="96"/>
    </row>
    <row r="49" spans="1:24" s="42" customFormat="1" ht="23.4">
      <c r="C49" s="43"/>
      <c r="D49" s="96"/>
    </row>
    <row r="50" spans="1:24" s="42" customFormat="1" ht="23.4">
      <c r="C50" s="43"/>
      <c r="D50" s="96"/>
    </row>
    <row r="51" spans="1:24" s="42" customFormat="1" ht="23.4">
      <c r="C51" s="43"/>
      <c r="D51" s="96"/>
    </row>
    <row r="52" spans="1:24" s="42" customFormat="1" ht="23.4">
      <c r="C52" s="43"/>
      <c r="D52" s="96"/>
    </row>
    <row r="53" spans="1:24" s="42" customFormat="1" ht="23.4">
      <c r="C53" s="43"/>
      <c r="D53" s="96"/>
    </row>
    <row r="54" spans="1:24" s="42" customFormat="1" ht="23.4">
      <c r="C54" s="43"/>
      <c r="D54" s="96"/>
    </row>
    <row r="55" spans="1:24" s="42" customFormat="1" ht="23.4">
      <c r="C55" s="43"/>
      <c r="D55" s="96"/>
    </row>
    <row r="56" spans="1:24" s="42" customFormat="1" ht="23.4">
      <c r="C56" s="43"/>
      <c r="D56" s="96"/>
    </row>
    <row r="57" spans="1:24" s="42" customFormat="1" ht="23.4">
      <c r="C57" s="43"/>
      <c r="D57" s="96"/>
    </row>
    <row r="58" spans="1:24" s="42" customFormat="1" ht="23.4">
      <c r="C58" s="43"/>
      <c r="D58" s="96"/>
    </row>
    <row r="59" spans="1:24" ht="23.4">
      <c r="A59" s="42"/>
      <c r="B59" s="42"/>
      <c r="C59" s="43"/>
      <c r="D59" s="96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9"/>
      <c r="T59" s="9"/>
      <c r="U59" s="9"/>
      <c r="V59" s="9"/>
      <c r="W59" s="9"/>
      <c r="X59" s="8"/>
    </row>
    <row r="60" spans="1:24" ht="23.4">
      <c r="A60" s="42"/>
      <c r="B60" s="42"/>
      <c r="C60" s="43"/>
      <c r="D60" s="96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9"/>
      <c r="T60" s="9"/>
      <c r="U60" s="9"/>
      <c r="V60" s="9"/>
      <c r="W60" s="9"/>
      <c r="X60" s="8"/>
    </row>
    <row r="61" spans="1:24" ht="23.4">
      <c r="A61" s="42"/>
      <c r="B61" s="42"/>
      <c r="C61" s="43"/>
      <c r="D61" s="96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9"/>
      <c r="T61" s="9"/>
      <c r="U61" s="9"/>
      <c r="V61" s="9"/>
      <c r="W61" s="9"/>
      <c r="X61" s="8"/>
    </row>
    <row r="62" spans="1:24" ht="23.4">
      <c r="A62" s="42"/>
      <c r="B62" s="42"/>
      <c r="C62" s="43"/>
      <c r="D62" s="96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9"/>
      <c r="T62" s="9"/>
      <c r="U62" s="9"/>
      <c r="V62" s="9"/>
      <c r="W62" s="9"/>
      <c r="X62" s="8"/>
    </row>
    <row r="63" spans="1:24" ht="23.4">
      <c r="A63" s="42"/>
      <c r="B63" s="42"/>
      <c r="C63" s="43"/>
      <c r="D63" s="96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9"/>
      <c r="T63" s="9"/>
      <c r="U63" s="9"/>
      <c r="V63" s="9"/>
      <c r="W63" s="9"/>
      <c r="X63" s="8"/>
    </row>
    <row r="64" spans="1:24" ht="23.4">
      <c r="A64" s="42"/>
      <c r="B64" s="42"/>
      <c r="C64" s="43"/>
      <c r="D64" s="96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9"/>
      <c r="T64" s="9"/>
      <c r="U64" s="9"/>
      <c r="V64" s="9"/>
      <c r="W64" s="9"/>
      <c r="X64" s="8"/>
    </row>
    <row r="65" spans="1:24" ht="23.4">
      <c r="A65" s="42"/>
      <c r="B65" s="42"/>
      <c r="C65" s="43"/>
      <c r="D65" s="96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9"/>
      <c r="T65" s="9"/>
      <c r="U65" s="9"/>
      <c r="V65" s="9"/>
      <c r="W65" s="9"/>
      <c r="X65" s="8"/>
    </row>
    <row r="66" spans="1:24" ht="23.4">
      <c r="A66" s="42"/>
      <c r="B66" s="42"/>
      <c r="C66" s="43"/>
      <c r="D66" s="96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9"/>
      <c r="T66" s="9"/>
      <c r="U66" s="9"/>
      <c r="V66" s="9"/>
      <c r="W66" s="9"/>
      <c r="X66" s="8"/>
    </row>
    <row r="67" spans="1:24" ht="23.4">
      <c r="A67" s="42"/>
      <c r="B67" s="42"/>
      <c r="C67" s="43"/>
      <c r="D67" s="96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9"/>
      <c r="T67" s="9"/>
      <c r="U67" s="9"/>
      <c r="V67" s="9"/>
      <c r="W67" s="9"/>
      <c r="X67" s="8"/>
    </row>
    <row r="68" spans="1:24" ht="23.4">
      <c r="A68" s="42"/>
      <c r="B68" s="42"/>
      <c r="C68" s="43"/>
      <c r="D68" s="96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9"/>
      <c r="T68" s="9"/>
      <c r="U68" s="9"/>
      <c r="V68" s="9"/>
      <c r="W68" s="9"/>
      <c r="X68" s="8"/>
    </row>
    <row r="69" spans="1:24" ht="23.4">
      <c r="A69" s="42"/>
      <c r="B69" s="42"/>
      <c r="C69" s="43"/>
      <c r="D69" s="96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9"/>
      <c r="T69" s="9"/>
      <c r="U69" s="9"/>
      <c r="V69" s="9"/>
      <c r="W69" s="9"/>
      <c r="X69" s="8"/>
    </row>
    <row r="70" spans="1:24" ht="23.4">
      <c r="A70" s="42"/>
      <c r="B70" s="42"/>
      <c r="C70" s="43"/>
      <c r="D70" s="96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9"/>
      <c r="T70" s="9"/>
      <c r="U70" s="9"/>
      <c r="V70" s="9"/>
      <c r="W70" s="9"/>
      <c r="X70" s="8"/>
    </row>
    <row r="71" spans="1:24" ht="23.4">
      <c r="A71" s="42"/>
      <c r="B71" s="42"/>
      <c r="C71" s="43"/>
      <c r="D71" s="96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9"/>
      <c r="T71" s="9"/>
      <c r="U71" s="9"/>
      <c r="V71" s="9"/>
      <c r="W71" s="9"/>
      <c r="X71" s="8"/>
    </row>
    <row r="72" spans="1:24" ht="23.4">
      <c r="A72" s="42"/>
      <c r="B72" s="42"/>
      <c r="C72" s="43"/>
      <c r="D72" s="96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9"/>
      <c r="T72" s="9"/>
      <c r="U72" s="9"/>
      <c r="V72" s="9"/>
      <c r="W72" s="9"/>
      <c r="X72" s="8"/>
    </row>
    <row r="73" spans="1:24" ht="23.4">
      <c r="A73" s="42"/>
      <c r="B73" s="42"/>
      <c r="C73" s="43"/>
      <c r="D73" s="96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9"/>
      <c r="T73" s="9"/>
      <c r="U73" s="9"/>
      <c r="V73" s="9"/>
      <c r="W73" s="9"/>
      <c r="X73" s="8"/>
    </row>
    <row r="74" spans="1:24" ht="23.4">
      <c r="A74" s="42"/>
      <c r="B74" s="42"/>
      <c r="C74" s="43"/>
      <c r="D74" s="96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9"/>
      <c r="T74" s="9"/>
      <c r="U74" s="9"/>
      <c r="V74" s="9"/>
      <c r="W74" s="9"/>
      <c r="X74" s="8"/>
    </row>
    <row r="75" spans="1:24" ht="23.4">
      <c r="A75" s="42"/>
      <c r="B75" s="42"/>
      <c r="C75" s="43"/>
      <c r="D75" s="96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9"/>
      <c r="T75" s="9"/>
      <c r="U75" s="9"/>
      <c r="V75" s="9"/>
      <c r="W75" s="9"/>
      <c r="X75" s="8"/>
    </row>
    <row r="76" spans="1:24" ht="23.4">
      <c r="A76" s="42"/>
      <c r="B76" s="42"/>
      <c r="C76" s="43"/>
      <c r="D76" s="96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9"/>
      <c r="T76" s="9"/>
      <c r="U76" s="9"/>
      <c r="V76" s="9"/>
      <c r="W76" s="9"/>
      <c r="X76" s="8"/>
    </row>
    <row r="77" spans="1:24" ht="23.4">
      <c r="A77" s="42"/>
      <c r="B77" s="42"/>
      <c r="C77" s="43"/>
      <c r="D77" s="96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9"/>
      <c r="T77" s="9"/>
      <c r="U77" s="9"/>
      <c r="V77" s="9"/>
      <c r="W77" s="9"/>
      <c r="X77" s="8"/>
    </row>
    <row r="78" spans="1:24" ht="23.4">
      <c r="A78" s="42"/>
      <c r="B78" s="42"/>
      <c r="C78" s="43"/>
      <c r="D78" s="96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9"/>
      <c r="T78" s="9"/>
      <c r="U78" s="9"/>
      <c r="V78" s="9"/>
      <c r="W78" s="9"/>
      <c r="X78" s="8"/>
    </row>
    <row r="79" spans="1:24" ht="23.4">
      <c r="A79" s="42"/>
      <c r="B79" s="42"/>
      <c r="C79" s="43"/>
      <c r="D79" s="96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</row>
    <row r="80" spans="1:24" ht="23.4">
      <c r="A80" s="42"/>
      <c r="B80" s="42"/>
      <c r="C80" s="43"/>
      <c r="D80" s="96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</row>
    <row r="81" spans="1:18" ht="23.4">
      <c r="A81" s="42"/>
      <c r="B81" s="42"/>
      <c r="C81" s="43"/>
      <c r="D81" s="96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</row>
    <row r="82" spans="1:18" ht="23.4">
      <c r="A82" s="42"/>
      <c r="B82" s="42"/>
      <c r="C82" s="43"/>
      <c r="D82" s="96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</row>
  </sheetData>
  <mergeCells count="36">
    <mergeCell ref="R18:S18"/>
    <mergeCell ref="R19:S19"/>
    <mergeCell ref="R20:S20"/>
    <mergeCell ref="R24:Y24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P2:P3"/>
    <mergeCell ref="R2:S2"/>
    <mergeCell ref="R3:S3"/>
    <mergeCell ref="J2:J3"/>
    <mergeCell ref="M2:M3"/>
    <mergeCell ref="N2:N3"/>
    <mergeCell ref="O2:O3"/>
    <mergeCell ref="R4:S4"/>
    <mergeCell ref="R5:S5"/>
    <mergeCell ref="R6:S6"/>
  </mergeCells>
  <pageMargins left="0.31496062992125984" right="0.31496062992125984" top="0.55118110236220474" bottom="0.35433070866141736" header="0.31496062992125984" footer="0.31496062992125984"/>
  <pageSetup paperSize="9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B92A9-A1E5-412D-AE2F-770C8C33718D}">
  <dimension ref="A1:AF68"/>
  <sheetViews>
    <sheetView view="pageBreakPreview" zoomScale="60" zoomScaleNormal="60" workbookViewId="0">
      <selection activeCell="L2" sqref="A2:XFD58"/>
    </sheetView>
  </sheetViews>
  <sheetFormatPr defaultRowHeight="23.4"/>
  <cols>
    <col min="1" max="1" width="5.6640625" style="42" customWidth="1"/>
    <col min="2" max="2" width="20.6640625" style="42" bestFit="1" customWidth="1"/>
    <col min="3" max="3" width="12.33203125" style="43" bestFit="1" customWidth="1"/>
    <col min="4" max="4" width="9.77734375" style="42" bestFit="1" customWidth="1"/>
    <col min="5" max="5" width="22" style="42" bestFit="1" customWidth="1"/>
    <col min="6" max="6" width="27.6640625" style="42" bestFit="1" customWidth="1"/>
    <col min="7" max="7" width="17.109375" style="42" bestFit="1" customWidth="1"/>
    <col min="8" max="8" width="15.6640625" style="42" bestFit="1" customWidth="1"/>
    <col min="9" max="9" width="7.5546875" style="42" bestFit="1" customWidth="1"/>
    <col min="10" max="10" width="16.21875" style="42" bestFit="1" customWidth="1"/>
    <col min="11" max="11" width="21" style="42" bestFit="1" customWidth="1"/>
    <col min="12" max="12" width="2.109375" style="42" customWidth="1"/>
    <col min="13" max="13" width="12" style="42" customWidth="1"/>
    <col min="14" max="14" width="11.77734375" style="42" customWidth="1"/>
    <col min="15" max="15" width="15.44140625" style="42" customWidth="1"/>
    <col min="16" max="16" width="10.33203125" style="42" bestFit="1" customWidth="1"/>
    <col min="17" max="17" width="2.5546875" style="42" customWidth="1"/>
    <col min="18" max="18" width="4.77734375" style="42" bestFit="1" customWidth="1"/>
    <col min="19" max="19" width="31.44140625" style="42" bestFit="1" customWidth="1"/>
    <col min="20" max="20" width="22.33203125" style="42" bestFit="1" customWidth="1"/>
    <col min="21" max="21" width="13.109375" style="42" bestFit="1" customWidth="1"/>
    <col min="22" max="22" width="8.21875" style="42" bestFit="1" customWidth="1"/>
    <col min="23" max="23" width="9.77734375" style="42" bestFit="1" customWidth="1"/>
    <col min="24" max="24" width="10.88671875" style="42" bestFit="1" customWidth="1"/>
    <col min="25" max="25" width="11.109375" style="42" bestFit="1" customWidth="1"/>
    <col min="26" max="16384" width="8.88671875" style="42"/>
  </cols>
  <sheetData>
    <row r="1" spans="1:32" ht="34.200000000000003" customHeight="1">
      <c r="A1" s="193" t="s">
        <v>107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25"/>
      <c r="AA1" s="25"/>
      <c r="AB1" s="25"/>
      <c r="AC1" s="25"/>
    </row>
    <row r="2" spans="1:32" s="77" customFormat="1" ht="24" customHeight="1">
      <c r="A2" s="175" t="s">
        <v>0</v>
      </c>
      <c r="B2" s="177" t="s">
        <v>1</v>
      </c>
      <c r="C2" s="178" t="s">
        <v>2</v>
      </c>
      <c r="D2" s="179" t="s">
        <v>3</v>
      </c>
      <c r="E2" s="180" t="s">
        <v>106</v>
      </c>
      <c r="F2" s="180" t="s">
        <v>63</v>
      </c>
      <c r="G2" s="177" t="s">
        <v>4</v>
      </c>
      <c r="H2" s="182" t="s">
        <v>5</v>
      </c>
      <c r="I2" s="182" t="s">
        <v>6</v>
      </c>
      <c r="J2" s="182" t="s">
        <v>7</v>
      </c>
      <c r="K2" s="182" t="s">
        <v>8</v>
      </c>
      <c r="L2" s="11"/>
      <c r="M2" s="170" t="s">
        <v>9</v>
      </c>
      <c r="N2" s="170" t="s">
        <v>10</v>
      </c>
      <c r="O2" s="170" t="s">
        <v>11</v>
      </c>
      <c r="P2" s="170" t="s">
        <v>12</v>
      </c>
      <c r="Q2" s="11"/>
      <c r="R2" s="183" t="s">
        <v>13</v>
      </c>
      <c r="S2" s="183"/>
      <c r="T2" s="76">
        <f>SUM(M49)</f>
        <v>0</v>
      </c>
      <c r="U2" s="11"/>
      <c r="V2" s="11"/>
      <c r="W2" s="11"/>
      <c r="X2" s="11"/>
      <c r="Y2" s="11"/>
    </row>
    <row r="3" spans="1:32" s="77" customFormat="1" ht="24" customHeight="1">
      <c r="A3" s="176"/>
      <c r="B3" s="177"/>
      <c r="C3" s="178"/>
      <c r="D3" s="179"/>
      <c r="E3" s="181"/>
      <c r="F3" s="181"/>
      <c r="G3" s="177"/>
      <c r="H3" s="182"/>
      <c r="I3" s="182"/>
      <c r="J3" s="182"/>
      <c r="K3" s="182"/>
      <c r="L3" s="11"/>
      <c r="M3" s="171"/>
      <c r="N3" s="171"/>
      <c r="O3" s="171"/>
      <c r="P3" s="171"/>
      <c r="Q3" s="11"/>
      <c r="R3" s="183" t="s">
        <v>14</v>
      </c>
      <c r="S3" s="183"/>
      <c r="T3" s="76">
        <f>SUM(N49)</f>
        <v>0</v>
      </c>
      <c r="U3" s="11"/>
      <c r="V3" s="11"/>
      <c r="W3" s="11"/>
      <c r="X3" s="11"/>
      <c r="Y3" s="11"/>
    </row>
    <row r="4" spans="1:32" s="78" customFormat="1" ht="24" customHeight="1">
      <c r="A4" s="75">
        <v>1</v>
      </c>
      <c r="B4" s="28"/>
      <c r="C4" s="85"/>
      <c r="D4" s="82"/>
      <c r="E4" s="28"/>
      <c r="F4" s="28"/>
      <c r="G4" s="37"/>
      <c r="H4" s="72">
        <f t="shared" ref="H4:H47" si="0">J4/1.07</f>
        <v>0</v>
      </c>
      <c r="I4" s="72">
        <f t="shared" ref="I4:I47" si="1">J4-H4</f>
        <v>0</v>
      </c>
      <c r="J4" s="71"/>
      <c r="K4" s="51"/>
      <c r="M4" s="6">
        <f t="shared" ref="M4:M47" si="2">H4</f>
        <v>0</v>
      </c>
      <c r="N4" s="41">
        <f t="shared" ref="N4:N47" si="3">M4-(M4*50/100)</f>
        <v>0</v>
      </c>
      <c r="O4" s="41">
        <f t="shared" ref="O4:O47" si="4">M4-(M4*80/100)</f>
        <v>0</v>
      </c>
      <c r="P4" s="41">
        <f t="shared" ref="P4:P47" si="5">M4-(M4*70/100)</f>
        <v>0</v>
      </c>
      <c r="Q4" s="45"/>
      <c r="R4" s="172" t="s">
        <v>16</v>
      </c>
      <c r="S4" s="172"/>
      <c r="T4" s="13">
        <f>T3*15/100</f>
        <v>0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8" customFormat="1" ht="24" customHeight="1">
      <c r="A5" s="75">
        <v>2</v>
      </c>
      <c r="B5" s="28"/>
      <c r="C5" s="85"/>
      <c r="D5" s="82"/>
      <c r="E5" s="28"/>
      <c r="F5" s="28"/>
      <c r="G5" s="37"/>
      <c r="H5" s="72">
        <f t="shared" si="0"/>
        <v>0</v>
      </c>
      <c r="I5" s="72">
        <f t="shared" si="1"/>
        <v>0</v>
      </c>
      <c r="J5" s="71"/>
      <c r="K5" s="51"/>
      <c r="M5" s="6">
        <f t="shared" si="2"/>
        <v>0</v>
      </c>
      <c r="N5" s="41">
        <f t="shared" si="3"/>
        <v>0</v>
      </c>
      <c r="O5" s="41">
        <f t="shared" si="4"/>
        <v>0</v>
      </c>
      <c r="P5" s="41">
        <f t="shared" si="5"/>
        <v>0</v>
      </c>
      <c r="Q5" s="45"/>
      <c r="R5" s="172" t="s">
        <v>17</v>
      </c>
      <c r="S5" s="172"/>
      <c r="T5" s="13">
        <f>T3*15/100</f>
        <v>0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69" customFormat="1">
      <c r="A6" s="75">
        <v>3</v>
      </c>
      <c r="B6" s="28"/>
      <c r="C6" s="85"/>
      <c r="D6" s="82"/>
      <c r="E6" s="28"/>
      <c r="F6" s="28"/>
      <c r="G6" s="37"/>
      <c r="H6" s="72">
        <f t="shared" si="0"/>
        <v>0</v>
      </c>
      <c r="I6" s="72">
        <f t="shared" si="1"/>
        <v>0</v>
      </c>
      <c r="J6" s="71"/>
      <c r="K6" s="51"/>
      <c r="L6" s="78"/>
      <c r="M6" s="6">
        <f t="shared" si="2"/>
        <v>0</v>
      </c>
      <c r="N6" s="41">
        <f t="shared" si="3"/>
        <v>0</v>
      </c>
      <c r="O6" s="41">
        <f t="shared" si="4"/>
        <v>0</v>
      </c>
      <c r="P6" s="41">
        <f t="shared" si="5"/>
        <v>0</v>
      </c>
      <c r="R6" s="172" t="s">
        <v>15</v>
      </c>
      <c r="S6" s="172"/>
      <c r="T6" s="13">
        <f>T3*15/100</f>
        <v>0</v>
      </c>
      <c r="U6" s="2"/>
      <c r="V6" s="2"/>
      <c r="W6" s="2"/>
      <c r="X6" s="2"/>
      <c r="Y6" s="11"/>
      <c r="Z6" s="42"/>
      <c r="AA6" s="42"/>
      <c r="AB6" s="42"/>
      <c r="AC6" s="42"/>
    </row>
    <row r="7" spans="1:32" s="78" customFormat="1" ht="24" customHeight="1">
      <c r="A7" s="75">
        <v>4</v>
      </c>
      <c r="B7" s="28"/>
      <c r="C7" s="85"/>
      <c r="D7" s="82"/>
      <c r="E7" s="28"/>
      <c r="F7" s="28"/>
      <c r="G7" s="37"/>
      <c r="H7" s="72">
        <f t="shared" si="0"/>
        <v>0</v>
      </c>
      <c r="I7" s="72">
        <f t="shared" si="1"/>
        <v>0</v>
      </c>
      <c r="J7" s="71"/>
      <c r="K7" s="51"/>
      <c r="M7" s="6">
        <f t="shared" si="2"/>
        <v>0</v>
      </c>
      <c r="N7" s="41">
        <f t="shared" si="3"/>
        <v>0</v>
      </c>
      <c r="O7" s="41">
        <f t="shared" si="4"/>
        <v>0</v>
      </c>
      <c r="P7" s="41">
        <f t="shared" si="5"/>
        <v>0</v>
      </c>
      <c r="Q7" s="45"/>
      <c r="R7" s="172" t="s">
        <v>19</v>
      </c>
      <c r="S7" s="172"/>
      <c r="T7" s="13">
        <f>T3*3/100</f>
        <v>0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8" customFormat="1" ht="24" customHeight="1">
      <c r="A8" s="75">
        <v>5</v>
      </c>
      <c r="B8" s="28"/>
      <c r="C8" s="85"/>
      <c r="D8" s="82"/>
      <c r="E8" s="28"/>
      <c r="F8" s="28"/>
      <c r="G8" s="37"/>
      <c r="H8" s="72">
        <f t="shared" si="0"/>
        <v>0</v>
      </c>
      <c r="I8" s="72">
        <f t="shared" si="1"/>
        <v>0</v>
      </c>
      <c r="J8" s="71"/>
      <c r="K8" s="51"/>
      <c r="M8" s="6">
        <f t="shared" si="2"/>
        <v>0</v>
      </c>
      <c r="N8" s="41">
        <f t="shared" si="3"/>
        <v>0</v>
      </c>
      <c r="O8" s="41">
        <f t="shared" si="4"/>
        <v>0</v>
      </c>
      <c r="P8" s="41">
        <f t="shared" si="5"/>
        <v>0</v>
      </c>
      <c r="Q8" s="45"/>
      <c r="R8" s="172" t="s">
        <v>20</v>
      </c>
      <c r="S8" s="172"/>
      <c r="T8" s="13">
        <f>T3*52/100</f>
        <v>0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8" customFormat="1" ht="24" customHeight="1">
      <c r="A9" s="75">
        <v>6</v>
      </c>
      <c r="B9" s="28"/>
      <c r="C9" s="85"/>
      <c r="D9" s="82"/>
      <c r="E9" s="28"/>
      <c r="F9" s="28"/>
      <c r="G9" s="37"/>
      <c r="H9" s="72">
        <f t="shared" si="0"/>
        <v>0</v>
      </c>
      <c r="I9" s="72">
        <f t="shared" si="1"/>
        <v>0</v>
      </c>
      <c r="J9" s="71"/>
      <c r="K9" s="51"/>
      <c r="M9" s="6">
        <f t="shared" si="2"/>
        <v>0</v>
      </c>
      <c r="N9" s="41">
        <f t="shared" si="3"/>
        <v>0</v>
      </c>
      <c r="O9" s="41">
        <f t="shared" si="4"/>
        <v>0</v>
      </c>
      <c r="P9" s="41">
        <f t="shared" si="5"/>
        <v>0</v>
      </c>
      <c r="Q9" s="45"/>
      <c r="R9" s="183" t="s">
        <v>21</v>
      </c>
      <c r="S9" s="183"/>
      <c r="T9" s="76">
        <f>SUM(O49)</f>
        <v>0</v>
      </c>
      <c r="U9" s="2"/>
      <c r="V9" s="2"/>
      <c r="W9" s="2"/>
      <c r="X9" s="2"/>
      <c r="Y9" s="11"/>
      <c r="Z9" s="42"/>
      <c r="AA9" s="42"/>
      <c r="AB9" s="42"/>
      <c r="AC9" s="42"/>
      <c r="AD9" s="42"/>
      <c r="AE9" s="42"/>
      <c r="AF9" s="42"/>
    </row>
    <row r="10" spans="1:32" ht="24" customHeight="1">
      <c r="A10" s="75">
        <v>7</v>
      </c>
      <c r="B10" s="28"/>
      <c r="C10" s="85"/>
      <c r="D10" s="82"/>
      <c r="E10" s="28"/>
      <c r="F10" s="28"/>
      <c r="G10" s="37"/>
      <c r="H10" s="72">
        <f t="shared" si="0"/>
        <v>0</v>
      </c>
      <c r="I10" s="72">
        <f t="shared" si="1"/>
        <v>0</v>
      </c>
      <c r="J10" s="71"/>
      <c r="K10" s="51"/>
      <c r="L10" s="78"/>
      <c r="M10" s="6">
        <f t="shared" si="2"/>
        <v>0</v>
      </c>
      <c r="N10" s="41">
        <f t="shared" si="3"/>
        <v>0</v>
      </c>
      <c r="O10" s="41">
        <f t="shared" si="4"/>
        <v>0</v>
      </c>
      <c r="P10" s="41">
        <f t="shared" si="5"/>
        <v>0</v>
      </c>
      <c r="Q10" s="11"/>
      <c r="R10" s="191" t="s">
        <v>22</v>
      </c>
      <c r="S10" s="191"/>
      <c r="T10" s="7">
        <f>SUM(T9)</f>
        <v>0</v>
      </c>
      <c r="U10" s="8"/>
      <c r="V10" s="8"/>
      <c r="W10" s="8"/>
      <c r="X10" s="8"/>
      <c r="Y10" s="1"/>
      <c r="Z10" s="46"/>
      <c r="AA10" s="46"/>
      <c r="AB10" s="46"/>
      <c r="AC10" s="46"/>
    </row>
    <row r="11" spans="1:32" ht="24" customHeight="1">
      <c r="A11" s="75">
        <v>8</v>
      </c>
      <c r="B11" s="28"/>
      <c r="C11" s="85"/>
      <c r="D11" s="82"/>
      <c r="E11" s="28"/>
      <c r="F11" s="28"/>
      <c r="G11" s="37"/>
      <c r="H11" s="72">
        <f t="shared" si="0"/>
        <v>0</v>
      </c>
      <c r="I11" s="72">
        <f t="shared" si="1"/>
        <v>0</v>
      </c>
      <c r="J11" s="71"/>
      <c r="K11" s="51"/>
      <c r="L11" s="78"/>
      <c r="M11" s="6">
        <f t="shared" si="2"/>
        <v>0</v>
      </c>
      <c r="N11" s="41">
        <f t="shared" si="3"/>
        <v>0</v>
      </c>
      <c r="O11" s="41">
        <f t="shared" si="4"/>
        <v>0</v>
      </c>
      <c r="P11" s="41">
        <f t="shared" si="5"/>
        <v>0</v>
      </c>
      <c r="Q11" s="11"/>
      <c r="R11" s="183" t="s">
        <v>23</v>
      </c>
      <c r="S11" s="183"/>
      <c r="T11" s="76">
        <f>SUM(P49)</f>
        <v>0</v>
      </c>
      <c r="U11" s="2"/>
      <c r="V11" s="2"/>
      <c r="W11" s="2"/>
      <c r="X11" s="2"/>
      <c r="Y11" s="11"/>
    </row>
    <row r="12" spans="1:32" ht="24" customHeight="1">
      <c r="A12" s="75">
        <v>9</v>
      </c>
      <c r="B12" s="28"/>
      <c r="C12" s="85"/>
      <c r="D12" s="82"/>
      <c r="E12" s="28"/>
      <c r="F12" s="28"/>
      <c r="G12" s="37"/>
      <c r="H12" s="72">
        <f t="shared" si="0"/>
        <v>0</v>
      </c>
      <c r="I12" s="72">
        <f t="shared" si="1"/>
        <v>0</v>
      </c>
      <c r="J12" s="71"/>
      <c r="K12" s="51"/>
      <c r="L12" s="78"/>
      <c r="M12" s="6">
        <f t="shared" si="2"/>
        <v>0</v>
      </c>
      <c r="N12" s="41">
        <f t="shared" si="3"/>
        <v>0</v>
      </c>
      <c r="O12" s="41">
        <f t="shared" si="4"/>
        <v>0</v>
      </c>
      <c r="P12" s="41">
        <f t="shared" si="5"/>
        <v>0</v>
      </c>
      <c r="Q12" s="11"/>
      <c r="R12" s="172" t="s">
        <v>16</v>
      </c>
      <c r="S12" s="172"/>
      <c r="T12" s="14">
        <f>SUM(P11)</f>
        <v>0</v>
      </c>
      <c r="U12" s="2"/>
      <c r="V12" s="2"/>
      <c r="W12" s="2"/>
      <c r="X12" s="2"/>
      <c r="Y12" s="11"/>
    </row>
    <row r="13" spans="1:32" ht="24" customHeight="1">
      <c r="A13" s="75">
        <v>10</v>
      </c>
      <c r="B13" s="28"/>
      <c r="C13" s="85"/>
      <c r="D13" s="82"/>
      <c r="E13" s="28"/>
      <c r="F13" s="28"/>
      <c r="G13" s="37"/>
      <c r="H13" s="72">
        <f t="shared" si="0"/>
        <v>0</v>
      </c>
      <c r="I13" s="72">
        <f t="shared" si="1"/>
        <v>0</v>
      </c>
      <c r="J13" s="71"/>
      <c r="K13" s="51"/>
      <c r="L13" s="78"/>
      <c r="M13" s="6">
        <f t="shared" si="2"/>
        <v>0</v>
      </c>
      <c r="N13" s="41">
        <f t="shared" si="3"/>
        <v>0</v>
      </c>
      <c r="O13" s="41">
        <f t="shared" si="4"/>
        <v>0</v>
      </c>
      <c r="P13" s="41">
        <f t="shared" si="5"/>
        <v>0</v>
      </c>
      <c r="Q13" s="11"/>
      <c r="R13" s="172" t="s">
        <v>17</v>
      </c>
      <c r="S13" s="172"/>
      <c r="T13" s="14">
        <f>SUM(P5,P10,P35,P47)</f>
        <v>0</v>
      </c>
      <c r="U13" s="2"/>
      <c r="V13" s="2"/>
      <c r="W13" s="2"/>
      <c r="X13" s="2"/>
      <c r="Y13" s="11"/>
      <c r="AD13" s="46"/>
      <c r="AE13" s="46"/>
      <c r="AF13" s="46"/>
    </row>
    <row r="14" spans="1:32" ht="24" customHeight="1">
      <c r="A14" s="75">
        <v>11</v>
      </c>
      <c r="B14" s="28"/>
      <c r="C14" s="85"/>
      <c r="D14" s="82"/>
      <c r="E14" s="28"/>
      <c r="F14" s="28"/>
      <c r="G14" s="37"/>
      <c r="H14" s="72">
        <f t="shared" si="0"/>
        <v>0</v>
      </c>
      <c r="I14" s="72">
        <f t="shared" si="1"/>
        <v>0</v>
      </c>
      <c r="J14" s="71"/>
      <c r="K14" s="51"/>
      <c r="L14" s="78"/>
      <c r="M14" s="6">
        <f t="shared" si="2"/>
        <v>0</v>
      </c>
      <c r="N14" s="41">
        <f t="shared" si="3"/>
        <v>0</v>
      </c>
      <c r="O14" s="41">
        <f t="shared" si="4"/>
        <v>0</v>
      </c>
      <c r="P14" s="41">
        <f t="shared" si="5"/>
        <v>0</v>
      </c>
      <c r="Q14" s="11"/>
      <c r="R14" s="172" t="s">
        <v>15</v>
      </c>
      <c r="S14" s="172"/>
      <c r="T14" s="14">
        <f>SUM(P6,P8:P9,P13,P21,P30:P31,P44)</f>
        <v>0</v>
      </c>
      <c r="U14" s="2"/>
      <c r="V14" s="2"/>
      <c r="W14" s="2"/>
      <c r="X14" s="2"/>
      <c r="Y14" s="11"/>
    </row>
    <row r="15" spans="1:32" ht="24" customHeight="1">
      <c r="A15" s="75">
        <v>12</v>
      </c>
      <c r="B15" s="28"/>
      <c r="C15" s="85"/>
      <c r="D15" s="82"/>
      <c r="E15" s="28"/>
      <c r="F15" s="28"/>
      <c r="G15" s="37"/>
      <c r="H15" s="72">
        <f t="shared" si="0"/>
        <v>0</v>
      </c>
      <c r="I15" s="72">
        <f t="shared" si="1"/>
        <v>0</v>
      </c>
      <c r="J15" s="71"/>
      <c r="K15" s="51"/>
      <c r="L15" s="78"/>
      <c r="M15" s="6">
        <f t="shared" si="2"/>
        <v>0</v>
      </c>
      <c r="N15" s="41">
        <f t="shared" si="3"/>
        <v>0</v>
      </c>
      <c r="O15" s="41">
        <f t="shared" si="4"/>
        <v>0</v>
      </c>
      <c r="P15" s="41">
        <f t="shared" si="5"/>
        <v>0</v>
      </c>
      <c r="Q15" s="11"/>
      <c r="R15" s="172" t="s">
        <v>19</v>
      </c>
      <c r="S15" s="172"/>
      <c r="T15" s="14">
        <f>SUM(P14,P16,P42)</f>
        <v>0</v>
      </c>
      <c r="U15" s="2"/>
      <c r="V15" s="2"/>
      <c r="W15" s="2"/>
      <c r="X15" s="2"/>
      <c r="Y15" s="11"/>
    </row>
    <row r="16" spans="1:32" s="46" customFormat="1" ht="24" customHeight="1">
      <c r="A16" s="75">
        <v>13</v>
      </c>
      <c r="B16" s="28"/>
      <c r="C16" s="85"/>
      <c r="D16" s="82"/>
      <c r="E16" s="28"/>
      <c r="F16" s="28"/>
      <c r="G16" s="37"/>
      <c r="H16" s="72">
        <f t="shared" si="0"/>
        <v>0</v>
      </c>
      <c r="I16" s="72">
        <f t="shared" si="1"/>
        <v>0</v>
      </c>
      <c r="J16" s="71"/>
      <c r="K16" s="51"/>
      <c r="L16" s="78"/>
      <c r="M16" s="6">
        <f t="shared" si="2"/>
        <v>0</v>
      </c>
      <c r="N16" s="41">
        <f t="shared" si="3"/>
        <v>0</v>
      </c>
      <c r="O16" s="41">
        <f t="shared" si="4"/>
        <v>0</v>
      </c>
      <c r="P16" s="41">
        <f t="shared" si="5"/>
        <v>0</v>
      </c>
      <c r="Q16" s="1"/>
      <c r="R16" s="172" t="s">
        <v>22</v>
      </c>
      <c r="S16" s="172"/>
      <c r="T16" s="14">
        <f>SUM(P4,P7,P12,P15,P17:P20,P23:P29,P32:P34,P36:P41,P43,P46)</f>
        <v>0</v>
      </c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ht="24" customHeight="1">
      <c r="A17" s="75">
        <v>14</v>
      </c>
      <c r="B17" s="28"/>
      <c r="C17" s="85"/>
      <c r="D17" s="82"/>
      <c r="E17" s="28"/>
      <c r="F17" s="28"/>
      <c r="G17" s="37"/>
      <c r="H17" s="72">
        <f t="shared" si="0"/>
        <v>0</v>
      </c>
      <c r="I17" s="72">
        <f t="shared" si="1"/>
        <v>0</v>
      </c>
      <c r="J17" s="71"/>
      <c r="K17" s="51"/>
      <c r="L17" s="78"/>
      <c r="M17" s="6">
        <f t="shared" si="2"/>
        <v>0</v>
      </c>
      <c r="N17" s="41">
        <f t="shared" si="3"/>
        <v>0</v>
      </c>
      <c r="O17" s="41">
        <f t="shared" si="4"/>
        <v>0</v>
      </c>
      <c r="P17" s="41">
        <f t="shared" si="5"/>
        <v>0</v>
      </c>
      <c r="Q17" s="11"/>
      <c r="R17" s="186" t="s">
        <v>24</v>
      </c>
      <c r="S17" s="187"/>
      <c r="T17" s="14"/>
      <c r="U17" s="2"/>
      <c r="V17" s="2"/>
      <c r="W17" s="2"/>
      <c r="X17" s="2"/>
      <c r="Y17" s="11"/>
    </row>
    <row r="18" spans="1:25" ht="24" customHeight="1">
      <c r="A18" s="75">
        <v>15</v>
      </c>
      <c r="B18" s="28"/>
      <c r="C18" s="85"/>
      <c r="D18" s="82"/>
      <c r="E18" s="28"/>
      <c r="F18" s="28"/>
      <c r="G18" s="37"/>
      <c r="H18" s="72">
        <f t="shared" si="0"/>
        <v>0</v>
      </c>
      <c r="I18" s="72">
        <f t="shared" si="1"/>
        <v>0</v>
      </c>
      <c r="J18" s="71"/>
      <c r="K18" s="51"/>
      <c r="L18" s="78"/>
      <c r="M18" s="6">
        <f t="shared" si="2"/>
        <v>0</v>
      </c>
      <c r="N18" s="41">
        <f t="shared" si="3"/>
        <v>0</v>
      </c>
      <c r="O18" s="41">
        <f t="shared" si="4"/>
        <v>0</v>
      </c>
      <c r="P18" s="41">
        <f t="shared" si="5"/>
        <v>0</v>
      </c>
      <c r="Q18" s="11"/>
      <c r="R18" s="184" t="s">
        <v>34</v>
      </c>
      <c r="S18" s="185"/>
      <c r="T18" s="14"/>
      <c r="U18" s="2"/>
      <c r="V18" s="2"/>
      <c r="W18" s="2"/>
      <c r="X18" s="2"/>
      <c r="Y18" s="11"/>
    </row>
    <row r="19" spans="1:25" ht="24" customHeight="1">
      <c r="A19" s="75">
        <v>16</v>
      </c>
      <c r="B19" s="28"/>
      <c r="C19" s="85"/>
      <c r="D19" s="82"/>
      <c r="E19" s="28"/>
      <c r="F19" s="28"/>
      <c r="G19" s="37"/>
      <c r="H19" s="72">
        <f t="shared" si="0"/>
        <v>0</v>
      </c>
      <c r="I19" s="72">
        <f t="shared" si="1"/>
        <v>0</v>
      </c>
      <c r="J19" s="71"/>
      <c r="K19" s="51"/>
      <c r="L19" s="78"/>
      <c r="M19" s="6">
        <f t="shared" si="2"/>
        <v>0</v>
      </c>
      <c r="N19" s="41">
        <f t="shared" si="3"/>
        <v>0</v>
      </c>
      <c r="O19" s="41">
        <f t="shared" si="4"/>
        <v>0</v>
      </c>
      <c r="P19" s="41">
        <f t="shared" si="5"/>
        <v>0</v>
      </c>
      <c r="Q19" s="11"/>
      <c r="R19" s="184" t="s">
        <v>55</v>
      </c>
      <c r="S19" s="185"/>
      <c r="T19" s="14"/>
      <c r="U19" s="2"/>
      <c r="V19" s="2"/>
      <c r="W19" s="2"/>
      <c r="X19" s="2"/>
      <c r="Y19" s="11"/>
    </row>
    <row r="20" spans="1:25" ht="24" customHeight="1">
      <c r="A20" s="75">
        <v>17</v>
      </c>
      <c r="B20" s="28"/>
      <c r="C20" s="85"/>
      <c r="D20" s="82"/>
      <c r="E20" s="28"/>
      <c r="F20" s="28"/>
      <c r="G20" s="37"/>
      <c r="H20" s="72">
        <f t="shared" si="0"/>
        <v>0</v>
      </c>
      <c r="I20" s="72">
        <f t="shared" si="1"/>
        <v>0</v>
      </c>
      <c r="J20" s="71"/>
      <c r="K20" s="51"/>
      <c r="L20" s="78"/>
      <c r="M20" s="6">
        <f t="shared" si="2"/>
        <v>0</v>
      </c>
      <c r="N20" s="41">
        <f t="shared" si="3"/>
        <v>0</v>
      </c>
      <c r="O20" s="41">
        <f t="shared" si="4"/>
        <v>0</v>
      </c>
      <c r="P20" s="41">
        <f t="shared" si="5"/>
        <v>0</v>
      </c>
      <c r="Q20" s="11"/>
      <c r="R20" s="186" t="s">
        <v>58</v>
      </c>
      <c r="S20" s="187"/>
      <c r="T20" s="14"/>
      <c r="U20" s="2"/>
      <c r="V20" s="2"/>
      <c r="W20" s="2"/>
      <c r="X20" s="2"/>
      <c r="Y20" s="11"/>
    </row>
    <row r="21" spans="1:25" ht="24" customHeight="1">
      <c r="A21" s="75">
        <v>18</v>
      </c>
      <c r="B21" s="28"/>
      <c r="C21" s="85"/>
      <c r="D21" s="82"/>
      <c r="E21" s="28"/>
      <c r="F21" s="28"/>
      <c r="G21" s="37"/>
      <c r="H21" s="72">
        <f t="shared" si="0"/>
        <v>0</v>
      </c>
      <c r="I21" s="72">
        <f t="shared" si="1"/>
        <v>0</v>
      </c>
      <c r="J21" s="71"/>
      <c r="K21" s="51"/>
      <c r="L21" s="78"/>
      <c r="M21" s="6">
        <f t="shared" si="2"/>
        <v>0</v>
      </c>
      <c r="N21" s="41">
        <f t="shared" si="3"/>
        <v>0</v>
      </c>
      <c r="O21" s="41">
        <f t="shared" si="4"/>
        <v>0</v>
      </c>
      <c r="P21" s="41">
        <f t="shared" si="5"/>
        <v>0</v>
      </c>
      <c r="Q21" s="11"/>
      <c r="R21" s="33"/>
      <c r="S21" s="33"/>
      <c r="T21" s="34"/>
      <c r="U21" s="2"/>
      <c r="V21" s="2"/>
      <c r="W21" s="2"/>
      <c r="X21" s="2"/>
      <c r="Y21" s="11"/>
    </row>
    <row r="22" spans="1:25" ht="24" customHeight="1">
      <c r="A22" s="75">
        <v>19</v>
      </c>
      <c r="B22" s="28"/>
      <c r="C22" s="85"/>
      <c r="D22" s="82"/>
      <c r="E22" s="28"/>
      <c r="F22" s="28"/>
      <c r="G22" s="37"/>
      <c r="H22" s="72">
        <f t="shared" si="0"/>
        <v>0</v>
      </c>
      <c r="I22" s="72">
        <f t="shared" si="1"/>
        <v>0</v>
      </c>
      <c r="J22" s="71"/>
      <c r="K22" s="51"/>
      <c r="L22" s="78"/>
      <c r="M22" s="6">
        <f t="shared" si="2"/>
        <v>0</v>
      </c>
      <c r="N22" s="41">
        <f t="shared" si="3"/>
        <v>0</v>
      </c>
      <c r="O22" s="41">
        <f t="shared" si="4"/>
        <v>0</v>
      </c>
      <c r="P22" s="41">
        <f t="shared" si="5"/>
        <v>0</v>
      </c>
      <c r="Q22" s="11"/>
      <c r="R22" s="33"/>
      <c r="S22" s="33"/>
      <c r="T22" s="34"/>
      <c r="U22" s="2"/>
      <c r="V22" s="2"/>
      <c r="W22" s="2"/>
      <c r="X22" s="2"/>
      <c r="Y22" s="11"/>
    </row>
    <row r="23" spans="1:25" ht="24" customHeight="1">
      <c r="A23" s="75">
        <v>20</v>
      </c>
      <c r="B23" s="28"/>
      <c r="C23" s="85"/>
      <c r="D23" s="82"/>
      <c r="E23" s="28"/>
      <c r="F23" s="28"/>
      <c r="G23" s="37"/>
      <c r="H23" s="72">
        <f t="shared" si="0"/>
        <v>0</v>
      </c>
      <c r="I23" s="72">
        <f t="shared" si="1"/>
        <v>0</v>
      </c>
      <c r="J23" s="71"/>
      <c r="K23" s="51"/>
      <c r="L23" s="78"/>
      <c r="M23" s="6">
        <f t="shared" si="2"/>
        <v>0</v>
      </c>
      <c r="N23" s="41">
        <f t="shared" si="3"/>
        <v>0</v>
      </c>
      <c r="O23" s="41">
        <f t="shared" si="4"/>
        <v>0</v>
      </c>
      <c r="P23" s="41">
        <f t="shared" si="5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ht="24" customHeight="1">
      <c r="A24" s="75">
        <v>21</v>
      </c>
      <c r="B24" s="28"/>
      <c r="C24" s="85"/>
      <c r="D24" s="82"/>
      <c r="E24" s="28"/>
      <c r="F24" s="28"/>
      <c r="G24" s="37"/>
      <c r="H24" s="72">
        <f t="shared" si="0"/>
        <v>0</v>
      </c>
      <c r="I24" s="72">
        <f t="shared" si="1"/>
        <v>0</v>
      </c>
      <c r="J24" s="71"/>
      <c r="K24" s="51"/>
      <c r="L24" s="78"/>
      <c r="M24" s="6">
        <f t="shared" si="2"/>
        <v>0</v>
      </c>
      <c r="N24" s="41">
        <f t="shared" si="3"/>
        <v>0</v>
      </c>
      <c r="O24" s="41">
        <f t="shared" si="4"/>
        <v>0</v>
      </c>
      <c r="P24" s="41">
        <f t="shared" si="5"/>
        <v>0</v>
      </c>
      <c r="Q24" s="11"/>
      <c r="R24" s="188" t="s">
        <v>25</v>
      </c>
      <c r="S24" s="189"/>
      <c r="T24" s="189"/>
      <c r="U24" s="189"/>
      <c r="V24" s="189"/>
      <c r="W24" s="189"/>
      <c r="X24" s="189"/>
      <c r="Y24" s="190"/>
    </row>
    <row r="25" spans="1:25" ht="24" customHeight="1">
      <c r="A25" s="75">
        <v>22</v>
      </c>
      <c r="B25" s="28"/>
      <c r="C25" s="85"/>
      <c r="D25" s="82"/>
      <c r="E25" s="28"/>
      <c r="F25" s="28"/>
      <c r="G25" s="37"/>
      <c r="H25" s="72">
        <f t="shared" si="0"/>
        <v>0</v>
      </c>
      <c r="I25" s="72">
        <f t="shared" si="1"/>
        <v>0</v>
      </c>
      <c r="J25" s="71"/>
      <c r="K25" s="51"/>
      <c r="L25" s="78"/>
      <c r="M25" s="6">
        <f t="shared" si="2"/>
        <v>0</v>
      </c>
      <c r="N25" s="41">
        <f t="shared" si="3"/>
        <v>0</v>
      </c>
      <c r="O25" s="41">
        <f t="shared" si="4"/>
        <v>0</v>
      </c>
      <c r="P25" s="41">
        <f t="shared" si="5"/>
        <v>0</v>
      </c>
      <c r="Q25" s="11"/>
      <c r="R25" s="23" t="s">
        <v>26</v>
      </c>
      <c r="S25" s="23" t="s">
        <v>27</v>
      </c>
      <c r="T25" s="23" t="s">
        <v>28</v>
      </c>
      <c r="U25" s="24" t="s">
        <v>29</v>
      </c>
      <c r="V25" s="23" t="s">
        <v>30</v>
      </c>
      <c r="W25" s="23" t="s">
        <v>31</v>
      </c>
      <c r="X25" s="23" t="s">
        <v>32</v>
      </c>
      <c r="Y25" s="23" t="s">
        <v>33</v>
      </c>
    </row>
    <row r="26" spans="1:25" ht="24" customHeight="1">
      <c r="A26" s="75">
        <v>23</v>
      </c>
      <c r="B26" s="28"/>
      <c r="C26" s="85"/>
      <c r="D26" s="82"/>
      <c r="E26" s="28"/>
      <c r="F26" s="28"/>
      <c r="G26" s="37"/>
      <c r="H26" s="72">
        <f t="shared" si="0"/>
        <v>0</v>
      </c>
      <c r="I26" s="72">
        <f t="shared" si="1"/>
        <v>0</v>
      </c>
      <c r="J26" s="71"/>
      <c r="K26" s="51"/>
      <c r="L26" s="78"/>
      <c r="M26" s="6">
        <f t="shared" si="2"/>
        <v>0</v>
      </c>
      <c r="N26" s="41">
        <f t="shared" si="3"/>
        <v>0</v>
      </c>
      <c r="O26" s="41">
        <f t="shared" si="4"/>
        <v>0</v>
      </c>
      <c r="P26" s="41">
        <f t="shared" si="5"/>
        <v>0</v>
      </c>
      <c r="Q26" s="11"/>
      <c r="R26" s="15">
        <v>1</v>
      </c>
      <c r="S26" s="80" t="s">
        <v>16</v>
      </c>
      <c r="T26" s="16" t="s">
        <v>35</v>
      </c>
      <c r="U26" s="17" t="s">
        <v>36</v>
      </c>
      <c r="V26" s="15" t="s">
        <v>37</v>
      </c>
      <c r="W26" s="18">
        <f>SUM(T12,T4)</f>
        <v>0</v>
      </c>
      <c r="X26" s="18">
        <f t="shared" ref="X26:X30" si="6">W26*4%</f>
        <v>0</v>
      </c>
      <c r="Y26" s="18">
        <f>(W26-X26)</f>
        <v>0</v>
      </c>
    </row>
    <row r="27" spans="1:25" ht="24" customHeight="1">
      <c r="A27" s="75">
        <v>24</v>
      </c>
      <c r="B27" s="28"/>
      <c r="C27" s="85"/>
      <c r="D27" s="82"/>
      <c r="E27" s="28"/>
      <c r="F27" s="28"/>
      <c r="G27" s="37"/>
      <c r="H27" s="72">
        <f t="shared" si="0"/>
        <v>0</v>
      </c>
      <c r="I27" s="72">
        <f t="shared" si="1"/>
        <v>0</v>
      </c>
      <c r="J27" s="71"/>
      <c r="K27" s="51"/>
      <c r="L27" s="78"/>
      <c r="M27" s="6">
        <f t="shared" si="2"/>
        <v>0</v>
      </c>
      <c r="N27" s="41">
        <f t="shared" si="3"/>
        <v>0</v>
      </c>
      <c r="O27" s="41">
        <f t="shared" si="4"/>
        <v>0</v>
      </c>
      <c r="P27" s="41">
        <f t="shared" si="5"/>
        <v>0</v>
      </c>
      <c r="Q27" s="2"/>
      <c r="R27" s="15">
        <v>2</v>
      </c>
      <c r="S27" s="19" t="s">
        <v>20</v>
      </c>
      <c r="T27" s="16" t="s">
        <v>38</v>
      </c>
      <c r="U27" s="17" t="s">
        <v>36</v>
      </c>
      <c r="V27" s="15" t="s">
        <v>37</v>
      </c>
      <c r="W27" s="18">
        <f>SUM(T8)</f>
        <v>0</v>
      </c>
      <c r="X27" s="18">
        <f t="shared" si="6"/>
        <v>0</v>
      </c>
      <c r="Y27" s="18">
        <f t="shared" ref="Y27:Y35" si="7">(W27-X27)</f>
        <v>0</v>
      </c>
    </row>
    <row r="28" spans="1:25" ht="24" customHeight="1">
      <c r="A28" s="75">
        <v>25</v>
      </c>
      <c r="B28" s="28"/>
      <c r="C28" s="85"/>
      <c r="D28" s="82"/>
      <c r="E28" s="28"/>
      <c r="F28" s="28"/>
      <c r="G28" s="37"/>
      <c r="H28" s="72">
        <f t="shared" si="0"/>
        <v>0</v>
      </c>
      <c r="I28" s="72">
        <f t="shared" si="1"/>
        <v>0</v>
      </c>
      <c r="J28" s="71"/>
      <c r="K28" s="51"/>
      <c r="L28" s="78"/>
      <c r="M28" s="6">
        <f t="shared" si="2"/>
        <v>0</v>
      </c>
      <c r="N28" s="41">
        <f t="shared" si="3"/>
        <v>0</v>
      </c>
      <c r="O28" s="41">
        <f t="shared" si="4"/>
        <v>0</v>
      </c>
      <c r="P28" s="41">
        <f t="shared" si="5"/>
        <v>0</v>
      </c>
      <c r="Q28" s="2"/>
      <c r="R28" s="15">
        <v>3</v>
      </c>
      <c r="S28" s="80" t="s">
        <v>17</v>
      </c>
      <c r="T28" s="16" t="s">
        <v>39</v>
      </c>
      <c r="U28" s="17" t="s">
        <v>40</v>
      </c>
      <c r="V28" s="15" t="s">
        <v>37</v>
      </c>
      <c r="W28" s="18">
        <f>SUM(T5,T13)</f>
        <v>0</v>
      </c>
      <c r="X28" s="18">
        <f t="shared" si="6"/>
        <v>0</v>
      </c>
      <c r="Y28" s="18">
        <f t="shared" si="7"/>
        <v>0</v>
      </c>
    </row>
    <row r="29" spans="1:25" ht="24" customHeight="1">
      <c r="A29" s="75">
        <v>26</v>
      </c>
      <c r="B29" s="28"/>
      <c r="C29" s="85"/>
      <c r="D29" s="82"/>
      <c r="E29" s="28"/>
      <c r="F29" s="28"/>
      <c r="G29" s="37"/>
      <c r="H29" s="72">
        <f t="shared" si="0"/>
        <v>0</v>
      </c>
      <c r="I29" s="72">
        <f t="shared" si="1"/>
        <v>0</v>
      </c>
      <c r="J29" s="71"/>
      <c r="K29" s="51"/>
      <c r="L29" s="78"/>
      <c r="M29" s="6">
        <f t="shared" si="2"/>
        <v>0</v>
      </c>
      <c r="N29" s="41">
        <f t="shared" si="3"/>
        <v>0</v>
      </c>
      <c r="O29" s="41">
        <f t="shared" si="4"/>
        <v>0</v>
      </c>
      <c r="P29" s="41">
        <f t="shared" si="5"/>
        <v>0</v>
      </c>
      <c r="Q29" s="2"/>
      <c r="R29" s="15">
        <v>4</v>
      </c>
      <c r="S29" s="80" t="s">
        <v>15</v>
      </c>
      <c r="T29" s="16" t="s">
        <v>39</v>
      </c>
      <c r="U29" s="17" t="s">
        <v>41</v>
      </c>
      <c r="V29" s="15" t="s">
        <v>37</v>
      </c>
      <c r="W29" s="18">
        <f>SUM(T6,T14)</f>
        <v>0</v>
      </c>
      <c r="X29" s="18">
        <f t="shared" si="6"/>
        <v>0</v>
      </c>
      <c r="Y29" s="18">
        <f t="shared" si="7"/>
        <v>0</v>
      </c>
    </row>
    <row r="30" spans="1:25" ht="24" customHeight="1">
      <c r="A30" s="75">
        <v>27</v>
      </c>
      <c r="B30" s="28"/>
      <c r="C30" s="85"/>
      <c r="D30" s="82"/>
      <c r="E30" s="28"/>
      <c r="F30" s="28"/>
      <c r="G30" s="37"/>
      <c r="H30" s="72">
        <f t="shared" si="0"/>
        <v>0</v>
      </c>
      <c r="I30" s="72">
        <f t="shared" si="1"/>
        <v>0</v>
      </c>
      <c r="J30" s="71"/>
      <c r="K30" s="51"/>
      <c r="L30" s="78"/>
      <c r="M30" s="6">
        <f t="shared" si="2"/>
        <v>0</v>
      </c>
      <c r="N30" s="41">
        <f t="shared" si="3"/>
        <v>0</v>
      </c>
      <c r="O30" s="41">
        <f t="shared" si="4"/>
        <v>0</v>
      </c>
      <c r="P30" s="41">
        <f t="shared" si="5"/>
        <v>0</v>
      </c>
      <c r="Q30" s="2"/>
      <c r="R30" s="15">
        <v>5</v>
      </c>
      <c r="S30" s="80" t="s">
        <v>19</v>
      </c>
      <c r="T30" s="16" t="s">
        <v>42</v>
      </c>
      <c r="U30" s="17" t="s">
        <v>43</v>
      </c>
      <c r="V30" s="15" t="s">
        <v>37</v>
      </c>
      <c r="W30" s="18">
        <f>SUM(T7,T15)</f>
        <v>0</v>
      </c>
      <c r="X30" s="18">
        <f t="shared" si="6"/>
        <v>0</v>
      </c>
      <c r="Y30" s="18">
        <f t="shared" si="7"/>
        <v>0</v>
      </c>
    </row>
    <row r="31" spans="1:25" ht="24" customHeight="1">
      <c r="A31" s="75">
        <v>28</v>
      </c>
      <c r="B31" s="28"/>
      <c r="C31" s="85"/>
      <c r="D31" s="82"/>
      <c r="E31" s="28"/>
      <c r="F31" s="28"/>
      <c r="G31" s="37"/>
      <c r="H31" s="72">
        <f t="shared" si="0"/>
        <v>0</v>
      </c>
      <c r="I31" s="72">
        <f t="shared" si="1"/>
        <v>0</v>
      </c>
      <c r="J31" s="71"/>
      <c r="K31" s="51"/>
      <c r="L31" s="78"/>
      <c r="M31" s="6">
        <f t="shared" si="2"/>
        <v>0</v>
      </c>
      <c r="N31" s="41">
        <f t="shared" si="3"/>
        <v>0</v>
      </c>
      <c r="O31" s="41">
        <f t="shared" si="4"/>
        <v>0</v>
      </c>
      <c r="P31" s="41">
        <f t="shared" si="5"/>
        <v>0</v>
      </c>
      <c r="Q31" s="2"/>
      <c r="R31" s="15">
        <v>6</v>
      </c>
      <c r="S31" s="80" t="s">
        <v>22</v>
      </c>
      <c r="T31" s="16" t="s">
        <v>44</v>
      </c>
      <c r="U31" s="17" t="s">
        <v>45</v>
      </c>
      <c r="V31" s="15" t="s">
        <v>37</v>
      </c>
      <c r="W31" s="18">
        <f>SUM(T16,T10)</f>
        <v>0</v>
      </c>
      <c r="X31" s="18">
        <f>W31*4%</f>
        <v>0</v>
      </c>
      <c r="Y31" s="18">
        <f t="shared" si="7"/>
        <v>0</v>
      </c>
    </row>
    <row r="32" spans="1:25" ht="24" customHeight="1">
      <c r="A32" s="75">
        <v>29</v>
      </c>
      <c r="B32" s="28"/>
      <c r="C32" s="85"/>
      <c r="D32" s="82"/>
      <c r="E32" s="28"/>
      <c r="F32" s="28"/>
      <c r="G32" s="37"/>
      <c r="H32" s="72">
        <f t="shared" si="0"/>
        <v>0</v>
      </c>
      <c r="I32" s="72">
        <f t="shared" si="1"/>
        <v>0</v>
      </c>
      <c r="J32" s="71"/>
      <c r="K32" s="51"/>
      <c r="L32" s="78"/>
      <c r="M32" s="6">
        <f t="shared" si="2"/>
        <v>0</v>
      </c>
      <c r="N32" s="41">
        <f t="shared" si="3"/>
        <v>0</v>
      </c>
      <c r="O32" s="41">
        <f t="shared" si="4"/>
        <v>0</v>
      </c>
      <c r="P32" s="41">
        <f t="shared" si="5"/>
        <v>0</v>
      </c>
      <c r="Q32" s="2"/>
      <c r="R32" s="15">
        <v>7</v>
      </c>
      <c r="S32" s="31" t="s">
        <v>24</v>
      </c>
      <c r="T32" s="36" t="s">
        <v>46</v>
      </c>
      <c r="U32" s="3" t="s">
        <v>47</v>
      </c>
      <c r="V32" s="3" t="s">
        <v>37</v>
      </c>
      <c r="W32" s="18">
        <f>SUM(T17)</f>
        <v>0</v>
      </c>
      <c r="X32" s="18">
        <f>W32*4%</f>
        <v>0</v>
      </c>
      <c r="Y32" s="18">
        <f t="shared" si="7"/>
        <v>0</v>
      </c>
    </row>
    <row r="33" spans="1:25" ht="24" customHeight="1">
      <c r="A33" s="75">
        <v>30</v>
      </c>
      <c r="B33" s="28"/>
      <c r="C33" s="85"/>
      <c r="D33" s="82"/>
      <c r="E33" s="28"/>
      <c r="F33" s="28"/>
      <c r="G33" s="37"/>
      <c r="H33" s="72">
        <f t="shared" si="0"/>
        <v>0</v>
      </c>
      <c r="I33" s="72">
        <f t="shared" si="1"/>
        <v>0</v>
      </c>
      <c r="J33" s="71"/>
      <c r="K33" s="51"/>
      <c r="L33" s="78"/>
      <c r="M33" s="6">
        <f t="shared" si="2"/>
        <v>0</v>
      </c>
      <c r="N33" s="41">
        <f t="shared" si="3"/>
        <v>0</v>
      </c>
      <c r="O33" s="41">
        <f t="shared" si="4"/>
        <v>0</v>
      </c>
      <c r="P33" s="41">
        <f t="shared" si="5"/>
        <v>0</v>
      </c>
      <c r="Q33" s="2"/>
      <c r="R33" s="15">
        <v>8</v>
      </c>
      <c r="S33" s="35" t="s">
        <v>34</v>
      </c>
      <c r="T33" s="31" t="s">
        <v>54</v>
      </c>
      <c r="U33" s="3" t="s">
        <v>48</v>
      </c>
      <c r="V33" s="3" t="s">
        <v>37</v>
      </c>
      <c r="W33" s="18">
        <f t="shared" ref="W33:W35" si="8">SUM(T18)</f>
        <v>0</v>
      </c>
      <c r="X33" s="18">
        <f>W33*4%</f>
        <v>0</v>
      </c>
      <c r="Y33" s="18">
        <f t="shared" si="7"/>
        <v>0</v>
      </c>
    </row>
    <row r="34" spans="1:25" ht="24" customHeight="1">
      <c r="A34" s="75">
        <v>31</v>
      </c>
      <c r="B34" s="28"/>
      <c r="C34" s="85"/>
      <c r="D34" s="82"/>
      <c r="E34" s="28"/>
      <c r="F34" s="28"/>
      <c r="G34" s="37"/>
      <c r="H34" s="72">
        <f t="shared" si="0"/>
        <v>0</v>
      </c>
      <c r="I34" s="72">
        <f t="shared" si="1"/>
        <v>0</v>
      </c>
      <c r="J34" s="71"/>
      <c r="K34" s="51"/>
      <c r="L34" s="78"/>
      <c r="M34" s="6">
        <f t="shared" si="2"/>
        <v>0</v>
      </c>
      <c r="N34" s="41">
        <f t="shared" si="3"/>
        <v>0</v>
      </c>
      <c r="O34" s="41">
        <f t="shared" si="4"/>
        <v>0</v>
      </c>
      <c r="P34" s="41">
        <f t="shared" si="5"/>
        <v>0</v>
      </c>
      <c r="Q34" s="2"/>
      <c r="R34" s="15">
        <v>9</v>
      </c>
      <c r="S34" s="35" t="s">
        <v>55</v>
      </c>
      <c r="T34" s="31" t="s">
        <v>56</v>
      </c>
      <c r="U34" s="3" t="s">
        <v>57</v>
      </c>
      <c r="V34" s="3" t="s">
        <v>37</v>
      </c>
      <c r="W34" s="18">
        <f t="shared" si="8"/>
        <v>0</v>
      </c>
      <c r="X34" s="18">
        <f t="shared" ref="X34:X35" si="9">W34*4%</f>
        <v>0</v>
      </c>
      <c r="Y34" s="18">
        <f t="shared" si="7"/>
        <v>0</v>
      </c>
    </row>
    <row r="35" spans="1:25" ht="24" customHeight="1">
      <c r="A35" s="75">
        <v>32</v>
      </c>
      <c r="B35" s="28"/>
      <c r="C35" s="85"/>
      <c r="D35" s="82"/>
      <c r="E35" s="28"/>
      <c r="F35" s="28"/>
      <c r="G35" s="37"/>
      <c r="H35" s="72">
        <f t="shared" si="0"/>
        <v>0</v>
      </c>
      <c r="I35" s="72">
        <f t="shared" si="1"/>
        <v>0</v>
      </c>
      <c r="J35" s="71"/>
      <c r="K35" s="51"/>
      <c r="L35" s="78"/>
      <c r="M35" s="6">
        <f t="shared" si="2"/>
        <v>0</v>
      </c>
      <c r="N35" s="41">
        <f t="shared" si="3"/>
        <v>0</v>
      </c>
      <c r="O35" s="41">
        <f t="shared" si="4"/>
        <v>0</v>
      </c>
      <c r="P35" s="41">
        <f t="shared" si="5"/>
        <v>0</v>
      </c>
      <c r="Q35" s="2"/>
      <c r="R35" s="15">
        <v>10</v>
      </c>
      <c r="S35" s="40" t="s">
        <v>58</v>
      </c>
      <c r="T35" s="31" t="s">
        <v>59</v>
      </c>
      <c r="U35" s="3" t="s">
        <v>60</v>
      </c>
      <c r="V35" s="3" t="s">
        <v>37</v>
      </c>
      <c r="W35" s="18">
        <f t="shared" si="8"/>
        <v>0</v>
      </c>
      <c r="X35" s="18">
        <f t="shared" si="9"/>
        <v>0</v>
      </c>
      <c r="Y35" s="18">
        <f t="shared" si="7"/>
        <v>0</v>
      </c>
    </row>
    <row r="36" spans="1:25" ht="24" customHeight="1" thickBot="1">
      <c r="A36" s="75">
        <v>33</v>
      </c>
      <c r="B36" s="28"/>
      <c r="C36" s="85"/>
      <c r="D36" s="82"/>
      <c r="E36" s="28"/>
      <c r="F36" s="28"/>
      <c r="G36" s="37"/>
      <c r="H36" s="72">
        <f t="shared" si="0"/>
        <v>0</v>
      </c>
      <c r="I36" s="72">
        <f t="shared" si="1"/>
        <v>0</v>
      </c>
      <c r="J36" s="71"/>
      <c r="K36" s="51"/>
      <c r="L36" s="78"/>
      <c r="M36" s="6">
        <f t="shared" si="2"/>
        <v>0</v>
      </c>
      <c r="N36" s="41">
        <f t="shared" si="3"/>
        <v>0</v>
      </c>
      <c r="O36" s="41">
        <f t="shared" si="4"/>
        <v>0</v>
      </c>
      <c r="P36" s="41">
        <f t="shared" si="5"/>
        <v>0</v>
      </c>
      <c r="Q36" s="2"/>
      <c r="R36" s="20"/>
      <c r="S36" s="20"/>
      <c r="T36" s="20"/>
      <c r="U36" s="20"/>
      <c r="V36" s="26" t="s">
        <v>49</v>
      </c>
      <c r="W36" s="27">
        <f>SUM(W26:W35)</f>
        <v>0</v>
      </c>
      <c r="X36" s="27">
        <f t="shared" ref="X36:Y36" si="10">SUM(X26:X35)</f>
        <v>0</v>
      </c>
      <c r="Y36" s="27">
        <f t="shared" si="10"/>
        <v>0</v>
      </c>
    </row>
    <row r="37" spans="1:25" ht="24" customHeight="1" thickTop="1">
      <c r="A37" s="75">
        <v>34</v>
      </c>
      <c r="B37" s="28"/>
      <c r="C37" s="85"/>
      <c r="D37" s="82"/>
      <c r="E37" s="28"/>
      <c r="F37" s="28"/>
      <c r="G37" s="37"/>
      <c r="H37" s="72">
        <f t="shared" si="0"/>
        <v>0</v>
      </c>
      <c r="I37" s="72">
        <f t="shared" si="1"/>
        <v>0</v>
      </c>
      <c r="J37" s="71"/>
      <c r="K37" s="51"/>
      <c r="L37" s="78"/>
      <c r="M37" s="6">
        <f t="shared" si="2"/>
        <v>0</v>
      </c>
      <c r="N37" s="41">
        <f t="shared" si="3"/>
        <v>0</v>
      </c>
      <c r="O37" s="41">
        <f t="shared" si="4"/>
        <v>0</v>
      </c>
      <c r="P37" s="41">
        <f t="shared" si="5"/>
        <v>0</v>
      </c>
      <c r="Q37" s="2"/>
    </row>
    <row r="38" spans="1:25" ht="24" customHeight="1">
      <c r="A38" s="75">
        <v>35</v>
      </c>
      <c r="B38" s="28"/>
      <c r="C38" s="85"/>
      <c r="D38" s="82"/>
      <c r="E38" s="28"/>
      <c r="F38" s="28"/>
      <c r="G38" s="37"/>
      <c r="H38" s="72">
        <f t="shared" si="0"/>
        <v>0</v>
      </c>
      <c r="I38" s="72">
        <f t="shared" si="1"/>
        <v>0</v>
      </c>
      <c r="J38" s="71"/>
      <c r="K38" s="51"/>
      <c r="L38" s="78"/>
      <c r="M38" s="6">
        <f t="shared" si="2"/>
        <v>0</v>
      </c>
      <c r="N38" s="41">
        <f t="shared" si="3"/>
        <v>0</v>
      </c>
      <c r="O38" s="41">
        <f t="shared" si="4"/>
        <v>0</v>
      </c>
      <c r="P38" s="41">
        <f t="shared" si="5"/>
        <v>0</v>
      </c>
      <c r="Q38" s="2"/>
    </row>
    <row r="39" spans="1:25" ht="24" customHeight="1">
      <c r="A39" s="75">
        <v>36</v>
      </c>
      <c r="B39" s="28"/>
      <c r="C39" s="85"/>
      <c r="D39" s="82"/>
      <c r="E39" s="28"/>
      <c r="F39" s="28"/>
      <c r="G39" s="37"/>
      <c r="H39" s="72">
        <f t="shared" si="0"/>
        <v>0</v>
      </c>
      <c r="I39" s="72">
        <f t="shared" si="1"/>
        <v>0</v>
      </c>
      <c r="J39" s="71"/>
      <c r="K39" s="51"/>
      <c r="L39" s="78"/>
      <c r="M39" s="6">
        <f t="shared" si="2"/>
        <v>0</v>
      </c>
      <c r="N39" s="41">
        <f t="shared" si="3"/>
        <v>0</v>
      </c>
      <c r="O39" s="41">
        <f t="shared" si="4"/>
        <v>0</v>
      </c>
      <c r="P39" s="41">
        <f t="shared" si="5"/>
        <v>0</v>
      </c>
      <c r="Q39" s="2"/>
    </row>
    <row r="40" spans="1:25" ht="24" customHeight="1">
      <c r="A40" s="75">
        <v>37</v>
      </c>
      <c r="B40" s="28"/>
      <c r="C40" s="85"/>
      <c r="D40" s="82"/>
      <c r="E40" s="28"/>
      <c r="F40" s="28"/>
      <c r="G40" s="37"/>
      <c r="H40" s="72">
        <f t="shared" si="0"/>
        <v>0</v>
      </c>
      <c r="I40" s="72">
        <f t="shared" si="1"/>
        <v>0</v>
      </c>
      <c r="J40" s="71"/>
      <c r="K40" s="51"/>
      <c r="L40" s="78"/>
      <c r="M40" s="6">
        <f t="shared" si="2"/>
        <v>0</v>
      </c>
      <c r="N40" s="41">
        <f t="shared" si="3"/>
        <v>0</v>
      </c>
      <c r="O40" s="41">
        <f t="shared" si="4"/>
        <v>0</v>
      </c>
      <c r="P40" s="41">
        <f t="shared" si="5"/>
        <v>0</v>
      </c>
      <c r="Q40" s="2"/>
    </row>
    <row r="41" spans="1:25" ht="24" customHeight="1">
      <c r="A41" s="75">
        <v>38</v>
      </c>
      <c r="B41" s="28"/>
      <c r="C41" s="85"/>
      <c r="D41" s="82"/>
      <c r="E41" s="28"/>
      <c r="F41" s="28"/>
      <c r="G41" s="37"/>
      <c r="H41" s="72">
        <f t="shared" si="0"/>
        <v>0</v>
      </c>
      <c r="I41" s="72">
        <f t="shared" si="1"/>
        <v>0</v>
      </c>
      <c r="J41" s="71"/>
      <c r="K41" s="51"/>
      <c r="L41" s="78"/>
      <c r="M41" s="6">
        <f t="shared" si="2"/>
        <v>0</v>
      </c>
      <c r="N41" s="41">
        <f t="shared" si="3"/>
        <v>0</v>
      </c>
      <c r="O41" s="41">
        <f t="shared" si="4"/>
        <v>0</v>
      </c>
      <c r="P41" s="41">
        <f t="shared" si="5"/>
        <v>0</v>
      </c>
      <c r="Q41" s="20"/>
    </row>
    <row r="42" spans="1:25" ht="24" customHeight="1">
      <c r="A42" s="75">
        <v>39</v>
      </c>
      <c r="B42" s="28"/>
      <c r="C42" s="85"/>
      <c r="D42" s="82"/>
      <c r="E42" s="28"/>
      <c r="F42" s="28"/>
      <c r="G42" s="37"/>
      <c r="H42" s="72">
        <f t="shared" si="0"/>
        <v>0</v>
      </c>
      <c r="I42" s="72">
        <f t="shared" si="1"/>
        <v>0</v>
      </c>
      <c r="J42" s="71"/>
      <c r="K42" s="51"/>
      <c r="L42" s="78"/>
      <c r="M42" s="6">
        <f t="shared" si="2"/>
        <v>0</v>
      </c>
      <c r="N42" s="41">
        <f t="shared" si="3"/>
        <v>0</v>
      </c>
      <c r="O42" s="41">
        <f t="shared" si="4"/>
        <v>0</v>
      </c>
      <c r="P42" s="41">
        <f t="shared" si="5"/>
        <v>0</v>
      </c>
      <c r="Q42" s="20"/>
    </row>
    <row r="43" spans="1:25">
      <c r="A43" s="75">
        <v>40</v>
      </c>
      <c r="B43" s="28"/>
      <c r="C43" s="85"/>
      <c r="D43" s="82"/>
      <c r="E43" s="28"/>
      <c r="F43" s="28"/>
      <c r="G43" s="37"/>
      <c r="H43" s="72">
        <f t="shared" si="0"/>
        <v>0</v>
      </c>
      <c r="I43" s="72">
        <f t="shared" si="1"/>
        <v>0</v>
      </c>
      <c r="J43" s="71"/>
      <c r="K43" s="51"/>
      <c r="L43" s="78"/>
      <c r="M43" s="6">
        <f t="shared" si="2"/>
        <v>0</v>
      </c>
      <c r="N43" s="41">
        <f t="shared" si="3"/>
        <v>0</v>
      </c>
      <c r="O43" s="41">
        <f t="shared" si="4"/>
        <v>0</v>
      </c>
      <c r="P43" s="41">
        <f t="shared" si="5"/>
        <v>0</v>
      </c>
    </row>
    <row r="44" spans="1:25">
      <c r="A44" s="75">
        <v>41</v>
      </c>
      <c r="B44" s="28"/>
      <c r="C44" s="85"/>
      <c r="D44" s="82"/>
      <c r="E44" s="28"/>
      <c r="F44" s="28"/>
      <c r="G44" s="37"/>
      <c r="H44" s="72">
        <f t="shared" si="0"/>
        <v>0</v>
      </c>
      <c r="I44" s="72">
        <f t="shared" si="1"/>
        <v>0</v>
      </c>
      <c r="J44" s="71"/>
      <c r="K44" s="51"/>
      <c r="L44" s="78"/>
      <c r="M44" s="6">
        <f t="shared" si="2"/>
        <v>0</v>
      </c>
      <c r="N44" s="41">
        <f t="shared" si="3"/>
        <v>0</v>
      </c>
      <c r="O44" s="41">
        <f t="shared" si="4"/>
        <v>0</v>
      </c>
      <c r="P44" s="41">
        <f t="shared" si="5"/>
        <v>0</v>
      </c>
    </row>
    <row r="45" spans="1:25">
      <c r="A45" s="75">
        <v>42</v>
      </c>
      <c r="B45" s="28"/>
      <c r="C45" s="85"/>
      <c r="D45" s="82"/>
      <c r="E45" s="28"/>
      <c r="F45" s="28"/>
      <c r="G45" s="37"/>
      <c r="H45" s="72">
        <f t="shared" si="0"/>
        <v>0</v>
      </c>
      <c r="I45" s="72">
        <f t="shared" si="1"/>
        <v>0</v>
      </c>
      <c r="J45" s="71"/>
      <c r="K45" s="51"/>
      <c r="L45" s="78"/>
      <c r="M45" s="6">
        <f t="shared" si="2"/>
        <v>0</v>
      </c>
      <c r="N45" s="41">
        <f t="shared" si="3"/>
        <v>0</v>
      </c>
      <c r="O45" s="41">
        <f t="shared" si="4"/>
        <v>0</v>
      </c>
      <c r="P45" s="41">
        <f t="shared" si="5"/>
        <v>0</v>
      </c>
    </row>
    <row r="46" spans="1:25">
      <c r="A46" s="75">
        <v>43</v>
      </c>
      <c r="B46" s="28"/>
      <c r="C46" s="85"/>
      <c r="D46" s="82"/>
      <c r="E46" s="28"/>
      <c r="F46" s="28"/>
      <c r="G46" s="37"/>
      <c r="H46" s="72">
        <f t="shared" si="0"/>
        <v>0</v>
      </c>
      <c r="I46" s="72">
        <f t="shared" si="1"/>
        <v>0</v>
      </c>
      <c r="J46" s="71"/>
      <c r="K46" s="51"/>
      <c r="L46" s="78"/>
      <c r="M46" s="6">
        <f t="shared" si="2"/>
        <v>0</v>
      </c>
      <c r="N46" s="41">
        <f t="shared" si="3"/>
        <v>0</v>
      </c>
      <c r="O46" s="41">
        <f t="shared" si="4"/>
        <v>0</v>
      </c>
      <c r="P46" s="41">
        <f t="shared" si="5"/>
        <v>0</v>
      </c>
    </row>
    <row r="47" spans="1:25">
      <c r="A47" s="75">
        <v>44</v>
      </c>
      <c r="B47" s="28"/>
      <c r="C47" s="85"/>
      <c r="D47" s="82"/>
      <c r="E47" s="28"/>
      <c r="F47" s="28"/>
      <c r="G47" s="37"/>
      <c r="H47" s="72">
        <f t="shared" si="0"/>
        <v>0</v>
      </c>
      <c r="I47" s="72">
        <f t="shared" si="1"/>
        <v>0</v>
      </c>
      <c r="J47" s="71"/>
      <c r="K47" s="51"/>
      <c r="L47" s="78"/>
      <c r="M47" s="6">
        <f t="shared" si="2"/>
        <v>0</v>
      </c>
      <c r="N47" s="41">
        <f t="shared" si="3"/>
        <v>0</v>
      </c>
      <c r="O47" s="41">
        <f t="shared" si="4"/>
        <v>0</v>
      </c>
      <c r="P47" s="41">
        <f t="shared" si="5"/>
        <v>0</v>
      </c>
    </row>
    <row r="49" spans="8:16">
      <c r="H49" s="56">
        <f>SUM(H4:H48)</f>
        <v>0</v>
      </c>
      <c r="I49" s="56">
        <f t="shared" ref="I49:J49" si="11">SUM(I4:I48)</f>
        <v>0</v>
      </c>
      <c r="J49" s="56">
        <f t="shared" si="11"/>
        <v>0</v>
      </c>
      <c r="K49" s="56"/>
      <c r="M49" s="32">
        <f>SUM(M4:M48)</f>
        <v>0</v>
      </c>
      <c r="N49" s="32">
        <f t="shared" ref="N49:P49" si="12">SUM(N4:N48)</f>
        <v>0</v>
      </c>
      <c r="O49" s="32">
        <f t="shared" si="12"/>
        <v>0</v>
      </c>
      <c r="P49" s="32">
        <f t="shared" si="12"/>
        <v>0</v>
      </c>
    </row>
    <row r="68" spans="2:3">
      <c r="B68" s="43"/>
      <c r="C68" s="42"/>
    </row>
  </sheetData>
  <mergeCells count="36">
    <mergeCell ref="R20:S20"/>
    <mergeCell ref="R24:Y24"/>
    <mergeCell ref="R14:S14"/>
    <mergeCell ref="R15:S15"/>
    <mergeCell ref="R16:S16"/>
    <mergeCell ref="R17:S17"/>
    <mergeCell ref="R18:S18"/>
    <mergeCell ref="R19:S19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</mergeCells>
  <pageMargins left="0.51181102362204722" right="0.31496062992125984" top="0.35433070866141736" bottom="0.35433070866141736" header="0.31496062992125984" footer="0.31496062992125984"/>
  <pageSetup paperSize="9"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B61AD-45B3-4F41-ACF0-795944F617AA}">
  <dimension ref="A1:AF66"/>
  <sheetViews>
    <sheetView view="pageBreakPreview" zoomScale="60" zoomScaleNormal="60" workbookViewId="0">
      <selection activeCell="L2" sqref="A2:XFD58"/>
    </sheetView>
  </sheetViews>
  <sheetFormatPr defaultRowHeight="23.4"/>
  <cols>
    <col min="1" max="1" width="5.6640625" style="42" customWidth="1"/>
    <col min="2" max="2" width="25.109375" style="42" customWidth="1"/>
    <col min="3" max="3" width="20.109375" style="43" bestFit="1" customWidth="1"/>
    <col min="4" max="4" width="14.109375" style="42" customWidth="1"/>
    <col min="5" max="5" width="23.77734375" style="42" customWidth="1"/>
    <col min="6" max="6" width="27.6640625" style="42" customWidth="1"/>
    <col min="7" max="7" width="17.109375" style="42" customWidth="1"/>
    <col min="8" max="8" width="15.77734375" style="42" bestFit="1" customWidth="1"/>
    <col min="9" max="9" width="7.6640625" style="42" bestFit="1" customWidth="1"/>
    <col min="10" max="10" width="16.33203125" style="42" bestFit="1" customWidth="1"/>
    <col min="11" max="11" width="21" style="42" bestFit="1" customWidth="1"/>
    <col min="12" max="12" width="2.109375" style="42" customWidth="1"/>
    <col min="13" max="13" width="12" style="42" customWidth="1"/>
    <col min="14" max="14" width="11.77734375" style="42" customWidth="1"/>
    <col min="15" max="15" width="15.44140625" style="42" customWidth="1"/>
    <col min="16" max="16" width="10.44140625" style="42" bestFit="1" customWidth="1"/>
    <col min="17" max="17" width="2.5546875" style="42" customWidth="1"/>
    <col min="18" max="18" width="4.88671875" style="42" bestFit="1" customWidth="1"/>
    <col min="19" max="19" width="31.44140625" style="42" bestFit="1" customWidth="1"/>
    <col min="20" max="20" width="22.44140625" style="42" bestFit="1" customWidth="1"/>
    <col min="21" max="21" width="13.109375" style="42" bestFit="1" customWidth="1"/>
    <col min="22" max="22" width="8.21875" style="42" bestFit="1" customWidth="1"/>
    <col min="23" max="23" width="9.88671875" style="42" bestFit="1" customWidth="1"/>
    <col min="24" max="24" width="11" style="42" bestFit="1" customWidth="1"/>
    <col min="25" max="25" width="11.21875" style="42" bestFit="1" customWidth="1"/>
    <col min="26" max="16384" width="8.88671875" style="42"/>
  </cols>
  <sheetData>
    <row r="1" spans="1:32" ht="37.200000000000003" customHeight="1">
      <c r="A1" s="198" t="s">
        <v>108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25"/>
      <c r="AA1" s="25"/>
      <c r="AB1" s="25"/>
      <c r="AC1" s="25"/>
    </row>
    <row r="2" spans="1:32" s="77" customFormat="1" ht="24" customHeight="1">
      <c r="A2" s="175" t="s">
        <v>0</v>
      </c>
      <c r="B2" s="177" t="s">
        <v>1</v>
      </c>
      <c r="C2" s="178" t="s">
        <v>2</v>
      </c>
      <c r="D2" s="179" t="s">
        <v>3</v>
      </c>
      <c r="E2" s="180" t="s">
        <v>106</v>
      </c>
      <c r="F2" s="180" t="s">
        <v>63</v>
      </c>
      <c r="G2" s="177" t="s">
        <v>4</v>
      </c>
      <c r="H2" s="182" t="s">
        <v>5</v>
      </c>
      <c r="I2" s="182" t="s">
        <v>6</v>
      </c>
      <c r="J2" s="182" t="s">
        <v>7</v>
      </c>
      <c r="K2" s="182" t="s">
        <v>8</v>
      </c>
      <c r="L2" s="11"/>
      <c r="M2" s="170" t="s">
        <v>9</v>
      </c>
      <c r="N2" s="170" t="s">
        <v>10</v>
      </c>
      <c r="O2" s="170" t="s">
        <v>11</v>
      </c>
      <c r="P2" s="170" t="s">
        <v>12</v>
      </c>
      <c r="Q2" s="11"/>
      <c r="R2" s="183" t="s">
        <v>13</v>
      </c>
      <c r="S2" s="183"/>
      <c r="T2" s="76">
        <f>SUM(M49)</f>
        <v>0</v>
      </c>
      <c r="U2" s="11"/>
      <c r="V2" s="11"/>
      <c r="W2" s="11"/>
      <c r="X2" s="11"/>
      <c r="Y2" s="11"/>
    </row>
    <row r="3" spans="1:32" s="77" customFormat="1" ht="24" customHeight="1">
      <c r="A3" s="176"/>
      <c r="B3" s="177"/>
      <c r="C3" s="178"/>
      <c r="D3" s="179"/>
      <c r="E3" s="181"/>
      <c r="F3" s="181"/>
      <c r="G3" s="177"/>
      <c r="H3" s="182"/>
      <c r="I3" s="182"/>
      <c r="J3" s="182"/>
      <c r="K3" s="182"/>
      <c r="L3" s="11"/>
      <c r="M3" s="171"/>
      <c r="N3" s="171"/>
      <c r="O3" s="171"/>
      <c r="P3" s="171"/>
      <c r="Q3" s="11"/>
      <c r="R3" s="183" t="s">
        <v>14</v>
      </c>
      <c r="S3" s="183"/>
      <c r="T3" s="76">
        <f>SUM(N49)</f>
        <v>0</v>
      </c>
      <c r="U3" s="11"/>
      <c r="V3" s="11"/>
      <c r="W3" s="11"/>
      <c r="X3" s="11"/>
      <c r="Y3" s="11"/>
    </row>
    <row r="4" spans="1:32" s="78" customFormat="1" ht="24" customHeight="1">
      <c r="A4" s="75">
        <v>1</v>
      </c>
      <c r="B4" s="28"/>
      <c r="C4" s="85"/>
      <c r="D4" s="82"/>
      <c r="E4" s="28"/>
      <c r="F4" s="28"/>
      <c r="G4" s="37"/>
      <c r="H4" s="72">
        <f t="shared" ref="H4:H47" si="0">J4/1.07</f>
        <v>0</v>
      </c>
      <c r="I4" s="72">
        <f t="shared" ref="I4:I47" si="1">J4-H4</f>
        <v>0</v>
      </c>
      <c r="J4" s="71"/>
      <c r="K4" s="51"/>
      <c r="M4" s="6">
        <f t="shared" ref="M4:M47" si="2">H4</f>
        <v>0</v>
      </c>
      <c r="N4" s="41">
        <f t="shared" ref="N4:N47" si="3">M4-(M4*50/100)</f>
        <v>0</v>
      </c>
      <c r="O4" s="41">
        <f t="shared" ref="O4:O47" si="4">M4-(M4*80/100)</f>
        <v>0</v>
      </c>
      <c r="P4" s="41">
        <f t="shared" ref="P4:P47" si="5">M4-(M4*70/100)</f>
        <v>0</v>
      </c>
      <c r="Q4" s="45"/>
      <c r="R4" s="172" t="s">
        <v>16</v>
      </c>
      <c r="S4" s="172"/>
      <c r="T4" s="13">
        <f>T3*15/100</f>
        <v>0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8" customFormat="1" ht="24" customHeight="1">
      <c r="A5" s="75">
        <v>2</v>
      </c>
      <c r="B5" s="28"/>
      <c r="C5" s="85"/>
      <c r="D5" s="82"/>
      <c r="E5" s="28"/>
      <c r="F5" s="28"/>
      <c r="G5" s="37"/>
      <c r="H5" s="72">
        <f t="shared" si="0"/>
        <v>0</v>
      </c>
      <c r="I5" s="72">
        <f t="shared" si="1"/>
        <v>0</v>
      </c>
      <c r="J5" s="71"/>
      <c r="K5" s="51"/>
      <c r="M5" s="6">
        <f t="shared" si="2"/>
        <v>0</v>
      </c>
      <c r="N5" s="41">
        <f t="shared" si="3"/>
        <v>0</v>
      </c>
      <c r="O5" s="41">
        <f t="shared" si="4"/>
        <v>0</v>
      </c>
      <c r="P5" s="41">
        <f t="shared" si="5"/>
        <v>0</v>
      </c>
      <c r="Q5" s="45"/>
      <c r="R5" s="172" t="s">
        <v>17</v>
      </c>
      <c r="S5" s="172"/>
      <c r="T5" s="13">
        <f>T3*15/100</f>
        <v>0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69" customFormat="1">
      <c r="A6" s="75">
        <v>3</v>
      </c>
      <c r="B6" s="28"/>
      <c r="C6" s="85"/>
      <c r="D6" s="82"/>
      <c r="E6" s="28"/>
      <c r="F6" s="28"/>
      <c r="G6" s="37"/>
      <c r="H6" s="72">
        <f t="shared" si="0"/>
        <v>0</v>
      </c>
      <c r="I6" s="72">
        <f t="shared" si="1"/>
        <v>0</v>
      </c>
      <c r="J6" s="71"/>
      <c r="K6" s="51"/>
      <c r="L6" s="78"/>
      <c r="M6" s="6">
        <f t="shared" si="2"/>
        <v>0</v>
      </c>
      <c r="N6" s="41">
        <f t="shared" si="3"/>
        <v>0</v>
      </c>
      <c r="O6" s="41">
        <f t="shared" si="4"/>
        <v>0</v>
      </c>
      <c r="P6" s="41">
        <f t="shared" si="5"/>
        <v>0</v>
      </c>
      <c r="R6" s="172" t="s">
        <v>15</v>
      </c>
      <c r="S6" s="172"/>
      <c r="T6" s="13">
        <f>T3*15/100</f>
        <v>0</v>
      </c>
      <c r="U6" s="2"/>
      <c r="V6" s="2"/>
      <c r="W6" s="2"/>
      <c r="X6" s="2"/>
      <c r="Y6" s="11"/>
      <c r="Z6" s="42"/>
      <c r="AA6" s="42"/>
      <c r="AB6" s="42"/>
      <c r="AC6" s="42"/>
    </row>
    <row r="7" spans="1:32" s="78" customFormat="1" ht="24" customHeight="1">
      <c r="A7" s="75">
        <v>4</v>
      </c>
      <c r="B7" s="28"/>
      <c r="C7" s="85"/>
      <c r="D7" s="82"/>
      <c r="E7" s="28"/>
      <c r="F7" s="28"/>
      <c r="G7" s="37"/>
      <c r="H7" s="72">
        <f t="shared" si="0"/>
        <v>0</v>
      </c>
      <c r="I7" s="72">
        <f t="shared" si="1"/>
        <v>0</v>
      </c>
      <c r="J7" s="71"/>
      <c r="K7" s="51"/>
      <c r="M7" s="6">
        <f t="shared" si="2"/>
        <v>0</v>
      </c>
      <c r="N7" s="41">
        <f t="shared" si="3"/>
        <v>0</v>
      </c>
      <c r="O7" s="41">
        <f t="shared" si="4"/>
        <v>0</v>
      </c>
      <c r="P7" s="41">
        <f t="shared" si="5"/>
        <v>0</v>
      </c>
      <c r="Q7" s="45"/>
      <c r="R7" s="172" t="s">
        <v>19</v>
      </c>
      <c r="S7" s="172"/>
      <c r="T7" s="13">
        <f>T3*3/100</f>
        <v>0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8" customFormat="1" ht="24" customHeight="1">
      <c r="A8" s="75">
        <v>5</v>
      </c>
      <c r="B8" s="28"/>
      <c r="C8" s="85"/>
      <c r="D8" s="82"/>
      <c r="E8" s="28"/>
      <c r="F8" s="28"/>
      <c r="G8" s="37"/>
      <c r="H8" s="72">
        <f t="shared" si="0"/>
        <v>0</v>
      </c>
      <c r="I8" s="72">
        <f t="shared" si="1"/>
        <v>0</v>
      </c>
      <c r="J8" s="71"/>
      <c r="K8" s="51"/>
      <c r="M8" s="6">
        <f t="shared" si="2"/>
        <v>0</v>
      </c>
      <c r="N8" s="41">
        <f t="shared" si="3"/>
        <v>0</v>
      </c>
      <c r="O8" s="41">
        <f t="shared" si="4"/>
        <v>0</v>
      </c>
      <c r="P8" s="41">
        <f t="shared" si="5"/>
        <v>0</v>
      </c>
      <c r="Q8" s="45"/>
      <c r="R8" s="172" t="s">
        <v>20</v>
      </c>
      <c r="S8" s="172"/>
      <c r="T8" s="13">
        <f>T3*52/100</f>
        <v>0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8" customFormat="1" ht="24" customHeight="1">
      <c r="A9" s="75">
        <v>6</v>
      </c>
      <c r="B9" s="28"/>
      <c r="C9" s="85"/>
      <c r="D9" s="82"/>
      <c r="E9" s="28"/>
      <c r="F9" s="28"/>
      <c r="G9" s="37"/>
      <c r="H9" s="72">
        <f t="shared" si="0"/>
        <v>0</v>
      </c>
      <c r="I9" s="72">
        <f t="shared" si="1"/>
        <v>0</v>
      </c>
      <c r="J9" s="71"/>
      <c r="K9" s="51"/>
      <c r="M9" s="6">
        <f t="shared" si="2"/>
        <v>0</v>
      </c>
      <c r="N9" s="41">
        <f t="shared" si="3"/>
        <v>0</v>
      </c>
      <c r="O9" s="41">
        <f t="shared" si="4"/>
        <v>0</v>
      </c>
      <c r="P9" s="41">
        <f t="shared" si="5"/>
        <v>0</v>
      </c>
      <c r="Q9" s="45"/>
      <c r="R9" s="183" t="s">
        <v>21</v>
      </c>
      <c r="S9" s="183"/>
      <c r="T9" s="76">
        <f>SUM(O49)</f>
        <v>0</v>
      </c>
      <c r="U9" s="2"/>
      <c r="V9" s="2"/>
      <c r="W9" s="2"/>
      <c r="X9" s="2"/>
      <c r="Y9" s="11"/>
      <c r="Z9" s="42"/>
      <c r="AA9" s="42"/>
      <c r="AB9" s="42"/>
      <c r="AC9" s="42"/>
      <c r="AD9" s="42"/>
      <c r="AE9" s="42"/>
      <c r="AF9" s="42"/>
    </row>
    <row r="10" spans="1:32" ht="24" customHeight="1">
      <c r="A10" s="75">
        <v>7</v>
      </c>
      <c r="B10" s="28"/>
      <c r="C10" s="85"/>
      <c r="D10" s="82"/>
      <c r="E10" s="28"/>
      <c r="F10" s="28"/>
      <c r="G10" s="37"/>
      <c r="H10" s="72">
        <f t="shared" si="0"/>
        <v>0</v>
      </c>
      <c r="I10" s="72">
        <f t="shared" si="1"/>
        <v>0</v>
      </c>
      <c r="J10" s="71"/>
      <c r="K10" s="51"/>
      <c r="L10" s="78"/>
      <c r="M10" s="6">
        <f t="shared" si="2"/>
        <v>0</v>
      </c>
      <c r="N10" s="41">
        <f t="shared" si="3"/>
        <v>0</v>
      </c>
      <c r="O10" s="41">
        <f t="shared" si="4"/>
        <v>0</v>
      </c>
      <c r="P10" s="41">
        <f t="shared" si="5"/>
        <v>0</v>
      </c>
      <c r="Q10" s="11"/>
      <c r="R10" s="191" t="s">
        <v>22</v>
      </c>
      <c r="S10" s="191"/>
      <c r="T10" s="7">
        <f>SUM(T9)</f>
        <v>0</v>
      </c>
      <c r="U10" s="8"/>
      <c r="V10" s="8"/>
      <c r="W10" s="8"/>
      <c r="X10" s="8"/>
      <c r="Y10" s="1"/>
      <c r="Z10" s="46"/>
      <c r="AA10" s="46"/>
      <c r="AB10" s="46"/>
      <c r="AC10" s="46"/>
    </row>
    <row r="11" spans="1:32" ht="24" customHeight="1">
      <c r="A11" s="75">
        <v>8</v>
      </c>
      <c r="B11" s="28"/>
      <c r="C11" s="85"/>
      <c r="D11" s="82"/>
      <c r="E11" s="28"/>
      <c r="F11" s="28"/>
      <c r="G11" s="37"/>
      <c r="H11" s="72">
        <f t="shared" si="0"/>
        <v>0</v>
      </c>
      <c r="I11" s="72">
        <f t="shared" si="1"/>
        <v>0</v>
      </c>
      <c r="J11" s="71"/>
      <c r="K11" s="51"/>
      <c r="L11" s="78"/>
      <c r="M11" s="6">
        <f t="shared" si="2"/>
        <v>0</v>
      </c>
      <c r="N11" s="41">
        <f t="shared" si="3"/>
        <v>0</v>
      </c>
      <c r="O11" s="41">
        <f t="shared" si="4"/>
        <v>0</v>
      </c>
      <c r="P11" s="41">
        <f t="shared" si="5"/>
        <v>0</v>
      </c>
      <c r="Q11" s="11"/>
      <c r="R11" s="183" t="s">
        <v>23</v>
      </c>
      <c r="S11" s="183"/>
      <c r="T11" s="76">
        <f>SUM(P49)</f>
        <v>0</v>
      </c>
      <c r="U11" s="2"/>
      <c r="V11" s="2"/>
      <c r="W11" s="2"/>
      <c r="X11" s="2"/>
      <c r="Y11" s="11"/>
    </row>
    <row r="12" spans="1:32" ht="24" customHeight="1">
      <c r="A12" s="75">
        <v>9</v>
      </c>
      <c r="B12" s="28"/>
      <c r="C12" s="85"/>
      <c r="D12" s="82"/>
      <c r="E12" s="28"/>
      <c r="F12" s="28"/>
      <c r="G12" s="37"/>
      <c r="H12" s="72">
        <f t="shared" si="0"/>
        <v>0</v>
      </c>
      <c r="I12" s="72">
        <f t="shared" si="1"/>
        <v>0</v>
      </c>
      <c r="J12" s="71"/>
      <c r="K12" s="51"/>
      <c r="L12" s="78"/>
      <c r="M12" s="6">
        <f t="shared" si="2"/>
        <v>0</v>
      </c>
      <c r="N12" s="41">
        <f t="shared" si="3"/>
        <v>0</v>
      </c>
      <c r="O12" s="41">
        <f t="shared" si="4"/>
        <v>0</v>
      </c>
      <c r="P12" s="41">
        <f t="shared" si="5"/>
        <v>0</v>
      </c>
      <c r="Q12" s="11"/>
      <c r="R12" s="172" t="s">
        <v>16</v>
      </c>
      <c r="S12" s="172"/>
      <c r="T12" s="14">
        <f>SUM(P11)</f>
        <v>0</v>
      </c>
      <c r="U12" s="2"/>
      <c r="V12" s="2"/>
      <c r="W12" s="2"/>
      <c r="X12" s="2"/>
      <c r="Y12" s="11"/>
    </row>
    <row r="13" spans="1:32" ht="24" customHeight="1">
      <c r="A13" s="75">
        <v>10</v>
      </c>
      <c r="B13" s="28"/>
      <c r="C13" s="85"/>
      <c r="D13" s="82"/>
      <c r="E13" s="28"/>
      <c r="F13" s="28"/>
      <c r="G13" s="37"/>
      <c r="H13" s="72">
        <f t="shared" si="0"/>
        <v>0</v>
      </c>
      <c r="I13" s="72">
        <f t="shared" si="1"/>
        <v>0</v>
      </c>
      <c r="J13" s="71"/>
      <c r="K13" s="51"/>
      <c r="L13" s="78"/>
      <c r="M13" s="6">
        <f t="shared" si="2"/>
        <v>0</v>
      </c>
      <c r="N13" s="41">
        <f t="shared" si="3"/>
        <v>0</v>
      </c>
      <c r="O13" s="41">
        <f t="shared" si="4"/>
        <v>0</v>
      </c>
      <c r="P13" s="41">
        <f t="shared" si="5"/>
        <v>0</v>
      </c>
      <c r="Q13" s="11"/>
      <c r="R13" s="172" t="s">
        <v>17</v>
      </c>
      <c r="S13" s="172"/>
      <c r="T13" s="14">
        <f>SUM(P5,P10,P35,P47)</f>
        <v>0</v>
      </c>
      <c r="U13" s="2"/>
      <c r="V13" s="2"/>
      <c r="W13" s="2"/>
      <c r="X13" s="2"/>
      <c r="Y13" s="11"/>
      <c r="AD13" s="46"/>
      <c r="AE13" s="46"/>
      <c r="AF13" s="46"/>
    </row>
    <row r="14" spans="1:32" ht="24" customHeight="1">
      <c r="A14" s="75">
        <v>11</v>
      </c>
      <c r="B14" s="28"/>
      <c r="C14" s="85"/>
      <c r="D14" s="82"/>
      <c r="E14" s="28"/>
      <c r="F14" s="28"/>
      <c r="G14" s="37"/>
      <c r="H14" s="72">
        <f t="shared" si="0"/>
        <v>0</v>
      </c>
      <c r="I14" s="72">
        <f t="shared" si="1"/>
        <v>0</v>
      </c>
      <c r="J14" s="71"/>
      <c r="K14" s="51"/>
      <c r="L14" s="78"/>
      <c r="M14" s="6">
        <f t="shared" si="2"/>
        <v>0</v>
      </c>
      <c r="N14" s="41">
        <f t="shared" si="3"/>
        <v>0</v>
      </c>
      <c r="O14" s="41">
        <f t="shared" si="4"/>
        <v>0</v>
      </c>
      <c r="P14" s="41">
        <f t="shared" si="5"/>
        <v>0</v>
      </c>
      <c r="Q14" s="11"/>
      <c r="R14" s="172" t="s">
        <v>15</v>
      </c>
      <c r="S14" s="172"/>
      <c r="T14" s="14">
        <f>SUM(P6,P8:P9,P13,P21,P30:P31,P44)</f>
        <v>0</v>
      </c>
      <c r="U14" s="2"/>
      <c r="V14" s="2"/>
      <c r="W14" s="2"/>
      <c r="X14" s="2"/>
      <c r="Y14" s="11"/>
    </row>
    <row r="15" spans="1:32" ht="24" customHeight="1">
      <c r="A15" s="75">
        <v>12</v>
      </c>
      <c r="B15" s="28"/>
      <c r="C15" s="85"/>
      <c r="D15" s="82"/>
      <c r="E15" s="28"/>
      <c r="F15" s="28"/>
      <c r="G15" s="37"/>
      <c r="H15" s="72">
        <f t="shared" si="0"/>
        <v>0</v>
      </c>
      <c r="I15" s="72">
        <f t="shared" si="1"/>
        <v>0</v>
      </c>
      <c r="J15" s="71"/>
      <c r="K15" s="51"/>
      <c r="L15" s="78"/>
      <c r="M15" s="6">
        <f t="shared" si="2"/>
        <v>0</v>
      </c>
      <c r="N15" s="41">
        <f t="shared" si="3"/>
        <v>0</v>
      </c>
      <c r="O15" s="41">
        <f t="shared" si="4"/>
        <v>0</v>
      </c>
      <c r="P15" s="41">
        <f t="shared" si="5"/>
        <v>0</v>
      </c>
      <c r="Q15" s="11"/>
      <c r="R15" s="172" t="s">
        <v>19</v>
      </c>
      <c r="S15" s="172"/>
      <c r="T15" s="14">
        <f>SUM(P14,P16,P42)</f>
        <v>0</v>
      </c>
      <c r="U15" s="2"/>
      <c r="V15" s="2"/>
      <c r="W15" s="2"/>
      <c r="X15" s="2"/>
      <c r="Y15" s="11"/>
    </row>
    <row r="16" spans="1:32" s="46" customFormat="1" ht="24" customHeight="1">
      <c r="A16" s="75">
        <v>13</v>
      </c>
      <c r="B16" s="28"/>
      <c r="C16" s="85"/>
      <c r="D16" s="82"/>
      <c r="E16" s="28"/>
      <c r="F16" s="28"/>
      <c r="G16" s="37"/>
      <c r="H16" s="72">
        <f t="shared" si="0"/>
        <v>0</v>
      </c>
      <c r="I16" s="72">
        <f t="shared" si="1"/>
        <v>0</v>
      </c>
      <c r="J16" s="71"/>
      <c r="K16" s="51"/>
      <c r="L16" s="78"/>
      <c r="M16" s="6">
        <f t="shared" si="2"/>
        <v>0</v>
      </c>
      <c r="N16" s="41">
        <f t="shared" si="3"/>
        <v>0</v>
      </c>
      <c r="O16" s="41">
        <f t="shared" si="4"/>
        <v>0</v>
      </c>
      <c r="P16" s="41">
        <f t="shared" si="5"/>
        <v>0</v>
      </c>
      <c r="Q16" s="1"/>
      <c r="R16" s="172" t="s">
        <v>22</v>
      </c>
      <c r="S16" s="172"/>
      <c r="T16" s="14">
        <f>SUM(P4,P7,P12,P15,P17:P20,P23:P29,P32:P34,P36:P41,P43,P46)</f>
        <v>0</v>
      </c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ht="24" customHeight="1">
      <c r="A17" s="75">
        <v>14</v>
      </c>
      <c r="B17" s="28"/>
      <c r="C17" s="85"/>
      <c r="D17" s="82"/>
      <c r="E17" s="28"/>
      <c r="F17" s="28"/>
      <c r="G17" s="37"/>
      <c r="H17" s="72">
        <f t="shared" si="0"/>
        <v>0</v>
      </c>
      <c r="I17" s="72">
        <f t="shared" si="1"/>
        <v>0</v>
      </c>
      <c r="J17" s="71"/>
      <c r="K17" s="51"/>
      <c r="L17" s="78"/>
      <c r="M17" s="6">
        <f t="shared" si="2"/>
        <v>0</v>
      </c>
      <c r="N17" s="41">
        <f t="shared" si="3"/>
        <v>0</v>
      </c>
      <c r="O17" s="41">
        <f t="shared" si="4"/>
        <v>0</v>
      </c>
      <c r="P17" s="41">
        <f t="shared" si="5"/>
        <v>0</v>
      </c>
      <c r="Q17" s="11"/>
      <c r="R17" s="186" t="s">
        <v>24</v>
      </c>
      <c r="S17" s="187"/>
      <c r="T17" s="14"/>
      <c r="U17" s="2"/>
      <c r="V17" s="2"/>
      <c r="W17" s="2"/>
      <c r="X17" s="2"/>
      <c r="Y17" s="11"/>
    </row>
    <row r="18" spans="1:25" ht="24" customHeight="1">
      <c r="A18" s="75">
        <v>15</v>
      </c>
      <c r="B18" s="28"/>
      <c r="C18" s="85"/>
      <c r="D18" s="82"/>
      <c r="E18" s="28"/>
      <c r="F18" s="28"/>
      <c r="G18" s="37"/>
      <c r="H18" s="72">
        <f t="shared" si="0"/>
        <v>0</v>
      </c>
      <c r="I18" s="72">
        <f t="shared" si="1"/>
        <v>0</v>
      </c>
      <c r="J18" s="71"/>
      <c r="K18" s="51"/>
      <c r="L18" s="78"/>
      <c r="M18" s="6">
        <f t="shared" si="2"/>
        <v>0</v>
      </c>
      <c r="N18" s="41">
        <f t="shared" si="3"/>
        <v>0</v>
      </c>
      <c r="O18" s="41">
        <f t="shared" si="4"/>
        <v>0</v>
      </c>
      <c r="P18" s="41">
        <f t="shared" si="5"/>
        <v>0</v>
      </c>
      <c r="Q18" s="11"/>
      <c r="R18" s="184" t="s">
        <v>34</v>
      </c>
      <c r="S18" s="185"/>
      <c r="T18" s="14"/>
      <c r="U18" s="2"/>
      <c r="V18" s="2"/>
      <c r="W18" s="2"/>
      <c r="X18" s="2"/>
      <c r="Y18" s="11"/>
    </row>
    <row r="19" spans="1:25" ht="24" customHeight="1">
      <c r="A19" s="75">
        <v>16</v>
      </c>
      <c r="B19" s="28"/>
      <c r="C19" s="85"/>
      <c r="D19" s="82"/>
      <c r="E19" s="28"/>
      <c r="F19" s="28"/>
      <c r="G19" s="37"/>
      <c r="H19" s="72">
        <f t="shared" si="0"/>
        <v>0</v>
      </c>
      <c r="I19" s="72">
        <f t="shared" si="1"/>
        <v>0</v>
      </c>
      <c r="J19" s="71"/>
      <c r="K19" s="51"/>
      <c r="L19" s="78"/>
      <c r="M19" s="6">
        <f t="shared" si="2"/>
        <v>0</v>
      </c>
      <c r="N19" s="41">
        <f t="shared" si="3"/>
        <v>0</v>
      </c>
      <c r="O19" s="41">
        <f t="shared" si="4"/>
        <v>0</v>
      </c>
      <c r="P19" s="41">
        <f t="shared" si="5"/>
        <v>0</v>
      </c>
      <c r="Q19" s="11"/>
      <c r="R19" s="184" t="s">
        <v>55</v>
      </c>
      <c r="S19" s="185"/>
      <c r="T19" s="14"/>
      <c r="U19" s="2"/>
      <c r="V19" s="2"/>
      <c r="W19" s="2"/>
      <c r="X19" s="2"/>
      <c r="Y19" s="11"/>
    </row>
    <row r="20" spans="1:25" ht="24" customHeight="1">
      <c r="A20" s="75">
        <v>17</v>
      </c>
      <c r="B20" s="28"/>
      <c r="C20" s="85"/>
      <c r="D20" s="82"/>
      <c r="E20" s="28"/>
      <c r="F20" s="28"/>
      <c r="G20" s="37"/>
      <c r="H20" s="72">
        <f t="shared" si="0"/>
        <v>0</v>
      </c>
      <c r="I20" s="72">
        <f t="shared" si="1"/>
        <v>0</v>
      </c>
      <c r="J20" s="71"/>
      <c r="K20" s="51"/>
      <c r="L20" s="78"/>
      <c r="M20" s="6">
        <f t="shared" si="2"/>
        <v>0</v>
      </c>
      <c r="N20" s="41">
        <f t="shared" si="3"/>
        <v>0</v>
      </c>
      <c r="O20" s="41">
        <f t="shared" si="4"/>
        <v>0</v>
      </c>
      <c r="P20" s="41">
        <f t="shared" si="5"/>
        <v>0</v>
      </c>
      <c r="Q20" s="11"/>
      <c r="R20" s="186" t="s">
        <v>58</v>
      </c>
      <c r="S20" s="187"/>
      <c r="T20" s="14"/>
      <c r="U20" s="2"/>
      <c r="V20" s="2"/>
      <c r="W20" s="2"/>
      <c r="X20" s="2"/>
      <c r="Y20" s="11"/>
    </row>
    <row r="21" spans="1:25" ht="24" customHeight="1">
      <c r="A21" s="75">
        <v>18</v>
      </c>
      <c r="B21" s="28"/>
      <c r="C21" s="85"/>
      <c r="D21" s="82"/>
      <c r="E21" s="28"/>
      <c r="F21" s="28"/>
      <c r="G21" s="37"/>
      <c r="H21" s="72">
        <f t="shared" si="0"/>
        <v>0</v>
      </c>
      <c r="I21" s="72">
        <f t="shared" si="1"/>
        <v>0</v>
      </c>
      <c r="J21" s="71"/>
      <c r="K21" s="51"/>
      <c r="L21" s="78"/>
      <c r="M21" s="6">
        <f t="shared" si="2"/>
        <v>0</v>
      </c>
      <c r="N21" s="41">
        <f t="shared" si="3"/>
        <v>0</v>
      </c>
      <c r="O21" s="41">
        <f t="shared" si="4"/>
        <v>0</v>
      </c>
      <c r="P21" s="41">
        <f t="shared" si="5"/>
        <v>0</v>
      </c>
      <c r="Q21" s="11"/>
      <c r="R21" s="33"/>
      <c r="S21" s="33"/>
      <c r="T21" s="34"/>
      <c r="U21" s="2"/>
      <c r="V21" s="2"/>
      <c r="W21" s="2"/>
      <c r="X21" s="2"/>
      <c r="Y21" s="11"/>
    </row>
    <row r="22" spans="1:25" ht="24" customHeight="1">
      <c r="A22" s="75">
        <v>19</v>
      </c>
      <c r="B22" s="28"/>
      <c r="C22" s="85"/>
      <c r="D22" s="82"/>
      <c r="E22" s="28"/>
      <c r="F22" s="28"/>
      <c r="G22" s="37"/>
      <c r="H22" s="72">
        <f t="shared" si="0"/>
        <v>0</v>
      </c>
      <c r="I22" s="72">
        <f t="shared" si="1"/>
        <v>0</v>
      </c>
      <c r="J22" s="71"/>
      <c r="K22" s="51"/>
      <c r="L22" s="78"/>
      <c r="M22" s="6">
        <f t="shared" si="2"/>
        <v>0</v>
      </c>
      <c r="N22" s="41">
        <f t="shared" si="3"/>
        <v>0</v>
      </c>
      <c r="O22" s="41">
        <f t="shared" si="4"/>
        <v>0</v>
      </c>
      <c r="P22" s="41">
        <f t="shared" si="5"/>
        <v>0</v>
      </c>
      <c r="Q22" s="11"/>
      <c r="R22" s="33"/>
      <c r="S22" s="33"/>
      <c r="T22" s="34"/>
      <c r="U22" s="2"/>
      <c r="V22" s="2"/>
      <c r="W22" s="2"/>
      <c r="X22" s="2"/>
      <c r="Y22" s="11"/>
    </row>
    <row r="23" spans="1:25" ht="24" customHeight="1">
      <c r="A23" s="75">
        <v>20</v>
      </c>
      <c r="B23" s="28"/>
      <c r="C23" s="85"/>
      <c r="D23" s="82"/>
      <c r="E23" s="28"/>
      <c r="F23" s="28"/>
      <c r="G23" s="37"/>
      <c r="H23" s="72">
        <f t="shared" si="0"/>
        <v>0</v>
      </c>
      <c r="I23" s="72">
        <f t="shared" si="1"/>
        <v>0</v>
      </c>
      <c r="J23" s="71"/>
      <c r="K23" s="51"/>
      <c r="L23" s="78"/>
      <c r="M23" s="6">
        <f t="shared" si="2"/>
        <v>0</v>
      </c>
      <c r="N23" s="41">
        <f t="shared" si="3"/>
        <v>0</v>
      </c>
      <c r="O23" s="41">
        <f t="shared" si="4"/>
        <v>0</v>
      </c>
      <c r="P23" s="41">
        <f t="shared" si="5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ht="24" customHeight="1">
      <c r="A24" s="75">
        <v>21</v>
      </c>
      <c r="B24" s="28"/>
      <c r="C24" s="85"/>
      <c r="D24" s="82"/>
      <c r="E24" s="28"/>
      <c r="F24" s="28"/>
      <c r="G24" s="37"/>
      <c r="H24" s="72">
        <f t="shared" si="0"/>
        <v>0</v>
      </c>
      <c r="I24" s="72">
        <f t="shared" si="1"/>
        <v>0</v>
      </c>
      <c r="J24" s="71"/>
      <c r="K24" s="51"/>
      <c r="L24" s="78"/>
      <c r="M24" s="6">
        <f t="shared" si="2"/>
        <v>0</v>
      </c>
      <c r="N24" s="41">
        <f t="shared" si="3"/>
        <v>0</v>
      </c>
      <c r="O24" s="41">
        <f t="shared" si="4"/>
        <v>0</v>
      </c>
      <c r="P24" s="41">
        <f t="shared" si="5"/>
        <v>0</v>
      </c>
      <c r="Q24" s="11"/>
      <c r="R24" s="188" t="s">
        <v>25</v>
      </c>
      <c r="S24" s="189"/>
      <c r="T24" s="189"/>
      <c r="U24" s="189"/>
      <c r="V24" s="189"/>
      <c r="W24" s="189"/>
      <c r="X24" s="189"/>
      <c r="Y24" s="190"/>
    </row>
    <row r="25" spans="1:25" ht="24" customHeight="1">
      <c r="A25" s="75">
        <v>22</v>
      </c>
      <c r="B25" s="28"/>
      <c r="C25" s="85"/>
      <c r="D25" s="82"/>
      <c r="E25" s="28"/>
      <c r="F25" s="28"/>
      <c r="G25" s="37"/>
      <c r="H25" s="72">
        <f t="shared" si="0"/>
        <v>0</v>
      </c>
      <c r="I25" s="72">
        <f t="shared" si="1"/>
        <v>0</v>
      </c>
      <c r="J25" s="71"/>
      <c r="K25" s="51"/>
      <c r="L25" s="78"/>
      <c r="M25" s="6">
        <f t="shared" si="2"/>
        <v>0</v>
      </c>
      <c r="N25" s="41">
        <f t="shared" si="3"/>
        <v>0</v>
      </c>
      <c r="O25" s="41">
        <f t="shared" si="4"/>
        <v>0</v>
      </c>
      <c r="P25" s="41">
        <f t="shared" si="5"/>
        <v>0</v>
      </c>
      <c r="Q25" s="11"/>
      <c r="R25" s="23" t="s">
        <v>26</v>
      </c>
      <c r="S25" s="23" t="s">
        <v>27</v>
      </c>
      <c r="T25" s="23" t="s">
        <v>28</v>
      </c>
      <c r="U25" s="24" t="s">
        <v>29</v>
      </c>
      <c r="V25" s="23" t="s">
        <v>30</v>
      </c>
      <c r="W25" s="23" t="s">
        <v>31</v>
      </c>
      <c r="X25" s="23" t="s">
        <v>32</v>
      </c>
      <c r="Y25" s="23" t="s">
        <v>33</v>
      </c>
    </row>
    <row r="26" spans="1:25" ht="24" customHeight="1">
      <c r="A26" s="75">
        <v>23</v>
      </c>
      <c r="B26" s="28"/>
      <c r="C26" s="85"/>
      <c r="D26" s="82"/>
      <c r="E26" s="28"/>
      <c r="F26" s="28"/>
      <c r="G26" s="37"/>
      <c r="H26" s="72">
        <f t="shared" si="0"/>
        <v>0</v>
      </c>
      <c r="I26" s="72">
        <f t="shared" si="1"/>
        <v>0</v>
      </c>
      <c r="J26" s="71"/>
      <c r="K26" s="51"/>
      <c r="L26" s="78"/>
      <c r="M26" s="6">
        <f t="shared" si="2"/>
        <v>0</v>
      </c>
      <c r="N26" s="41">
        <f t="shared" si="3"/>
        <v>0</v>
      </c>
      <c r="O26" s="41">
        <f t="shared" si="4"/>
        <v>0</v>
      </c>
      <c r="P26" s="41">
        <f t="shared" si="5"/>
        <v>0</v>
      </c>
      <c r="Q26" s="11"/>
      <c r="R26" s="15">
        <v>1</v>
      </c>
      <c r="S26" s="80" t="s">
        <v>16</v>
      </c>
      <c r="T26" s="16" t="s">
        <v>35</v>
      </c>
      <c r="U26" s="17" t="s">
        <v>36</v>
      </c>
      <c r="V26" s="15" t="s">
        <v>37</v>
      </c>
      <c r="W26" s="18">
        <f>SUM(T12,T4)</f>
        <v>0</v>
      </c>
      <c r="X26" s="18">
        <f t="shared" ref="X26:X30" si="6">W26*4%</f>
        <v>0</v>
      </c>
      <c r="Y26" s="18">
        <f>(W26-X26)</f>
        <v>0</v>
      </c>
    </row>
    <row r="27" spans="1:25" ht="24" customHeight="1">
      <c r="A27" s="75">
        <v>24</v>
      </c>
      <c r="B27" s="28"/>
      <c r="C27" s="85"/>
      <c r="D27" s="82"/>
      <c r="E27" s="28"/>
      <c r="F27" s="28"/>
      <c r="G27" s="37"/>
      <c r="H27" s="72">
        <f t="shared" si="0"/>
        <v>0</v>
      </c>
      <c r="I27" s="72">
        <f t="shared" si="1"/>
        <v>0</v>
      </c>
      <c r="J27" s="71"/>
      <c r="K27" s="51"/>
      <c r="L27" s="78"/>
      <c r="M27" s="6">
        <f t="shared" si="2"/>
        <v>0</v>
      </c>
      <c r="N27" s="41">
        <f t="shared" si="3"/>
        <v>0</v>
      </c>
      <c r="O27" s="41">
        <f t="shared" si="4"/>
        <v>0</v>
      </c>
      <c r="P27" s="41">
        <f t="shared" si="5"/>
        <v>0</v>
      </c>
      <c r="Q27" s="2"/>
      <c r="R27" s="15">
        <v>2</v>
      </c>
      <c r="S27" s="19" t="s">
        <v>20</v>
      </c>
      <c r="T27" s="16" t="s">
        <v>38</v>
      </c>
      <c r="U27" s="17" t="s">
        <v>36</v>
      </c>
      <c r="V27" s="15" t="s">
        <v>37</v>
      </c>
      <c r="W27" s="18">
        <f>SUM(T8)</f>
        <v>0</v>
      </c>
      <c r="X27" s="18">
        <f t="shared" si="6"/>
        <v>0</v>
      </c>
      <c r="Y27" s="18">
        <f t="shared" ref="Y27:Y35" si="7">(W27-X27)</f>
        <v>0</v>
      </c>
    </row>
    <row r="28" spans="1:25" ht="24" customHeight="1">
      <c r="A28" s="75">
        <v>25</v>
      </c>
      <c r="B28" s="28"/>
      <c r="C28" s="85"/>
      <c r="D28" s="82"/>
      <c r="E28" s="28"/>
      <c r="F28" s="28"/>
      <c r="G28" s="37"/>
      <c r="H28" s="72">
        <f t="shared" si="0"/>
        <v>0</v>
      </c>
      <c r="I28" s="72">
        <f t="shared" si="1"/>
        <v>0</v>
      </c>
      <c r="J28" s="71"/>
      <c r="K28" s="51"/>
      <c r="L28" s="78"/>
      <c r="M28" s="6">
        <f t="shared" si="2"/>
        <v>0</v>
      </c>
      <c r="N28" s="41">
        <f t="shared" si="3"/>
        <v>0</v>
      </c>
      <c r="O28" s="41">
        <f t="shared" si="4"/>
        <v>0</v>
      </c>
      <c r="P28" s="41">
        <f t="shared" si="5"/>
        <v>0</v>
      </c>
      <c r="Q28" s="2"/>
      <c r="R28" s="15">
        <v>3</v>
      </c>
      <c r="S28" s="80" t="s">
        <v>17</v>
      </c>
      <c r="T28" s="16" t="s">
        <v>39</v>
      </c>
      <c r="U28" s="17" t="s">
        <v>40</v>
      </c>
      <c r="V28" s="15" t="s">
        <v>37</v>
      </c>
      <c r="W28" s="18">
        <f>SUM(T5,T13)</f>
        <v>0</v>
      </c>
      <c r="X28" s="18">
        <f t="shared" si="6"/>
        <v>0</v>
      </c>
      <c r="Y28" s="18">
        <f t="shared" si="7"/>
        <v>0</v>
      </c>
    </row>
    <row r="29" spans="1:25" ht="24" customHeight="1">
      <c r="A29" s="75">
        <v>26</v>
      </c>
      <c r="B29" s="28"/>
      <c r="C29" s="85"/>
      <c r="D29" s="82"/>
      <c r="E29" s="28"/>
      <c r="F29" s="28"/>
      <c r="G29" s="37"/>
      <c r="H29" s="72">
        <f t="shared" si="0"/>
        <v>0</v>
      </c>
      <c r="I29" s="72">
        <f t="shared" si="1"/>
        <v>0</v>
      </c>
      <c r="J29" s="71"/>
      <c r="K29" s="51"/>
      <c r="L29" s="78"/>
      <c r="M29" s="6">
        <f t="shared" si="2"/>
        <v>0</v>
      </c>
      <c r="N29" s="41">
        <f t="shared" si="3"/>
        <v>0</v>
      </c>
      <c r="O29" s="41">
        <f t="shared" si="4"/>
        <v>0</v>
      </c>
      <c r="P29" s="41">
        <f t="shared" si="5"/>
        <v>0</v>
      </c>
      <c r="Q29" s="2"/>
      <c r="R29" s="15">
        <v>4</v>
      </c>
      <c r="S29" s="80" t="s">
        <v>15</v>
      </c>
      <c r="T29" s="16" t="s">
        <v>39</v>
      </c>
      <c r="U29" s="17" t="s">
        <v>41</v>
      </c>
      <c r="V29" s="15" t="s">
        <v>37</v>
      </c>
      <c r="W29" s="18">
        <f>SUM(T6,T14)</f>
        <v>0</v>
      </c>
      <c r="X29" s="18">
        <f t="shared" si="6"/>
        <v>0</v>
      </c>
      <c r="Y29" s="18">
        <f t="shared" si="7"/>
        <v>0</v>
      </c>
    </row>
    <row r="30" spans="1:25" ht="24" customHeight="1">
      <c r="A30" s="75">
        <v>27</v>
      </c>
      <c r="B30" s="28"/>
      <c r="C30" s="85"/>
      <c r="D30" s="82"/>
      <c r="E30" s="28"/>
      <c r="F30" s="28"/>
      <c r="G30" s="37"/>
      <c r="H30" s="72">
        <f t="shared" si="0"/>
        <v>0</v>
      </c>
      <c r="I30" s="72">
        <f t="shared" si="1"/>
        <v>0</v>
      </c>
      <c r="J30" s="71"/>
      <c r="K30" s="51"/>
      <c r="L30" s="78"/>
      <c r="M30" s="6">
        <f t="shared" si="2"/>
        <v>0</v>
      </c>
      <c r="N30" s="41">
        <f t="shared" si="3"/>
        <v>0</v>
      </c>
      <c r="O30" s="41">
        <f t="shared" si="4"/>
        <v>0</v>
      </c>
      <c r="P30" s="41">
        <f t="shared" si="5"/>
        <v>0</v>
      </c>
      <c r="Q30" s="2"/>
      <c r="R30" s="15">
        <v>5</v>
      </c>
      <c r="S30" s="80" t="s">
        <v>19</v>
      </c>
      <c r="T30" s="16" t="s">
        <v>42</v>
      </c>
      <c r="U30" s="17" t="s">
        <v>43</v>
      </c>
      <c r="V30" s="15" t="s">
        <v>37</v>
      </c>
      <c r="W30" s="18">
        <f>SUM(T7,T15)</f>
        <v>0</v>
      </c>
      <c r="X30" s="18">
        <f t="shared" si="6"/>
        <v>0</v>
      </c>
      <c r="Y30" s="18">
        <f t="shared" si="7"/>
        <v>0</v>
      </c>
    </row>
    <row r="31" spans="1:25" ht="24" customHeight="1">
      <c r="A31" s="75">
        <v>28</v>
      </c>
      <c r="B31" s="28"/>
      <c r="C31" s="85"/>
      <c r="D31" s="82"/>
      <c r="E31" s="28"/>
      <c r="F31" s="28"/>
      <c r="G31" s="37"/>
      <c r="H31" s="72">
        <f t="shared" si="0"/>
        <v>0</v>
      </c>
      <c r="I31" s="72">
        <f t="shared" si="1"/>
        <v>0</v>
      </c>
      <c r="J31" s="71"/>
      <c r="K31" s="51"/>
      <c r="L31" s="78"/>
      <c r="M31" s="6">
        <f t="shared" si="2"/>
        <v>0</v>
      </c>
      <c r="N31" s="41">
        <f t="shared" si="3"/>
        <v>0</v>
      </c>
      <c r="O31" s="41">
        <f t="shared" si="4"/>
        <v>0</v>
      </c>
      <c r="P31" s="41">
        <f t="shared" si="5"/>
        <v>0</v>
      </c>
      <c r="Q31" s="2"/>
      <c r="R31" s="15">
        <v>6</v>
      </c>
      <c r="S31" s="80" t="s">
        <v>22</v>
      </c>
      <c r="T31" s="16" t="s">
        <v>44</v>
      </c>
      <c r="U31" s="17" t="s">
        <v>45</v>
      </c>
      <c r="V31" s="15" t="s">
        <v>37</v>
      </c>
      <c r="W31" s="18">
        <f>SUM(T16,T10)</f>
        <v>0</v>
      </c>
      <c r="X31" s="18">
        <f>W31*4%</f>
        <v>0</v>
      </c>
      <c r="Y31" s="18">
        <f t="shared" si="7"/>
        <v>0</v>
      </c>
    </row>
    <row r="32" spans="1:25" ht="24" customHeight="1">
      <c r="A32" s="75">
        <v>29</v>
      </c>
      <c r="B32" s="28"/>
      <c r="C32" s="85"/>
      <c r="D32" s="82"/>
      <c r="E32" s="28"/>
      <c r="F32" s="28"/>
      <c r="G32" s="37"/>
      <c r="H32" s="72">
        <f t="shared" si="0"/>
        <v>0</v>
      </c>
      <c r="I32" s="72">
        <f t="shared" si="1"/>
        <v>0</v>
      </c>
      <c r="J32" s="71"/>
      <c r="K32" s="51"/>
      <c r="L32" s="78"/>
      <c r="M32" s="6">
        <f t="shared" si="2"/>
        <v>0</v>
      </c>
      <c r="N32" s="41">
        <f t="shared" si="3"/>
        <v>0</v>
      </c>
      <c r="O32" s="41">
        <f t="shared" si="4"/>
        <v>0</v>
      </c>
      <c r="P32" s="41">
        <f t="shared" si="5"/>
        <v>0</v>
      </c>
      <c r="Q32" s="2"/>
      <c r="R32" s="15">
        <v>7</v>
      </c>
      <c r="S32" s="31" t="s">
        <v>24</v>
      </c>
      <c r="T32" s="36" t="s">
        <v>46</v>
      </c>
      <c r="U32" s="3" t="s">
        <v>47</v>
      </c>
      <c r="V32" s="3" t="s">
        <v>37</v>
      </c>
      <c r="W32" s="18">
        <f>SUM(T17)</f>
        <v>0</v>
      </c>
      <c r="X32" s="18">
        <f>W32*4%</f>
        <v>0</v>
      </c>
      <c r="Y32" s="18">
        <f t="shared" si="7"/>
        <v>0</v>
      </c>
    </row>
    <row r="33" spans="1:25" ht="24" customHeight="1">
      <c r="A33" s="75">
        <v>30</v>
      </c>
      <c r="B33" s="28"/>
      <c r="C33" s="85"/>
      <c r="D33" s="82"/>
      <c r="E33" s="28"/>
      <c r="F33" s="28"/>
      <c r="G33" s="37"/>
      <c r="H33" s="72">
        <f t="shared" si="0"/>
        <v>0</v>
      </c>
      <c r="I33" s="72">
        <f t="shared" si="1"/>
        <v>0</v>
      </c>
      <c r="J33" s="71"/>
      <c r="K33" s="51"/>
      <c r="L33" s="78"/>
      <c r="M33" s="6">
        <f t="shared" si="2"/>
        <v>0</v>
      </c>
      <c r="N33" s="41">
        <f t="shared" si="3"/>
        <v>0</v>
      </c>
      <c r="O33" s="41">
        <f t="shared" si="4"/>
        <v>0</v>
      </c>
      <c r="P33" s="41">
        <f t="shared" si="5"/>
        <v>0</v>
      </c>
      <c r="Q33" s="2"/>
      <c r="R33" s="15">
        <v>8</v>
      </c>
      <c r="S33" s="35" t="s">
        <v>34</v>
      </c>
      <c r="T33" s="31" t="s">
        <v>54</v>
      </c>
      <c r="U33" s="3" t="s">
        <v>48</v>
      </c>
      <c r="V33" s="3" t="s">
        <v>37</v>
      </c>
      <c r="W33" s="18">
        <f t="shared" ref="W33:W35" si="8">SUM(T18)</f>
        <v>0</v>
      </c>
      <c r="X33" s="18">
        <f>W33*4%</f>
        <v>0</v>
      </c>
      <c r="Y33" s="18">
        <f t="shared" si="7"/>
        <v>0</v>
      </c>
    </row>
    <row r="34" spans="1:25" ht="24" customHeight="1">
      <c r="A34" s="75">
        <v>31</v>
      </c>
      <c r="B34" s="28"/>
      <c r="C34" s="85"/>
      <c r="D34" s="82"/>
      <c r="E34" s="28"/>
      <c r="F34" s="28"/>
      <c r="G34" s="37"/>
      <c r="H34" s="72">
        <f t="shared" si="0"/>
        <v>0</v>
      </c>
      <c r="I34" s="72">
        <f t="shared" si="1"/>
        <v>0</v>
      </c>
      <c r="J34" s="71"/>
      <c r="K34" s="51"/>
      <c r="L34" s="78"/>
      <c r="M34" s="6">
        <f t="shared" si="2"/>
        <v>0</v>
      </c>
      <c r="N34" s="41">
        <f t="shared" si="3"/>
        <v>0</v>
      </c>
      <c r="O34" s="41">
        <f t="shared" si="4"/>
        <v>0</v>
      </c>
      <c r="P34" s="41">
        <f t="shared" si="5"/>
        <v>0</v>
      </c>
      <c r="Q34" s="2"/>
      <c r="R34" s="15">
        <v>9</v>
      </c>
      <c r="S34" s="35" t="s">
        <v>55</v>
      </c>
      <c r="T34" s="31" t="s">
        <v>56</v>
      </c>
      <c r="U34" s="3" t="s">
        <v>57</v>
      </c>
      <c r="V34" s="3" t="s">
        <v>37</v>
      </c>
      <c r="W34" s="18">
        <f t="shared" si="8"/>
        <v>0</v>
      </c>
      <c r="X34" s="18">
        <f t="shared" ref="X34:X35" si="9">W34*4%</f>
        <v>0</v>
      </c>
      <c r="Y34" s="18">
        <f t="shared" si="7"/>
        <v>0</v>
      </c>
    </row>
    <row r="35" spans="1:25" ht="24" customHeight="1">
      <c r="A35" s="75">
        <v>32</v>
      </c>
      <c r="B35" s="28"/>
      <c r="C35" s="85"/>
      <c r="D35" s="82"/>
      <c r="E35" s="28"/>
      <c r="F35" s="28"/>
      <c r="G35" s="37"/>
      <c r="H35" s="72">
        <f t="shared" si="0"/>
        <v>0</v>
      </c>
      <c r="I35" s="72">
        <f t="shared" si="1"/>
        <v>0</v>
      </c>
      <c r="J35" s="71"/>
      <c r="K35" s="51"/>
      <c r="L35" s="78"/>
      <c r="M35" s="6">
        <f t="shared" si="2"/>
        <v>0</v>
      </c>
      <c r="N35" s="41">
        <f t="shared" si="3"/>
        <v>0</v>
      </c>
      <c r="O35" s="41">
        <f t="shared" si="4"/>
        <v>0</v>
      </c>
      <c r="P35" s="41">
        <f t="shared" si="5"/>
        <v>0</v>
      </c>
      <c r="Q35" s="2"/>
      <c r="R35" s="15">
        <v>10</v>
      </c>
      <c r="S35" s="40" t="s">
        <v>58</v>
      </c>
      <c r="T35" s="31" t="s">
        <v>59</v>
      </c>
      <c r="U35" s="3" t="s">
        <v>60</v>
      </c>
      <c r="V35" s="3" t="s">
        <v>37</v>
      </c>
      <c r="W35" s="18">
        <f t="shared" si="8"/>
        <v>0</v>
      </c>
      <c r="X35" s="18">
        <f t="shared" si="9"/>
        <v>0</v>
      </c>
      <c r="Y35" s="18">
        <f t="shared" si="7"/>
        <v>0</v>
      </c>
    </row>
    <row r="36" spans="1:25" ht="24" customHeight="1" thickBot="1">
      <c r="A36" s="75">
        <v>33</v>
      </c>
      <c r="B36" s="28"/>
      <c r="C36" s="85"/>
      <c r="D36" s="82"/>
      <c r="E36" s="28"/>
      <c r="F36" s="28"/>
      <c r="G36" s="37"/>
      <c r="H36" s="72">
        <f t="shared" si="0"/>
        <v>0</v>
      </c>
      <c r="I36" s="72">
        <f t="shared" si="1"/>
        <v>0</v>
      </c>
      <c r="J36" s="71"/>
      <c r="K36" s="51"/>
      <c r="L36" s="78"/>
      <c r="M36" s="6">
        <f t="shared" si="2"/>
        <v>0</v>
      </c>
      <c r="N36" s="41">
        <f t="shared" si="3"/>
        <v>0</v>
      </c>
      <c r="O36" s="41">
        <f t="shared" si="4"/>
        <v>0</v>
      </c>
      <c r="P36" s="41">
        <f t="shared" si="5"/>
        <v>0</v>
      </c>
      <c r="Q36" s="2"/>
      <c r="R36" s="20"/>
      <c r="S36" s="20"/>
      <c r="T36" s="20"/>
      <c r="U36" s="20"/>
      <c r="V36" s="26" t="s">
        <v>49</v>
      </c>
      <c r="W36" s="27">
        <f>SUM(W26:W35)</f>
        <v>0</v>
      </c>
      <c r="X36" s="27">
        <f t="shared" ref="X36:Y36" si="10">SUM(X26:X35)</f>
        <v>0</v>
      </c>
      <c r="Y36" s="27">
        <f t="shared" si="10"/>
        <v>0</v>
      </c>
    </row>
    <row r="37" spans="1:25" ht="24" customHeight="1" thickTop="1">
      <c r="A37" s="75">
        <v>34</v>
      </c>
      <c r="B37" s="28"/>
      <c r="C37" s="85"/>
      <c r="D37" s="82"/>
      <c r="E37" s="28"/>
      <c r="F37" s="28"/>
      <c r="G37" s="37"/>
      <c r="H37" s="72">
        <f t="shared" si="0"/>
        <v>0</v>
      </c>
      <c r="I37" s="72">
        <f t="shared" si="1"/>
        <v>0</v>
      </c>
      <c r="J37" s="71"/>
      <c r="K37" s="51"/>
      <c r="L37" s="78"/>
      <c r="M37" s="6">
        <f t="shared" si="2"/>
        <v>0</v>
      </c>
      <c r="N37" s="41">
        <f t="shared" si="3"/>
        <v>0</v>
      </c>
      <c r="O37" s="41">
        <f t="shared" si="4"/>
        <v>0</v>
      </c>
      <c r="P37" s="41">
        <f t="shared" si="5"/>
        <v>0</v>
      </c>
      <c r="Q37" s="2"/>
    </row>
    <row r="38" spans="1:25" ht="24" customHeight="1">
      <c r="A38" s="75">
        <v>35</v>
      </c>
      <c r="B38" s="28"/>
      <c r="C38" s="85"/>
      <c r="D38" s="82"/>
      <c r="E38" s="28"/>
      <c r="F38" s="28"/>
      <c r="G38" s="37"/>
      <c r="H38" s="72">
        <f t="shared" si="0"/>
        <v>0</v>
      </c>
      <c r="I38" s="72">
        <f t="shared" si="1"/>
        <v>0</v>
      </c>
      <c r="J38" s="71"/>
      <c r="K38" s="51"/>
      <c r="L38" s="78"/>
      <c r="M38" s="6">
        <f t="shared" si="2"/>
        <v>0</v>
      </c>
      <c r="N38" s="41">
        <f t="shared" si="3"/>
        <v>0</v>
      </c>
      <c r="O38" s="41">
        <f t="shared" si="4"/>
        <v>0</v>
      </c>
      <c r="P38" s="41">
        <f t="shared" si="5"/>
        <v>0</v>
      </c>
      <c r="Q38" s="2"/>
    </row>
    <row r="39" spans="1:25" ht="24" customHeight="1">
      <c r="A39" s="75">
        <v>36</v>
      </c>
      <c r="B39" s="28"/>
      <c r="C39" s="85"/>
      <c r="D39" s="82"/>
      <c r="E39" s="28"/>
      <c r="F39" s="28"/>
      <c r="G39" s="37"/>
      <c r="H39" s="72">
        <f t="shared" si="0"/>
        <v>0</v>
      </c>
      <c r="I39" s="72">
        <f t="shared" si="1"/>
        <v>0</v>
      </c>
      <c r="J39" s="71"/>
      <c r="K39" s="51"/>
      <c r="L39" s="78"/>
      <c r="M39" s="6">
        <f t="shared" si="2"/>
        <v>0</v>
      </c>
      <c r="N39" s="41">
        <f t="shared" si="3"/>
        <v>0</v>
      </c>
      <c r="O39" s="41">
        <f t="shared" si="4"/>
        <v>0</v>
      </c>
      <c r="P39" s="41">
        <f t="shared" si="5"/>
        <v>0</v>
      </c>
      <c r="Q39" s="2"/>
    </row>
    <row r="40" spans="1:25" ht="24" customHeight="1">
      <c r="A40" s="75">
        <v>37</v>
      </c>
      <c r="B40" s="28"/>
      <c r="C40" s="85"/>
      <c r="D40" s="82"/>
      <c r="E40" s="28"/>
      <c r="F40" s="28"/>
      <c r="G40" s="37"/>
      <c r="H40" s="72">
        <f t="shared" si="0"/>
        <v>0</v>
      </c>
      <c r="I40" s="72">
        <f t="shared" si="1"/>
        <v>0</v>
      </c>
      <c r="J40" s="71"/>
      <c r="K40" s="51"/>
      <c r="L40" s="78"/>
      <c r="M40" s="6">
        <f t="shared" si="2"/>
        <v>0</v>
      </c>
      <c r="N40" s="41">
        <f t="shared" si="3"/>
        <v>0</v>
      </c>
      <c r="O40" s="41">
        <f t="shared" si="4"/>
        <v>0</v>
      </c>
      <c r="P40" s="41">
        <f t="shared" si="5"/>
        <v>0</v>
      </c>
      <c r="Q40" s="2"/>
    </row>
    <row r="41" spans="1:25" ht="24" customHeight="1">
      <c r="A41" s="75">
        <v>38</v>
      </c>
      <c r="B41" s="28"/>
      <c r="C41" s="85"/>
      <c r="D41" s="82"/>
      <c r="E41" s="28"/>
      <c r="F41" s="28"/>
      <c r="G41" s="37"/>
      <c r="H41" s="72">
        <f t="shared" si="0"/>
        <v>0</v>
      </c>
      <c r="I41" s="72">
        <f t="shared" si="1"/>
        <v>0</v>
      </c>
      <c r="J41" s="71"/>
      <c r="K41" s="51"/>
      <c r="L41" s="78"/>
      <c r="M41" s="6">
        <f t="shared" si="2"/>
        <v>0</v>
      </c>
      <c r="N41" s="41">
        <f t="shared" si="3"/>
        <v>0</v>
      </c>
      <c r="O41" s="41">
        <f t="shared" si="4"/>
        <v>0</v>
      </c>
      <c r="P41" s="41">
        <f t="shared" si="5"/>
        <v>0</v>
      </c>
      <c r="Q41" s="20"/>
    </row>
    <row r="42" spans="1:25" ht="24" customHeight="1">
      <c r="A42" s="75">
        <v>39</v>
      </c>
      <c r="B42" s="28"/>
      <c r="C42" s="85"/>
      <c r="D42" s="82"/>
      <c r="E42" s="28"/>
      <c r="F42" s="28"/>
      <c r="G42" s="37"/>
      <c r="H42" s="72">
        <f t="shared" si="0"/>
        <v>0</v>
      </c>
      <c r="I42" s="72">
        <f t="shared" si="1"/>
        <v>0</v>
      </c>
      <c r="J42" s="71"/>
      <c r="K42" s="51"/>
      <c r="L42" s="78"/>
      <c r="M42" s="6">
        <f t="shared" si="2"/>
        <v>0</v>
      </c>
      <c r="N42" s="41">
        <f t="shared" si="3"/>
        <v>0</v>
      </c>
      <c r="O42" s="41">
        <f t="shared" si="4"/>
        <v>0</v>
      </c>
      <c r="P42" s="41">
        <f t="shared" si="5"/>
        <v>0</v>
      </c>
      <c r="Q42" s="20"/>
    </row>
    <row r="43" spans="1:25">
      <c r="A43" s="75">
        <v>40</v>
      </c>
      <c r="B43" s="28"/>
      <c r="C43" s="85"/>
      <c r="D43" s="82"/>
      <c r="E43" s="28"/>
      <c r="F43" s="28"/>
      <c r="G43" s="37"/>
      <c r="H43" s="72">
        <f t="shared" si="0"/>
        <v>0</v>
      </c>
      <c r="I43" s="72">
        <f t="shared" si="1"/>
        <v>0</v>
      </c>
      <c r="J43" s="71"/>
      <c r="K43" s="51"/>
      <c r="L43" s="78"/>
      <c r="M43" s="6">
        <f t="shared" si="2"/>
        <v>0</v>
      </c>
      <c r="N43" s="41">
        <f t="shared" si="3"/>
        <v>0</v>
      </c>
      <c r="O43" s="41">
        <f t="shared" si="4"/>
        <v>0</v>
      </c>
      <c r="P43" s="41">
        <f t="shared" si="5"/>
        <v>0</v>
      </c>
    </row>
    <row r="44" spans="1:25">
      <c r="A44" s="75">
        <v>41</v>
      </c>
      <c r="B44" s="28"/>
      <c r="C44" s="85"/>
      <c r="D44" s="82"/>
      <c r="E44" s="28"/>
      <c r="F44" s="28"/>
      <c r="G44" s="37"/>
      <c r="H44" s="72">
        <f t="shared" si="0"/>
        <v>0</v>
      </c>
      <c r="I44" s="72">
        <f t="shared" si="1"/>
        <v>0</v>
      </c>
      <c r="J44" s="71"/>
      <c r="K44" s="51"/>
      <c r="L44" s="78"/>
      <c r="M44" s="6">
        <f t="shared" si="2"/>
        <v>0</v>
      </c>
      <c r="N44" s="41">
        <f t="shared" si="3"/>
        <v>0</v>
      </c>
      <c r="O44" s="41">
        <f t="shared" si="4"/>
        <v>0</v>
      </c>
      <c r="P44" s="41">
        <f t="shared" si="5"/>
        <v>0</v>
      </c>
    </row>
    <row r="45" spans="1:25">
      <c r="A45" s="75">
        <v>42</v>
      </c>
      <c r="B45" s="28"/>
      <c r="C45" s="85"/>
      <c r="D45" s="82"/>
      <c r="E45" s="28"/>
      <c r="F45" s="28"/>
      <c r="G45" s="37"/>
      <c r="H45" s="72">
        <f t="shared" si="0"/>
        <v>0</v>
      </c>
      <c r="I45" s="72">
        <f t="shared" si="1"/>
        <v>0</v>
      </c>
      <c r="J45" s="71"/>
      <c r="K45" s="51"/>
      <c r="L45" s="78"/>
      <c r="M45" s="6">
        <f t="shared" si="2"/>
        <v>0</v>
      </c>
      <c r="N45" s="41">
        <f t="shared" si="3"/>
        <v>0</v>
      </c>
      <c r="O45" s="41">
        <f t="shared" si="4"/>
        <v>0</v>
      </c>
      <c r="P45" s="41">
        <f t="shared" si="5"/>
        <v>0</v>
      </c>
    </row>
    <row r="46" spans="1:25">
      <c r="A46" s="75">
        <v>43</v>
      </c>
      <c r="B46" s="28"/>
      <c r="C46" s="85"/>
      <c r="D46" s="82"/>
      <c r="E46" s="28"/>
      <c r="F46" s="28"/>
      <c r="G46" s="37"/>
      <c r="H46" s="72">
        <f t="shared" si="0"/>
        <v>0</v>
      </c>
      <c r="I46" s="72">
        <f t="shared" si="1"/>
        <v>0</v>
      </c>
      <c r="J46" s="71"/>
      <c r="K46" s="51"/>
      <c r="L46" s="78"/>
      <c r="M46" s="6">
        <f t="shared" si="2"/>
        <v>0</v>
      </c>
      <c r="N46" s="41">
        <f t="shared" si="3"/>
        <v>0</v>
      </c>
      <c r="O46" s="41">
        <f t="shared" si="4"/>
        <v>0</v>
      </c>
      <c r="P46" s="41">
        <f t="shared" si="5"/>
        <v>0</v>
      </c>
    </row>
    <row r="47" spans="1:25">
      <c r="A47" s="75">
        <v>44</v>
      </c>
      <c r="B47" s="28"/>
      <c r="C47" s="85"/>
      <c r="D47" s="82"/>
      <c r="E47" s="28"/>
      <c r="F47" s="28"/>
      <c r="G47" s="37"/>
      <c r="H47" s="72">
        <f t="shared" si="0"/>
        <v>0</v>
      </c>
      <c r="I47" s="72">
        <f t="shared" si="1"/>
        <v>0</v>
      </c>
      <c r="J47" s="71"/>
      <c r="K47" s="51"/>
      <c r="L47" s="78"/>
      <c r="M47" s="6">
        <f t="shared" si="2"/>
        <v>0</v>
      </c>
      <c r="N47" s="41">
        <f t="shared" si="3"/>
        <v>0</v>
      </c>
      <c r="O47" s="41">
        <f t="shared" si="4"/>
        <v>0</v>
      </c>
      <c r="P47" s="41">
        <f t="shared" si="5"/>
        <v>0</v>
      </c>
    </row>
    <row r="49" spans="8:16">
      <c r="H49" s="56">
        <f>SUM(H4:H48)</f>
        <v>0</v>
      </c>
      <c r="I49" s="56">
        <f t="shared" ref="I49:J49" si="11">SUM(I4:I48)</f>
        <v>0</v>
      </c>
      <c r="J49" s="56">
        <f t="shared" si="11"/>
        <v>0</v>
      </c>
      <c r="K49" s="56"/>
      <c r="M49" s="32">
        <f>SUM(M4:M48)</f>
        <v>0</v>
      </c>
      <c r="N49" s="32">
        <f t="shared" ref="N49:P49" si="12">SUM(N4:N48)</f>
        <v>0</v>
      </c>
      <c r="O49" s="32">
        <f t="shared" si="12"/>
        <v>0</v>
      </c>
      <c r="P49" s="32">
        <f t="shared" si="12"/>
        <v>0</v>
      </c>
    </row>
    <row r="66" spans="2:3">
      <c r="B66" s="43"/>
      <c r="C66" s="42"/>
    </row>
  </sheetData>
  <mergeCells count="36">
    <mergeCell ref="R20:S20"/>
    <mergeCell ref="R24:Y24"/>
    <mergeCell ref="R14:S14"/>
    <mergeCell ref="R15:S15"/>
    <mergeCell ref="R16:S16"/>
    <mergeCell ref="R17:S17"/>
    <mergeCell ref="R18:S18"/>
    <mergeCell ref="R19:S19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</mergeCells>
  <pageMargins left="0.11811023622047245" right="0.11811023622047245" top="0.35433070866141736" bottom="0.35433070866141736" header="0.31496062992125984" footer="0.31496062992125984"/>
  <pageSetup paperSize="9" scale="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4262-010F-46B5-92EF-8140AA2A7A32}">
  <dimension ref="A1:AF64"/>
  <sheetViews>
    <sheetView topLeftCell="A11" zoomScale="70" zoomScaleNormal="70" workbookViewId="0">
      <selection activeCell="L2" sqref="A2:XFD58"/>
    </sheetView>
  </sheetViews>
  <sheetFormatPr defaultRowHeight="23.4"/>
  <cols>
    <col min="1" max="1" width="5.6640625" style="42" customWidth="1"/>
    <col min="2" max="2" width="25.109375" style="42" customWidth="1"/>
    <col min="3" max="3" width="20.109375" style="43" bestFit="1" customWidth="1"/>
    <col min="4" max="4" width="14.109375" style="42" customWidth="1"/>
    <col min="5" max="5" width="23.77734375" style="42" customWidth="1"/>
    <col min="6" max="6" width="27.6640625" style="42" customWidth="1"/>
    <col min="7" max="7" width="17.109375" style="42" customWidth="1"/>
    <col min="8" max="8" width="15.77734375" style="42" bestFit="1" customWidth="1"/>
    <col min="9" max="9" width="7.6640625" style="42" bestFit="1" customWidth="1"/>
    <col min="10" max="10" width="16.33203125" style="42" bestFit="1" customWidth="1"/>
    <col min="11" max="11" width="21" style="42" bestFit="1" customWidth="1"/>
    <col min="12" max="12" width="0.77734375" style="42" customWidth="1"/>
    <col min="13" max="13" width="12" style="42" customWidth="1"/>
    <col min="14" max="14" width="11.77734375" style="42" customWidth="1"/>
    <col min="15" max="15" width="15.44140625" style="42" customWidth="1"/>
    <col min="16" max="16" width="10.44140625" style="42" bestFit="1" customWidth="1"/>
    <col min="17" max="17" width="2.5546875" style="42" customWidth="1"/>
    <col min="18" max="18" width="4.88671875" style="42" bestFit="1" customWidth="1"/>
    <col min="19" max="19" width="31.44140625" style="42" bestFit="1" customWidth="1"/>
    <col min="20" max="20" width="22.44140625" style="42" bestFit="1" customWidth="1"/>
    <col min="21" max="21" width="13.109375" style="42" bestFit="1" customWidth="1"/>
    <col min="22" max="22" width="8.21875" style="42" bestFit="1" customWidth="1"/>
    <col min="23" max="23" width="9.88671875" style="42" bestFit="1" customWidth="1"/>
    <col min="24" max="24" width="11" style="42" bestFit="1" customWidth="1"/>
    <col min="25" max="25" width="11.21875" style="42" bestFit="1" customWidth="1"/>
    <col min="26" max="16384" width="8.88671875" style="42"/>
  </cols>
  <sheetData>
    <row r="1" spans="1:32" ht="37.200000000000003" customHeight="1">
      <c r="A1" s="198" t="s">
        <v>109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25"/>
      <c r="AA1" s="25"/>
      <c r="AB1" s="25"/>
      <c r="AC1" s="25"/>
    </row>
    <row r="2" spans="1:32" s="77" customFormat="1" ht="24" customHeight="1">
      <c r="A2" s="175" t="s">
        <v>0</v>
      </c>
      <c r="B2" s="177" t="s">
        <v>1</v>
      </c>
      <c r="C2" s="178" t="s">
        <v>2</v>
      </c>
      <c r="D2" s="179" t="s">
        <v>3</v>
      </c>
      <c r="E2" s="180" t="s">
        <v>106</v>
      </c>
      <c r="F2" s="180" t="s">
        <v>63</v>
      </c>
      <c r="G2" s="177" t="s">
        <v>4</v>
      </c>
      <c r="H2" s="182" t="s">
        <v>5</v>
      </c>
      <c r="I2" s="182" t="s">
        <v>6</v>
      </c>
      <c r="J2" s="182" t="s">
        <v>7</v>
      </c>
      <c r="K2" s="182" t="s">
        <v>8</v>
      </c>
      <c r="L2" s="11"/>
      <c r="M2" s="170" t="s">
        <v>9</v>
      </c>
      <c r="N2" s="170" t="s">
        <v>10</v>
      </c>
      <c r="O2" s="170" t="s">
        <v>11</v>
      </c>
      <c r="P2" s="170" t="s">
        <v>12</v>
      </c>
      <c r="Q2" s="11"/>
      <c r="R2" s="183" t="s">
        <v>13</v>
      </c>
      <c r="S2" s="183"/>
      <c r="T2" s="76">
        <f>SUM(M49)</f>
        <v>0</v>
      </c>
      <c r="U2" s="11"/>
      <c r="V2" s="11"/>
      <c r="W2" s="11"/>
      <c r="X2" s="11"/>
      <c r="Y2" s="11"/>
    </row>
    <row r="3" spans="1:32" s="77" customFormat="1" ht="24" customHeight="1">
      <c r="A3" s="176"/>
      <c r="B3" s="177"/>
      <c r="C3" s="178"/>
      <c r="D3" s="179"/>
      <c r="E3" s="181"/>
      <c r="F3" s="181"/>
      <c r="G3" s="177"/>
      <c r="H3" s="182"/>
      <c r="I3" s="182"/>
      <c r="J3" s="182"/>
      <c r="K3" s="182"/>
      <c r="L3" s="11"/>
      <c r="M3" s="171"/>
      <c r="N3" s="171"/>
      <c r="O3" s="171"/>
      <c r="P3" s="171"/>
      <c r="Q3" s="11"/>
      <c r="R3" s="183" t="s">
        <v>14</v>
      </c>
      <c r="S3" s="183"/>
      <c r="T3" s="76">
        <f>SUM(N49)</f>
        <v>0</v>
      </c>
      <c r="U3" s="11"/>
      <c r="V3" s="11"/>
      <c r="W3" s="11"/>
      <c r="X3" s="11"/>
      <c r="Y3" s="11"/>
    </row>
    <row r="4" spans="1:32" s="78" customFormat="1" ht="24" customHeight="1">
      <c r="A4" s="75">
        <v>1</v>
      </c>
      <c r="B4" s="28"/>
      <c r="C4" s="85"/>
      <c r="D4" s="82"/>
      <c r="E4" s="28"/>
      <c r="F4" s="28"/>
      <c r="G4" s="37"/>
      <c r="H4" s="72">
        <f t="shared" ref="H4" si="0">J4/1.07</f>
        <v>0</v>
      </c>
      <c r="I4" s="72">
        <f t="shared" ref="I4" si="1">J4-H4</f>
        <v>0</v>
      </c>
      <c r="J4" s="71"/>
      <c r="K4" s="51"/>
      <c r="M4" s="6">
        <f t="shared" ref="M4" si="2">H4</f>
        <v>0</v>
      </c>
      <c r="N4" s="41">
        <f t="shared" ref="N4" si="3">M4-(M4*50/100)</f>
        <v>0</v>
      </c>
      <c r="O4" s="41">
        <f t="shared" ref="O4" si="4">M4-(M4*80/100)</f>
        <v>0</v>
      </c>
      <c r="P4" s="41">
        <f t="shared" ref="P4" si="5">M4-(M4*70/100)</f>
        <v>0</v>
      </c>
      <c r="Q4" s="45"/>
      <c r="R4" s="172" t="s">
        <v>16</v>
      </c>
      <c r="S4" s="172"/>
      <c r="T4" s="13">
        <f>T3*15/100</f>
        <v>0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8" customFormat="1" ht="24" customHeight="1">
      <c r="A5" s="75">
        <v>2</v>
      </c>
      <c r="B5" s="28"/>
      <c r="C5" s="85"/>
      <c r="D5" s="82"/>
      <c r="E5" s="28"/>
      <c r="F5" s="28"/>
      <c r="G5" s="37"/>
      <c r="H5" s="72">
        <f t="shared" ref="H5:H47" si="6">J5/1.07</f>
        <v>0</v>
      </c>
      <c r="I5" s="72">
        <f t="shared" ref="I5:I47" si="7">J5-H5</f>
        <v>0</v>
      </c>
      <c r="J5" s="71"/>
      <c r="K5" s="51"/>
      <c r="M5" s="6">
        <f t="shared" ref="M5:M47" si="8">H5</f>
        <v>0</v>
      </c>
      <c r="N5" s="41">
        <f t="shared" ref="N5:N47" si="9">M5-(M5*50/100)</f>
        <v>0</v>
      </c>
      <c r="O5" s="41">
        <f t="shared" ref="O5:O47" si="10">M5-(M5*80/100)</f>
        <v>0</v>
      </c>
      <c r="P5" s="41">
        <f t="shared" ref="P5:P47" si="11">M5-(M5*70/100)</f>
        <v>0</v>
      </c>
      <c r="Q5" s="45"/>
      <c r="R5" s="172" t="s">
        <v>17</v>
      </c>
      <c r="S5" s="172"/>
      <c r="T5" s="13">
        <f>T3*15/100</f>
        <v>0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69" customFormat="1">
      <c r="A6" s="75">
        <v>3</v>
      </c>
      <c r="B6" s="28"/>
      <c r="C6" s="85"/>
      <c r="D6" s="82"/>
      <c r="E6" s="28"/>
      <c r="F6" s="28"/>
      <c r="G6" s="37"/>
      <c r="H6" s="72">
        <f t="shared" si="6"/>
        <v>0</v>
      </c>
      <c r="I6" s="72">
        <f t="shared" si="7"/>
        <v>0</v>
      </c>
      <c r="J6" s="71"/>
      <c r="K6" s="51"/>
      <c r="L6" s="78"/>
      <c r="M6" s="6">
        <f t="shared" si="8"/>
        <v>0</v>
      </c>
      <c r="N6" s="41">
        <f t="shared" si="9"/>
        <v>0</v>
      </c>
      <c r="O6" s="41">
        <f t="shared" si="10"/>
        <v>0</v>
      </c>
      <c r="P6" s="41">
        <f t="shared" si="11"/>
        <v>0</v>
      </c>
      <c r="R6" s="172" t="s">
        <v>15</v>
      </c>
      <c r="S6" s="172"/>
      <c r="T6" s="13">
        <f>T3*15/100</f>
        <v>0</v>
      </c>
      <c r="U6" s="2"/>
      <c r="V6" s="2"/>
      <c r="W6" s="2"/>
      <c r="X6" s="2"/>
      <c r="Y6" s="11"/>
      <c r="Z6" s="42"/>
      <c r="AA6" s="42"/>
      <c r="AB6" s="42"/>
      <c r="AC6" s="42"/>
    </row>
    <row r="7" spans="1:32" s="78" customFormat="1" ht="24" customHeight="1">
      <c r="A7" s="75">
        <v>4</v>
      </c>
      <c r="B7" s="28"/>
      <c r="C7" s="85"/>
      <c r="D7" s="82"/>
      <c r="E7" s="28"/>
      <c r="F7" s="28"/>
      <c r="G7" s="37"/>
      <c r="H7" s="72">
        <f t="shared" si="6"/>
        <v>0</v>
      </c>
      <c r="I7" s="72">
        <f t="shared" si="7"/>
        <v>0</v>
      </c>
      <c r="J7" s="71"/>
      <c r="K7" s="51"/>
      <c r="M7" s="6">
        <f t="shared" si="8"/>
        <v>0</v>
      </c>
      <c r="N7" s="41">
        <f t="shared" si="9"/>
        <v>0</v>
      </c>
      <c r="O7" s="41">
        <f t="shared" si="10"/>
        <v>0</v>
      </c>
      <c r="P7" s="41">
        <f t="shared" si="11"/>
        <v>0</v>
      </c>
      <c r="Q7" s="45"/>
      <c r="R7" s="172" t="s">
        <v>19</v>
      </c>
      <c r="S7" s="172"/>
      <c r="T7" s="13">
        <f>T3*3/100</f>
        <v>0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8" customFormat="1" ht="24" customHeight="1">
      <c r="A8" s="75">
        <v>5</v>
      </c>
      <c r="B8" s="28"/>
      <c r="C8" s="85"/>
      <c r="D8" s="82"/>
      <c r="E8" s="28"/>
      <c r="F8" s="28"/>
      <c r="G8" s="37"/>
      <c r="H8" s="72">
        <f t="shared" si="6"/>
        <v>0</v>
      </c>
      <c r="I8" s="72">
        <f t="shared" si="7"/>
        <v>0</v>
      </c>
      <c r="J8" s="71"/>
      <c r="K8" s="51"/>
      <c r="M8" s="6">
        <f t="shared" si="8"/>
        <v>0</v>
      </c>
      <c r="N8" s="41">
        <f t="shared" si="9"/>
        <v>0</v>
      </c>
      <c r="O8" s="41">
        <f t="shared" si="10"/>
        <v>0</v>
      </c>
      <c r="P8" s="41">
        <f t="shared" si="11"/>
        <v>0</v>
      </c>
      <c r="Q8" s="45"/>
      <c r="R8" s="172" t="s">
        <v>20</v>
      </c>
      <c r="S8" s="172"/>
      <c r="T8" s="13">
        <f>T3*52/100</f>
        <v>0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8" customFormat="1" ht="24" customHeight="1">
      <c r="A9" s="75">
        <v>6</v>
      </c>
      <c r="B9" s="28"/>
      <c r="C9" s="85"/>
      <c r="D9" s="82"/>
      <c r="E9" s="28"/>
      <c r="F9" s="28"/>
      <c r="G9" s="37"/>
      <c r="H9" s="72">
        <f t="shared" si="6"/>
        <v>0</v>
      </c>
      <c r="I9" s="72">
        <f t="shared" si="7"/>
        <v>0</v>
      </c>
      <c r="J9" s="71"/>
      <c r="K9" s="51"/>
      <c r="M9" s="6">
        <f t="shared" si="8"/>
        <v>0</v>
      </c>
      <c r="N9" s="41">
        <f t="shared" si="9"/>
        <v>0</v>
      </c>
      <c r="O9" s="41">
        <f t="shared" si="10"/>
        <v>0</v>
      </c>
      <c r="P9" s="41">
        <f t="shared" si="11"/>
        <v>0</v>
      </c>
      <c r="Q9" s="45"/>
      <c r="R9" s="183" t="s">
        <v>21</v>
      </c>
      <c r="S9" s="183"/>
      <c r="T9" s="76">
        <f>SUM(O49)</f>
        <v>0</v>
      </c>
      <c r="U9" s="2"/>
      <c r="V9" s="2"/>
      <c r="W9" s="2"/>
      <c r="X9" s="2"/>
      <c r="Y9" s="11"/>
      <c r="Z9" s="42"/>
      <c r="AA9" s="42"/>
      <c r="AB9" s="42"/>
      <c r="AC9" s="42"/>
      <c r="AD9" s="42"/>
      <c r="AE9" s="42"/>
      <c r="AF9" s="42"/>
    </row>
    <row r="10" spans="1:32" ht="24" customHeight="1">
      <c r="A10" s="75">
        <v>7</v>
      </c>
      <c r="B10" s="28"/>
      <c r="C10" s="85"/>
      <c r="D10" s="82"/>
      <c r="E10" s="28"/>
      <c r="F10" s="28"/>
      <c r="G10" s="37"/>
      <c r="H10" s="72">
        <f t="shared" si="6"/>
        <v>0</v>
      </c>
      <c r="I10" s="72">
        <f t="shared" si="7"/>
        <v>0</v>
      </c>
      <c r="J10" s="71"/>
      <c r="K10" s="51"/>
      <c r="L10" s="78"/>
      <c r="M10" s="6">
        <f t="shared" si="8"/>
        <v>0</v>
      </c>
      <c r="N10" s="41">
        <f t="shared" si="9"/>
        <v>0</v>
      </c>
      <c r="O10" s="41">
        <f t="shared" si="10"/>
        <v>0</v>
      </c>
      <c r="P10" s="41">
        <f t="shared" si="11"/>
        <v>0</v>
      </c>
      <c r="Q10" s="11"/>
      <c r="R10" s="191" t="s">
        <v>22</v>
      </c>
      <c r="S10" s="191"/>
      <c r="T10" s="7">
        <f>SUM(T9)</f>
        <v>0</v>
      </c>
      <c r="U10" s="8"/>
      <c r="V10" s="8"/>
      <c r="W10" s="8"/>
      <c r="X10" s="8"/>
      <c r="Y10" s="1"/>
      <c r="Z10" s="46"/>
      <c r="AA10" s="46"/>
      <c r="AB10" s="46"/>
      <c r="AC10" s="46"/>
    </row>
    <row r="11" spans="1:32" ht="24" customHeight="1">
      <c r="A11" s="75">
        <v>8</v>
      </c>
      <c r="B11" s="28"/>
      <c r="C11" s="85"/>
      <c r="D11" s="82"/>
      <c r="E11" s="28"/>
      <c r="F11" s="28"/>
      <c r="G11" s="37"/>
      <c r="H11" s="72">
        <f t="shared" si="6"/>
        <v>0</v>
      </c>
      <c r="I11" s="72">
        <f t="shared" si="7"/>
        <v>0</v>
      </c>
      <c r="J11" s="71"/>
      <c r="K11" s="51"/>
      <c r="L11" s="78"/>
      <c r="M11" s="6">
        <f t="shared" si="8"/>
        <v>0</v>
      </c>
      <c r="N11" s="41">
        <f t="shared" si="9"/>
        <v>0</v>
      </c>
      <c r="O11" s="41">
        <f t="shared" si="10"/>
        <v>0</v>
      </c>
      <c r="P11" s="41">
        <f t="shared" si="11"/>
        <v>0</v>
      </c>
      <c r="Q11" s="11"/>
      <c r="R11" s="183" t="s">
        <v>23</v>
      </c>
      <c r="S11" s="183"/>
      <c r="T11" s="76">
        <f>SUM(P49)</f>
        <v>0</v>
      </c>
      <c r="U11" s="2"/>
      <c r="V11" s="2"/>
      <c r="W11" s="2"/>
      <c r="X11" s="2"/>
      <c r="Y11" s="11"/>
    </row>
    <row r="12" spans="1:32" ht="24" customHeight="1">
      <c r="A12" s="75">
        <v>9</v>
      </c>
      <c r="B12" s="28"/>
      <c r="C12" s="85"/>
      <c r="D12" s="82"/>
      <c r="E12" s="28"/>
      <c r="F12" s="28"/>
      <c r="G12" s="37"/>
      <c r="H12" s="72">
        <f t="shared" si="6"/>
        <v>0</v>
      </c>
      <c r="I12" s="72">
        <f t="shared" si="7"/>
        <v>0</v>
      </c>
      <c r="J12" s="71"/>
      <c r="K12" s="51"/>
      <c r="L12" s="78"/>
      <c r="M12" s="6">
        <f t="shared" si="8"/>
        <v>0</v>
      </c>
      <c r="N12" s="41">
        <f t="shared" si="9"/>
        <v>0</v>
      </c>
      <c r="O12" s="41">
        <f t="shared" si="10"/>
        <v>0</v>
      </c>
      <c r="P12" s="41">
        <f t="shared" si="11"/>
        <v>0</v>
      </c>
      <c r="Q12" s="11"/>
      <c r="R12" s="172" t="s">
        <v>16</v>
      </c>
      <c r="S12" s="172"/>
      <c r="T12" s="14">
        <f>SUM(P11)</f>
        <v>0</v>
      </c>
      <c r="U12" s="2"/>
      <c r="V12" s="2"/>
      <c r="W12" s="2"/>
      <c r="X12" s="2"/>
      <c r="Y12" s="11"/>
    </row>
    <row r="13" spans="1:32" ht="24" customHeight="1">
      <c r="A13" s="75">
        <v>10</v>
      </c>
      <c r="B13" s="28"/>
      <c r="C13" s="85"/>
      <c r="D13" s="82"/>
      <c r="E13" s="28"/>
      <c r="F13" s="28"/>
      <c r="G13" s="37"/>
      <c r="H13" s="72">
        <f t="shared" si="6"/>
        <v>0</v>
      </c>
      <c r="I13" s="72">
        <f t="shared" si="7"/>
        <v>0</v>
      </c>
      <c r="J13" s="71"/>
      <c r="K13" s="51"/>
      <c r="L13" s="78"/>
      <c r="M13" s="6">
        <f t="shared" si="8"/>
        <v>0</v>
      </c>
      <c r="N13" s="41">
        <f t="shared" si="9"/>
        <v>0</v>
      </c>
      <c r="O13" s="41">
        <f t="shared" si="10"/>
        <v>0</v>
      </c>
      <c r="P13" s="41">
        <f t="shared" si="11"/>
        <v>0</v>
      </c>
      <c r="Q13" s="11"/>
      <c r="R13" s="172" t="s">
        <v>17</v>
      </c>
      <c r="S13" s="172"/>
      <c r="T13" s="14">
        <f>SUM(P5,P10,P35,P47)</f>
        <v>0</v>
      </c>
      <c r="U13" s="2"/>
      <c r="V13" s="2"/>
      <c r="W13" s="2"/>
      <c r="X13" s="2"/>
      <c r="Y13" s="11"/>
      <c r="AD13" s="46"/>
      <c r="AE13" s="46"/>
      <c r="AF13" s="46"/>
    </row>
    <row r="14" spans="1:32" ht="24" customHeight="1">
      <c r="A14" s="75">
        <v>11</v>
      </c>
      <c r="B14" s="28"/>
      <c r="C14" s="85"/>
      <c r="D14" s="82"/>
      <c r="E14" s="28"/>
      <c r="F14" s="28"/>
      <c r="G14" s="37"/>
      <c r="H14" s="72">
        <f t="shared" si="6"/>
        <v>0</v>
      </c>
      <c r="I14" s="72">
        <f t="shared" si="7"/>
        <v>0</v>
      </c>
      <c r="J14" s="71"/>
      <c r="K14" s="51"/>
      <c r="L14" s="78"/>
      <c r="M14" s="6">
        <f t="shared" si="8"/>
        <v>0</v>
      </c>
      <c r="N14" s="41">
        <f t="shared" si="9"/>
        <v>0</v>
      </c>
      <c r="O14" s="41">
        <f t="shared" si="10"/>
        <v>0</v>
      </c>
      <c r="P14" s="41">
        <f t="shared" si="11"/>
        <v>0</v>
      </c>
      <c r="Q14" s="11"/>
      <c r="R14" s="172" t="s">
        <v>15</v>
      </c>
      <c r="S14" s="172"/>
      <c r="T14" s="14">
        <f>SUM(P6,P8:P9,P13,P21,P30:P31,P44)</f>
        <v>0</v>
      </c>
      <c r="U14" s="2"/>
      <c r="V14" s="2"/>
      <c r="W14" s="2"/>
      <c r="X14" s="2"/>
      <c r="Y14" s="11"/>
    </row>
    <row r="15" spans="1:32" ht="24" customHeight="1">
      <c r="A15" s="75">
        <v>12</v>
      </c>
      <c r="B15" s="28"/>
      <c r="C15" s="85"/>
      <c r="D15" s="82"/>
      <c r="E15" s="28"/>
      <c r="F15" s="28"/>
      <c r="G15" s="37"/>
      <c r="H15" s="72">
        <f t="shared" si="6"/>
        <v>0</v>
      </c>
      <c r="I15" s="72">
        <f t="shared" si="7"/>
        <v>0</v>
      </c>
      <c r="J15" s="71"/>
      <c r="K15" s="51"/>
      <c r="L15" s="78"/>
      <c r="M15" s="6">
        <f t="shared" si="8"/>
        <v>0</v>
      </c>
      <c r="N15" s="41">
        <f t="shared" si="9"/>
        <v>0</v>
      </c>
      <c r="O15" s="41">
        <f t="shared" si="10"/>
        <v>0</v>
      </c>
      <c r="P15" s="41">
        <f t="shared" si="11"/>
        <v>0</v>
      </c>
      <c r="Q15" s="11"/>
      <c r="R15" s="172" t="s">
        <v>19</v>
      </c>
      <c r="S15" s="172"/>
      <c r="T15" s="14">
        <f>SUM(P14,P16,P42)</f>
        <v>0</v>
      </c>
      <c r="U15" s="2"/>
      <c r="V15" s="2"/>
      <c r="W15" s="2"/>
      <c r="X15" s="2"/>
      <c r="Y15" s="11"/>
    </row>
    <row r="16" spans="1:32" s="46" customFormat="1" ht="24" customHeight="1">
      <c r="A16" s="75">
        <v>13</v>
      </c>
      <c r="B16" s="28"/>
      <c r="C16" s="85"/>
      <c r="D16" s="82"/>
      <c r="E16" s="28"/>
      <c r="F16" s="28"/>
      <c r="G16" s="37"/>
      <c r="H16" s="72">
        <f t="shared" si="6"/>
        <v>0</v>
      </c>
      <c r="I16" s="72">
        <f t="shared" si="7"/>
        <v>0</v>
      </c>
      <c r="J16" s="71"/>
      <c r="K16" s="51"/>
      <c r="L16" s="78"/>
      <c r="M16" s="6">
        <f t="shared" si="8"/>
        <v>0</v>
      </c>
      <c r="N16" s="41">
        <f t="shared" si="9"/>
        <v>0</v>
      </c>
      <c r="O16" s="41">
        <f t="shared" si="10"/>
        <v>0</v>
      </c>
      <c r="P16" s="41">
        <f t="shared" si="11"/>
        <v>0</v>
      </c>
      <c r="Q16" s="1"/>
      <c r="R16" s="172" t="s">
        <v>22</v>
      </c>
      <c r="S16" s="172"/>
      <c r="T16" s="14">
        <f>SUM(P4,P7,P12,P15,P17:P20,P23:P29,P32:P34,P36:P41,P43,P46)</f>
        <v>0</v>
      </c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ht="24" customHeight="1">
      <c r="A17" s="75">
        <v>14</v>
      </c>
      <c r="B17" s="28"/>
      <c r="C17" s="85"/>
      <c r="D17" s="82"/>
      <c r="E17" s="28"/>
      <c r="F17" s="28"/>
      <c r="G17" s="37"/>
      <c r="H17" s="72">
        <f t="shared" si="6"/>
        <v>0</v>
      </c>
      <c r="I17" s="72">
        <f t="shared" si="7"/>
        <v>0</v>
      </c>
      <c r="J17" s="71"/>
      <c r="K17" s="51"/>
      <c r="L17" s="78"/>
      <c r="M17" s="6">
        <f t="shared" si="8"/>
        <v>0</v>
      </c>
      <c r="N17" s="41">
        <f t="shared" si="9"/>
        <v>0</v>
      </c>
      <c r="O17" s="41">
        <f t="shared" si="10"/>
        <v>0</v>
      </c>
      <c r="P17" s="41">
        <f t="shared" si="11"/>
        <v>0</v>
      </c>
      <c r="Q17" s="11"/>
      <c r="R17" s="186" t="s">
        <v>24</v>
      </c>
      <c r="S17" s="187"/>
      <c r="T17" s="14"/>
      <c r="U17" s="2"/>
      <c r="V17" s="2"/>
      <c r="W17" s="2"/>
      <c r="X17" s="2"/>
      <c r="Y17" s="11"/>
    </row>
    <row r="18" spans="1:25" ht="24" customHeight="1">
      <c r="A18" s="75">
        <v>15</v>
      </c>
      <c r="B18" s="28"/>
      <c r="C18" s="85"/>
      <c r="D18" s="82"/>
      <c r="E18" s="28"/>
      <c r="F18" s="28"/>
      <c r="G18" s="37"/>
      <c r="H18" s="72">
        <f t="shared" si="6"/>
        <v>0</v>
      </c>
      <c r="I18" s="72">
        <f t="shared" si="7"/>
        <v>0</v>
      </c>
      <c r="J18" s="71"/>
      <c r="K18" s="51"/>
      <c r="L18" s="78"/>
      <c r="M18" s="6">
        <f t="shared" si="8"/>
        <v>0</v>
      </c>
      <c r="N18" s="41">
        <f t="shared" si="9"/>
        <v>0</v>
      </c>
      <c r="O18" s="41">
        <f t="shared" si="10"/>
        <v>0</v>
      </c>
      <c r="P18" s="41">
        <f t="shared" si="11"/>
        <v>0</v>
      </c>
      <c r="Q18" s="11"/>
      <c r="R18" s="184" t="s">
        <v>34</v>
      </c>
      <c r="S18" s="185"/>
      <c r="T18" s="14"/>
      <c r="U18" s="2"/>
      <c r="V18" s="2"/>
      <c r="W18" s="2"/>
      <c r="X18" s="2"/>
      <c r="Y18" s="11"/>
    </row>
    <row r="19" spans="1:25" ht="24" customHeight="1">
      <c r="A19" s="75">
        <v>16</v>
      </c>
      <c r="B19" s="28"/>
      <c r="C19" s="85"/>
      <c r="D19" s="82"/>
      <c r="E19" s="28"/>
      <c r="F19" s="28"/>
      <c r="G19" s="37"/>
      <c r="H19" s="72">
        <f t="shared" si="6"/>
        <v>0</v>
      </c>
      <c r="I19" s="72">
        <f t="shared" si="7"/>
        <v>0</v>
      </c>
      <c r="J19" s="71"/>
      <c r="K19" s="51"/>
      <c r="L19" s="78"/>
      <c r="M19" s="6">
        <f t="shared" si="8"/>
        <v>0</v>
      </c>
      <c r="N19" s="41">
        <f t="shared" si="9"/>
        <v>0</v>
      </c>
      <c r="O19" s="41">
        <f t="shared" si="10"/>
        <v>0</v>
      </c>
      <c r="P19" s="41">
        <f t="shared" si="11"/>
        <v>0</v>
      </c>
      <c r="Q19" s="11"/>
      <c r="R19" s="184" t="s">
        <v>55</v>
      </c>
      <c r="S19" s="185"/>
      <c r="T19" s="14"/>
      <c r="U19" s="2"/>
      <c r="V19" s="2"/>
      <c r="W19" s="2"/>
      <c r="X19" s="2"/>
      <c r="Y19" s="11"/>
    </row>
    <row r="20" spans="1:25" ht="24" customHeight="1">
      <c r="A20" s="75">
        <v>17</v>
      </c>
      <c r="B20" s="28"/>
      <c r="C20" s="85"/>
      <c r="D20" s="82"/>
      <c r="E20" s="28"/>
      <c r="F20" s="28"/>
      <c r="G20" s="37"/>
      <c r="H20" s="72">
        <f t="shared" si="6"/>
        <v>0</v>
      </c>
      <c r="I20" s="72">
        <f t="shared" si="7"/>
        <v>0</v>
      </c>
      <c r="J20" s="71"/>
      <c r="K20" s="51"/>
      <c r="L20" s="78"/>
      <c r="M20" s="6">
        <f t="shared" si="8"/>
        <v>0</v>
      </c>
      <c r="N20" s="41">
        <f t="shared" si="9"/>
        <v>0</v>
      </c>
      <c r="O20" s="41">
        <f t="shared" si="10"/>
        <v>0</v>
      </c>
      <c r="P20" s="41">
        <f t="shared" si="11"/>
        <v>0</v>
      </c>
      <c r="Q20" s="11"/>
      <c r="R20" s="186" t="s">
        <v>58</v>
      </c>
      <c r="S20" s="187"/>
      <c r="T20" s="14"/>
      <c r="U20" s="2"/>
      <c r="V20" s="2"/>
      <c r="W20" s="2"/>
      <c r="X20" s="2"/>
      <c r="Y20" s="11"/>
    </row>
    <row r="21" spans="1:25" ht="24" customHeight="1">
      <c r="A21" s="75">
        <v>18</v>
      </c>
      <c r="B21" s="28"/>
      <c r="C21" s="85"/>
      <c r="D21" s="82"/>
      <c r="E21" s="28"/>
      <c r="F21" s="28"/>
      <c r="G21" s="37"/>
      <c r="H21" s="72">
        <f t="shared" si="6"/>
        <v>0</v>
      </c>
      <c r="I21" s="72">
        <f t="shared" si="7"/>
        <v>0</v>
      </c>
      <c r="J21" s="71"/>
      <c r="K21" s="51"/>
      <c r="L21" s="78"/>
      <c r="M21" s="6">
        <f t="shared" si="8"/>
        <v>0</v>
      </c>
      <c r="N21" s="41">
        <f t="shared" si="9"/>
        <v>0</v>
      </c>
      <c r="O21" s="41">
        <f t="shared" si="10"/>
        <v>0</v>
      </c>
      <c r="P21" s="41">
        <f t="shared" si="11"/>
        <v>0</v>
      </c>
      <c r="Q21" s="11"/>
      <c r="R21" s="33"/>
      <c r="S21" s="33"/>
      <c r="T21" s="34"/>
      <c r="U21" s="2"/>
      <c r="V21" s="2"/>
      <c r="W21" s="2"/>
      <c r="X21" s="2"/>
      <c r="Y21" s="11"/>
    </row>
    <row r="22" spans="1:25" ht="24" customHeight="1">
      <c r="A22" s="75">
        <v>19</v>
      </c>
      <c r="B22" s="28"/>
      <c r="C22" s="85"/>
      <c r="D22" s="82"/>
      <c r="E22" s="28"/>
      <c r="F22" s="28"/>
      <c r="G22" s="37"/>
      <c r="H22" s="72">
        <f t="shared" si="6"/>
        <v>0</v>
      </c>
      <c r="I22" s="72">
        <f t="shared" si="7"/>
        <v>0</v>
      </c>
      <c r="J22" s="71"/>
      <c r="K22" s="51"/>
      <c r="L22" s="78"/>
      <c r="M22" s="6">
        <f t="shared" si="8"/>
        <v>0</v>
      </c>
      <c r="N22" s="41">
        <f t="shared" si="9"/>
        <v>0</v>
      </c>
      <c r="O22" s="41">
        <f t="shared" si="10"/>
        <v>0</v>
      </c>
      <c r="P22" s="41">
        <f t="shared" si="11"/>
        <v>0</v>
      </c>
      <c r="Q22" s="11"/>
      <c r="R22" s="33"/>
      <c r="S22" s="33"/>
      <c r="T22" s="34"/>
      <c r="U22" s="2"/>
      <c r="V22" s="2"/>
      <c r="W22" s="2"/>
      <c r="X22" s="2"/>
      <c r="Y22" s="11"/>
    </row>
    <row r="23" spans="1:25" ht="24" customHeight="1">
      <c r="A23" s="75">
        <v>20</v>
      </c>
      <c r="B23" s="28"/>
      <c r="C23" s="85"/>
      <c r="D23" s="82"/>
      <c r="E23" s="28"/>
      <c r="F23" s="28"/>
      <c r="G23" s="37"/>
      <c r="H23" s="72">
        <f t="shared" si="6"/>
        <v>0</v>
      </c>
      <c r="I23" s="72">
        <f t="shared" si="7"/>
        <v>0</v>
      </c>
      <c r="J23" s="71"/>
      <c r="K23" s="51"/>
      <c r="L23" s="78"/>
      <c r="M23" s="6">
        <f t="shared" si="8"/>
        <v>0</v>
      </c>
      <c r="N23" s="41">
        <f t="shared" si="9"/>
        <v>0</v>
      </c>
      <c r="O23" s="41">
        <f t="shared" si="10"/>
        <v>0</v>
      </c>
      <c r="P23" s="41">
        <f t="shared" si="11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ht="24" customHeight="1">
      <c r="A24" s="75">
        <v>21</v>
      </c>
      <c r="B24" s="28"/>
      <c r="C24" s="85"/>
      <c r="D24" s="82"/>
      <c r="E24" s="28"/>
      <c r="F24" s="28"/>
      <c r="G24" s="37"/>
      <c r="H24" s="72">
        <f t="shared" si="6"/>
        <v>0</v>
      </c>
      <c r="I24" s="72">
        <f t="shared" si="7"/>
        <v>0</v>
      </c>
      <c r="J24" s="71"/>
      <c r="K24" s="51"/>
      <c r="L24" s="78"/>
      <c r="M24" s="6">
        <f t="shared" si="8"/>
        <v>0</v>
      </c>
      <c r="N24" s="41">
        <f t="shared" si="9"/>
        <v>0</v>
      </c>
      <c r="O24" s="41">
        <f t="shared" si="10"/>
        <v>0</v>
      </c>
      <c r="P24" s="41">
        <f t="shared" si="11"/>
        <v>0</v>
      </c>
      <c r="Q24" s="11"/>
      <c r="R24" s="188" t="s">
        <v>25</v>
      </c>
      <c r="S24" s="189"/>
      <c r="T24" s="189"/>
      <c r="U24" s="189"/>
      <c r="V24" s="189"/>
      <c r="W24" s="189"/>
      <c r="X24" s="189"/>
      <c r="Y24" s="190"/>
    </row>
    <row r="25" spans="1:25" ht="24" customHeight="1">
      <c r="A25" s="75">
        <v>22</v>
      </c>
      <c r="B25" s="28"/>
      <c r="C25" s="85"/>
      <c r="D25" s="82"/>
      <c r="E25" s="28"/>
      <c r="F25" s="28"/>
      <c r="G25" s="37"/>
      <c r="H25" s="72">
        <f t="shared" si="6"/>
        <v>0</v>
      </c>
      <c r="I25" s="72">
        <f t="shared" si="7"/>
        <v>0</v>
      </c>
      <c r="J25" s="71"/>
      <c r="K25" s="51"/>
      <c r="L25" s="78"/>
      <c r="M25" s="6">
        <f t="shared" si="8"/>
        <v>0</v>
      </c>
      <c r="N25" s="41">
        <f t="shared" si="9"/>
        <v>0</v>
      </c>
      <c r="O25" s="41">
        <f t="shared" si="10"/>
        <v>0</v>
      </c>
      <c r="P25" s="41">
        <f t="shared" si="11"/>
        <v>0</v>
      </c>
      <c r="Q25" s="11"/>
      <c r="R25" s="23" t="s">
        <v>26</v>
      </c>
      <c r="S25" s="23" t="s">
        <v>27</v>
      </c>
      <c r="T25" s="23" t="s">
        <v>28</v>
      </c>
      <c r="U25" s="24" t="s">
        <v>29</v>
      </c>
      <c r="V25" s="23" t="s">
        <v>30</v>
      </c>
      <c r="W25" s="23" t="s">
        <v>31</v>
      </c>
      <c r="X25" s="23" t="s">
        <v>32</v>
      </c>
      <c r="Y25" s="23" t="s">
        <v>33</v>
      </c>
    </row>
    <row r="26" spans="1:25" ht="24" customHeight="1">
      <c r="A26" s="75">
        <v>23</v>
      </c>
      <c r="B26" s="28"/>
      <c r="C26" s="85"/>
      <c r="D26" s="82"/>
      <c r="E26" s="28"/>
      <c r="F26" s="28"/>
      <c r="G26" s="37"/>
      <c r="H26" s="72">
        <f t="shared" si="6"/>
        <v>0</v>
      </c>
      <c r="I26" s="72">
        <f t="shared" si="7"/>
        <v>0</v>
      </c>
      <c r="J26" s="71"/>
      <c r="K26" s="51"/>
      <c r="L26" s="78"/>
      <c r="M26" s="6">
        <f t="shared" si="8"/>
        <v>0</v>
      </c>
      <c r="N26" s="41">
        <f t="shared" si="9"/>
        <v>0</v>
      </c>
      <c r="O26" s="41">
        <f t="shared" si="10"/>
        <v>0</v>
      </c>
      <c r="P26" s="41">
        <f t="shared" si="11"/>
        <v>0</v>
      </c>
      <c r="Q26" s="11"/>
      <c r="R26" s="15">
        <v>1</v>
      </c>
      <c r="S26" s="79" t="s">
        <v>16</v>
      </c>
      <c r="T26" s="16" t="s">
        <v>35</v>
      </c>
      <c r="U26" s="17" t="s">
        <v>36</v>
      </c>
      <c r="V26" s="15" t="s">
        <v>37</v>
      </c>
      <c r="W26" s="18">
        <f>SUM(T12,T4)</f>
        <v>0</v>
      </c>
      <c r="X26" s="18">
        <f t="shared" ref="X26:X30" si="12">W26*4%</f>
        <v>0</v>
      </c>
      <c r="Y26" s="18">
        <f>(W26-X26)</f>
        <v>0</v>
      </c>
    </row>
    <row r="27" spans="1:25" ht="24" customHeight="1">
      <c r="A27" s="75">
        <v>24</v>
      </c>
      <c r="B27" s="28"/>
      <c r="C27" s="85"/>
      <c r="D27" s="82"/>
      <c r="E27" s="28"/>
      <c r="F27" s="28"/>
      <c r="G27" s="37"/>
      <c r="H27" s="72">
        <f t="shared" si="6"/>
        <v>0</v>
      </c>
      <c r="I27" s="72">
        <f t="shared" si="7"/>
        <v>0</v>
      </c>
      <c r="J27" s="71"/>
      <c r="K27" s="51"/>
      <c r="L27" s="78"/>
      <c r="M27" s="6">
        <f t="shared" si="8"/>
        <v>0</v>
      </c>
      <c r="N27" s="41">
        <f t="shared" si="9"/>
        <v>0</v>
      </c>
      <c r="O27" s="41">
        <f t="shared" si="10"/>
        <v>0</v>
      </c>
      <c r="P27" s="41">
        <f t="shared" si="11"/>
        <v>0</v>
      </c>
      <c r="Q27" s="2"/>
      <c r="R27" s="15">
        <v>2</v>
      </c>
      <c r="S27" s="19" t="s">
        <v>20</v>
      </c>
      <c r="T27" s="16" t="s">
        <v>38</v>
      </c>
      <c r="U27" s="17" t="s">
        <v>36</v>
      </c>
      <c r="V27" s="15" t="s">
        <v>37</v>
      </c>
      <c r="W27" s="18">
        <f>SUM(T8)</f>
        <v>0</v>
      </c>
      <c r="X27" s="18">
        <f t="shared" si="12"/>
        <v>0</v>
      </c>
      <c r="Y27" s="18">
        <f t="shared" ref="Y27:Y35" si="13">(W27-X27)</f>
        <v>0</v>
      </c>
    </row>
    <row r="28" spans="1:25" ht="24" customHeight="1">
      <c r="A28" s="75">
        <v>25</v>
      </c>
      <c r="B28" s="28"/>
      <c r="C28" s="85"/>
      <c r="D28" s="82"/>
      <c r="E28" s="28"/>
      <c r="F28" s="28"/>
      <c r="G28" s="37"/>
      <c r="H28" s="72">
        <f t="shared" si="6"/>
        <v>0</v>
      </c>
      <c r="I28" s="72">
        <f t="shared" si="7"/>
        <v>0</v>
      </c>
      <c r="J28" s="71"/>
      <c r="K28" s="51"/>
      <c r="L28" s="78"/>
      <c r="M28" s="6">
        <f t="shared" si="8"/>
        <v>0</v>
      </c>
      <c r="N28" s="41">
        <f t="shared" si="9"/>
        <v>0</v>
      </c>
      <c r="O28" s="41">
        <f t="shared" si="10"/>
        <v>0</v>
      </c>
      <c r="P28" s="41">
        <f t="shared" si="11"/>
        <v>0</v>
      </c>
      <c r="Q28" s="2"/>
      <c r="R28" s="15">
        <v>3</v>
      </c>
      <c r="S28" s="79" t="s">
        <v>17</v>
      </c>
      <c r="T28" s="16" t="s">
        <v>39</v>
      </c>
      <c r="U28" s="17" t="s">
        <v>40</v>
      </c>
      <c r="V28" s="15" t="s">
        <v>37</v>
      </c>
      <c r="W28" s="18">
        <f>SUM(T5,T13)</f>
        <v>0</v>
      </c>
      <c r="X28" s="18">
        <f t="shared" si="12"/>
        <v>0</v>
      </c>
      <c r="Y28" s="18">
        <f t="shared" si="13"/>
        <v>0</v>
      </c>
    </row>
    <row r="29" spans="1:25" ht="24" customHeight="1">
      <c r="A29" s="75">
        <v>26</v>
      </c>
      <c r="B29" s="28"/>
      <c r="C29" s="85"/>
      <c r="D29" s="82"/>
      <c r="E29" s="28"/>
      <c r="F29" s="28"/>
      <c r="G29" s="37"/>
      <c r="H29" s="72">
        <f t="shared" si="6"/>
        <v>0</v>
      </c>
      <c r="I29" s="72">
        <f t="shared" si="7"/>
        <v>0</v>
      </c>
      <c r="J29" s="71"/>
      <c r="K29" s="51"/>
      <c r="L29" s="78"/>
      <c r="M29" s="6">
        <f t="shared" si="8"/>
        <v>0</v>
      </c>
      <c r="N29" s="41">
        <f t="shared" si="9"/>
        <v>0</v>
      </c>
      <c r="O29" s="41">
        <f t="shared" si="10"/>
        <v>0</v>
      </c>
      <c r="P29" s="41">
        <f t="shared" si="11"/>
        <v>0</v>
      </c>
      <c r="Q29" s="2"/>
      <c r="R29" s="15">
        <v>4</v>
      </c>
      <c r="S29" s="79" t="s">
        <v>15</v>
      </c>
      <c r="T29" s="16" t="s">
        <v>39</v>
      </c>
      <c r="U29" s="17" t="s">
        <v>41</v>
      </c>
      <c r="V29" s="15" t="s">
        <v>37</v>
      </c>
      <c r="W29" s="18">
        <f>SUM(T6,T14)</f>
        <v>0</v>
      </c>
      <c r="X29" s="18">
        <f t="shared" si="12"/>
        <v>0</v>
      </c>
      <c r="Y29" s="18">
        <f t="shared" si="13"/>
        <v>0</v>
      </c>
    </row>
    <row r="30" spans="1:25" ht="24" customHeight="1">
      <c r="A30" s="75">
        <v>27</v>
      </c>
      <c r="B30" s="28"/>
      <c r="C30" s="85"/>
      <c r="D30" s="82"/>
      <c r="E30" s="28"/>
      <c r="F30" s="28"/>
      <c r="G30" s="37"/>
      <c r="H30" s="72">
        <f t="shared" si="6"/>
        <v>0</v>
      </c>
      <c r="I30" s="72">
        <f t="shared" si="7"/>
        <v>0</v>
      </c>
      <c r="J30" s="71"/>
      <c r="K30" s="51"/>
      <c r="L30" s="78"/>
      <c r="M30" s="6">
        <f t="shared" si="8"/>
        <v>0</v>
      </c>
      <c r="N30" s="41">
        <f t="shared" si="9"/>
        <v>0</v>
      </c>
      <c r="O30" s="41">
        <f t="shared" si="10"/>
        <v>0</v>
      </c>
      <c r="P30" s="41">
        <f t="shared" si="11"/>
        <v>0</v>
      </c>
      <c r="Q30" s="2"/>
      <c r="R30" s="15">
        <v>5</v>
      </c>
      <c r="S30" s="79" t="s">
        <v>19</v>
      </c>
      <c r="T30" s="16" t="s">
        <v>42</v>
      </c>
      <c r="U30" s="17" t="s">
        <v>43</v>
      </c>
      <c r="V30" s="15" t="s">
        <v>37</v>
      </c>
      <c r="W30" s="18">
        <f>SUM(T7,T15)</f>
        <v>0</v>
      </c>
      <c r="X30" s="18">
        <f t="shared" si="12"/>
        <v>0</v>
      </c>
      <c r="Y30" s="18">
        <f t="shared" si="13"/>
        <v>0</v>
      </c>
    </row>
    <row r="31" spans="1:25" ht="24" customHeight="1">
      <c r="A31" s="75">
        <v>28</v>
      </c>
      <c r="B31" s="28"/>
      <c r="C31" s="85"/>
      <c r="D31" s="82"/>
      <c r="E31" s="28"/>
      <c r="F31" s="28"/>
      <c r="G31" s="37"/>
      <c r="H31" s="72">
        <f t="shared" si="6"/>
        <v>0</v>
      </c>
      <c r="I31" s="72">
        <f t="shared" si="7"/>
        <v>0</v>
      </c>
      <c r="J31" s="71"/>
      <c r="K31" s="51"/>
      <c r="L31" s="78"/>
      <c r="M31" s="6">
        <f t="shared" si="8"/>
        <v>0</v>
      </c>
      <c r="N31" s="41">
        <f t="shared" si="9"/>
        <v>0</v>
      </c>
      <c r="O31" s="41">
        <f t="shared" si="10"/>
        <v>0</v>
      </c>
      <c r="P31" s="41">
        <f t="shared" si="11"/>
        <v>0</v>
      </c>
      <c r="Q31" s="2"/>
      <c r="R31" s="15">
        <v>6</v>
      </c>
      <c r="S31" s="79" t="s">
        <v>22</v>
      </c>
      <c r="T31" s="16" t="s">
        <v>44</v>
      </c>
      <c r="U31" s="17" t="s">
        <v>45</v>
      </c>
      <c r="V31" s="15" t="s">
        <v>37</v>
      </c>
      <c r="W31" s="18">
        <f>SUM(T16,T10)</f>
        <v>0</v>
      </c>
      <c r="X31" s="18">
        <f>W31*4%</f>
        <v>0</v>
      </c>
      <c r="Y31" s="18">
        <f t="shared" si="13"/>
        <v>0</v>
      </c>
    </row>
    <row r="32" spans="1:25" ht="24" customHeight="1">
      <c r="A32" s="75">
        <v>29</v>
      </c>
      <c r="B32" s="28"/>
      <c r="C32" s="85"/>
      <c r="D32" s="82"/>
      <c r="E32" s="28"/>
      <c r="F32" s="28"/>
      <c r="G32" s="37"/>
      <c r="H32" s="72">
        <f t="shared" si="6"/>
        <v>0</v>
      </c>
      <c r="I32" s="72">
        <f t="shared" si="7"/>
        <v>0</v>
      </c>
      <c r="J32" s="71"/>
      <c r="K32" s="51"/>
      <c r="L32" s="78"/>
      <c r="M32" s="6">
        <f t="shared" si="8"/>
        <v>0</v>
      </c>
      <c r="N32" s="41">
        <f t="shared" si="9"/>
        <v>0</v>
      </c>
      <c r="O32" s="41">
        <f t="shared" si="10"/>
        <v>0</v>
      </c>
      <c r="P32" s="41">
        <f t="shared" si="11"/>
        <v>0</v>
      </c>
      <c r="Q32" s="2"/>
      <c r="R32" s="15">
        <v>7</v>
      </c>
      <c r="S32" s="31" t="s">
        <v>24</v>
      </c>
      <c r="T32" s="36" t="s">
        <v>46</v>
      </c>
      <c r="U32" s="3" t="s">
        <v>47</v>
      </c>
      <c r="V32" s="3" t="s">
        <v>37</v>
      </c>
      <c r="W32" s="18">
        <f>SUM(T17)</f>
        <v>0</v>
      </c>
      <c r="X32" s="18">
        <f>W32*4%</f>
        <v>0</v>
      </c>
      <c r="Y32" s="18">
        <f t="shared" si="13"/>
        <v>0</v>
      </c>
    </row>
    <row r="33" spans="1:25" ht="24" customHeight="1">
      <c r="A33" s="75">
        <v>30</v>
      </c>
      <c r="B33" s="28"/>
      <c r="C33" s="85"/>
      <c r="D33" s="82"/>
      <c r="E33" s="28"/>
      <c r="F33" s="28"/>
      <c r="G33" s="37"/>
      <c r="H33" s="72">
        <f t="shared" si="6"/>
        <v>0</v>
      </c>
      <c r="I33" s="72">
        <f t="shared" si="7"/>
        <v>0</v>
      </c>
      <c r="J33" s="71"/>
      <c r="K33" s="51"/>
      <c r="L33" s="78"/>
      <c r="M33" s="6">
        <f t="shared" si="8"/>
        <v>0</v>
      </c>
      <c r="N33" s="41">
        <f t="shared" si="9"/>
        <v>0</v>
      </c>
      <c r="O33" s="41">
        <f t="shared" si="10"/>
        <v>0</v>
      </c>
      <c r="P33" s="41">
        <f t="shared" si="11"/>
        <v>0</v>
      </c>
      <c r="Q33" s="2"/>
      <c r="R33" s="15">
        <v>8</v>
      </c>
      <c r="S33" s="35" t="s">
        <v>34</v>
      </c>
      <c r="T33" s="31" t="s">
        <v>54</v>
      </c>
      <c r="U33" s="3" t="s">
        <v>48</v>
      </c>
      <c r="V33" s="3" t="s">
        <v>37</v>
      </c>
      <c r="W33" s="18">
        <f t="shared" ref="W33:W35" si="14">SUM(T18)</f>
        <v>0</v>
      </c>
      <c r="X33" s="18">
        <f>W33*4%</f>
        <v>0</v>
      </c>
      <c r="Y33" s="18">
        <f t="shared" si="13"/>
        <v>0</v>
      </c>
    </row>
    <row r="34" spans="1:25" ht="24" customHeight="1">
      <c r="A34" s="75">
        <v>31</v>
      </c>
      <c r="B34" s="28"/>
      <c r="C34" s="85"/>
      <c r="D34" s="82"/>
      <c r="E34" s="28"/>
      <c r="F34" s="28"/>
      <c r="G34" s="37"/>
      <c r="H34" s="72">
        <f t="shared" si="6"/>
        <v>0</v>
      </c>
      <c r="I34" s="72">
        <f t="shared" si="7"/>
        <v>0</v>
      </c>
      <c r="J34" s="71"/>
      <c r="K34" s="51"/>
      <c r="L34" s="78"/>
      <c r="M34" s="6">
        <f t="shared" si="8"/>
        <v>0</v>
      </c>
      <c r="N34" s="41">
        <f t="shared" si="9"/>
        <v>0</v>
      </c>
      <c r="O34" s="41">
        <f t="shared" si="10"/>
        <v>0</v>
      </c>
      <c r="P34" s="41">
        <f t="shared" si="11"/>
        <v>0</v>
      </c>
      <c r="Q34" s="2"/>
      <c r="R34" s="15">
        <v>9</v>
      </c>
      <c r="S34" s="35" t="s">
        <v>55</v>
      </c>
      <c r="T34" s="31" t="s">
        <v>56</v>
      </c>
      <c r="U34" s="3" t="s">
        <v>57</v>
      </c>
      <c r="V34" s="3" t="s">
        <v>37</v>
      </c>
      <c r="W34" s="18">
        <f t="shared" si="14"/>
        <v>0</v>
      </c>
      <c r="X34" s="18">
        <f t="shared" ref="X34:X35" si="15">W34*4%</f>
        <v>0</v>
      </c>
      <c r="Y34" s="18">
        <f t="shared" si="13"/>
        <v>0</v>
      </c>
    </row>
    <row r="35" spans="1:25" ht="24" customHeight="1">
      <c r="A35" s="75">
        <v>32</v>
      </c>
      <c r="B35" s="28"/>
      <c r="C35" s="85"/>
      <c r="D35" s="82"/>
      <c r="E35" s="28"/>
      <c r="F35" s="28"/>
      <c r="G35" s="37"/>
      <c r="H35" s="72">
        <f t="shared" si="6"/>
        <v>0</v>
      </c>
      <c r="I35" s="72">
        <f t="shared" si="7"/>
        <v>0</v>
      </c>
      <c r="J35" s="71"/>
      <c r="K35" s="51"/>
      <c r="L35" s="78"/>
      <c r="M35" s="6">
        <f t="shared" si="8"/>
        <v>0</v>
      </c>
      <c r="N35" s="41">
        <f t="shared" si="9"/>
        <v>0</v>
      </c>
      <c r="O35" s="41">
        <f t="shared" si="10"/>
        <v>0</v>
      </c>
      <c r="P35" s="41">
        <f t="shared" si="11"/>
        <v>0</v>
      </c>
      <c r="Q35" s="2"/>
      <c r="R35" s="15">
        <v>10</v>
      </c>
      <c r="S35" s="40" t="s">
        <v>58</v>
      </c>
      <c r="T35" s="31" t="s">
        <v>59</v>
      </c>
      <c r="U35" s="3" t="s">
        <v>60</v>
      </c>
      <c r="V35" s="3" t="s">
        <v>37</v>
      </c>
      <c r="W35" s="18">
        <f t="shared" si="14"/>
        <v>0</v>
      </c>
      <c r="X35" s="18">
        <f t="shared" si="15"/>
        <v>0</v>
      </c>
      <c r="Y35" s="18">
        <f t="shared" si="13"/>
        <v>0</v>
      </c>
    </row>
    <row r="36" spans="1:25" ht="24" customHeight="1" thickBot="1">
      <c r="A36" s="75">
        <v>33</v>
      </c>
      <c r="B36" s="28"/>
      <c r="C36" s="85"/>
      <c r="D36" s="82"/>
      <c r="E36" s="28"/>
      <c r="F36" s="28"/>
      <c r="G36" s="37"/>
      <c r="H36" s="72">
        <f t="shared" si="6"/>
        <v>0</v>
      </c>
      <c r="I36" s="72">
        <f t="shared" si="7"/>
        <v>0</v>
      </c>
      <c r="J36" s="71"/>
      <c r="K36" s="51"/>
      <c r="L36" s="78"/>
      <c r="M36" s="6">
        <f t="shared" si="8"/>
        <v>0</v>
      </c>
      <c r="N36" s="41">
        <f t="shared" si="9"/>
        <v>0</v>
      </c>
      <c r="O36" s="41">
        <f t="shared" si="10"/>
        <v>0</v>
      </c>
      <c r="P36" s="41">
        <f t="shared" si="11"/>
        <v>0</v>
      </c>
      <c r="Q36" s="2"/>
      <c r="R36" s="20"/>
      <c r="S36" s="20"/>
      <c r="T36" s="20"/>
      <c r="U36" s="20"/>
      <c r="V36" s="26" t="s">
        <v>49</v>
      </c>
      <c r="W36" s="27">
        <f>SUM(W26:W35)</f>
        <v>0</v>
      </c>
      <c r="X36" s="27">
        <f t="shared" ref="X36:Y36" si="16">SUM(X26:X35)</f>
        <v>0</v>
      </c>
      <c r="Y36" s="27">
        <f t="shared" si="16"/>
        <v>0</v>
      </c>
    </row>
    <row r="37" spans="1:25" ht="24" customHeight="1" thickTop="1">
      <c r="A37" s="75">
        <v>34</v>
      </c>
      <c r="B37" s="28"/>
      <c r="C37" s="85"/>
      <c r="D37" s="82"/>
      <c r="E37" s="28"/>
      <c r="F37" s="28"/>
      <c r="G37" s="37"/>
      <c r="H37" s="72">
        <f t="shared" si="6"/>
        <v>0</v>
      </c>
      <c r="I37" s="72">
        <f t="shared" si="7"/>
        <v>0</v>
      </c>
      <c r="J37" s="71"/>
      <c r="K37" s="51"/>
      <c r="L37" s="78"/>
      <c r="M37" s="6">
        <f t="shared" si="8"/>
        <v>0</v>
      </c>
      <c r="N37" s="41">
        <f t="shared" si="9"/>
        <v>0</v>
      </c>
      <c r="O37" s="41">
        <f t="shared" si="10"/>
        <v>0</v>
      </c>
      <c r="P37" s="41">
        <f t="shared" si="11"/>
        <v>0</v>
      </c>
      <c r="Q37" s="2"/>
    </row>
    <row r="38" spans="1:25" ht="24" customHeight="1">
      <c r="A38" s="75">
        <v>35</v>
      </c>
      <c r="B38" s="28"/>
      <c r="C38" s="85"/>
      <c r="D38" s="82"/>
      <c r="E38" s="28"/>
      <c r="F38" s="28"/>
      <c r="G38" s="37"/>
      <c r="H38" s="72">
        <f t="shared" si="6"/>
        <v>0</v>
      </c>
      <c r="I38" s="72">
        <f t="shared" si="7"/>
        <v>0</v>
      </c>
      <c r="J38" s="71"/>
      <c r="K38" s="51"/>
      <c r="L38" s="78"/>
      <c r="M38" s="6">
        <f t="shared" si="8"/>
        <v>0</v>
      </c>
      <c r="N38" s="41">
        <f t="shared" si="9"/>
        <v>0</v>
      </c>
      <c r="O38" s="41">
        <f t="shared" si="10"/>
        <v>0</v>
      </c>
      <c r="P38" s="41">
        <f t="shared" si="11"/>
        <v>0</v>
      </c>
      <c r="Q38" s="2"/>
    </row>
    <row r="39" spans="1:25" ht="24" customHeight="1">
      <c r="A39" s="75">
        <v>36</v>
      </c>
      <c r="B39" s="28"/>
      <c r="C39" s="85"/>
      <c r="D39" s="82"/>
      <c r="E39" s="28"/>
      <c r="F39" s="28"/>
      <c r="G39" s="37"/>
      <c r="H39" s="72">
        <f t="shared" si="6"/>
        <v>0</v>
      </c>
      <c r="I39" s="72">
        <f t="shared" si="7"/>
        <v>0</v>
      </c>
      <c r="J39" s="71"/>
      <c r="K39" s="51"/>
      <c r="L39" s="78"/>
      <c r="M39" s="6">
        <f t="shared" si="8"/>
        <v>0</v>
      </c>
      <c r="N39" s="41">
        <f t="shared" si="9"/>
        <v>0</v>
      </c>
      <c r="O39" s="41">
        <f t="shared" si="10"/>
        <v>0</v>
      </c>
      <c r="P39" s="41">
        <f t="shared" si="11"/>
        <v>0</v>
      </c>
      <c r="Q39" s="2"/>
    </row>
    <row r="40" spans="1:25" ht="24" customHeight="1">
      <c r="A40" s="75">
        <v>37</v>
      </c>
      <c r="B40" s="28"/>
      <c r="C40" s="85"/>
      <c r="D40" s="82"/>
      <c r="E40" s="28"/>
      <c r="F40" s="28"/>
      <c r="G40" s="37"/>
      <c r="H40" s="72">
        <f t="shared" si="6"/>
        <v>0</v>
      </c>
      <c r="I40" s="72">
        <f t="shared" si="7"/>
        <v>0</v>
      </c>
      <c r="J40" s="71"/>
      <c r="K40" s="51"/>
      <c r="L40" s="78"/>
      <c r="M40" s="6">
        <f t="shared" si="8"/>
        <v>0</v>
      </c>
      <c r="N40" s="41">
        <f t="shared" si="9"/>
        <v>0</v>
      </c>
      <c r="O40" s="41">
        <f t="shared" si="10"/>
        <v>0</v>
      </c>
      <c r="P40" s="41">
        <f t="shared" si="11"/>
        <v>0</v>
      </c>
      <c r="Q40" s="2"/>
    </row>
    <row r="41" spans="1:25" ht="24" customHeight="1">
      <c r="A41" s="75">
        <v>38</v>
      </c>
      <c r="B41" s="28"/>
      <c r="C41" s="85"/>
      <c r="D41" s="82"/>
      <c r="E41" s="28"/>
      <c r="F41" s="28"/>
      <c r="G41" s="37"/>
      <c r="H41" s="72">
        <f t="shared" si="6"/>
        <v>0</v>
      </c>
      <c r="I41" s="72">
        <f t="shared" si="7"/>
        <v>0</v>
      </c>
      <c r="J41" s="71"/>
      <c r="K41" s="51"/>
      <c r="L41" s="78"/>
      <c r="M41" s="6">
        <f t="shared" si="8"/>
        <v>0</v>
      </c>
      <c r="N41" s="41">
        <f t="shared" si="9"/>
        <v>0</v>
      </c>
      <c r="O41" s="41">
        <f t="shared" si="10"/>
        <v>0</v>
      </c>
      <c r="P41" s="41">
        <f t="shared" si="11"/>
        <v>0</v>
      </c>
      <c r="Q41" s="20"/>
    </row>
    <row r="42" spans="1:25" ht="24" customHeight="1">
      <c r="A42" s="75">
        <v>39</v>
      </c>
      <c r="B42" s="28"/>
      <c r="C42" s="85"/>
      <c r="D42" s="82"/>
      <c r="E42" s="28"/>
      <c r="F42" s="28"/>
      <c r="G42" s="37"/>
      <c r="H42" s="72">
        <f t="shared" si="6"/>
        <v>0</v>
      </c>
      <c r="I42" s="72">
        <f t="shared" si="7"/>
        <v>0</v>
      </c>
      <c r="J42" s="71"/>
      <c r="K42" s="51"/>
      <c r="L42" s="78"/>
      <c r="M42" s="6">
        <f t="shared" si="8"/>
        <v>0</v>
      </c>
      <c r="N42" s="41">
        <f t="shared" si="9"/>
        <v>0</v>
      </c>
      <c r="O42" s="41">
        <f t="shared" si="10"/>
        <v>0</v>
      </c>
      <c r="P42" s="41">
        <f t="shared" si="11"/>
        <v>0</v>
      </c>
      <c r="Q42" s="20"/>
    </row>
    <row r="43" spans="1:25">
      <c r="A43" s="75">
        <v>40</v>
      </c>
      <c r="B43" s="28"/>
      <c r="C43" s="85"/>
      <c r="D43" s="82"/>
      <c r="E43" s="28"/>
      <c r="F43" s="28"/>
      <c r="G43" s="37"/>
      <c r="H43" s="72">
        <f t="shared" si="6"/>
        <v>0</v>
      </c>
      <c r="I43" s="72">
        <f t="shared" si="7"/>
        <v>0</v>
      </c>
      <c r="J43" s="71"/>
      <c r="K43" s="51"/>
      <c r="L43" s="78"/>
      <c r="M43" s="6">
        <f t="shared" si="8"/>
        <v>0</v>
      </c>
      <c r="N43" s="41">
        <f t="shared" si="9"/>
        <v>0</v>
      </c>
      <c r="O43" s="41">
        <f t="shared" si="10"/>
        <v>0</v>
      </c>
      <c r="P43" s="41">
        <f t="shared" si="11"/>
        <v>0</v>
      </c>
    </row>
    <row r="44" spans="1:25">
      <c r="A44" s="75">
        <v>41</v>
      </c>
      <c r="B44" s="28"/>
      <c r="C44" s="85"/>
      <c r="D44" s="82"/>
      <c r="E44" s="28"/>
      <c r="F44" s="28"/>
      <c r="G44" s="37"/>
      <c r="H44" s="72">
        <f t="shared" si="6"/>
        <v>0</v>
      </c>
      <c r="I44" s="72">
        <f t="shared" si="7"/>
        <v>0</v>
      </c>
      <c r="J44" s="71"/>
      <c r="K44" s="51"/>
      <c r="L44" s="78"/>
      <c r="M44" s="6">
        <f t="shared" si="8"/>
        <v>0</v>
      </c>
      <c r="N44" s="41">
        <f t="shared" si="9"/>
        <v>0</v>
      </c>
      <c r="O44" s="41">
        <f t="shared" si="10"/>
        <v>0</v>
      </c>
      <c r="P44" s="41">
        <f t="shared" si="11"/>
        <v>0</v>
      </c>
    </row>
    <row r="45" spans="1:25">
      <c r="A45" s="75">
        <v>42</v>
      </c>
      <c r="B45" s="28"/>
      <c r="C45" s="85"/>
      <c r="D45" s="82"/>
      <c r="E45" s="28"/>
      <c r="F45" s="28"/>
      <c r="G45" s="37"/>
      <c r="H45" s="72">
        <f t="shared" si="6"/>
        <v>0</v>
      </c>
      <c r="I45" s="72">
        <f t="shared" si="7"/>
        <v>0</v>
      </c>
      <c r="J45" s="71"/>
      <c r="K45" s="51"/>
      <c r="L45" s="78"/>
      <c r="M45" s="6">
        <f t="shared" si="8"/>
        <v>0</v>
      </c>
      <c r="N45" s="41">
        <f t="shared" si="9"/>
        <v>0</v>
      </c>
      <c r="O45" s="41">
        <f t="shared" si="10"/>
        <v>0</v>
      </c>
      <c r="P45" s="41">
        <f t="shared" si="11"/>
        <v>0</v>
      </c>
    </row>
    <row r="46" spans="1:25">
      <c r="A46" s="75">
        <v>43</v>
      </c>
      <c r="B46" s="28"/>
      <c r="C46" s="85"/>
      <c r="D46" s="82"/>
      <c r="E46" s="28"/>
      <c r="F46" s="28"/>
      <c r="G46" s="37"/>
      <c r="H46" s="72">
        <f t="shared" si="6"/>
        <v>0</v>
      </c>
      <c r="I46" s="72">
        <f t="shared" si="7"/>
        <v>0</v>
      </c>
      <c r="J46" s="71"/>
      <c r="K46" s="51"/>
      <c r="L46" s="78"/>
      <c r="M46" s="6">
        <f t="shared" si="8"/>
        <v>0</v>
      </c>
      <c r="N46" s="41">
        <f t="shared" si="9"/>
        <v>0</v>
      </c>
      <c r="O46" s="41">
        <f t="shared" si="10"/>
        <v>0</v>
      </c>
      <c r="P46" s="41">
        <f t="shared" si="11"/>
        <v>0</v>
      </c>
    </row>
    <row r="47" spans="1:25">
      <c r="A47" s="75">
        <v>44</v>
      </c>
      <c r="B47" s="28"/>
      <c r="C47" s="85"/>
      <c r="D47" s="82"/>
      <c r="E47" s="28"/>
      <c r="F47" s="28"/>
      <c r="G47" s="37"/>
      <c r="H47" s="72">
        <f t="shared" si="6"/>
        <v>0</v>
      </c>
      <c r="I47" s="72">
        <f t="shared" si="7"/>
        <v>0</v>
      </c>
      <c r="J47" s="71"/>
      <c r="K47" s="51"/>
      <c r="L47" s="78"/>
      <c r="M47" s="6">
        <f t="shared" si="8"/>
        <v>0</v>
      </c>
      <c r="N47" s="41">
        <f t="shared" si="9"/>
        <v>0</v>
      </c>
      <c r="O47" s="41">
        <f t="shared" si="10"/>
        <v>0</v>
      </c>
      <c r="P47" s="41">
        <f t="shared" si="11"/>
        <v>0</v>
      </c>
    </row>
    <row r="49" spans="2:16">
      <c r="H49" s="56">
        <f>SUM(H4:H48)</f>
        <v>0</v>
      </c>
      <c r="I49" s="56">
        <f t="shared" ref="I49:J49" si="17">SUM(I4:I48)</f>
        <v>0</v>
      </c>
      <c r="J49" s="56">
        <f t="shared" si="17"/>
        <v>0</v>
      </c>
      <c r="K49" s="56"/>
      <c r="M49" s="32">
        <f>SUM(M4:M48)</f>
        <v>0</v>
      </c>
      <c r="N49" s="32">
        <f t="shared" ref="N49:P49" si="18">SUM(N4:N48)</f>
        <v>0</v>
      </c>
      <c r="O49" s="32">
        <f t="shared" si="18"/>
        <v>0</v>
      </c>
      <c r="P49" s="32">
        <f t="shared" si="18"/>
        <v>0</v>
      </c>
    </row>
    <row r="64" spans="2:16">
      <c r="B64" s="43"/>
      <c r="C64" s="42"/>
    </row>
  </sheetData>
  <mergeCells count="36"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R20:S20"/>
    <mergeCell ref="R24:Y24"/>
    <mergeCell ref="R14:S14"/>
    <mergeCell ref="R15:S15"/>
    <mergeCell ref="R16:S16"/>
    <mergeCell ref="R17:S17"/>
    <mergeCell ref="R18:S18"/>
    <mergeCell ref="R19:S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EEF3-7D8C-48BA-8D25-54E9F05CECE4}">
  <dimension ref="A1:AF58"/>
  <sheetViews>
    <sheetView view="pageBreakPreview" zoomScale="65" zoomScaleNormal="50" zoomScaleSheetLayoutView="65" workbookViewId="0">
      <selection activeCell="A15" sqref="A15:XFD15"/>
    </sheetView>
  </sheetViews>
  <sheetFormatPr defaultRowHeight="14.4"/>
  <cols>
    <col min="1" max="1" width="5.77734375" style="10" bestFit="1" customWidth="1"/>
    <col min="2" max="2" width="20.109375" style="10" bestFit="1" customWidth="1"/>
    <col min="3" max="3" width="13.77734375" style="39" bestFit="1" customWidth="1"/>
    <col min="4" max="4" width="9.77734375" style="10" bestFit="1" customWidth="1"/>
    <col min="5" max="5" width="21.44140625" style="10" bestFit="1" customWidth="1"/>
    <col min="6" max="6" width="17.5546875" style="10" bestFit="1" customWidth="1"/>
    <col min="7" max="7" width="25.88671875" style="10" bestFit="1" customWidth="1"/>
    <col min="8" max="8" width="10.88671875" style="10" customWidth="1"/>
    <col min="9" max="9" width="7.77734375" style="10" bestFit="1" customWidth="1"/>
    <col min="10" max="10" width="10.88671875" style="10" customWidth="1"/>
    <col min="11" max="11" width="21" style="10" bestFit="1" customWidth="1"/>
    <col min="12" max="12" width="1.33203125" style="10" customWidth="1"/>
    <col min="13" max="13" width="12.21875" style="10" bestFit="1" customWidth="1"/>
    <col min="14" max="14" width="11.77734375" style="10" bestFit="1" customWidth="1"/>
    <col min="15" max="15" width="15.109375" style="10" bestFit="1" customWidth="1"/>
    <col min="16" max="16" width="10" style="10" bestFit="1" customWidth="1"/>
    <col min="17" max="17" width="1.6640625" style="10" customWidth="1"/>
    <col min="18" max="18" width="4.5546875" style="10" bestFit="1" customWidth="1"/>
    <col min="19" max="19" width="31.44140625" style="10" bestFit="1" customWidth="1"/>
    <col min="20" max="20" width="21.77734375" style="10" bestFit="1" customWidth="1"/>
    <col min="21" max="21" width="13.109375" style="10" bestFit="1" customWidth="1"/>
    <col min="22" max="22" width="8.21875" style="10" bestFit="1" customWidth="1"/>
    <col min="23" max="23" width="9.77734375" style="10" bestFit="1" customWidth="1"/>
    <col min="24" max="24" width="11.21875" style="10" bestFit="1" customWidth="1"/>
    <col min="25" max="25" width="11.33203125" style="10" bestFit="1" customWidth="1"/>
    <col min="26" max="16384" width="8.88671875" style="10"/>
  </cols>
  <sheetData>
    <row r="1" spans="1:32" ht="38.4" customHeight="1">
      <c r="A1" s="192" t="s">
        <v>261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</row>
    <row r="2" spans="1:32" s="77" customFormat="1" ht="24" customHeight="1">
      <c r="A2" s="177" t="s">
        <v>0</v>
      </c>
      <c r="B2" s="177" t="s">
        <v>1</v>
      </c>
      <c r="C2" s="178" t="s">
        <v>2</v>
      </c>
      <c r="D2" s="179" t="s">
        <v>3</v>
      </c>
      <c r="E2" s="179" t="s">
        <v>106</v>
      </c>
      <c r="F2" s="179" t="s">
        <v>63</v>
      </c>
      <c r="G2" s="177" t="s">
        <v>4</v>
      </c>
      <c r="H2" s="182" t="s">
        <v>5</v>
      </c>
      <c r="I2" s="182" t="s">
        <v>6</v>
      </c>
      <c r="J2" s="182" t="s">
        <v>7</v>
      </c>
      <c r="K2" s="182" t="s">
        <v>8</v>
      </c>
      <c r="L2" s="11"/>
      <c r="M2" s="183" t="s">
        <v>9</v>
      </c>
      <c r="N2" s="183" t="s">
        <v>10</v>
      </c>
      <c r="O2" s="183" t="s">
        <v>11</v>
      </c>
      <c r="P2" s="183" t="s">
        <v>12</v>
      </c>
      <c r="Q2" s="11"/>
      <c r="R2" s="183" t="s">
        <v>13</v>
      </c>
      <c r="S2" s="183"/>
      <c r="T2" s="76">
        <f>SUM(M22)</f>
        <v>2290.6542056074768</v>
      </c>
      <c r="U2" s="11"/>
      <c r="V2" s="11"/>
      <c r="W2" s="11"/>
      <c r="X2" s="11"/>
      <c r="Y2" s="11"/>
    </row>
    <row r="3" spans="1:32" s="77" customFormat="1" ht="24" customHeight="1">
      <c r="A3" s="177"/>
      <c r="B3" s="177"/>
      <c r="C3" s="178"/>
      <c r="D3" s="179"/>
      <c r="E3" s="179"/>
      <c r="F3" s="179"/>
      <c r="G3" s="177"/>
      <c r="H3" s="182"/>
      <c r="I3" s="182"/>
      <c r="J3" s="182"/>
      <c r="K3" s="182"/>
      <c r="L3" s="11"/>
      <c r="M3" s="183"/>
      <c r="N3" s="183"/>
      <c r="O3" s="183"/>
      <c r="P3" s="183"/>
      <c r="Q3" s="11"/>
      <c r="R3" s="183" t="s">
        <v>14</v>
      </c>
      <c r="S3" s="183"/>
      <c r="T3" s="76">
        <f>SUM(N22)</f>
        <v>1145.3271028037384</v>
      </c>
      <c r="U3" s="11"/>
      <c r="V3" s="11"/>
      <c r="W3" s="11"/>
      <c r="X3" s="11"/>
      <c r="Y3" s="11"/>
    </row>
    <row r="4" spans="1:32" s="78" customFormat="1" ht="24" customHeight="1">
      <c r="A4" s="75">
        <v>1</v>
      </c>
      <c r="B4" s="28" t="s">
        <v>202</v>
      </c>
      <c r="C4" s="5">
        <v>120000069050</v>
      </c>
      <c r="D4" s="100">
        <v>243985</v>
      </c>
      <c r="E4" s="88" t="s">
        <v>219</v>
      </c>
      <c r="F4" s="38" t="s">
        <v>74</v>
      </c>
      <c r="G4" s="29" t="s">
        <v>244</v>
      </c>
      <c r="H4" s="86">
        <f t="shared" ref="H4:H7" si="0">J4/1.07</f>
        <v>100</v>
      </c>
      <c r="I4" s="86">
        <f t="shared" ref="I4:I7" si="1">J4-H4</f>
        <v>7</v>
      </c>
      <c r="J4" s="111">
        <v>107</v>
      </c>
      <c r="K4" s="28" t="s">
        <v>17</v>
      </c>
      <c r="L4" s="112"/>
      <c r="M4" s="113">
        <f t="shared" ref="M4:M20" si="2">H4</f>
        <v>100</v>
      </c>
      <c r="N4" s="114">
        <f t="shared" ref="N4:N20" si="3">M4-(M4*50/100)</f>
        <v>50</v>
      </c>
      <c r="O4" s="114">
        <f t="shared" ref="O4:O20" si="4">M4-(M4*80/100)</f>
        <v>20</v>
      </c>
      <c r="P4" s="114">
        <f t="shared" ref="P4:P20" si="5">M4-(M4*70/100)</f>
        <v>30</v>
      </c>
      <c r="Q4" s="45"/>
      <c r="R4" s="172" t="s">
        <v>16</v>
      </c>
      <c r="S4" s="172"/>
      <c r="T4" s="13">
        <f>T3*15/100</f>
        <v>171.79906542056077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8" customFormat="1" ht="24" customHeight="1">
      <c r="A5" s="75">
        <v>2</v>
      </c>
      <c r="B5" s="28" t="s">
        <v>203</v>
      </c>
      <c r="C5" s="5">
        <v>120000069060</v>
      </c>
      <c r="D5" s="100">
        <v>243990</v>
      </c>
      <c r="E5" s="28" t="s">
        <v>220</v>
      </c>
      <c r="F5" s="38" t="s">
        <v>74</v>
      </c>
      <c r="G5" s="29" t="s">
        <v>244</v>
      </c>
      <c r="H5" s="86">
        <f t="shared" si="0"/>
        <v>100</v>
      </c>
      <c r="I5" s="86">
        <f t="shared" si="1"/>
        <v>7</v>
      </c>
      <c r="J5" s="111">
        <v>107</v>
      </c>
      <c r="K5" s="28" t="s">
        <v>18</v>
      </c>
      <c r="L5" s="112"/>
      <c r="M5" s="113">
        <f t="shared" si="2"/>
        <v>100</v>
      </c>
      <c r="N5" s="114">
        <f t="shared" si="3"/>
        <v>50</v>
      </c>
      <c r="O5" s="114">
        <f t="shared" si="4"/>
        <v>20</v>
      </c>
      <c r="P5" s="114">
        <f t="shared" si="5"/>
        <v>30</v>
      </c>
      <c r="Q5" s="45"/>
      <c r="R5" s="172" t="s">
        <v>17</v>
      </c>
      <c r="S5" s="172"/>
      <c r="T5" s="13">
        <f>T3*15/100</f>
        <v>171.79906542056077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108" customFormat="1" ht="21.6" customHeight="1">
      <c r="A6" s="104">
        <v>3</v>
      </c>
      <c r="B6" s="105" t="s">
        <v>204</v>
      </c>
      <c r="C6" s="5">
        <v>120000069071</v>
      </c>
      <c r="D6" s="106">
        <v>243993</v>
      </c>
      <c r="E6" s="105" t="s">
        <v>221</v>
      </c>
      <c r="F6" s="4" t="s">
        <v>222</v>
      </c>
      <c r="G6" s="107" t="s">
        <v>245</v>
      </c>
      <c r="H6" s="115">
        <f t="shared" si="0"/>
        <v>185.98130841121494</v>
      </c>
      <c r="I6" s="115">
        <f t="shared" si="1"/>
        <v>13.01869158878506</v>
      </c>
      <c r="J6" s="116">
        <v>199</v>
      </c>
      <c r="K6" s="4" t="s">
        <v>199</v>
      </c>
      <c r="L6" s="117"/>
      <c r="M6" s="86">
        <f t="shared" si="2"/>
        <v>185.98130841121494</v>
      </c>
      <c r="N6" s="118">
        <f t="shared" si="3"/>
        <v>92.990654205607484</v>
      </c>
      <c r="O6" s="118">
        <f t="shared" si="4"/>
        <v>37.196261682242977</v>
      </c>
      <c r="P6" s="118">
        <f t="shared" si="5"/>
        <v>55.794392523364479</v>
      </c>
      <c r="R6" s="191" t="s">
        <v>15</v>
      </c>
      <c r="S6" s="191"/>
      <c r="T6" s="7">
        <f>T3*15/100</f>
        <v>171.79906542056077</v>
      </c>
      <c r="U6" s="8"/>
      <c r="V6" s="8"/>
      <c r="W6" s="8"/>
      <c r="X6" s="8"/>
      <c r="Y6" s="1"/>
      <c r="Z6" s="46"/>
      <c r="AA6" s="46"/>
      <c r="AB6" s="46"/>
      <c r="AC6" s="46"/>
    </row>
    <row r="7" spans="1:32" s="78" customFormat="1" ht="24" customHeight="1">
      <c r="A7" s="75">
        <v>4</v>
      </c>
      <c r="B7" s="28" t="s">
        <v>205</v>
      </c>
      <c r="C7" s="5">
        <v>120000069193</v>
      </c>
      <c r="D7" s="100">
        <v>244000</v>
      </c>
      <c r="E7" s="28" t="s">
        <v>223</v>
      </c>
      <c r="F7" s="28" t="s">
        <v>224</v>
      </c>
      <c r="G7" s="29" t="s">
        <v>246</v>
      </c>
      <c r="H7" s="119">
        <f t="shared" si="0"/>
        <v>46.728971962616818</v>
      </c>
      <c r="I7" s="119">
        <f t="shared" si="1"/>
        <v>3.2710280373831822</v>
      </c>
      <c r="J7" s="120">
        <v>50</v>
      </c>
      <c r="K7" s="28" t="s">
        <v>17</v>
      </c>
      <c r="L7" s="112"/>
      <c r="M7" s="113">
        <f t="shared" si="2"/>
        <v>46.728971962616818</v>
      </c>
      <c r="N7" s="114">
        <f t="shared" si="3"/>
        <v>23.364485981308409</v>
      </c>
      <c r="O7" s="114">
        <f t="shared" si="4"/>
        <v>9.3457943925233664</v>
      </c>
      <c r="P7" s="114">
        <f t="shared" si="5"/>
        <v>14.018691588785046</v>
      </c>
      <c r="Q7" s="45"/>
      <c r="R7" s="172" t="s">
        <v>20</v>
      </c>
      <c r="S7" s="172"/>
      <c r="T7" s="13">
        <f>T3*55/100</f>
        <v>629.92990654205607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8" customFormat="1" ht="24" customHeight="1">
      <c r="A8" s="75">
        <v>5</v>
      </c>
      <c r="B8" s="28" t="s">
        <v>206</v>
      </c>
      <c r="C8" s="5">
        <v>120000069145</v>
      </c>
      <c r="D8" s="100">
        <v>244008</v>
      </c>
      <c r="E8" s="28" t="s">
        <v>225</v>
      </c>
      <c r="F8" s="28" t="s">
        <v>226</v>
      </c>
      <c r="G8" s="29" t="s">
        <v>247</v>
      </c>
      <c r="H8" s="86">
        <f t="shared" ref="H8:H18" si="6">J8/1.07</f>
        <v>100</v>
      </c>
      <c r="I8" s="86">
        <f t="shared" ref="I8:I18" si="7">J8-H8</f>
        <v>7</v>
      </c>
      <c r="J8" s="111">
        <v>107</v>
      </c>
      <c r="K8" s="28" t="s">
        <v>17</v>
      </c>
      <c r="L8" s="112"/>
      <c r="M8" s="113">
        <f t="shared" si="2"/>
        <v>100</v>
      </c>
      <c r="N8" s="114">
        <f t="shared" si="3"/>
        <v>50</v>
      </c>
      <c r="O8" s="114">
        <f t="shared" si="4"/>
        <v>20</v>
      </c>
      <c r="P8" s="114">
        <f t="shared" si="5"/>
        <v>30</v>
      </c>
      <c r="Q8" s="45"/>
      <c r="R8" s="183" t="s">
        <v>21</v>
      </c>
      <c r="S8" s="183"/>
      <c r="T8" s="76">
        <f>SUM(O22)</f>
        <v>458.13084112149522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8" customFormat="1" ht="24" customHeight="1">
      <c r="A9" s="75">
        <v>6</v>
      </c>
      <c r="B9" s="28" t="s">
        <v>207</v>
      </c>
      <c r="C9" s="5">
        <v>120000069146</v>
      </c>
      <c r="D9" s="100">
        <v>244010</v>
      </c>
      <c r="E9" s="28" t="s">
        <v>227</v>
      </c>
      <c r="F9" s="28" t="s">
        <v>228</v>
      </c>
      <c r="G9" s="29" t="s">
        <v>248</v>
      </c>
      <c r="H9" s="86">
        <f t="shared" si="6"/>
        <v>150</v>
      </c>
      <c r="I9" s="86">
        <f t="shared" si="7"/>
        <v>10.5</v>
      </c>
      <c r="J9" s="121" t="s">
        <v>260</v>
      </c>
      <c r="K9" s="122" t="s">
        <v>17</v>
      </c>
      <c r="L9" s="112"/>
      <c r="M9" s="113">
        <f t="shared" si="2"/>
        <v>150</v>
      </c>
      <c r="N9" s="114">
        <f t="shared" si="3"/>
        <v>75</v>
      </c>
      <c r="O9" s="114">
        <f t="shared" si="4"/>
        <v>30</v>
      </c>
      <c r="P9" s="114">
        <f t="shared" si="5"/>
        <v>45</v>
      </c>
      <c r="Q9" s="45"/>
      <c r="R9" s="191" t="s">
        <v>22</v>
      </c>
      <c r="S9" s="191"/>
      <c r="T9" s="7">
        <f>SUM(T8)</f>
        <v>458.13084112149522</v>
      </c>
      <c r="U9" s="8"/>
      <c r="V9" s="8"/>
      <c r="W9" s="8"/>
      <c r="X9" s="8"/>
      <c r="Y9" s="1"/>
      <c r="Z9" s="42"/>
      <c r="AA9" s="42"/>
      <c r="AB9" s="42"/>
      <c r="AC9" s="42"/>
      <c r="AD9" s="42"/>
      <c r="AE9" s="42"/>
      <c r="AF9" s="42"/>
    </row>
    <row r="10" spans="1:32" s="42" customFormat="1" ht="24" customHeight="1">
      <c r="A10" s="75">
        <v>7</v>
      </c>
      <c r="B10" s="28" t="s">
        <v>208</v>
      </c>
      <c r="C10" s="5">
        <v>120000069159</v>
      </c>
      <c r="D10" s="100">
        <v>244015</v>
      </c>
      <c r="E10" s="28" t="s">
        <v>229</v>
      </c>
      <c r="F10" s="28" t="s">
        <v>230</v>
      </c>
      <c r="G10" s="29" t="s">
        <v>249</v>
      </c>
      <c r="H10" s="86">
        <f t="shared" si="6"/>
        <v>150</v>
      </c>
      <c r="I10" s="86">
        <f t="shared" si="7"/>
        <v>10.5</v>
      </c>
      <c r="J10" s="123" t="s">
        <v>260</v>
      </c>
      <c r="K10" s="4" t="s">
        <v>199</v>
      </c>
      <c r="L10" s="112"/>
      <c r="M10" s="113">
        <f t="shared" si="2"/>
        <v>150</v>
      </c>
      <c r="N10" s="114">
        <f t="shared" si="3"/>
        <v>75</v>
      </c>
      <c r="O10" s="114">
        <f t="shared" si="4"/>
        <v>30</v>
      </c>
      <c r="P10" s="114">
        <f t="shared" si="5"/>
        <v>45</v>
      </c>
      <c r="Q10" s="11"/>
      <c r="R10" s="183" t="s">
        <v>23</v>
      </c>
      <c r="S10" s="183"/>
      <c r="T10" s="76">
        <f>SUM(P22)</f>
        <v>687.19626168224295</v>
      </c>
      <c r="U10" s="2"/>
      <c r="V10" s="2"/>
      <c r="W10" s="2"/>
      <c r="X10" s="2"/>
      <c r="Y10" s="11"/>
      <c r="Z10" s="46"/>
      <c r="AA10" s="46"/>
      <c r="AB10" s="46"/>
      <c r="AC10" s="46"/>
    </row>
    <row r="11" spans="1:32" s="42" customFormat="1" ht="24" customHeight="1">
      <c r="A11" s="75">
        <v>8</v>
      </c>
      <c r="B11" s="28" t="s">
        <v>209</v>
      </c>
      <c r="C11" s="5">
        <v>120000069162</v>
      </c>
      <c r="D11" s="100">
        <v>244017</v>
      </c>
      <c r="E11" s="28" t="s">
        <v>231</v>
      </c>
      <c r="F11" s="28" t="s">
        <v>232</v>
      </c>
      <c r="G11" s="29" t="s">
        <v>250</v>
      </c>
      <c r="H11" s="86">
        <f t="shared" si="6"/>
        <v>150</v>
      </c>
      <c r="I11" s="86">
        <f t="shared" si="7"/>
        <v>10.5</v>
      </c>
      <c r="J11" s="123" t="s">
        <v>260</v>
      </c>
      <c r="K11" s="28" t="s">
        <v>18</v>
      </c>
      <c r="L11" s="112"/>
      <c r="M11" s="113">
        <f t="shared" si="2"/>
        <v>150</v>
      </c>
      <c r="N11" s="114">
        <f t="shared" si="3"/>
        <v>75</v>
      </c>
      <c r="O11" s="114">
        <f t="shared" si="4"/>
        <v>30</v>
      </c>
      <c r="P11" s="114">
        <f t="shared" si="5"/>
        <v>45</v>
      </c>
      <c r="Q11" s="11"/>
      <c r="R11" s="172" t="s">
        <v>16</v>
      </c>
      <c r="S11" s="172"/>
      <c r="T11" s="14"/>
      <c r="U11" s="2"/>
      <c r="V11" s="2"/>
      <c r="W11" s="2"/>
      <c r="X11" s="2"/>
      <c r="Y11" s="11"/>
    </row>
    <row r="12" spans="1:32" s="42" customFormat="1" ht="24" customHeight="1">
      <c r="A12" s="75">
        <v>9</v>
      </c>
      <c r="B12" s="28" t="s">
        <v>210</v>
      </c>
      <c r="C12" s="5">
        <v>120000069163</v>
      </c>
      <c r="D12" s="100">
        <v>244017</v>
      </c>
      <c r="E12" s="28" t="s">
        <v>233</v>
      </c>
      <c r="F12" s="38" t="s">
        <v>74</v>
      </c>
      <c r="G12" s="29" t="s">
        <v>251</v>
      </c>
      <c r="H12" s="86">
        <f t="shared" si="6"/>
        <v>185.98130841121494</v>
      </c>
      <c r="I12" s="86">
        <f t="shared" si="7"/>
        <v>13.01869158878506</v>
      </c>
      <c r="J12" s="124">
        <v>199</v>
      </c>
      <c r="K12" s="28" t="s">
        <v>18</v>
      </c>
      <c r="L12" s="112"/>
      <c r="M12" s="113">
        <f t="shared" si="2"/>
        <v>185.98130841121494</v>
      </c>
      <c r="N12" s="114">
        <f t="shared" si="3"/>
        <v>92.990654205607484</v>
      </c>
      <c r="O12" s="114">
        <f t="shared" si="4"/>
        <v>37.196261682242977</v>
      </c>
      <c r="P12" s="114">
        <f t="shared" si="5"/>
        <v>55.794392523364479</v>
      </c>
      <c r="Q12" s="11"/>
      <c r="R12" s="172" t="s">
        <v>17</v>
      </c>
      <c r="S12" s="172"/>
      <c r="T12" s="14">
        <f>SUM(P4,P7:P9,P13,P15)</f>
        <v>204.81308411214951</v>
      </c>
      <c r="U12" s="2"/>
      <c r="V12" s="2"/>
      <c r="W12" s="2"/>
      <c r="X12" s="2"/>
      <c r="Y12" s="11"/>
    </row>
    <row r="13" spans="1:32" s="42" customFormat="1" ht="24" customHeight="1">
      <c r="A13" s="75">
        <v>10</v>
      </c>
      <c r="B13" s="28" t="s">
        <v>211</v>
      </c>
      <c r="C13" s="5">
        <v>120000069166</v>
      </c>
      <c r="D13" s="100">
        <v>244018</v>
      </c>
      <c r="E13" s="102" t="s">
        <v>234</v>
      </c>
      <c r="F13" s="38" t="s">
        <v>74</v>
      </c>
      <c r="G13" s="29" t="s">
        <v>252</v>
      </c>
      <c r="H13" s="86">
        <f t="shared" si="6"/>
        <v>100</v>
      </c>
      <c r="I13" s="86">
        <f t="shared" si="7"/>
        <v>7</v>
      </c>
      <c r="J13" s="124">
        <v>107</v>
      </c>
      <c r="K13" s="28" t="s">
        <v>17</v>
      </c>
      <c r="L13" s="112"/>
      <c r="M13" s="113">
        <f t="shared" si="2"/>
        <v>100</v>
      </c>
      <c r="N13" s="114">
        <f t="shared" si="3"/>
        <v>50</v>
      </c>
      <c r="O13" s="114">
        <f t="shared" si="4"/>
        <v>20</v>
      </c>
      <c r="P13" s="114">
        <f t="shared" si="5"/>
        <v>30</v>
      </c>
      <c r="Q13" s="11"/>
      <c r="R13" s="172" t="s">
        <v>15</v>
      </c>
      <c r="S13" s="172"/>
      <c r="T13" s="14">
        <f>SUM(P5,P11:P12,P16)</f>
        <v>160.79439252336448</v>
      </c>
      <c r="U13" s="2"/>
      <c r="V13" s="2"/>
      <c r="W13" s="2"/>
      <c r="X13" s="2"/>
      <c r="Y13" s="11"/>
      <c r="AD13" s="46"/>
      <c r="AE13" s="46"/>
      <c r="AF13" s="46"/>
    </row>
    <row r="14" spans="1:32" s="42" customFormat="1" ht="24" customHeight="1">
      <c r="A14" s="75">
        <v>11</v>
      </c>
      <c r="B14" s="28" t="s">
        <v>212</v>
      </c>
      <c r="C14" s="5">
        <v>120000069174</v>
      </c>
      <c r="D14" s="101">
        <v>244018</v>
      </c>
      <c r="E14" s="28" t="s">
        <v>235</v>
      </c>
      <c r="F14" s="38" t="s">
        <v>74</v>
      </c>
      <c r="G14" s="29" t="s">
        <v>253</v>
      </c>
      <c r="H14" s="86">
        <f t="shared" si="6"/>
        <v>100</v>
      </c>
      <c r="I14" s="86">
        <f t="shared" si="7"/>
        <v>7</v>
      </c>
      <c r="J14" s="124">
        <v>107</v>
      </c>
      <c r="K14" s="125" t="s">
        <v>199</v>
      </c>
      <c r="L14" s="112"/>
      <c r="M14" s="113">
        <f t="shared" si="2"/>
        <v>100</v>
      </c>
      <c r="N14" s="114">
        <f t="shared" si="3"/>
        <v>50</v>
      </c>
      <c r="O14" s="114">
        <f t="shared" si="4"/>
        <v>20</v>
      </c>
      <c r="P14" s="114">
        <f t="shared" si="5"/>
        <v>30</v>
      </c>
      <c r="Q14" s="11"/>
      <c r="R14" s="172" t="s">
        <v>22</v>
      </c>
      <c r="S14" s="172"/>
      <c r="T14" s="14">
        <f>SUM(P6,P10,P14,P17:P20)</f>
        <v>321.58878504672896</v>
      </c>
      <c r="U14" s="2"/>
      <c r="V14" s="2"/>
      <c r="W14" s="2"/>
      <c r="X14" s="2"/>
      <c r="Y14" s="11"/>
    </row>
    <row r="15" spans="1:32" s="42" customFormat="1" ht="24" customHeight="1">
      <c r="A15" s="75">
        <v>12</v>
      </c>
      <c r="B15" s="28" t="s">
        <v>213</v>
      </c>
      <c r="C15" s="5">
        <v>120000069185</v>
      </c>
      <c r="D15" s="101">
        <v>244024</v>
      </c>
      <c r="E15" s="28" t="s">
        <v>236</v>
      </c>
      <c r="F15" s="28" t="s">
        <v>237</v>
      </c>
      <c r="G15" s="29" t="s">
        <v>254</v>
      </c>
      <c r="H15" s="86">
        <f t="shared" si="6"/>
        <v>185.98130841121494</v>
      </c>
      <c r="I15" s="86">
        <f t="shared" si="7"/>
        <v>13.01869158878506</v>
      </c>
      <c r="J15" s="124">
        <v>199</v>
      </c>
      <c r="K15" s="28" t="s">
        <v>17</v>
      </c>
      <c r="L15" s="112"/>
      <c r="M15" s="113">
        <f t="shared" si="2"/>
        <v>185.98130841121494</v>
      </c>
      <c r="N15" s="114">
        <f t="shared" si="3"/>
        <v>92.990654205607484</v>
      </c>
      <c r="O15" s="114">
        <f t="shared" si="4"/>
        <v>37.196261682242977</v>
      </c>
      <c r="P15" s="114">
        <f t="shared" si="5"/>
        <v>55.794392523364479</v>
      </c>
      <c r="Q15" s="11"/>
      <c r="R15" s="186" t="s">
        <v>24</v>
      </c>
      <c r="S15" s="187"/>
      <c r="T15" s="14"/>
      <c r="U15" s="2"/>
      <c r="V15" s="2"/>
      <c r="W15" s="2"/>
      <c r="X15" s="2"/>
      <c r="Y15" s="11"/>
    </row>
    <row r="16" spans="1:32" s="46" customFormat="1" ht="24" customHeight="1">
      <c r="A16" s="75">
        <v>13</v>
      </c>
      <c r="B16" s="28" t="s">
        <v>214</v>
      </c>
      <c r="C16" s="5">
        <v>120000069179</v>
      </c>
      <c r="D16" s="100">
        <v>244020</v>
      </c>
      <c r="E16" s="28" t="s">
        <v>238</v>
      </c>
      <c r="F16" s="38" t="s">
        <v>74</v>
      </c>
      <c r="G16" s="29" t="s">
        <v>255</v>
      </c>
      <c r="H16" s="86">
        <f t="shared" si="6"/>
        <v>100</v>
      </c>
      <c r="I16" s="86">
        <f t="shared" si="7"/>
        <v>7</v>
      </c>
      <c r="J16" s="111">
        <v>107</v>
      </c>
      <c r="K16" s="28" t="s">
        <v>18</v>
      </c>
      <c r="L16" s="112"/>
      <c r="M16" s="113">
        <f t="shared" si="2"/>
        <v>100</v>
      </c>
      <c r="N16" s="114">
        <f t="shared" si="3"/>
        <v>50</v>
      </c>
      <c r="O16" s="114">
        <f t="shared" si="4"/>
        <v>20</v>
      </c>
      <c r="P16" s="114">
        <f t="shared" si="5"/>
        <v>30</v>
      </c>
      <c r="Q16" s="1"/>
      <c r="R16" s="184" t="s">
        <v>34</v>
      </c>
      <c r="S16" s="185"/>
      <c r="T16" s="14"/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s="42" customFormat="1" ht="24" customHeight="1">
      <c r="A17" s="75">
        <v>14</v>
      </c>
      <c r="B17" s="28" t="s">
        <v>215</v>
      </c>
      <c r="C17" s="5">
        <v>120000067004</v>
      </c>
      <c r="D17" s="100">
        <v>244020</v>
      </c>
      <c r="E17" s="28" t="s">
        <v>239</v>
      </c>
      <c r="F17" s="28" t="s">
        <v>76</v>
      </c>
      <c r="G17" s="29" t="s">
        <v>256</v>
      </c>
      <c r="H17" s="86">
        <f t="shared" si="6"/>
        <v>150</v>
      </c>
      <c r="I17" s="86">
        <f t="shared" si="7"/>
        <v>10.5</v>
      </c>
      <c r="J17" s="123" t="s">
        <v>260</v>
      </c>
      <c r="K17" s="125" t="s">
        <v>199</v>
      </c>
      <c r="L17" s="112"/>
      <c r="M17" s="113">
        <f t="shared" si="2"/>
        <v>150</v>
      </c>
      <c r="N17" s="114">
        <f t="shared" si="3"/>
        <v>75</v>
      </c>
      <c r="O17" s="114">
        <f t="shared" si="4"/>
        <v>30</v>
      </c>
      <c r="P17" s="114">
        <f t="shared" si="5"/>
        <v>45</v>
      </c>
      <c r="Q17" s="11"/>
      <c r="R17" s="184" t="s">
        <v>55</v>
      </c>
      <c r="S17" s="185"/>
      <c r="T17" s="14"/>
      <c r="U17" s="2"/>
      <c r="V17" s="2"/>
      <c r="W17" s="2"/>
      <c r="X17" s="2"/>
      <c r="Y17" s="11"/>
    </row>
    <row r="18" spans="1:25" s="42" customFormat="1" ht="24" customHeight="1">
      <c r="A18" s="75">
        <v>15</v>
      </c>
      <c r="B18" s="4" t="s">
        <v>216</v>
      </c>
      <c r="C18" s="5">
        <v>120000067651</v>
      </c>
      <c r="D18" s="100">
        <v>244024</v>
      </c>
      <c r="E18" s="28" t="s">
        <v>240</v>
      </c>
      <c r="F18" s="38" t="s">
        <v>74</v>
      </c>
      <c r="G18" s="29" t="s">
        <v>257</v>
      </c>
      <c r="H18" s="115">
        <f t="shared" si="6"/>
        <v>185.98130841121494</v>
      </c>
      <c r="I18" s="115">
        <f t="shared" si="7"/>
        <v>13.01869158878506</v>
      </c>
      <c r="J18" s="116">
        <v>199</v>
      </c>
      <c r="K18" s="4" t="s">
        <v>199</v>
      </c>
      <c r="L18" s="112"/>
      <c r="M18" s="113">
        <f t="shared" si="2"/>
        <v>185.98130841121494</v>
      </c>
      <c r="N18" s="114">
        <f t="shared" si="3"/>
        <v>92.990654205607484</v>
      </c>
      <c r="O18" s="114">
        <f t="shared" si="4"/>
        <v>37.196261682242977</v>
      </c>
      <c r="P18" s="114">
        <f t="shared" si="5"/>
        <v>55.794392523364479</v>
      </c>
      <c r="Q18" s="11"/>
      <c r="R18" s="186" t="s">
        <v>58</v>
      </c>
      <c r="S18" s="187"/>
      <c r="T18" s="14"/>
      <c r="U18" s="2"/>
      <c r="V18" s="2"/>
      <c r="W18" s="2"/>
      <c r="X18" s="2"/>
      <c r="Y18" s="11"/>
    </row>
    <row r="19" spans="1:25" s="42" customFormat="1" ht="24" customHeight="1">
      <c r="A19" s="75">
        <v>16</v>
      </c>
      <c r="B19" s="28" t="s">
        <v>217</v>
      </c>
      <c r="C19" s="5">
        <v>120000067001</v>
      </c>
      <c r="D19" s="100">
        <v>244027</v>
      </c>
      <c r="E19" s="28" t="s">
        <v>241</v>
      </c>
      <c r="F19" s="38" t="s">
        <v>74</v>
      </c>
      <c r="G19" s="29" t="s">
        <v>258</v>
      </c>
      <c r="H19" s="86">
        <f t="shared" ref="H19:H20" si="8">J19/1.07</f>
        <v>100</v>
      </c>
      <c r="I19" s="86">
        <f t="shared" ref="I19:I20" si="9">J19-H19</f>
        <v>7</v>
      </c>
      <c r="J19" s="124">
        <v>107</v>
      </c>
      <c r="K19" s="125" t="s">
        <v>199</v>
      </c>
      <c r="L19" s="112"/>
      <c r="M19" s="113">
        <f t="shared" si="2"/>
        <v>100</v>
      </c>
      <c r="N19" s="114">
        <f t="shared" si="3"/>
        <v>50</v>
      </c>
      <c r="O19" s="114">
        <f t="shared" si="4"/>
        <v>20</v>
      </c>
      <c r="P19" s="114">
        <f t="shared" si="5"/>
        <v>30</v>
      </c>
      <c r="Q19" s="11"/>
      <c r="R19" s="33"/>
      <c r="S19" s="33"/>
      <c r="T19" s="34"/>
      <c r="U19" s="2"/>
      <c r="V19" s="2"/>
      <c r="W19" s="2"/>
      <c r="X19" s="2"/>
      <c r="Y19" s="11"/>
    </row>
    <row r="20" spans="1:25" s="42" customFormat="1" ht="24" customHeight="1">
      <c r="A20" s="75">
        <v>17</v>
      </c>
      <c r="B20" s="28" t="s">
        <v>218</v>
      </c>
      <c r="C20" s="5">
        <v>120000069223</v>
      </c>
      <c r="D20" s="100">
        <v>244040</v>
      </c>
      <c r="E20" s="103" t="s">
        <v>242</v>
      </c>
      <c r="F20" s="28" t="s">
        <v>243</v>
      </c>
      <c r="G20" s="29" t="s">
        <v>259</v>
      </c>
      <c r="H20" s="86">
        <f t="shared" si="8"/>
        <v>200</v>
      </c>
      <c r="I20" s="86">
        <f t="shared" si="9"/>
        <v>14</v>
      </c>
      <c r="J20" s="124">
        <v>214</v>
      </c>
      <c r="K20" s="125" t="s">
        <v>199</v>
      </c>
      <c r="L20" s="112"/>
      <c r="M20" s="113">
        <f t="shared" si="2"/>
        <v>200</v>
      </c>
      <c r="N20" s="114">
        <f t="shared" si="3"/>
        <v>100</v>
      </c>
      <c r="O20" s="114">
        <f t="shared" si="4"/>
        <v>40</v>
      </c>
      <c r="P20" s="114">
        <f t="shared" si="5"/>
        <v>60</v>
      </c>
      <c r="Q20" s="11"/>
      <c r="R20" s="33"/>
      <c r="S20" s="33"/>
      <c r="T20" s="34"/>
      <c r="U20" s="2"/>
      <c r="V20" s="2"/>
      <c r="W20" s="2"/>
      <c r="X20" s="2"/>
      <c r="Y20" s="11"/>
    </row>
    <row r="21" spans="1:25" s="42" customFormat="1" ht="24" customHeight="1">
      <c r="A21" s="11"/>
      <c r="B21" s="11"/>
      <c r="C21" s="1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2"/>
      <c r="S21" s="2"/>
      <c r="T21" s="2"/>
      <c r="U21" s="2"/>
      <c r="V21" s="2"/>
      <c r="W21" s="2"/>
      <c r="X21" s="2"/>
      <c r="Y21" s="11"/>
    </row>
    <row r="22" spans="1:25" s="42" customFormat="1" ht="24" customHeight="1">
      <c r="A22" s="11"/>
      <c r="B22" s="11"/>
      <c r="C22" s="110"/>
      <c r="D22" s="11"/>
      <c r="E22" s="11"/>
      <c r="F22" s="11"/>
      <c r="G22" s="11"/>
      <c r="H22" s="109">
        <f>SUM(H4:H21)</f>
        <v>2290.6542056074768</v>
      </c>
      <c r="I22" s="109">
        <f t="shared" ref="I22:J22" si="10">SUM(I4:I21)</f>
        <v>160.34579439252343</v>
      </c>
      <c r="J22" s="109">
        <f t="shared" si="10"/>
        <v>1809</v>
      </c>
      <c r="K22" s="11"/>
      <c r="L22" s="11"/>
      <c r="M22" s="109">
        <f>SUM(M4:M21)</f>
        <v>2290.6542056074768</v>
      </c>
      <c r="N22" s="109">
        <f t="shared" ref="N22:P22" si="11">SUM(N4:N21)</f>
        <v>1145.3271028037384</v>
      </c>
      <c r="O22" s="109">
        <f t="shared" si="11"/>
        <v>458.13084112149522</v>
      </c>
      <c r="P22" s="109">
        <f t="shared" si="11"/>
        <v>687.19626168224295</v>
      </c>
      <c r="Q22" s="11"/>
      <c r="R22" s="188" t="s">
        <v>25</v>
      </c>
      <c r="S22" s="189"/>
      <c r="T22" s="189"/>
      <c r="U22" s="189"/>
      <c r="V22" s="189"/>
      <c r="W22" s="189"/>
      <c r="X22" s="189"/>
      <c r="Y22" s="190"/>
    </row>
    <row r="23" spans="1:25" s="42" customFormat="1" ht="24" customHeight="1">
      <c r="A23" s="11"/>
      <c r="B23" s="11"/>
      <c r="C23" s="1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23" t="s">
        <v>26</v>
      </c>
      <c r="S23" s="23" t="s">
        <v>27</v>
      </c>
      <c r="T23" s="23" t="s">
        <v>28</v>
      </c>
      <c r="U23" s="24" t="s">
        <v>29</v>
      </c>
      <c r="V23" s="23" t="s">
        <v>30</v>
      </c>
      <c r="W23" s="23" t="s">
        <v>31</v>
      </c>
      <c r="X23" s="23" t="s">
        <v>32</v>
      </c>
      <c r="Y23" s="23" t="s">
        <v>33</v>
      </c>
    </row>
    <row r="24" spans="1:25" s="42" customFormat="1" ht="24" customHeight="1">
      <c r="A24" s="11"/>
      <c r="B24" s="11"/>
      <c r="C24" s="1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5">
        <v>1</v>
      </c>
      <c r="S24" s="80" t="s">
        <v>16</v>
      </c>
      <c r="T24" s="16" t="s">
        <v>35</v>
      </c>
      <c r="U24" s="17" t="s">
        <v>36</v>
      </c>
      <c r="V24" s="15" t="s">
        <v>37</v>
      </c>
      <c r="W24" s="18">
        <f>SUM(T11,T4)</f>
        <v>171.79906542056077</v>
      </c>
      <c r="X24" s="18">
        <f t="shared" ref="X24:X27" si="12">W24*4%</f>
        <v>6.8719626168224304</v>
      </c>
      <c r="Y24" s="18">
        <f>(W24-X24)</f>
        <v>164.92710280373834</v>
      </c>
    </row>
    <row r="25" spans="1:25" s="42" customFormat="1" ht="24" customHeight="1">
      <c r="A25" s="11"/>
      <c r="B25" s="11"/>
      <c r="C25" s="1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5">
        <v>2</v>
      </c>
      <c r="S25" s="19" t="s">
        <v>20</v>
      </c>
      <c r="T25" s="16" t="s">
        <v>38</v>
      </c>
      <c r="U25" s="17" t="s">
        <v>36</v>
      </c>
      <c r="V25" s="15" t="s">
        <v>37</v>
      </c>
      <c r="W25" s="18">
        <f>SUM(T7)</f>
        <v>629.92990654205607</v>
      </c>
      <c r="X25" s="18">
        <f t="shared" si="12"/>
        <v>25.197196261682244</v>
      </c>
      <c r="Y25" s="18">
        <f t="shared" ref="Y25:Y32" si="13">(W25-X25)</f>
        <v>604.73271028037379</v>
      </c>
    </row>
    <row r="26" spans="1:25" s="42" customFormat="1" ht="24" customHeight="1">
      <c r="A26" s="11"/>
      <c r="B26" s="11"/>
      <c r="C26" s="11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5">
        <v>3</v>
      </c>
      <c r="S26" s="80" t="s">
        <v>17</v>
      </c>
      <c r="T26" s="16" t="s">
        <v>39</v>
      </c>
      <c r="U26" s="17" t="s">
        <v>40</v>
      </c>
      <c r="V26" s="15" t="s">
        <v>37</v>
      </c>
      <c r="W26" s="18">
        <f>SUM(T5,T12)</f>
        <v>376.6121495327103</v>
      </c>
      <c r="X26" s="18">
        <f t="shared" si="12"/>
        <v>15.064485981308412</v>
      </c>
      <c r="Y26" s="18">
        <f t="shared" si="13"/>
        <v>361.54766355140191</v>
      </c>
    </row>
    <row r="27" spans="1:25" s="42" customFormat="1" ht="24" customHeight="1">
      <c r="A27" s="11"/>
      <c r="B27" s="11"/>
      <c r="C27" s="11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2"/>
      <c r="R27" s="15">
        <v>4</v>
      </c>
      <c r="S27" s="80" t="s">
        <v>15</v>
      </c>
      <c r="T27" s="16" t="s">
        <v>39</v>
      </c>
      <c r="U27" s="17" t="s">
        <v>41</v>
      </c>
      <c r="V27" s="15" t="s">
        <v>37</v>
      </c>
      <c r="W27" s="18">
        <f>SUM(T6,T13)</f>
        <v>332.59345794392527</v>
      </c>
      <c r="X27" s="18">
        <f t="shared" si="12"/>
        <v>13.303738317757011</v>
      </c>
      <c r="Y27" s="18">
        <f t="shared" si="13"/>
        <v>319.28971962616828</v>
      </c>
    </row>
    <row r="28" spans="1:25" s="42" customFormat="1" ht="24" customHeight="1">
      <c r="A28" s="11"/>
      <c r="B28" s="11"/>
      <c r="C28" s="1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2"/>
      <c r="R28" s="15">
        <v>5</v>
      </c>
      <c r="S28" s="80" t="s">
        <v>22</v>
      </c>
      <c r="T28" s="16" t="s">
        <v>44</v>
      </c>
      <c r="U28" s="17" t="s">
        <v>45</v>
      </c>
      <c r="V28" s="15" t="s">
        <v>37</v>
      </c>
      <c r="W28" s="18">
        <f>SUM(T14,T9)</f>
        <v>779.71962616822418</v>
      </c>
      <c r="X28" s="18">
        <f>W28*4%</f>
        <v>31.188785046728967</v>
      </c>
      <c r="Y28" s="18">
        <f t="shared" si="13"/>
        <v>748.5308411214952</v>
      </c>
    </row>
    <row r="29" spans="1:25" s="42" customFormat="1" ht="24" customHeight="1">
      <c r="A29" s="11"/>
      <c r="B29" s="11"/>
      <c r="C29" s="11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2"/>
      <c r="R29" s="15">
        <v>6</v>
      </c>
      <c r="S29" s="31" t="s">
        <v>24</v>
      </c>
      <c r="T29" s="36" t="s">
        <v>46</v>
      </c>
      <c r="U29" s="3" t="s">
        <v>47</v>
      </c>
      <c r="V29" s="3" t="s">
        <v>37</v>
      </c>
      <c r="W29" s="18">
        <f>SUM(T15)</f>
        <v>0</v>
      </c>
      <c r="X29" s="18">
        <f>W29*4%</f>
        <v>0</v>
      </c>
      <c r="Y29" s="18">
        <f t="shared" si="13"/>
        <v>0</v>
      </c>
    </row>
    <row r="30" spans="1:25" s="42" customFormat="1" ht="24" customHeight="1">
      <c r="A30" s="11"/>
      <c r="B30" s="11"/>
      <c r="C30" s="11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2"/>
      <c r="R30" s="15">
        <v>7</v>
      </c>
      <c r="S30" s="35" t="s">
        <v>34</v>
      </c>
      <c r="T30" s="31" t="s">
        <v>54</v>
      </c>
      <c r="U30" s="3" t="s">
        <v>48</v>
      </c>
      <c r="V30" s="3" t="s">
        <v>37</v>
      </c>
      <c r="W30" s="18">
        <f>SUM(T16)</f>
        <v>0</v>
      </c>
      <c r="X30" s="18">
        <f>W30*4%</f>
        <v>0</v>
      </c>
      <c r="Y30" s="18">
        <f t="shared" si="13"/>
        <v>0</v>
      </c>
    </row>
    <row r="31" spans="1:25" s="42" customFormat="1" ht="24" customHeight="1">
      <c r="A31" s="11"/>
      <c r="B31" s="11"/>
      <c r="C31" s="11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2"/>
      <c r="R31" s="15">
        <v>8</v>
      </c>
      <c r="S31" s="35" t="s">
        <v>55</v>
      </c>
      <c r="T31" s="31" t="s">
        <v>56</v>
      </c>
      <c r="U31" s="3" t="s">
        <v>57</v>
      </c>
      <c r="V31" s="3" t="s">
        <v>37</v>
      </c>
      <c r="W31" s="18">
        <f>SUM(T17)</f>
        <v>0</v>
      </c>
      <c r="X31" s="18">
        <f t="shared" ref="X31:X32" si="14">W31*4%</f>
        <v>0</v>
      </c>
      <c r="Y31" s="18">
        <f t="shared" si="13"/>
        <v>0</v>
      </c>
    </row>
    <row r="32" spans="1:25" s="42" customFormat="1" ht="24" customHeight="1">
      <c r="A32" s="11"/>
      <c r="B32" s="11"/>
      <c r="C32" s="11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2"/>
      <c r="R32" s="15">
        <v>9</v>
      </c>
      <c r="S32" s="40" t="s">
        <v>58</v>
      </c>
      <c r="T32" s="31" t="s">
        <v>59</v>
      </c>
      <c r="U32" s="3" t="s">
        <v>60</v>
      </c>
      <c r="V32" s="3" t="s">
        <v>37</v>
      </c>
      <c r="W32" s="18">
        <f>SUM(T18)</f>
        <v>0</v>
      </c>
      <c r="X32" s="18">
        <f t="shared" si="14"/>
        <v>0</v>
      </c>
      <c r="Y32" s="18">
        <f t="shared" si="13"/>
        <v>0</v>
      </c>
    </row>
    <row r="33" spans="1:25" s="42" customFormat="1" ht="24" customHeight="1" thickBot="1">
      <c r="A33" s="11"/>
      <c r="B33" s="11"/>
      <c r="C33" s="1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2"/>
      <c r="R33" s="11"/>
      <c r="S33" s="20"/>
      <c r="T33" s="20"/>
      <c r="U33" s="20"/>
      <c r="V33" s="26" t="s">
        <v>49</v>
      </c>
      <c r="W33" s="27">
        <f>SUM(W24:W32)</f>
        <v>2290.6542056074768</v>
      </c>
      <c r="X33" s="27">
        <f>SUM(X24:X32)</f>
        <v>91.626168224299064</v>
      </c>
      <c r="Y33" s="27">
        <f>SUM(Y24:Y32)</f>
        <v>2199.0280373831774</v>
      </c>
    </row>
    <row r="34" spans="1:25" s="42" customFormat="1" ht="24" customHeight="1" thickTop="1">
      <c r="A34" s="11"/>
      <c r="B34" s="11"/>
      <c r="C34" s="11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20"/>
    </row>
    <row r="35" spans="1:25" s="42" customFormat="1" ht="24" customHeight="1">
      <c r="A35" s="11"/>
      <c r="B35" s="11"/>
      <c r="C35" s="110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2"/>
    </row>
    <row r="36" spans="1:25" s="42" customFormat="1" ht="24" customHeight="1">
      <c r="A36" s="11"/>
      <c r="B36" s="11"/>
      <c r="C36" s="11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2"/>
    </row>
    <row r="37" spans="1:25" s="42" customFormat="1" ht="24" customHeight="1">
      <c r="A37" s="11"/>
      <c r="B37" s="11"/>
      <c r="C37" s="1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2"/>
    </row>
    <row r="38" spans="1:25" s="42" customFormat="1" ht="24" customHeight="1">
      <c r="A38" s="11"/>
      <c r="B38" s="11"/>
      <c r="C38" s="1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"/>
    </row>
    <row r="39" spans="1:25" s="42" customFormat="1" ht="24" customHeight="1">
      <c r="A39" s="11"/>
      <c r="B39" s="11"/>
      <c r="C39" s="11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"/>
    </row>
    <row r="40" spans="1:25" s="42" customFormat="1" ht="24" customHeight="1">
      <c r="A40" s="11"/>
      <c r="B40" s="11"/>
      <c r="C40" s="110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"/>
    </row>
    <row r="41" spans="1:25" s="42" customFormat="1" ht="24" customHeight="1">
      <c r="A41" s="11"/>
      <c r="B41" s="11"/>
      <c r="C41" s="110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20"/>
    </row>
    <row r="42" spans="1:25" s="42" customFormat="1" ht="24" customHeight="1">
      <c r="A42" s="11"/>
      <c r="B42" s="11"/>
      <c r="C42" s="110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20"/>
    </row>
    <row r="43" spans="1:25" s="42" customFormat="1" ht="23.4">
      <c r="A43" s="11"/>
      <c r="B43" s="11"/>
      <c r="C43" s="11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25" s="42" customFormat="1" ht="23.4">
      <c r="A44" s="11"/>
      <c r="B44" s="11"/>
      <c r="C44" s="110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25" s="42" customFormat="1" ht="23.4">
      <c r="A45" s="11"/>
      <c r="B45" s="11"/>
      <c r="C45" s="11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25" s="42" customFormat="1" ht="23.4">
      <c r="A46" s="11"/>
      <c r="B46" s="11"/>
      <c r="C46" s="110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25" s="42" customFormat="1" ht="23.4">
      <c r="A47" s="11"/>
      <c r="B47" s="11"/>
      <c r="C47" s="110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25" s="42" customFormat="1" ht="23.4">
      <c r="A48" s="11"/>
      <c r="B48" s="11"/>
      <c r="C48" s="110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25" s="42" customFormat="1" ht="23.4">
      <c r="A49" s="11"/>
      <c r="B49" s="11"/>
      <c r="C49" s="11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25" s="42" customFormat="1" ht="23.4">
      <c r="C50" s="43"/>
    </row>
    <row r="51" spans="1:25" s="42" customFormat="1" ht="23.4">
      <c r="C51" s="43"/>
    </row>
    <row r="52" spans="1:25" s="42" customFormat="1" ht="23.4">
      <c r="C52" s="43"/>
    </row>
    <row r="53" spans="1:25" s="42" customFormat="1" ht="23.4">
      <c r="C53" s="43"/>
    </row>
    <row r="54" spans="1:25" s="42" customFormat="1" ht="23.4">
      <c r="C54" s="43"/>
    </row>
    <row r="55" spans="1:25" s="42" customFormat="1" ht="23.4">
      <c r="C55" s="43"/>
    </row>
    <row r="56" spans="1:25" s="42" customFormat="1" ht="23.4">
      <c r="C56" s="43"/>
      <c r="S56" s="10"/>
      <c r="T56" s="10"/>
      <c r="U56" s="10"/>
      <c r="V56" s="10"/>
      <c r="W56" s="10"/>
      <c r="X56" s="10"/>
      <c r="Y56" s="10"/>
    </row>
    <row r="57" spans="1:25" s="42" customFormat="1" ht="23.4">
      <c r="C57" s="43"/>
      <c r="R57" s="10"/>
      <c r="S57" s="10"/>
      <c r="T57" s="10"/>
      <c r="U57" s="10"/>
      <c r="V57" s="10"/>
      <c r="W57" s="10"/>
      <c r="X57" s="10"/>
      <c r="Y57" s="10"/>
    </row>
    <row r="58" spans="1:25" s="42" customFormat="1" ht="23.4">
      <c r="C58" s="43"/>
      <c r="R58" s="10"/>
      <c r="S58" s="10"/>
      <c r="T58" s="10"/>
      <c r="U58" s="10"/>
      <c r="V58" s="10"/>
      <c r="W58" s="10"/>
      <c r="X58" s="10"/>
      <c r="Y58" s="10"/>
    </row>
  </sheetData>
  <mergeCells count="34">
    <mergeCell ref="R16:S16"/>
    <mergeCell ref="R17:S17"/>
    <mergeCell ref="R18:S18"/>
    <mergeCell ref="R22:Y22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P2:P3"/>
    <mergeCell ref="R2:S2"/>
    <mergeCell ref="R3:S3"/>
    <mergeCell ref="J2:J3"/>
    <mergeCell ref="M2:M3"/>
    <mergeCell ref="N2:N3"/>
    <mergeCell ref="O2:O3"/>
    <mergeCell ref="R4:S4"/>
    <mergeCell ref="R5:S5"/>
    <mergeCell ref="R6:S6"/>
  </mergeCells>
  <pageMargins left="0.31496062992125984" right="0.31496062992125984" top="0.55118110236220474" bottom="0.35433070866141736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F2443-10FA-4A89-9775-4E46FB2AA267}">
  <dimension ref="A1:AF58"/>
  <sheetViews>
    <sheetView view="pageBreakPreview" zoomScale="20" zoomScaleNormal="70" zoomScaleSheetLayoutView="20" workbookViewId="0">
      <selection activeCell="C2" sqref="C1:C1048576"/>
    </sheetView>
  </sheetViews>
  <sheetFormatPr defaultRowHeight="14.4"/>
  <cols>
    <col min="1" max="1" width="5.6640625" style="10" bestFit="1" customWidth="1"/>
    <col min="2" max="2" width="24.5546875" style="10" bestFit="1" customWidth="1"/>
    <col min="3" max="3" width="14.77734375" style="39" bestFit="1" customWidth="1"/>
    <col min="4" max="4" width="16.44140625" style="10" bestFit="1" customWidth="1"/>
    <col min="5" max="5" width="31.77734375" style="10" customWidth="1"/>
    <col min="6" max="6" width="23.109375" style="10" bestFit="1" customWidth="1"/>
    <col min="7" max="7" width="15.5546875" style="10" customWidth="1"/>
    <col min="8" max="9" width="15.6640625" style="10" bestFit="1" customWidth="1"/>
    <col min="10" max="10" width="19.77734375" style="10" bestFit="1" customWidth="1"/>
    <col min="11" max="11" width="20.44140625" style="10" bestFit="1" customWidth="1"/>
    <col min="12" max="12" width="2.44140625" style="10" customWidth="1"/>
    <col min="13" max="13" width="11.77734375" style="10" customWidth="1"/>
    <col min="14" max="14" width="15.109375" style="10" customWidth="1"/>
    <col min="15" max="15" width="15.44140625" style="10" customWidth="1"/>
    <col min="16" max="16" width="10.33203125" style="10" bestFit="1" customWidth="1"/>
    <col min="17" max="17" width="4.44140625" style="10" bestFit="1" customWidth="1"/>
    <col min="18" max="18" width="4.77734375" style="10" bestFit="1" customWidth="1"/>
    <col min="19" max="19" width="31.44140625" style="10" bestFit="1" customWidth="1"/>
    <col min="20" max="20" width="22.33203125" style="10" bestFit="1" customWidth="1"/>
    <col min="21" max="21" width="13.109375" style="10" bestFit="1" customWidth="1"/>
    <col min="22" max="22" width="9.77734375" style="10" bestFit="1" customWidth="1"/>
    <col min="23" max="23" width="11" style="10" bestFit="1" customWidth="1"/>
    <col min="24" max="24" width="11.109375" style="10" bestFit="1" customWidth="1"/>
    <col min="25" max="25" width="11.33203125" style="10" bestFit="1" customWidth="1"/>
    <col min="26" max="16384" width="8.88671875" style="10"/>
  </cols>
  <sheetData>
    <row r="1" spans="1:32" ht="45" customHeight="1">
      <c r="A1" s="193" t="s">
        <v>376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25"/>
      <c r="Z1" s="25"/>
      <c r="AA1" s="25"/>
      <c r="AB1" s="25"/>
    </row>
    <row r="2" spans="1:32" s="77" customFormat="1" ht="24" customHeight="1">
      <c r="A2" s="175" t="s">
        <v>0</v>
      </c>
      <c r="B2" s="177" t="s">
        <v>1</v>
      </c>
      <c r="C2" s="178" t="s">
        <v>2</v>
      </c>
      <c r="D2" s="179" t="s">
        <v>3</v>
      </c>
      <c r="E2" s="180" t="s">
        <v>106</v>
      </c>
      <c r="F2" s="180" t="s">
        <v>63</v>
      </c>
      <c r="G2" s="177" t="s">
        <v>4</v>
      </c>
      <c r="H2" s="182" t="s">
        <v>5</v>
      </c>
      <c r="I2" s="182" t="s">
        <v>6</v>
      </c>
      <c r="J2" s="182" t="s">
        <v>7</v>
      </c>
      <c r="K2" s="182" t="s">
        <v>8</v>
      </c>
      <c r="L2" s="11"/>
      <c r="M2" s="170" t="s">
        <v>9</v>
      </c>
      <c r="N2" s="170" t="s">
        <v>10</v>
      </c>
      <c r="O2" s="170" t="s">
        <v>11</v>
      </c>
      <c r="P2" s="170" t="s">
        <v>12</v>
      </c>
      <c r="Q2" s="11"/>
      <c r="R2" s="183" t="s">
        <v>13</v>
      </c>
      <c r="S2" s="183"/>
      <c r="T2" s="76">
        <f>SUM(M38)</f>
        <v>5027.3457943925214</v>
      </c>
      <c r="U2" s="11"/>
      <c r="V2" s="11"/>
      <c r="W2" s="11"/>
      <c r="X2" s="11"/>
      <c r="Y2" s="11"/>
    </row>
    <row r="3" spans="1:32" s="77" customFormat="1" ht="24" customHeight="1">
      <c r="A3" s="176"/>
      <c r="B3" s="177"/>
      <c r="C3" s="178"/>
      <c r="D3" s="179"/>
      <c r="E3" s="181"/>
      <c r="F3" s="181"/>
      <c r="G3" s="177"/>
      <c r="H3" s="182"/>
      <c r="I3" s="182"/>
      <c r="J3" s="182"/>
      <c r="K3" s="182"/>
      <c r="L3" s="11"/>
      <c r="M3" s="171"/>
      <c r="N3" s="171"/>
      <c r="O3" s="171"/>
      <c r="P3" s="171"/>
      <c r="Q3" s="11"/>
      <c r="R3" s="183" t="s">
        <v>14</v>
      </c>
      <c r="S3" s="183"/>
      <c r="T3" s="76">
        <f>SUM(N38)</f>
        <v>2513.6728971962611</v>
      </c>
      <c r="U3" s="11"/>
      <c r="V3" s="11"/>
      <c r="W3" s="11"/>
      <c r="X3" s="11"/>
      <c r="Y3" s="11"/>
    </row>
    <row r="4" spans="1:32" s="78" customFormat="1" ht="24" customHeight="1">
      <c r="A4" s="75">
        <v>1</v>
      </c>
      <c r="B4" s="128" t="s">
        <v>295</v>
      </c>
      <c r="C4" s="141">
        <v>120000069085</v>
      </c>
      <c r="D4" s="126">
        <v>243998</v>
      </c>
      <c r="E4" s="128" t="s">
        <v>328</v>
      </c>
      <c r="F4" s="144" t="s">
        <v>329</v>
      </c>
      <c r="G4" s="145" t="s">
        <v>262</v>
      </c>
      <c r="H4" s="92">
        <f t="shared" ref="H4:H36" si="0">J4/1.07</f>
        <v>100</v>
      </c>
      <c r="I4" s="92">
        <f t="shared" ref="I4:I36" si="1">J4-H4</f>
        <v>7</v>
      </c>
      <c r="J4" s="58">
        <v>107</v>
      </c>
      <c r="K4" s="135" t="s">
        <v>199</v>
      </c>
      <c r="L4" s="11"/>
      <c r="M4" s="6">
        <f t="shared" ref="M4:M36" si="2">H4</f>
        <v>100</v>
      </c>
      <c r="N4" s="41">
        <f t="shared" ref="N4:N36" si="3">M4-(M4*50/100)</f>
        <v>50</v>
      </c>
      <c r="O4" s="41">
        <f t="shared" ref="O4:O36" si="4">M4-(M4*80/100)</f>
        <v>20</v>
      </c>
      <c r="P4" s="41">
        <f t="shared" ref="P4:P36" si="5">M4-(M4*70/100)</f>
        <v>30</v>
      </c>
      <c r="Q4" s="45"/>
      <c r="R4" s="172" t="s">
        <v>16</v>
      </c>
      <c r="S4" s="172"/>
      <c r="T4" s="13">
        <f>T3*15/100</f>
        <v>377.05093457943917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8" customFormat="1" ht="24" customHeight="1">
      <c r="A5" s="75">
        <v>2</v>
      </c>
      <c r="B5" s="128" t="s">
        <v>296</v>
      </c>
      <c r="C5" s="142">
        <v>120000069182</v>
      </c>
      <c r="D5" s="126">
        <v>244022</v>
      </c>
      <c r="E5" s="128" t="s">
        <v>330</v>
      </c>
      <c r="F5" s="144" t="s">
        <v>331</v>
      </c>
      <c r="G5" s="145" t="s">
        <v>263</v>
      </c>
      <c r="H5" s="86">
        <f t="shared" si="0"/>
        <v>199</v>
      </c>
      <c r="I5" s="86">
        <f t="shared" si="1"/>
        <v>13.930000000000007</v>
      </c>
      <c r="J5" s="136">
        <v>212.93</v>
      </c>
      <c r="K5" s="137" t="s">
        <v>51</v>
      </c>
      <c r="L5" s="11"/>
      <c r="M5" s="6">
        <f t="shared" si="2"/>
        <v>199</v>
      </c>
      <c r="N5" s="41">
        <f t="shared" si="3"/>
        <v>99.5</v>
      </c>
      <c r="O5" s="41">
        <f t="shared" si="4"/>
        <v>39.800000000000011</v>
      </c>
      <c r="P5" s="41">
        <f t="shared" si="5"/>
        <v>59.699999999999989</v>
      </c>
      <c r="Q5" s="45"/>
      <c r="R5" s="172" t="s">
        <v>17</v>
      </c>
      <c r="S5" s="172"/>
      <c r="T5" s="13">
        <f>T3*15/100</f>
        <v>377.05093457943917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108" customFormat="1" ht="23.4">
      <c r="A6" s="104">
        <v>3</v>
      </c>
      <c r="B6" s="129" t="s">
        <v>297</v>
      </c>
      <c r="C6" s="142">
        <v>120000069188</v>
      </c>
      <c r="D6" s="126">
        <v>244025</v>
      </c>
      <c r="E6" s="133" t="s">
        <v>332</v>
      </c>
      <c r="F6" s="146" t="s">
        <v>333</v>
      </c>
      <c r="G6" s="147" t="s">
        <v>264</v>
      </c>
      <c r="H6" s="86">
        <f t="shared" si="0"/>
        <v>150</v>
      </c>
      <c r="I6" s="86">
        <f t="shared" si="1"/>
        <v>10.5</v>
      </c>
      <c r="J6" s="138" t="s">
        <v>260</v>
      </c>
      <c r="K6" s="139" t="s">
        <v>199</v>
      </c>
      <c r="L6" s="1"/>
      <c r="M6" s="22">
        <f t="shared" si="2"/>
        <v>150</v>
      </c>
      <c r="N6" s="134">
        <f t="shared" si="3"/>
        <v>75</v>
      </c>
      <c r="O6" s="134">
        <f t="shared" si="4"/>
        <v>30</v>
      </c>
      <c r="P6" s="134">
        <f t="shared" si="5"/>
        <v>45</v>
      </c>
      <c r="R6" s="191" t="s">
        <v>15</v>
      </c>
      <c r="S6" s="191"/>
      <c r="T6" s="7">
        <f>T3*15/100</f>
        <v>377.05093457943917</v>
      </c>
      <c r="U6" s="8"/>
      <c r="V6" s="8"/>
      <c r="W6" s="8"/>
      <c r="X6" s="8"/>
      <c r="Y6" s="1"/>
      <c r="Z6" s="46"/>
      <c r="AA6" s="46"/>
      <c r="AB6" s="46"/>
      <c r="AC6" s="46"/>
    </row>
    <row r="7" spans="1:32" s="78" customFormat="1" ht="24" customHeight="1">
      <c r="A7" s="75">
        <v>4</v>
      </c>
      <c r="B7" s="128" t="s">
        <v>298</v>
      </c>
      <c r="C7" s="142">
        <v>120000069196</v>
      </c>
      <c r="D7" s="126">
        <v>244031</v>
      </c>
      <c r="E7" s="128" t="s">
        <v>334</v>
      </c>
      <c r="F7" s="144" t="s">
        <v>335</v>
      </c>
      <c r="G7" s="145" t="s">
        <v>265</v>
      </c>
      <c r="H7" s="86">
        <f t="shared" si="0"/>
        <v>150</v>
      </c>
      <c r="I7" s="86">
        <f t="shared" si="1"/>
        <v>10.5</v>
      </c>
      <c r="J7" s="140">
        <v>160.5</v>
      </c>
      <c r="K7" s="135" t="s">
        <v>199</v>
      </c>
      <c r="L7" s="11"/>
      <c r="M7" s="6">
        <f t="shared" si="2"/>
        <v>150</v>
      </c>
      <c r="N7" s="41">
        <f t="shared" si="3"/>
        <v>75</v>
      </c>
      <c r="O7" s="41">
        <f t="shared" si="4"/>
        <v>30</v>
      </c>
      <c r="P7" s="41">
        <f t="shared" si="5"/>
        <v>45</v>
      </c>
      <c r="Q7" s="45"/>
      <c r="R7" s="172" t="s">
        <v>20</v>
      </c>
      <c r="S7" s="172"/>
      <c r="T7" s="13">
        <f>T3*55/100</f>
        <v>1382.5200934579436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8" customFormat="1" ht="24" customHeight="1">
      <c r="A8" s="75">
        <v>5</v>
      </c>
      <c r="B8" s="128" t="s">
        <v>299</v>
      </c>
      <c r="C8" s="142">
        <v>120000069209</v>
      </c>
      <c r="D8" s="126">
        <v>244034</v>
      </c>
      <c r="E8" s="128" t="s">
        <v>336</v>
      </c>
      <c r="F8" s="144" t="s">
        <v>337</v>
      </c>
      <c r="G8" s="145" t="s">
        <v>266</v>
      </c>
      <c r="H8" s="86">
        <f t="shared" si="0"/>
        <v>166.66355140186917</v>
      </c>
      <c r="I8" s="86">
        <f t="shared" si="1"/>
        <v>11.666448598130842</v>
      </c>
      <c r="J8" s="136">
        <v>178.33</v>
      </c>
      <c r="K8" s="135" t="s">
        <v>199</v>
      </c>
      <c r="L8" s="11"/>
      <c r="M8" s="6">
        <f t="shared" si="2"/>
        <v>166.66355140186917</v>
      </c>
      <c r="N8" s="41">
        <f t="shared" si="3"/>
        <v>83.3317757009346</v>
      </c>
      <c r="O8" s="41">
        <f t="shared" si="4"/>
        <v>33.332710280373817</v>
      </c>
      <c r="P8" s="41">
        <f t="shared" si="5"/>
        <v>49.99906542056074</v>
      </c>
      <c r="Q8" s="45"/>
      <c r="R8" s="183" t="s">
        <v>21</v>
      </c>
      <c r="S8" s="183"/>
      <c r="T8" s="76">
        <f>SUM(O38)</f>
        <v>1005.4691588785043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8" customFormat="1" ht="24" customHeight="1">
      <c r="A9" s="75">
        <v>6</v>
      </c>
      <c r="B9" s="128" t="s">
        <v>300</v>
      </c>
      <c r="C9" s="142">
        <v>120000069210</v>
      </c>
      <c r="D9" s="126">
        <v>244035</v>
      </c>
      <c r="E9" s="128" t="s">
        <v>338</v>
      </c>
      <c r="F9" s="144" t="s">
        <v>335</v>
      </c>
      <c r="G9" s="145" t="s">
        <v>267</v>
      </c>
      <c r="H9" s="86">
        <f t="shared" si="0"/>
        <v>150</v>
      </c>
      <c r="I9" s="86">
        <f t="shared" si="1"/>
        <v>10.5</v>
      </c>
      <c r="J9" s="138" t="s">
        <v>260</v>
      </c>
      <c r="K9" s="137" t="s">
        <v>17</v>
      </c>
      <c r="L9" s="11"/>
      <c r="M9" s="6">
        <f t="shared" si="2"/>
        <v>150</v>
      </c>
      <c r="N9" s="41">
        <f t="shared" si="3"/>
        <v>75</v>
      </c>
      <c r="O9" s="41">
        <f t="shared" si="4"/>
        <v>30</v>
      </c>
      <c r="P9" s="41">
        <f t="shared" si="5"/>
        <v>45</v>
      </c>
      <c r="Q9" s="45"/>
      <c r="R9" s="191" t="s">
        <v>22</v>
      </c>
      <c r="S9" s="191"/>
      <c r="T9" s="7">
        <f>SUM(T8)</f>
        <v>1005.4691588785043</v>
      </c>
      <c r="U9" s="8"/>
      <c r="V9" s="8"/>
      <c r="W9" s="8"/>
      <c r="X9" s="8"/>
      <c r="Y9" s="1"/>
      <c r="Z9" s="42"/>
      <c r="AA9" s="42"/>
      <c r="AB9" s="42"/>
      <c r="AC9" s="42"/>
      <c r="AD9" s="42"/>
      <c r="AE9" s="42"/>
      <c r="AF9" s="42"/>
    </row>
    <row r="10" spans="1:32" s="42" customFormat="1" ht="24" customHeight="1">
      <c r="A10" s="75">
        <v>7</v>
      </c>
      <c r="B10" s="128" t="s">
        <v>301</v>
      </c>
      <c r="C10" s="142">
        <v>120000069219</v>
      </c>
      <c r="D10" s="126">
        <v>244038</v>
      </c>
      <c r="E10" s="128" t="s">
        <v>339</v>
      </c>
      <c r="F10" s="144" t="s">
        <v>335</v>
      </c>
      <c r="G10" s="145" t="s">
        <v>268</v>
      </c>
      <c r="H10" s="86">
        <f t="shared" si="0"/>
        <v>150</v>
      </c>
      <c r="I10" s="86">
        <f t="shared" si="1"/>
        <v>10.5</v>
      </c>
      <c r="J10" s="138" t="s">
        <v>260</v>
      </c>
      <c r="K10" s="135" t="s">
        <v>199</v>
      </c>
      <c r="L10" s="11"/>
      <c r="M10" s="6">
        <f t="shared" si="2"/>
        <v>150</v>
      </c>
      <c r="N10" s="41">
        <f t="shared" si="3"/>
        <v>75</v>
      </c>
      <c r="O10" s="41">
        <f t="shared" si="4"/>
        <v>30</v>
      </c>
      <c r="P10" s="41">
        <f t="shared" si="5"/>
        <v>45</v>
      </c>
      <c r="Q10" s="11"/>
      <c r="R10" s="183" t="s">
        <v>23</v>
      </c>
      <c r="S10" s="183"/>
      <c r="T10" s="76">
        <f>SUM(P38)</f>
        <v>1508.2037383177565</v>
      </c>
      <c r="U10" s="2"/>
      <c r="V10" s="2"/>
      <c r="W10" s="2"/>
      <c r="X10" s="2"/>
      <c r="Y10" s="11"/>
      <c r="Z10" s="46"/>
      <c r="AA10" s="46"/>
      <c r="AB10" s="46"/>
      <c r="AC10" s="46"/>
    </row>
    <row r="11" spans="1:32" s="42" customFormat="1" ht="24" customHeight="1">
      <c r="A11" s="75">
        <v>8</v>
      </c>
      <c r="B11" s="128" t="s">
        <v>302</v>
      </c>
      <c r="C11" s="142">
        <v>120000069224</v>
      </c>
      <c r="D11" s="126">
        <v>244040</v>
      </c>
      <c r="E11" s="128" t="s">
        <v>340</v>
      </c>
      <c r="F11" s="144" t="s">
        <v>74</v>
      </c>
      <c r="G11" s="145" t="s">
        <v>269</v>
      </c>
      <c r="H11" s="86">
        <f t="shared" si="0"/>
        <v>100</v>
      </c>
      <c r="I11" s="86">
        <f t="shared" si="1"/>
        <v>7</v>
      </c>
      <c r="J11" s="136">
        <v>107</v>
      </c>
      <c r="K11" s="137" t="s">
        <v>18</v>
      </c>
      <c r="L11" s="11"/>
      <c r="M11" s="6">
        <f t="shared" si="2"/>
        <v>100</v>
      </c>
      <c r="N11" s="41">
        <f t="shared" si="3"/>
        <v>50</v>
      </c>
      <c r="O11" s="41">
        <f t="shared" si="4"/>
        <v>20</v>
      </c>
      <c r="P11" s="41">
        <f t="shared" si="5"/>
        <v>30</v>
      </c>
      <c r="Q11" s="11"/>
      <c r="R11" s="172" t="s">
        <v>16</v>
      </c>
      <c r="S11" s="172"/>
      <c r="T11" s="14">
        <f>SUM(P13,P5)</f>
        <v>101.75607476635513</v>
      </c>
      <c r="U11" s="2"/>
      <c r="V11" s="2"/>
      <c r="W11" s="2"/>
      <c r="X11" s="2"/>
      <c r="Y11" s="11"/>
    </row>
    <row r="12" spans="1:32" s="42" customFormat="1" ht="24" customHeight="1">
      <c r="A12" s="75">
        <v>9</v>
      </c>
      <c r="B12" s="128" t="s">
        <v>303</v>
      </c>
      <c r="C12" s="142">
        <v>120000069229</v>
      </c>
      <c r="D12" s="126">
        <v>244042</v>
      </c>
      <c r="E12" s="128" t="s">
        <v>341</v>
      </c>
      <c r="F12" s="144" t="s">
        <v>74</v>
      </c>
      <c r="G12" s="145" t="s">
        <v>270</v>
      </c>
      <c r="H12" s="86">
        <f t="shared" si="0"/>
        <v>185.98130841121494</v>
      </c>
      <c r="I12" s="86">
        <f t="shared" si="1"/>
        <v>13.01869158878506</v>
      </c>
      <c r="J12" s="136">
        <v>199</v>
      </c>
      <c r="K12" s="137" t="s">
        <v>18</v>
      </c>
      <c r="L12" s="11"/>
      <c r="M12" s="6">
        <f t="shared" si="2"/>
        <v>185.98130841121494</v>
      </c>
      <c r="N12" s="41">
        <f t="shared" si="3"/>
        <v>92.990654205607484</v>
      </c>
      <c r="O12" s="41">
        <f t="shared" si="4"/>
        <v>37.196261682242977</v>
      </c>
      <c r="P12" s="41">
        <f t="shared" si="5"/>
        <v>55.794392523364479</v>
      </c>
      <c r="Q12" s="11"/>
      <c r="R12" s="172" t="s">
        <v>17</v>
      </c>
      <c r="S12" s="172"/>
      <c r="T12" s="14">
        <f>SUM(P9,P19,P22,P24)</f>
        <v>186.58878504672896</v>
      </c>
      <c r="U12" s="2"/>
      <c r="V12" s="2"/>
      <c r="W12" s="2"/>
      <c r="X12" s="2"/>
      <c r="Y12" s="11"/>
    </row>
    <row r="13" spans="1:32" s="42" customFormat="1" ht="24" customHeight="1">
      <c r="A13" s="75">
        <v>10</v>
      </c>
      <c r="B13" s="128" t="s">
        <v>304</v>
      </c>
      <c r="C13" s="142">
        <v>120000069230</v>
      </c>
      <c r="D13" s="126">
        <v>244044</v>
      </c>
      <c r="E13" s="128" t="s">
        <v>342</v>
      </c>
      <c r="F13" s="144" t="s">
        <v>343</v>
      </c>
      <c r="G13" s="145" t="s">
        <v>271</v>
      </c>
      <c r="H13" s="86">
        <f t="shared" si="0"/>
        <v>140.18691588785046</v>
      </c>
      <c r="I13" s="86">
        <f t="shared" si="1"/>
        <v>9.8130841121495394</v>
      </c>
      <c r="J13" s="132">
        <v>150</v>
      </c>
      <c r="K13" s="137" t="s">
        <v>51</v>
      </c>
      <c r="L13" s="11"/>
      <c r="M13" s="6">
        <f t="shared" si="2"/>
        <v>140.18691588785046</v>
      </c>
      <c r="N13" s="41">
        <f t="shared" si="3"/>
        <v>70.09345794392523</v>
      </c>
      <c r="O13" s="41">
        <f t="shared" si="4"/>
        <v>28.037383177570092</v>
      </c>
      <c r="P13" s="41">
        <f t="shared" si="5"/>
        <v>42.056074766355138</v>
      </c>
      <c r="Q13" s="11"/>
      <c r="R13" s="172" t="s">
        <v>15</v>
      </c>
      <c r="S13" s="172"/>
      <c r="T13" s="14">
        <f>SUM(P11:P12,P14,P16,P21,P27:P28,P30,P32)</f>
        <v>403.17757009345792</v>
      </c>
      <c r="U13" s="2"/>
      <c r="V13" s="2"/>
      <c r="W13" s="2"/>
      <c r="X13" s="2"/>
      <c r="Y13" s="11"/>
      <c r="AD13" s="46"/>
      <c r="AE13" s="46"/>
      <c r="AF13" s="46"/>
    </row>
    <row r="14" spans="1:32" s="42" customFormat="1" ht="24" customHeight="1">
      <c r="A14" s="75">
        <v>11</v>
      </c>
      <c r="B14" s="130" t="s">
        <v>305</v>
      </c>
      <c r="C14" s="143">
        <v>120000069258</v>
      </c>
      <c r="D14" s="126">
        <v>244044</v>
      </c>
      <c r="E14" s="128" t="s">
        <v>344</v>
      </c>
      <c r="F14" s="144" t="s">
        <v>345</v>
      </c>
      <c r="G14" s="145" t="s">
        <v>272</v>
      </c>
      <c r="H14" s="86">
        <f t="shared" si="0"/>
        <v>200</v>
      </c>
      <c r="I14" s="86">
        <f t="shared" si="1"/>
        <v>14</v>
      </c>
      <c r="J14" s="132">
        <v>214</v>
      </c>
      <c r="K14" s="137" t="s">
        <v>18</v>
      </c>
      <c r="L14" s="11"/>
      <c r="M14" s="6">
        <f t="shared" si="2"/>
        <v>200</v>
      </c>
      <c r="N14" s="41">
        <f t="shared" si="3"/>
        <v>100</v>
      </c>
      <c r="O14" s="41">
        <f t="shared" si="4"/>
        <v>40</v>
      </c>
      <c r="P14" s="41">
        <f t="shared" si="5"/>
        <v>60</v>
      </c>
      <c r="Q14" s="11"/>
      <c r="R14" s="172" t="s">
        <v>22</v>
      </c>
      <c r="S14" s="172"/>
      <c r="T14" s="14">
        <f>SUM(P4,P6:P8,P10,P15,P17:P18,P20,P23,P25:P26,P29,P31,P33,P34:P35,P36)</f>
        <v>816.68130841121501</v>
      </c>
      <c r="U14" s="2"/>
      <c r="V14" s="2"/>
      <c r="W14" s="2"/>
      <c r="X14" s="2"/>
      <c r="Y14" s="11"/>
    </row>
    <row r="15" spans="1:32" s="42" customFormat="1" ht="24" customHeight="1">
      <c r="A15" s="75">
        <v>12</v>
      </c>
      <c r="B15" s="128" t="s">
        <v>306</v>
      </c>
      <c r="C15" s="142">
        <v>120000069241</v>
      </c>
      <c r="D15" s="126">
        <v>244046</v>
      </c>
      <c r="E15" s="128" t="s">
        <v>346</v>
      </c>
      <c r="F15" s="144" t="s">
        <v>74</v>
      </c>
      <c r="G15" s="145" t="s">
        <v>273</v>
      </c>
      <c r="H15" s="86">
        <f t="shared" si="0"/>
        <v>100</v>
      </c>
      <c r="I15" s="86">
        <f t="shared" si="1"/>
        <v>7</v>
      </c>
      <c r="J15" s="132">
        <v>107</v>
      </c>
      <c r="K15" s="135" t="s">
        <v>199</v>
      </c>
      <c r="L15" s="11"/>
      <c r="M15" s="6">
        <f t="shared" si="2"/>
        <v>100</v>
      </c>
      <c r="N15" s="41">
        <f t="shared" si="3"/>
        <v>50</v>
      </c>
      <c r="O15" s="41">
        <f t="shared" si="4"/>
        <v>20</v>
      </c>
      <c r="P15" s="41">
        <f t="shared" si="5"/>
        <v>30</v>
      </c>
      <c r="Q15" s="11"/>
      <c r="R15" s="186" t="s">
        <v>24</v>
      </c>
      <c r="S15" s="187"/>
      <c r="T15" s="14"/>
      <c r="U15" s="2"/>
      <c r="V15" s="2"/>
      <c r="W15" s="2"/>
      <c r="X15" s="2"/>
      <c r="Y15" s="11"/>
    </row>
    <row r="16" spans="1:32" s="46" customFormat="1" ht="24" customHeight="1">
      <c r="A16" s="75">
        <v>13</v>
      </c>
      <c r="B16" s="128" t="s">
        <v>307</v>
      </c>
      <c r="C16" s="142">
        <v>120000069242</v>
      </c>
      <c r="D16" s="126">
        <v>244047</v>
      </c>
      <c r="E16" s="128" t="s">
        <v>347</v>
      </c>
      <c r="F16" s="144" t="s">
        <v>74</v>
      </c>
      <c r="G16" s="145" t="s">
        <v>274</v>
      </c>
      <c r="H16" s="86">
        <f t="shared" si="0"/>
        <v>185.98130841121494</v>
      </c>
      <c r="I16" s="86">
        <f t="shared" si="1"/>
        <v>13.01869158878506</v>
      </c>
      <c r="J16" s="132">
        <v>199</v>
      </c>
      <c r="K16" s="137" t="s">
        <v>18</v>
      </c>
      <c r="L16" s="11"/>
      <c r="M16" s="6">
        <f t="shared" si="2"/>
        <v>185.98130841121494</v>
      </c>
      <c r="N16" s="41">
        <f t="shared" si="3"/>
        <v>92.990654205607484</v>
      </c>
      <c r="O16" s="41">
        <f t="shared" si="4"/>
        <v>37.196261682242977</v>
      </c>
      <c r="P16" s="41">
        <f t="shared" si="5"/>
        <v>55.794392523364479</v>
      </c>
      <c r="Q16" s="1"/>
      <c r="R16" s="184" t="s">
        <v>34</v>
      </c>
      <c r="S16" s="185"/>
      <c r="T16" s="14"/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s="42" customFormat="1" ht="24" customHeight="1">
      <c r="A17" s="75">
        <v>14</v>
      </c>
      <c r="B17" s="128" t="s">
        <v>308</v>
      </c>
      <c r="C17" s="142">
        <v>120000069243</v>
      </c>
      <c r="D17" s="126">
        <v>244048</v>
      </c>
      <c r="E17" s="131" t="s">
        <v>348</v>
      </c>
      <c r="F17" s="144" t="s">
        <v>74</v>
      </c>
      <c r="G17" s="145" t="s">
        <v>275</v>
      </c>
      <c r="H17" s="86">
        <f t="shared" si="0"/>
        <v>100</v>
      </c>
      <c r="I17" s="86">
        <f t="shared" si="1"/>
        <v>7</v>
      </c>
      <c r="J17" s="132">
        <v>107</v>
      </c>
      <c r="K17" s="135" t="s">
        <v>199</v>
      </c>
      <c r="L17" s="11"/>
      <c r="M17" s="6">
        <f t="shared" si="2"/>
        <v>100</v>
      </c>
      <c r="N17" s="41">
        <f t="shared" si="3"/>
        <v>50</v>
      </c>
      <c r="O17" s="41">
        <f t="shared" si="4"/>
        <v>20</v>
      </c>
      <c r="P17" s="41">
        <f t="shared" si="5"/>
        <v>30</v>
      </c>
      <c r="Q17" s="11"/>
      <c r="R17" s="184" t="s">
        <v>55</v>
      </c>
      <c r="S17" s="185"/>
      <c r="T17" s="14"/>
      <c r="U17" s="2"/>
      <c r="V17" s="2"/>
      <c r="W17" s="2"/>
      <c r="X17" s="2"/>
      <c r="Y17" s="11"/>
    </row>
    <row r="18" spans="1:25" s="42" customFormat="1" ht="24" customHeight="1">
      <c r="A18" s="75">
        <v>15</v>
      </c>
      <c r="B18" s="130" t="s">
        <v>309</v>
      </c>
      <c r="C18" s="143">
        <v>120000069259</v>
      </c>
      <c r="D18" s="126">
        <v>244049</v>
      </c>
      <c r="E18" s="128" t="s">
        <v>349</v>
      </c>
      <c r="F18" s="148" t="s">
        <v>350</v>
      </c>
      <c r="G18" s="145" t="s">
        <v>276</v>
      </c>
      <c r="H18" s="86">
        <f t="shared" si="0"/>
        <v>185.98130841121494</v>
      </c>
      <c r="I18" s="86">
        <f t="shared" si="1"/>
        <v>13.01869158878506</v>
      </c>
      <c r="J18" s="132">
        <v>199</v>
      </c>
      <c r="K18" s="135" t="s">
        <v>199</v>
      </c>
      <c r="L18" s="11"/>
      <c r="M18" s="6">
        <f t="shared" si="2"/>
        <v>185.98130841121494</v>
      </c>
      <c r="N18" s="41">
        <f t="shared" si="3"/>
        <v>92.990654205607484</v>
      </c>
      <c r="O18" s="41">
        <f t="shared" si="4"/>
        <v>37.196261682242977</v>
      </c>
      <c r="P18" s="41">
        <f t="shared" si="5"/>
        <v>55.794392523364479</v>
      </c>
      <c r="Q18" s="11"/>
      <c r="R18" s="186" t="s">
        <v>58</v>
      </c>
      <c r="S18" s="187"/>
      <c r="T18" s="14"/>
      <c r="U18" s="2"/>
      <c r="V18" s="2"/>
      <c r="W18" s="2"/>
      <c r="X18" s="2"/>
      <c r="Y18" s="11"/>
    </row>
    <row r="19" spans="1:25" s="42" customFormat="1" ht="24" customHeight="1">
      <c r="A19" s="75">
        <v>16</v>
      </c>
      <c r="B19" s="128" t="s">
        <v>310</v>
      </c>
      <c r="C19" s="142">
        <v>120000069247</v>
      </c>
      <c r="D19" s="126">
        <v>244050</v>
      </c>
      <c r="E19" s="128" t="s">
        <v>351</v>
      </c>
      <c r="F19" s="144" t="s">
        <v>74</v>
      </c>
      <c r="G19" s="145" t="s">
        <v>277</v>
      </c>
      <c r="H19" s="86">
        <f t="shared" si="0"/>
        <v>100</v>
      </c>
      <c r="I19" s="86">
        <f t="shared" si="1"/>
        <v>7</v>
      </c>
      <c r="J19" s="132">
        <v>107</v>
      </c>
      <c r="K19" s="137" t="s">
        <v>17</v>
      </c>
      <c r="L19" s="11"/>
      <c r="M19" s="6">
        <f t="shared" si="2"/>
        <v>100</v>
      </c>
      <c r="N19" s="41">
        <f t="shared" si="3"/>
        <v>50</v>
      </c>
      <c r="O19" s="41">
        <f t="shared" si="4"/>
        <v>20</v>
      </c>
      <c r="P19" s="41">
        <f t="shared" si="5"/>
        <v>30</v>
      </c>
      <c r="Q19" s="11"/>
      <c r="R19" s="33"/>
      <c r="S19" s="33"/>
      <c r="T19" s="34"/>
      <c r="U19" s="2"/>
      <c r="V19" s="2"/>
      <c r="W19" s="2"/>
      <c r="X19" s="2"/>
      <c r="Y19" s="11"/>
    </row>
    <row r="20" spans="1:25" s="42" customFormat="1" ht="24" customHeight="1">
      <c r="A20" s="75">
        <v>17</v>
      </c>
      <c r="B20" s="128" t="s">
        <v>311</v>
      </c>
      <c r="C20" s="142">
        <v>120000069248</v>
      </c>
      <c r="D20" s="126">
        <v>244050</v>
      </c>
      <c r="E20" s="128" t="s">
        <v>352</v>
      </c>
      <c r="F20" s="144" t="s">
        <v>353</v>
      </c>
      <c r="G20" s="145" t="s">
        <v>278</v>
      </c>
      <c r="H20" s="86">
        <f t="shared" si="0"/>
        <v>150</v>
      </c>
      <c r="I20" s="86">
        <f t="shared" si="1"/>
        <v>10.5</v>
      </c>
      <c r="J20" s="132">
        <v>160.5</v>
      </c>
      <c r="K20" s="135" t="s">
        <v>199</v>
      </c>
      <c r="L20" s="11"/>
      <c r="M20" s="6">
        <f t="shared" si="2"/>
        <v>150</v>
      </c>
      <c r="N20" s="41">
        <f t="shared" si="3"/>
        <v>75</v>
      </c>
      <c r="O20" s="41">
        <f t="shared" si="4"/>
        <v>30</v>
      </c>
      <c r="P20" s="41">
        <f t="shared" si="5"/>
        <v>45</v>
      </c>
      <c r="Q20" s="11"/>
      <c r="R20" s="33"/>
      <c r="S20" s="33"/>
      <c r="T20" s="34"/>
      <c r="U20" s="2"/>
      <c r="V20" s="2"/>
      <c r="W20" s="2"/>
      <c r="X20" s="2"/>
      <c r="Y20" s="11"/>
    </row>
    <row r="21" spans="1:25" s="42" customFormat="1" ht="24" customHeight="1">
      <c r="A21" s="75">
        <v>18</v>
      </c>
      <c r="B21" s="128" t="s">
        <v>312</v>
      </c>
      <c r="C21" s="142">
        <v>120000068258</v>
      </c>
      <c r="D21" s="126">
        <v>244051</v>
      </c>
      <c r="E21" s="128" t="s">
        <v>354</v>
      </c>
      <c r="F21" s="144" t="s">
        <v>74</v>
      </c>
      <c r="G21" s="145" t="s">
        <v>279</v>
      </c>
      <c r="H21" s="86">
        <f t="shared" si="0"/>
        <v>100</v>
      </c>
      <c r="I21" s="86">
        <f t="shared" si="1"/>
        <v>7</v>
      </c>
      <c r="J21" s="132">
        <v>107</v>
      </c>
      <c r="K21" s="137" t="s">
        <v>18</v>
      </c>
      <c r="L21" s="11"/>
      <c r="M21" s="6">
        <f t="shared" si="2"/>
        <v>100</v>
      </c>
      <c r="N21" s="41">
        <f t="shared" si="3"/>
        <v>50</v>
      </c>
      <c r="O21" s="41">
        <f t="shared" si="4"/>
        <v>20</v>
      </c>
      <c r="P21" s="41">
        <f t="shared" si="5"/>
        <v>30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s="42" customFormat="1" ht="24" customHeight="1">
      <c r="A22" s="75">
        <v>19</v>
      </c>
      <c r="B22" s="128" t="s">
        <v>313</v>
      </c>
      <c r="C22" s="142">
        <v>120000030006</v>
      </c>
      <c r="D22" s="126">
        <v>244053</v>
      </c>
      <c r="E22" s="128" t="s">
        <v>355</v>
      </c>
      <c r="F22" s="144" t="s">
        <v>74</v>
      </c>
      <c r="G22" s="145" t="s">
        <v>280</v>
      </c>
      <c r="H22" s="86">
        <f t="shared" si="0"/>
        <v>185.98130841121494</v>
      </c>
      <c r="I22" s="86">
        <f t="shared" si="1"/>
        <v>13.01869158878506</v>
      </c>
      <c r="J22" s="132">
        <v>199</v>
      </c>
      <c r="K22" s="137" t="s">
        <v>17</v>
      </c>
      <c r="L22" s="11"/>
      <c r="M22" s="6">
        <f t="shared" si="2"/>
        <v>185.98130841121494</v>
      </c>
      <c r="N22" s="41">
        <f t="shared" si="3"/>
        <v>92.990654205607484</v>
      </c>
      <c r="O22" s="41">
        <f t="shared" si="4"/>
        <v>37.196261682242977</v>
      </c>
      <c r="P22" s="41">
        <f t="shared" si="5"/>
        <v>55.794392523364479</v>
      </c>
      <c r="Q22" s="11"/>
      <c r="R22" s="188" t="s">
        <v>25</v>
      </c>
      <c r="S22" s="189"/>
      <c r="T22" s="189"/>
      <c r="U22" s="189"/>
      <c r="V22" s="189"/>
      <c r="W22" s="189"/>
      <c r="X22" s="189"/>
      <c r="Y22" s="190"/>
    </row>
    <row r="23" spans="1:25" s="42" customFormat="1" ht="24" customHeight="1">
      <c r="A23" s="75">
        <v>20</v>
      </c>
      <c r="B23" s="128" t="s">
        <v>314</v>
      </c>
      <c r="C23" s="142">
        <v>120000069257</v>
      </c>
      <c r="D23" s="126">
        <v>244053</v>
      </c>
      <c r="E23" s="128" t="s">
        <v>356</v>
      </c>
      <c r="F23" s="144" t="s">
        <v>357</v>
      </c>
      <c r="G23" s="145" t="s">
        <v>281</v>
      </c>
      <c r="H23" s="86">
        <f t="shared" si="0"/>
        <v>150</v>
      </c>
      <c r="I23" s="86">
        <f t="shared" si="1"/>
        <v>10.5</v>
      </c>
      <c r="J23" s="132">
        <v>160.5</v>
      </c>
      <c r="K23" s="135" t="s">
        <v>199</v>
      </c>
      <c r="L23" s="11"/>
      <c r="M23" s="6">
        <f t="shared" si="2"/>
        <v>150</v>
      </c>
      <c r="N23" s="41">
        <f t="shared" si="3"/>
        <v>75</v>
      </c>
      <c r="O23" s="41">
        <f t="shared" si="4"/>
        <v>30</v>
      </c>
      <c r="P23" s="41">
        <f t="shared" si="5"/>
        <v>45</v>
      </c>
      <c r="Q23" s="11"/>
      <c r="R23" s="23" t="s">
        <v>26</v>
      </c>
      <c r="S23" s="23" t="s">
        <v>27</v>
      </c>
      <c r="T23" s="23" t="s">
        <v>28</v>
      </c>
      <c r="U23" s="24" t="s">
        <v>29</v>
      </c>
      <c r="V23" s="23" t="s">
        <v>30</v>
      </c>
      <c r="W23" s="23" t="s">
        <v>31</v>
      </c>
      <c r="X23" s="23" t="s">
        <v>32</v>
      </c>
      <c r="Y23" s="23" t="s">
        <v>33</v>
      </c>
    </row>
    <row r="24" spans="1:25" s="42" customFormat="1" ht="24" customHeight="1">
      <c r="A24" s="75">
        <v>21</v>
      </c>
      <c r="B24" s="128" t="s">
        <v>315</v>
      </c>
      <c r="C24" s="142">
        <v>120000069252</v>
      </c>
      <c r="D24" s="126">
        <v>244054</v>
      </c>
      <c r="E24" s="128" t="s">
        <v>358</v>
      </c>
      <c r="F24" s="144" t="s">
        <v>74</v>
      </c>
      <c r="G24" s="145" t="s">
        <v>282</v>
      </c>
      <c r="H24" s="86">
        <f t="shared" si="0"/>
        <v>185.98130841121494</v>
      </c>
      <c r="I24" s="86">
        <f t="shared" si="1"/>
        <v>13.01869158878506</v>
      </c>
      <c r="J24" s="132">
        <v>199</v>
      </c>
      <c r="K24" s="137" t="s">
        <v>17</v>
      </c>
      <c r="L24" s="11"/>
      <c r="M24" s="6">
        <f t="shared" si="2"/>
        <v>185.98130841121494</v>
      </c>
      <c r="N24" s="41">
        <f t="shared" si="3"/>
        <v>92.990654205607484</v>
      </c>
      <c r="O24" s="41">
        <f t="shared" si="4"/>
        <v>37.196261682242977</v>
      </c>
      <c r="P24" s="41">
        <f t="shared" si="5"/>
        <v>55.794392523364479</v>
      </c>
      <c r="Q24" s="11"/>
      <c r="R24" s="15">
        <v>1</v>
      </c>
      <c r="S24" s="80" t="s">
        <v>16</v>
      </c>
      <c r="T24" s="16" t="s">
        <v>35</v>
      </c>
      <c r="U24" s="17" t="s">
        <v>36</v>
      </c>
      <c r="V24" s="15" t="s">
        <v>37</v>
      </c>
      <c r="W24" s="18">
        <f>SUM(T11,T4)</f>
        <v>478.80700934579431</v>
      </c>
      <c r="X24" s="18">
        <f t="shared" ref="X24:X27" si="6">W24*4%</f>
        <v>19.152280373831772</v>
      </c>
      <c r="Y24" s="18">
        <f>(W24-X24)</f>
        <v>459.65472897196253</v>
      </c>
    </row>
    <row r="25" spans="1:25" s="42" customFormat="1" ht="24" customHeight="1">
      <c r="A25" s="75">
        <v>22</v>
      </c>
      <c r="B25" s="128" t="s">
        <v>316</v>
      </c>
      <c r="C25" s="142">
        <v>120000069262</v>
      </c>
      <c r="D25" s="126">
        <v>244054</v>
      </c>
      <c r="E25" s="128" t="s">
        <v>359</v>
      </c>
      <c r="F25" s="144" t="s">
        <v>76</v>
      </c>
      <c r="G25" s="145" t="s">
        <v>283</v>
      </c>
      <c r="H25" s="86">
        <f t="shared" si="0"/>
        <v>150</v>
      </c>
      <c r="I25" s="86">
        <f t="shared" si="1"/>
        <v>10.5</v>
      </c>
      <c r="J25" s="132">
        <v>160.5</v>
      </c>
      <c r="K25" s="135" t="s">
        <v>199</v>
      </c>
      <c r="L25" s="11"/>
      <c r="M25" s="6">
        <f t="shared" si="2"/>
        <v>150</v>
      </c>
      <c r="N25" s="41">
        <f t="shared" si="3"/>
        <v>75</v>
      </c>
      <c r="O25" s="41">
        <f t="shared" si="4"/>
        <v>30</v>
      </c>
      <c r="P25" s="41">
        <f t="shared" si="5"/>
        <v>45</v>
      </c>
      <c r="Q25" s="11"/>
      <c r="R25" s="15">
        <v>2</v>
      </c>
      <c r="S25" s="19" t="s">
        <v>20</v>
      </c>
      <c r="T25" s="16" t="s">
        <v>38</v>
      </c>
      <c r="U25" s="17" t="s">
        <v>36</v>
      </c>
      <c r="V25" s="15" t="s">
        <v>37</v>
      </c>
      <c r="W25" s="18">
        <f>SUM(T7)</f>
        <v>1382.5200934579436</v>
      </c>
      <c r="X25" s="18">
        <f t="shared" si="6"/>
        <v>55.300803738317747</v>
      </c>
      <c r="Y25" s="18">
        <f t="shared" ref="Y25:Y32" si="7">(W25-X25)</f>
        <v>1327.219289719626</v>
      </c>
    </row>
    <row r="26" spans="1:25" s="42" customFormat="1" ht="24" customHeight="1">
      <c r="A26" s="75">
        <v>23</v>
      </c>
      <c r="B26" s="128" t="s">
        <v>317</v>
      </c>
      <c r="C26" s="143">
        <v>120000069263</v>
      </c>
      <c r="D26" s="126">
        <v>244055</v>
      </c>
      <c r="E26" s="128" t="s">
        <v>360</v>
      </c>
      <c r="F26" s="144" t="s">
        <v>361</v>
      </c>
      <c r="G26" s="145" t="s">
        <v>284</v>
      </c>
      <c r="H26" s="86">
        <f t="shared" si="0"/>
        <v>150</v>
      </c>
      <c r="I26" s="86">
        <f t="shared" si="1"/>
        <v>10.5</v>
      </c>
      <c r="J26" s="132">
        <v>160.5</v>
      </c>
      <c r="K26" s="135" t="s">
        <v>199</v>
      </c>
      <c r="L26" s="11"/>
      <c r="M26" s="6">
        <f t="shared" si="2"/>
        <v>150</v>
      </c>
      <c r="N26" s="41">
        <f t="shared" si="3"/>
        <v>75</v>
      </c>
      <c r="O26" s="41">
        <f t="shared" si="4"/>
        <v>30</v>
      </c>
      <c r="P26" s="41">
        <f t="shared" si="5"/>
        <v>45</v>
      </c>
      <c r="Q26" s="11"/>
      <c r="R26" s="15">
        <v>3</v>
      </c>
      <c r="S26" s="80" t="s">
        <v>17</v>
      </c>
      <c r="T26" s="16" t="s">
        <v>39</v>
      </c>
      <c r="U26" s="17" t="s">
        <v>40</v>
      </c>
      <c r="V26" s="15" t="s">
        <v>37</v>
      </c>
      <c r="W26" s="18">
        <f>SUM(T5,T12)</f>
        <v>563.63971962616813</v>
      </c>
      <c r="X26" s="18">
        <f t="shared" si="6"/>
        <v>22.545588785046725</v>
      </c>
      <c r="Y26" s="18">
        <f t="shared" si="7"/>
        <v>541.09413084112145</v>
      </c>
    </row>
    <row r="27" spans="1:25" s="42" customFormat="1" ht="24" customHeight="1">
      <c r="A27" s="75">
        <v>24</v>
      </c>
      <c r="B27" s="128" t="s">
        <v>318</v>
      </c>
      <c r="C27" s="142">
        <v>120000069264</v>
      </c>
      <c r="D27" s="126">
        <v>244055</v>
      </c>
      <c r="E27" s="128" t="s">
        <v>362</v>
      </c>
      <c r="F27" s="144" t="s">
        <v>74</v>
      </c>
      <c r="G27" s="145" t="s">
        <v>285</v>
      </c>
      <c r="H27" s="86">
        <f t="shared" si="0"/>
        <v>185.98130841121494</v>
      </c>
      <c r="I27" s="86">
        <f t="shared" si="1"/>
        <v>13.01869158878506</v>
      </c>
      <c r="J27" s="132">
        <v>199</v>
      </c>
      <c r="K27" s="137" t="s">
        <v>18</v>
      </c>
      <c r="L27" s="11"/>
      <c r="M27" s="6">
        <f t="shared" si="2"/>
        <v>185.98130841121494</v>
      </c>
      <c r="N27" s="41">
        <f t="shared" si="3"/>
        <v>92.990654205607484</v>
      </c>
      <c r="O27" s="41">
        <f t="shared" si="4"/>
        <v>37.196261682242977</v>
      </c>
      <c r="P27" s="41">
        <f t="shared" si="5"/>
        <v>55.794392523364479</v>
      </c>
      <c r="Q27" s="2"/>
      <c r="R27" s="15">
        <v>4</v>
      </c>
      <c r="S27" s="80" t="s">
        <v>15</v>
      </c>
      <c r="T27" s="16" t="s">
        <v>39</v>
      </c>
      <c r="U27" s="17" t="s">
        <v>41</v>
      </c>
      <c r="V27" s="15" t="s">
        <v>37</v>
      </c>
      <c r="W27" s="18">
        <f>SUM(T6,T13)</f>
        <v>780.22850467289709</v>
      </c>
      <c r="X27" s="18">
        <f t="shared" si="6"/>
        <v>31.209140186915885</v>
      </c>
      <c r="Y27" s="18">
        <f t="shared" si="7"/>
        <v>749.01936448598121</v>
      </c>
    </row>
    <row r="28" spans="1:25" s="42" customFormat="1" ht="24" customHeight="1">
      <c r="A28" s="75">
        <v>25</v>
      </c>
      <c r="B28" s="128" t="s">
        <v>319</v>
      </c>
      <c r="C28" s="142">
        <v>120000069266</v>
      </c>
      <c r="D28" s="126">
        <v>244056</v>
      </c>
      <c r="E28" s="128" t="s">
        <v>363</v>
      </c>
      <c r="F28" s="144" t="s">
        <v>74</v>
      </c>
      <c r="G28" s="145" t="s">
        <v>286</v>
      </c>
      <c r="H28" s="86">
        <f t="shared" si="0"/>
        <v>100</v>
      </c>
      <c r="I28" s="86">
        <f t="shared" si="1"/>
        <v>7</v>
      </c>
      <c r="J28" s="132">
        <v>107</v>
      </c>
      <c r="K28" s="137" t="s">
        <v>18</v>
      </c>
      <c r="L28" s="11"/>
      <c r="M28" s="6">
        <f t="shared" si="2"/>
        <v>100</v>
      </c>
      <c r="N28" s="41">
        <f t="shared" si="3"/>
        <v>50</v>
      </c>
      <c r="O28" s="41">
        <f t="shared" si="4"/>
        <v>20</v>
      </c>
      <c r="P28" s="41">
        <f t="shared" si="5"/>
        <v>30</v>
      </c>
      <c r="Q28" s="2"/>
      <c r="R28" s="15">
        <v>5</v>
      </c>
      <c r="S28" s="80" t="s">
        <v>22</v>
      </c>
      <c r="T28" s="16" t="s">
        <v>44</v>
      </c>
      <c r="U28" s="17" t="s">
        <v>45</v>
      </c>
      <c r="V28" s="15" t="s">
        <v>37</v>
      </c>
      <c r="W28" s="18">
        <f>SUM(T14,T9)</f>
        <v>1822.1504672897195</v>
      </c>
      <c r="X28" s="18">
        <f>W28*4%</f>
        <v>72.886018691588774</v>
      </c>
      <c r="Y28" s="18">
        <f t="shared" si="7"/>
        <v>1749.2644485981307</v>
      </c>
    </row>
    <row r="29" spans="1:25" s="42" customFormat="1" ht="24" customHeight="1">
      <c r="A29" s="75">
        <v>26</v>
      </c>
      <c r="B29" s="128" t="s">
        <v>320</v>
      </c>
      <c r="C29" s="142">
        <v>120000069268</v>
      </c>
      <c r="D29" s="126">
        <v>244060</v>
      </c>
      <c r="E29" s="128" t="s">
        <v>364</v>
      </c>
      <c r="F29" s="144" t="s">
        <v>365</v>
      </c>
      <c r="G29" s="145" t="s">
        <v>287</v>
      </c>
      <c r="H29" s="86">
        <f t="shared" si="0"/>
        <v>150</v>
      </c>
      <c r="I29" s="86">
        <f t="shared" si="1"/>
        <v>10.5</v>
      </c>
      <c r="J29" s="132">
        <v>160.5</v>
      </c>
      <c r="K29" s="135" t="s">
        <v>199</v>
      </c>
      <c r="L29" s="11"/>
      <c r="M29" s="6">
        <f t="shared" si="2"/>
        <v>150</v>
      </c>
      <c r="N29" s="41">
        <f t="shared" si="3"/>
        <v>75</v>
      </c>
      <c r="O29" s="41">
        <f t="shared" si="4"/>
        <v>30</v>
      </c>
      <c r="P29" s="41">
        <f t="shared" si="5"/>
        <v>45</v>
      </c>
      <c r="Q29" s="2"/>
      <c r="R29" s="15">
        <v>6</v>
      </c>
      <c r="S29" s="31" t="s">
        <v>24</v>
      </c>
      <c r="T29" s="36" t="s">
        <v>46</v>
      </c>
      <c r="U29" s="3" t="s">
        <v>47</v>
      </c>
      <c r="V29" s="3" t="s">
        <v>37</v>
      </c>
      <c r="W29" s="18">
        <f>SUM(T15)</f>
        <v>0</v>
      </c>
      <c r="X29" s="18">
        <f>W29*4%</f>
        <v>0</v>
      </c>
      <c r="Y29" s="18">
        <f t="shared" si="7"/>
        <v>0</v>
      </c>
    </row>
    <row r="30" spans="1:25" s="42" customFormat="1" ht="24" customHeight="1">
      <c r="A30" s="75">
        <v>27</v>
      </c>
      <c r="B30" s="128" t="s">
        <v>321</v>
      </c>
      <c r="C30" s="142">
        <v>120000069273</v>
      </c>
      <c r="D30" s="126">
        <v>244060</v>
      </c>
      <c r="E30" s="128" t="s">
        <v>366</v>
      </c>
      <c r="F30" s="144" t="s">
        <v>74</v>
      </c>
      <c r="G30" s="145" t="s">
        <v>288</v>
      </c>
      <c r="H30" s="86">
        <f t="shared" si="0"/>
        <v>100</v>
      </c>
      <c r="I30" s="86">
        <f t="shared" si="1"/>
        <v>7</v>
      </c>
      <c r="J30" s="132">
        <v>107</v>
      </c>
      <c r="K30" s="137" t="s">
        <v>18</v>
      </c>
      <c r="L30" s="11"/>
      <c r="M30" s="6">
        <f t="shared" si="2"/>
        <v>100</v>
      </c>
      <c r="N30" s="41">
        <f t="shared" si="3"/>
        <v>50</v>
      </c>
      <c r="O30" s="41">
        <f t="shared" si="4"/>
        <v>20</v>
      </c>
      <c r="P30" s="41">
        <f t="shared" si="5"/>
        <v>30</v>
      </c>
      <c r="Q30" s="2"/>
      <c r="R30" s="15">
        <v>7</v>
      </c>
      <c r="S30" s="35" t="s">
        <v>34</v>
      </c>
      <c r="T30" s="31" t="s">
        <v>54</v>
      </c>
      <c r="U30" s="3" t="s">
        <v>48</v>
      </c>
      <c r="V30" s="3" t="s">
        <v>37</v>
      </c>
      <c r="W30" s="18">
        <f>SUM(T16)</f>
        <v>0</v>
      </c>
      <c r="X30" s="18">
        <f>W30*4%</f>
        <v>0</v>
      </c>
      <c r="Y30" s="18">
        <f t="shared" si="7"/>
        <v>0</v>
      </c>
    </row>
    <row r="31" spans="1:25" s="42" customFormat="1" ht="24" customHeight="1">
      <c r="A31" s="75">
        <v>28</v>
      </c>
      <c r="B31" s="128" t="s">
        <v>322</v>
      </c>
      <c r="C31" s="142">
        <v>120000069276</v>
      </c>
      <c r="D31" s="126">
        <v>244061</v>
      </c>
      <c r="E31" s="128" t="s">
        <v>367</v>
      </c>
      <c r="F31" s="144" t="s">
        <v>368</v>
      </c>
      <c r="G31" s="145" t="s">
        <v>289</v>
      </c>
      <c r="H31" s="86">
        <f t="shared" si="0"/>
        <v>150</v>
      </c>
      <c r="I31" s="86">
        <f t="shared" si="1"/>
        <v>10.5</v>
      </c>
      <c r="J31" s="132">
        <v>160.5</v>
      </c>
      <c r="K31" s="135" t="s">
        <v>199</v>
      </c>
      <c r="L31" s="11"/>
      <c r="M31" s="6">
        <f t="shared" si="2"/>
        <v>150</v>
      </c>
      <c r="N31" s="41">
        <f t="shared" si="3"/>
        <v>75</v>
      </c>
      <c r="O31" s="41">
        <f t="shared" si="4"/>
        <v>30</v>
      </c>
      <c r="P31" s="41">
        <f t="shared" si="5"/>
        <v>45</v>
      </c>
      <c r="Q31" s="2"/>
      <c r="R31" s="15">
        <v>8</v>
      </c>
      <c r="S31" s="35" t="s">
        <v>55</v>
      </c>
      <c r="T31" s="31" t="s">
        <v>56</v>
      </c>
      <c r="U31" s="3" t="s">
        <v>57</v>
      </c>
      <c r="V31" s="3" t="s">
        <v>37</v>
      </c>
      <c r="W31" s="18">
        <f>SUM(T17)</f>
        <v>0</v>
      </c>
      <c r="X31" s="18">
        <f t="shared" ref="X31:X32" si="8">W31*4%</f>
        <v>0</v>
      </c>
      <c r="Y31" s="18">
        <f t="shared" si="7"/>
        <v>0</v>
      </c>
    </row>
    <row r="32" spans="1:25" s="42" customFormat="1" ht="24" customHeight="1">
      <c r="A32" s="75">
        <v>29</v>
      </c>
      <c r="B32" s="128" t="s">
        <v>323</v>
      </c>
      <c r="C32" s="142">
        <v>120000069277</v>
      </c>
      <c r="D32" s="126">
        <v>244061</v>
      </c>
      <c r="E32" s="128" t="s">
        <v>369</v>
      </c>
      <c r="F32" s="144" t="s">
        <v>74</v>
      </c>
      <c r="G32" s="145" t="s">
        <v>290</v>
      </c>
      <c r="H32" s="86">
        <f t="shared" si="0"/>
        <v>185.98130841121494</v>
      </c>
      <c r="I32" s="86">
        <f t="shared" si="1"/>
        <v>13.01869158878506</v>
      </c>
      <c r="J32" s="132">
        <v>199</v>
      </c>
      <c r="K32" s="137" t="s">
        <v>18</v>
      </c>
      <c r="L32" s="11"/>
      <c r="M32" s="6">
        <f t="shared" si="2"/>
        <v>185.98130841121494</v>
      </c>
      <c r="N32" s="41">
        <f t="shared" si="3"/>
        <v>92.990654205607484</v>
      </c>
      <c r="O32" s="41">
        <f t="shared" si="4"/>
        <v>37.196261682242977</v>
      </c>
      <c r="P32" s="41">
        <f t="shared" si="5"/>
        <v>55.794392523364479</v>
      </c>
      <c r="Q32" s="2"/>
      <c r="R32" s="15">
        <v>9</v>
      </c>
      <c r="S32" s="40" t="s">
        <v>58</v>
      </c>
      <c r="T32" s="31" t="s">
        <v>59</v>
      </c>
      <c r="U32" s="3" t="s">
        <v>60</v>
      </c>
      <c r="V32" s="3" t="s">
        <v>37</v>
      </c>
      <c r="W32" s="18">
        <f>SUM(T18)</f>
        <v>0</v>
      </c>
      <c r="X32" s="18">
        <f t="shared" si="8"/>
        <v>0</v>
      </c>
      <c r="Y32" s="18">
        <f t="shared" si="7"/>
        <v>0</v>
      </c>
    </row>
    <row r="33" spans="1:25" s="42" customFormat="1" ht="24" customHeight="1" thickBot="1">
      <c r="A33" s="75">
        <v>30</v>
      </c>
      <c r="B33" s="128" t="s">
        <v>324</v>
      </c>
      <c r="C33" s="142">
        <v>120000041742</v>
      </c>
      <c r="D33" s="126">
        <v>244062</v>
      </c>
      <c r="E33" s="128" t="s">
        <v>370</v>
      </c>
      <c r="F33" s="144" t="s">
        <v>371</v>
      </c>
      <c r="G33" s="145" t="s">
        <v>291</v>
      </c>
      <c r="H33" s="86">
        <f t="shared" si="0"/>
        <v>233.64485981308411</v>
      </c>
      <c r="I33" s="86">
        <f t="shared" si="1"/>
        <v>16.355140186915889</v>
      </c>
      <c r="J33" s="132">
        <v>250</v>
      </c>
      <c r="K33" s="135" t="s">
        <v>199</v>
      </c>
      <c r="L33" s="11"/>
      <c r="M33" s="6">
        <f t="shared" si="2"/>
        <v>233.64485981308411</v>
      </c>
      <c r="N33" s="41">
        <f t="shared" si="3"/>
        <v>116.82242990654206</v>
      </c>
      <c r="O33" s="41">
        <f t="shared" si="4"/>
        <v>46.728971962616811</v>
      </c>
      <c r="P33" s="41">
        <f t="shared" si="5"/>
        <v>70.093457943925245</v>
      </c>
      <c r="Q33" s="2"/>
      <c r="R33" s="20"/>
      <c r="S33" s="20"/>
      <c r="T33" s="20"/>
      <c r="U33" s="20"/>
      <c r="V33" s="26" t="s">
        <v>49</v>
      </c>
      <c r="W33" s="27">
        <f>SUM(W24:W32)</f>
        <v>5027.3457943925223</v>
      </c>
      <c r="X33" s="27">
        <f>SUM(X24:X32)</f>
        <v>201.09383177570089</v>
      </c>
      <c r="Y33" s="27">
        <f>SUM(Y24:Y32)</f>
        <v>4826.2519626168223</v>
      </c>
    </row>
    <row r="34" spans="1:25" s="42" customFormat="1" ht="24" customHeight="1" thickTop="1">
      <c r="A34" s="75">
        <v>31</v>
      </c>
      <c r="B34" s="128" t="s">
        <v>325</v>
      </c>
      <c r="C34" s="142">
        <v>120000052575</v>
      </c>
      <c r="D34" s="126">
        <v>244063</v>
      </c>
      <c r="E34" s="128" t="s">
        <v>372</v>
      </c>
      <c r="F34" s="144" t="s">
        <v>368</v>
      </c>
      <c r="G34" s="145" t="s">
        <v>292</v>
      </c>
      <c r="H34" s="86">
        <f t="shared" si="0"/>
        <v>150</v>
      </c>
      <c r="I34" s="86">
        <f t="shared" si="1"/>
        <v>10.5</v>
      </c>
      <c r="J34" s="132">
        <v>160.5</v>
      </c>
      <c r="K34" s="135" t="s">
        <v>199</v>
      </c>
      <c r="L34" s="11"/>
      <c r="M34" s="6">
        <f t="shared" si="2"/>
        <v>150</v>
      </c>
      <c r="N34" s="41">
        <f t="shared" si="3"/>
        <v>75</v>
      </c>
      <c r="O34" s="41">
        <f t="shared" si="4"/>
        <v>30</v>
      </c>
      <c r="P34" s="41">
        <f t="shared" si="5"/>
        <v>45</v>
      </c>
      <c r="Q34" s="2"/>
      <c r="R34" s="20"/>
    </row>
    <row r="35" spans="1:25" s="42" customFormat="1" ht="24" customHeight="1">
      <c r="A35" s="75">
        <v>32</v>
      </c>
      <c r="B35" s="130" t="s">
        <v>326</v>
      </c>
      <c r="C35" s="143">
        <v>120000069285</v>
      </c>
      <c r="D35" s="126">
        <v>244064</v>
      </c>
      <c r="E35" s="128" t="s">
        <v>373</v>
      </c>
      <c r="F35" s="144" t="s">
        <v>335</v>
      </c>
      <c r="G35" s="145" t="s">
        <v>293</v>
      </c>
      <c r="H35" s="86">
        <f t="shared" si="0"/>
        <v>150</v>
      </c>
      <c r="I35" s="86">
        <f t="shared" si="1"/>
        <v>10.5</v>
      </c>
      <c r="J35" s="132">
        <v>160.5</v>
      </c>
      <c r="K35" s="135" t="s">
        <v>199</v>
      </c>
      <c r="L35" s="11"/>
      <c r="M35" s="6">
        <f t="shared" si="2"/>
        <v>150</v>
      </c>
      <c r="N35" s="41">
        <f t="shared" si="3"/>
        <v>75</v>
      </c>
      <c r="O35" s="41">
        <f t="shared" si="4"/>
        <v>30</v>
      </c>
      <c r="P35" s="41">
        <f t="shared" si="5"/>
        <v>45</v>
      </c>
      <c r="Q35" s="2"/>
    </row>
    <row r="36" spans="1:25" s="42" customFormat="1" ht="24" customHeight="1">
      <c r="A36" s="75">
        <v>33</v>
      </c>
      <c r="B36" s="130" t="s">
        <v>327</v>
      </c>
      <c r="C36" s="143">
        <v>120000066884</v>
      </c>
      <c r="D36" s="127">
        <v>244074</v>
      </c>
      <c r="E36" s="130" t="s">
        <v>374</v>
      </c>
      <c r="F36" s="144" t="s">
        <v>375</v>
      </c>
      <c r="G36" s="145" t="s">
        <v>294</v>
      </c>
      <c r="H36" s="86">
        <f t="shared" si="0"/>
        <v>185.98130841121494</v>
      </c>
      <c r="I36" s="86">
        <f t="shared" si="1"/>
        <v>13.01869158878506</v>
      </c>
      <c r="J36" s="132">
        <v>199</v>
      </c>
      <c r="K36" s="135" t="s">
        <v>199</v>
      </c>
      <c r="L36" s="11"/>
      <c r="M36" s="6">
        <f t="shared" si="2"/>
        <v>185.98130841121494</v>
      </c>
      <c r="N36" s="41">
        <f t="shared" si="3"/>
        <v>92.990654205607484</v>
      </c>
      <c r="O36" s="41">
        <f t="shared" si="4"/>
        <v>37.196261682242977</v>
      </c>
      <c r="P36" s="41">
        <f t="shared" si="5"/>
        <v>55.794392523364479</v>
      </c>
      <c r="Q36" s="2"/>
    </row>
    <row r="37" spans="1:25" s="42" customFormat="1" ht="24" customHeight="1">
      <c r="C37" s="43"/>
      <c r="L37" s="11"/>
    </row>
    <row r="38" spans="1:25" s="42" customFormat="1" ht="24" customHeight="1">
      <c r="C38" s="43"/>
      <c r="H38" s="32">
        <f>SUM(H4:H37)</f>
        <v>5027.3457943925214</v>
      </c>
      <c r="I38" s="32">
        <f t="shared" ref="I38:J38" si="9">SUM(I4:I37)</f>
        <v>351.91420560747679</v>
      </c>
      <c r="J38" s="32">
        <f t="shared" si="9"/>
        <v>4897.76</v>
      </c>
      <c r="M38" s="32">
        <f>SUM(M4:M37)</f>
        <v>5027.3457943925214</v>
      </c>
      <c r="N38" s="32">
        <f t="shared" ref="N38" si="10">SUM(N4:N37)</f>
        <v>2513.6728971962611</v>
      </c>
      <c r="O38" s="32">
        <f t="shared" ref="O38" si="11">SUM(O4:O37)</f>
        <v>1005.4691588785043</v>
      </c>
      <c r="P38" s="32">
        <f>SUM(P4:P37)</f>
        <v>1508.2037383177565</v>
      </c>
    </row>
    <row r="39" spans="1:25" s="42" customFormat="1" ht="24" customHeight="1">
      <c r="C39" s="43"/>
    </row>
    <row r="40" spans="1:25" s="42" customFormat="1" ht="24" customHeight="1">
      <c r="C40" s="43"/>
    </row>
    <row r="41" spans="1:25" s="42" customFormat="1" ht="24" customHeight="1">
      <c r="C41" s="43"/>
    </row>
    <row r="42" spans="1:25" s="42" customFormat="1" ht="24" customHeight="1">
      <c r="C42" s="43"/>
    </row>
    <row r="43" spans="1:25" s="42" customFormat="1" ht="23.4">
      <c r="C43" s="43"/>
    </row>
    <row r="44" spans="1:25" s="42" customFormat="1" ht="23.4">
      <c r="C44" s="43"/>
    </row>
    <row r="45" spans="1:25" s="42" customFormat="1" ht="23.4">
      <c r="C45" s="43"/>
    </row>
    <row r="46" spans="1:25" s="42" customFormat="1" ht="23.4">
      <c r="C46" s="43"/>
    </row>
    <row r="47" spans="1:25" s="42" customFormat="1" ht="23.4">
      <c r="C47" s="43"/>
    </row>
    <row r="48" spans="1:25" s="42" customFormat="1" ht="23.4">
      <c r="C48" s="43"/>
    </row>
    <row r="49" spans="3:25" s="42" customFormat="1" ht="23.4">
      <c r="C49" s="43"/>
    </row>
    <row r="50" spans="3:25" s="42" customFormat="1" ht="23.4">
      <c r="C50" s="43"/>
    </row>
    <row r="51" spans="3:25" s="42" customFormat="1" ht="23.4">
      <c r="C51" s="43"/>
    </row>
    <row r="52" spans="3:25" s="42" customFormat="1" ht="23.4">
      <c r="C52" s="43"/>
    </row>
    <row r="53" spans="3:25" s="42" customFormat="1" ht="23.4">
      <c r="C53" s="43"/>
    </row>
    <row r="54" spans="3:25" s="42" customFormat="1" ht="23.4">
      <c r="C54" s="43"/>
    </row>
    <row r="55" spans="3:25" s="42" customFormat="1" ht="23.4">
      <c r="C55" s="43"/>
    </row>
    <row r="56" spans="3:25" s="42" customFormat="1" ht="23.4">
      <c r="C56" s="43"/>
      <c r="S56" s="10"/>
      <c r="T56" s="10"/>
      <c r="U56" s="10"/>
      <c r="V56" s="10"/>
      <c r="W56" s="10"/>
      <c r="X56" s="10"/>
      <c r="Y56" s="10"/>
    </row>
    <row r="57" spans="3:25" s="42" customFormat="1" ht="23.4">
      <c r="C57" s="43"/>
      <c r="R57" s="10"/>
      <c r="S57" s="10"/>
      <c r="T57" s="10"/>
      <c r="U57" s="10"/>
      <c r="V57" s="10"/>
      <c r="W57" s="10"/>
      <c r="X57" s="10"/>
      <c r="Y57" s="10"/>
    </row>
    <row r="58" spans="3:25" s="42" customFormat="1" ht="23.4">
      <c r="C58" s="43"/>
      <c r="R58" s="10"/>
      <c r="S58" s="10"/>
      <c r="T58" s="10"/>
      <c r="U58" s="10"/>
      <c r="V58" s="10"/>
      <c r="W58" s="10"/>
      <c r="X58" s="10"/>
      <c r="Y58" s="10"/>
    </row>
  </sheetData>
  <mergeCells count="34">
    <mergeCell ref="R16:S16"/>
    <mergeCell ref="R17:S17"/>
    <mergeCell ref="R18:S18"/>
    <mergeCell ref="R22:Y22"/>
    <mergeCell ref="R12:S12"/>
    <mergeCell ref="R13:S13"/>
    <mergeCell ref="R14:S14"/>
    <mergeCell ref="R15:S15"/>
    <mergeCell ref="R7:S7"/>
    <mergeCell ref="R8:S8"/>
    <mergeCell ref="R9:S9"/>
    <mergeCell ref="R10:S10"/>
    <mergeCell ref="R11:S11"/>
    <mergeCell ref="A2:A3"/>
    <mergeCell ref="B2:B3"/>
    <mergeCell ref="C2:C3"/>
    <mergeCell ref="D2:D3"/>
    <mergeCell ref="E2:E3"/>
    <mergeCell ref="R6:S6"/>
    <mergeCell ref="A1:X1"/>
    <mergeCell ref="P2:P3"/>
    <mergeCell ref="R2:S2"/>
    <mergeCell ref="R3:S3"/>
    <mergeCell ref="R4:S4"/>
    <mergeCell ref="R5:S5"/>
    <mergeCell ref="J2:J3"/>
    <mergeCell ref="M2:M3"/>
    <mergeCell ref="N2:N3"/>
    <mergeCell ref="O2:O3"/>
    <mergeCell ref="K2:K3"/>
    <mergeCell ref="F2:F3"/>
    <mergeCell ref="G2:G3"/>
    <mergeCell ref="H2:H3"/>
    <mergeCell ref="I2:I3"/>
  </mergeCells>
  <pageMargins left="0.31496062992125984" right="0.31496062992125984" top="0.55118110236220474" bottom="0.35433070866141736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B384-2734-4EE5-BEEC-5D35DCF83FD9}">
  <dimension ref="A1:AF67"/>
  <sheetViews>
    <sheetView view="pageBreakPreview" topLeftCell="A16" zoomScale="60" zoomScaleNormal="70" workbookViewId="0">
      <selection activeCell="C16" sqref="C1:C1048576"/>
    </sheetView>
  </sheetViews>
  <sheetFormatPr defaultRowHeight="21" customHeight="1"/>
  <cols>
    <col min="1" max="1" width="5.77734375" style="10" bestFit="1" customWidth="1"/>
    <col min="2" max="2" width="20" style="10" bestFit="1" customWidth="1"/>
    <col min="3" max="3" width="12.33203125" style="10" bestFit="1" customWidth="1"/>
    <col min="4" max="4" width="9.77734375" style="10" bestFit="1" customWidth="1"/>
    <col min="5" max="5" width="20.44140625" style="10" bestFit="1" customWidth="1"/>
    <col min="6" max="6" width="32" style="10" bestFit="1" customWidth="1"/>
    <col min="7" max="7" width="13.6640625" style="10" bestFit="1" customWidth="1"/>
    <col min="8" max="8" width="15.5546875" style="10" bestFit="1" customWidth="1"/>
    <col min="9" max="9" width="7.77734375" style="10" bestFit="1" customWidth="1"/>
    <col min="10" max="10" width="18.88671875" style="10" bestFit="1" customWidth="1"/>
    <col min="11" max="11" width="20" style="10" bestFit="1" customWidth="1"/>
    <col min="12" max="12" width="7.33203125" style="10" hidden="1" customWidth="1"/>
    <col min="13" max="13" width="12.21875" style="10" hidden="1" customWidth="1"/>
    <col min="14" max="14" width="11.77734375" style="10" hidden="1" customWidth="1"/>
    <col min="15" max="15" width="15.109375" style="10" hidden="1" customWidth="1"/>
    <col min="16" max="16" width="10" style="10" bestFit="1" customWidth="1"/>
    <col min="17" max="17" width="4.44140625" style="10" bestFit="1" customWidth="1"/>
    <col min="18" max="18" width="4.5546875" style="10" bestFit="1" customWidth="1"/>
    <col min="19" max="19" width="31.44140625" style="10" bestFit="1" customWidth="1"/>
    <col min="20" max="20" width="21.77734375" style="10" bestFit="1" customWidth="1"/>
    <col min="21" max="21" width="13.109375" style="10" bestFit="1" customWidth="1"/>
    <col min="22" max="22" width="8.21875" style="10" bestFit="1" customWidth="1"/>
    <col min="23" max="23" width="9.77734375" style="10" bestFit="1" customWidth="1"/>
    <col min="24" max="24" width="11.21875" style="10" bestFit="1" customWidth="1"/>
    <col min="25" max="25" width="11.33203125" style="10" bestFit="1" customWidth="1"/>
    <col min="26" max="16384" width="8.88671875" style="10"/>
  </cols>
  <sheetData>
    <row r="1" spans="1:32" ht="30.6" customHeight="1">
      <c r="A1" s="193" t="s">
        <v>52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25"/>
      <c r="Z1" s="25"/>
      <c r="AA1" s="25"/>
      <c r="AB1" s="25"/>
    </row>
    <row r="2" spans="1:32" s="77" customFormat="1" ht="24" customHeight="1">
      <c r="A2" s="175" t="s">
        <v>0</v>
      </c>
      <c r="B2" s="177" t="s">
        <v>1</v>
      </c>
      <c r="C2" s="178" t="s">
        <v>2</v>
      </c>
      <c r="D2" s="179" t="s">
        <v>3</v>
      </c>
      <c r="E2" s="180" t="s">
        <v>106</v>
      </c>
      <c r="F2" s="180" t="s">
        <v>63</v>
      </c>
      <c r="G2" s="177" t="s">
        <v>4</v>
      </c>
      <c r="H2" s="182" t="s">
        <v>5</v>
      </c>
      <c r="I2" s="182" t="s">
        <v>6</v>
      </c>
      <c r="J2" s="182" t="s">
        <v>7</v>
      </c>
      <c r="K2" s="182" t="s">
        <v>8</v>
      </c>
      <c r="L2" s="11"/>
      <c r="M2" s="170" t="s">
        <v>9</v>
      </c>
      <c r="N2" s="170" t="s">
        <v>10</v>
      </c>
      <c r="O2" s="170" t="s">
        <v>11</v>
      </c>
      <c r="P2" s="170" t="s">
        <v>12</v>
      </c>
      <c r="Q2" s="11"/>
      <c r="R2" s="183" t="s">
        <v>13</v>
      </c>
      <c r="S2" s="183"/>
      <c r="T2" s="76">
        <f>SUM(M29)</f>
        <v>3844.4766355140187</v>
      </c>
      <c r="U2" s="11"/>
      <c r="V2" s="11"/>
      <c r="W2" s="11"/>
      <c r="X2" s="11"/>
      <c r="Y2" s="11"/>
    </row>
    <row r="3" spans="1:32" s="77" customFormat="1" ht="24" customHeight="1">
      <c r="A3" s="176"/>
      <c r="B3" s="177"/>
      <c r="C3" s="178"/>
      <c r="D3" s="179"/>
      <c r="E3" s="181"/>
      <c r="F3" s="181"/>
      <c r="G3" s="177"/>
      <c r="H3" s="182"/>
      <c r="I3" s="182"/>
      <c r="J3" s="182"/>
      <c r="K3" s="182"/>
      <c r="L3" s="11"/>
      <c r="M3" s="171"/>
      <c r="N3" s="171"/>
      <c r="O3" s="171"/>
      <c r="P3" s="171"/>
      <c r="Q3" s="11"/>
      <c r="R3" s="183" t="s">
        <v>14</v>
      </c>
      <c r="S3" s="183"/>
      <c r="T3" s="76">
        <f>SUM(N29)</f>
        <v>1922.2383177570093</v>
      </c>
      <c r="U3" s="11"/>
      <c r="V3" s="11"/>
      <c r="W3" s="11"/>
      <c r="X3" s="11"/>
      <c r="Y3" s="11"/>
    </row>
    <row r="4" spans="1:32" s="78" customFormat="1" ht="24" customHeight="1">
      <c r="A4" s="75">
        <v>1</v>
      </c>
      <c r="B4" s="82" t="s">
        <v>401</v>
      </c>
      <c r="C4" s="85">
        <v>120000069255</v>
      </c>
      <c r="D4" s="82">
        <v>244054</v>
      </c>
      <c r="E4" s="28" t="s">
        <v>425</v>
      </c>
      <c r="F4" s="28" t="s">
        <v>426</v>
      </c>
      <c r="G4" s="29" t="s">
        <v>377</v>
      </c>
      <c r="H4" s="86">
        <f t="shared" ref="H4:H27" si="0">J4/1.07</f>
        <v>150</v>
      </c>
      <c r="I4" s="86">
        <f t="shared" ref="I4:I27" si="1">J4-H4</f>
        <v>10.5</v>
      </c>
      <c r="J4" s="132">
        <v>160.5</v>
      </c>
      <c r="K4" s="93" t="s">
        <v>199</v>
      </c>
      <c r="L4" s="11"/>
      <c r="M4" s="6">
        <f t="shared" ref="M4:M27" si="2">H4</f>
        <v>150</v>
      </c>
      <c r="N4" s="41">
        <f t="shared" ref="N4:N27" si="3">M4-(M4*50/100)</f>
        <v>75</v>
      </c>
      <c r="O4" s="41">
        <f t="shared" ref="O4:O27" si="4">M4-(M4*80/100)</f>
        <v>30</v>
      </c>
      <c r="P4" s="41">
        <f t="shared" ref="P4:P27" si="5">M4-(M4*70/100)</f>
        <v>45</v>
      </c>
      <c r="Q4" s="45"/>
      <c r="R4" s="172" t="s">
        <v>16</v>
      </c>
      <c r="S4" s="172"/>
      <c r="T4" s="13">
        <f>T3*15/100</f>
        <v>288.33574766355139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8" customFormat="1" ht="24" customHeight="1">
      <c r="A5" s="75">
        <v>2</v>
      </c>
      <c r="B5" s="82" t="s">
        <v>402</v>
      </c>
      <c r="C5" s="85">
        <v>120000069269</v>
      </c>
      <c r="D5" s="82">
        <v>244060</v>
      </c>
      <c r="E5" s="28" t="s">
        <v>427</v>
      </c>
      <c r="F5" s="28" t="s">
        <v>428</v>
      </c>
      <c r="G5" s="29" t="s">
        <v>378</v>
      </c>
      <c r="H5" s="86">
        <f t="shared" si="0"/>
        <v>199</v>
      </c>
      <c r="I5" s="86">
        <f t="shared" si="1"/>
        <v>13.930000000000007</v>
      </c>
      <c r="J5" s="132">
        <v>212.93</v>
      </c>
      <c r="K5" s="150" t="s">
        <v>18</v>
      </c>
      <c r="L5" s="11"/>
      <c r="M5" s="6">
        <f t="shared" si="2"/>
        <v>199</v>
      </c>
      <c r="N5" s="41">
        <f t="shared" si="3"/>
        <v>99.5</v>
      </c>
      <c r="O5" s="41">
        <f t="shared" si="4"/>
        <v>39.800000000000011</v>
      </c>
      <c r="P5" s="41">
        <f t="shared" si="5"/>
        <v>59.699999999999989</v>
      </c>
      <c r="Q5" s="45"/>
      <c r="R5" s="172" t="s">
        <v>17</v>
      </c>
      <c r="S5" s="172"/>
      <c r="T5" s="13">
        <f>T3*15/100</f>
        <v>288.33574766355139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69" customFormat="1" ht="23.4">
      <c r="A6" s="75">
        <v>3</v>
      </c>
      <c r="B6" s="82" t="s">
        <v>403</v>
      </c>
      <c r="C6" s="85">
        <v>120000069278</v>
      </c>
      <c r="D6" s="82">
        <v>244062</v>
      </c>
      <c r="E6" s="28" t="s">
        <v>429</v>
      </c>
      <c r="F6" s="28" t="s">
        <v>430</v>
      </c>
      <c r="G6" s="29" t="s">
        <v>379</v>
      </c>
      <c r="H6" s="86">
        <f t="shared" si="0"/>
        <v>233.64485981308411</v>
      </c>
      <c r="I6" s="86">
        <f t="shared" si="1"/>
        <v>16.355140186915889</v>
      </c>
      <c r="J6" s="132">
        <v>250</v>
      </c>
      <c r="K6" s="93" t="s">
        <v>199</v>
      </c>
      <c r="L6" s="11"/>
      <c r="M6" s="6">
        <f t="shared" si="2"/>
        <v>233.64485981308411</v>
      </c>
      <c r="N6" s="41">
        <f t="shared" si="3"/>
        <v>116.82242990654206</v>
      </c>
      <c r="O6" s="41">
        <f t="shared" si="4"/>
        <v>46.728971962616811</v>
      </c>
      <c r="P6" s="41">
        <f t="shared" si="5"/>
        <v>70.093457943925245</v>
      </c>
      <c r="R6" s="172" t="s">
        <v>15</v>
      </c>
      <c r="S6" s="172"/>
      <c r="T6" s="13">
        <f>T3*15/100</f>
        <v>288.33574766355139</v>
      </c>
      <c r="U6" s="2"/>
      <c r="V6" s="2"/>
      <c r="W6" s="2"/>
      <c r="X6" s="2"/>
      <c r="Y6" s="11"/>
      <c r="Z6" s="42"/>
      <c r="AA6" s="42"/>
      <c r="AB6" s="42"/>
      <c r="AC6" s="42"/>
    </row>
    <row r="7" spans="1:32" s="78" customFormat="1" ht="24" customHeight="1">
      <c r="A7" s="75">
        <v>4</v>
      </c>
      <c r="B7" s="82" t="s">
        <v>404</v>
      </c>
      <c r="C7" s="85">
        <v>120000069288</v>
      </c>
      <c r="D7" s="82">
        <v>244064</v>
      </c>
      <c r="E7" s="28" t="s">
        <v>431</v>
      </c>
      <c r="F7" s="28" t="s">
        <v>345</v>
      </c>
      <c r="G7" s="29" t="s">
        <v>380</v>
      </c>
      <c r="H7" s="86">
        <f t="shared" si="0"/>
        <v>200</v>
      </c>
      <c r="I7" s="86">
        <f t="shared" si="1"/>
        <v>14</v>
      </c>
      <c r="J7" s="132">
        <v>214</v>
      </c>
      <c r="K7" s="93" t="s">
        <v>199</v>
      </c>
      <c r="L7" s="11"/>
      <c r="M7" s="6">
        <f t="shared" si="2"/>
        <v>200</v>
      </c>
      <c r="N7" s="41">
        <f t="shared" si="3"/>
        <v>100</v>
      </c>
      <c r="O7" s="41">
        <f t="shared" si="4"/>
        <v>40</v>
      </c>
      <c r="P7" s="41">
        <f t="shared" si="5"/>
        <v>60</v>
      </c>
      <c r="Q7" s="45"/>
      <c r="R7" s="172" t="s">
        <v>20</v>
      </c>
      <c r="S7" s="172"/>
      <c r="T7" s="13">
        <f>T3*55/100</f>
        <v>1057.2310747663551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8" customFormat="1" ht="24" customHeight="1">
      <c r="A8" s="75">
        <v>5</v>
      </c>
      <c r="B8" s="82" t="s">
        <v>405</v>
      </c>
      <c r="C8" s="85">
        <v>120000069286</v>
      </c>
      <c r="D8" s="82">
        <v>244065</v>
      </c>
      <c r="E8" s="28" t="s">
        <v>432</v>
      </c>
      <c r="F8" s="28" t="s">
        <v>74</v>
      </c>
      <c r="G8" s="29" t="s">
        <v>381</v>
      </c>
      <c r="H8" s="86">
        <f t="shared" si="0"/>
        <v>185.98130841121494</v>
      </c>
      <c r="I8" s="86">
        <f t="shared" si="1"/>
        <v>13.01869158878506</v>
      </c>
      <c r="J8" s="132">
        <v>199</v>
      </c>
      <c r="K8" s="49" t="s">
        <v>462</v>
      </c>
      <c r="L8" s="11"/>
      <c r="M8" s="6">
        <f t="shared" si="2"/>
        <v>185.98130841121494</v>
      </c>
      <c r="N8" s="41">
        <f t="shared" si="3"/>
        <v>92.990654205607484</v>
      </c>
      <c r="O8" s="41">
        <f t="shared" si="4"/>
        <v>37.196261682242977</v>
      </c>
      <c r="P8" s="41">
        <f t="shared" si="5"/>
        <v>55.794392523364479</v>
      </c>
      <c r="Q8" s="45"/>
      <c r="R8" s="183" t="s">
        <v>21</v>
      </c>
      <c r="S8" s="183"/>
      <c r="T8" s="76">
        <f>SUM(O29)</f>
        <v>768.89532710280355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8" customFormat="1" ht="24" customHeight="1">
      <c r="A9" s="75">
        <v>6</v>
      </c>
      <c r="B9" s="82" t="s">
        <v>406</v>
      </c>
      <c r="C9" s="85">
        <v>120000052479</v>
      </c>
      <c r="D9" s="82">
        <v>244067</v>
      </c>
      <c r="E9" s="28" t="s">
        <v>433</v>
      </c>
      <c r="F9" s="28" t="s">
        <v>434</v>
      </c>
      <c r="G9" s="29" t="s">
        <v>382</v>
      </c>
      <c r="H9" s="86">
        <f t="shared" si="0"/>
        <v>150</v>
      </c>
      <c r="I9" s="86">
        <f t="shared" si="1"/>
        <v>10.5</v>
      </c>
      <c r="J9" s="132">
        <v>160.5</v>
      </c>
      <c r="K9" s="93" t="s">
        <v>199</v>
      </c>
      <c r="L9" s="11"/>
      <c r="M9" s="6">
        <f t="shared" si="2"/>
        <v>150</v>
      </c>
      <c r="N9" s="41">
        <f t="shared" si="3"/>
        <v>75</v>
      </c>
      <c r="O9" s="41">
        <f t="shared" si="4"/>
        <v>30</v>
      </c>
      <c r="P9" s="41">
        <f t="shared" si="5"/>
        <v>45</v>
      </c>
      <c r="Q9" s="45"/>
      <c r="R9" s="191" t="s">
        <v>22</v>
      </c>
      <c r="S9" s="191"/>
      <c r="T9" s="7">
        <f>SUM(T8)</f>
        <v>768.89532710280355</v>
      </c>
      <c r="U9" s="8"/>
      <c r="V9" s="8"/>
      <c r="W9" s="8"/>
      <c r="X9" s="8"/>
      <c r="Y9" s="1"/>
      <c r="Z9" s="46"/>
      <c r="AA9" s="46"/>
      <c r="AB9" s="42"/>
      <c r="AC9" s="42"/>
      <c r="AD9" s="42"/>
      <c r="AE9" s="42"/>
      <c r="AF9" s="42"/>
    </row>
    <row r="10" spans="1:32" s="42" customFormat="1" ht="24" customHeight="1">
      <c r="A10" s="75">
        <v>7</v>
      </c>
      <c r="B10" s="82" t="s">
        <v>407</v>
      </c>
      <c r="C10" s="85">
        <v>120000069287</v>
      </c>
      <c r="D10" s="82">
        <v>244067</v>
      </c>
      <c r="E10" s="28" t="s">
        <v>435</v>
      </c>
      <c r="F10" s="28" t="s">
        <v>75</v>
      </c>
      <c r="G10" s="29" t="s">
        <v>383</v>
      </c>
      <c r="H10" s="86">
        <f t="shared" si="0"/>
        <v>46.728971962616818</v>
      </c>
      <c r="I10" s="86">
        <f t="shared" si="1"/>
        <v>3.2710280373831822</v>
      </c>
      <c r="J10" s="132">
        <v>50</v>
      </c>
      <c r="K10" s="93" t="s">
        <v>199</v>
      </c>
      <c r="L10" s="11"/>
      <c r="M10" s="6">
        <f t="shared" si="2"/>
        <v>46.728971962616818</v>
      </c>
      <c r="N10" s="41">
        <f t="shared" si="3"/>
        <v>23.364485981308409</v>
      </c>
      <c r="O10" s="41">
        <f t="shared" si="4"/>
        <v>9.3457943925233664</v>
      </c>
      <c r="P10" s="41">
        <f t="shared" si="5"/>
        <v>14.018691588785046</v>
      </c>
      <c r="Q10" s="11"/>
      <c r="R10" s="183" t="s">
        <v>23</v>
      </c>
      <c r="S10" s="183"/>
      <c r="T10" s="76">
        <f>SUM(P29)</f>
        <v>1153.3429906542053</v>
      </c>
      <c r="U10" s="2"/>
      <c r="V10" s="2"/>
      <c r="W10" s="2"/>
      <c r="X10" s="2"/>
      <c r="Y10" s="11"/>
      <c r="AB10" s="46"/>
      <c r="AC10" s="46"/>
    </row>
    <row r="11" spans="1:32" s="42" customFormat="1" ht="24" customHeight="1">
      <c r="A11" s="75">
        <v>8</v>
      </c>
      <c r="B11" s="82" t="s">
        <v>408</v>
      </c>
      <c r="C11" s="85">
        <v>120000069290</v>
      </c>
      <c r="D11" s="82">
        <v>244070</v>
      </c>
      <c r="E11" s="28" t="s">
        <v>436</v>
      </c>
      <c r="F11" s="28" t="s">
        <v>437</v>
      </c>
      <c r="G11" s="29" t="s">
        <v>384</v>
      </c>
      <c r="H11" s="86">
        <f t="shared" si="0"/>
        <v>185.98130841121494</v>
      </c>
      <c r="I11" s="86">
        <f t="shared" si="1"/>
        <v>13.01869158878506</v>
      </c>
      <c r="J11" s="132">
        <v>199</v>
      </c>
      <c r="K11" s="150" t="s">
        <v>18</v>
      </c>
      <c r="L11" s="11"/>
      <c r="M11" s="6">
        <f t="shared" si="2"/>
        <v>185.98130841121494</v>
      </c>
      <c r="N11" s="41">
        <f t="shared" si="3"/>
        <v>92.990654205607484</v>
      </c>
      <c r="O11" s="41">
        <f t="shared" si="4"/>
        <v>37.196261682242977</v>
      </c>
      <c r="P11" s="41">
        <f t="shared" si="5"/>
        <v>55.794392523364479</v>
      </c>
      <c r="Q11" s="11"/>
      <c r="R11" s="172" t="s">
        <v>16</v>
      </c>
      <c r="S11" s="172"/>
      <c r="T11" s="14">
        <f>SUM(P8)</f>
        <v>55.794392523364479</v>
      </c>
      <c r="U11" s="2"/>
      <c r="V11" s="2"/>
      <c r="W11" s="2"/>
      <c r="X11" s="2"/>
      <c r="Y11" s="11"/>
    </row>
    <row r="12" spans="1:32" s="42" customFormat="1" ht="24" customHeight="1">
      <c r="A12" s="75">
        <v>9</v>
      </c>
      <c r="B12" s="82" t="s">
        <v>409</v>
      </c>
      <c r="C12" s="85">
        <v>120000069294</v>
      </c>
      <c r="D12" s="82">
        <v>244071</v>
      </c>
      <c r="E12" s="28" t="s">
        <v>438</v>
      </c>
      <c r="F12" s="28" t="s">
        <v>74</v>
      </c>
      <c r="G12" s="29" t="s">
        <v>385</v>
      </c>
      <c r="H12" s="86">
        <f t="shared" si="0"/>
        <v>185.98130841121494</v>
      </c>
      <c r="I12" s="86">
        <f t="shared" si="1"/>
        <v>13.01869158878506</v>
      </c>
      <c r="J12" s="132">
        <v>199</v>
      </c>
      <c r="K12" s="93" t="s">
        <v>199</v>
      </c>
      <c r="L12" s="11"/>
      <c r="M12" s="6">
        <f t="shared" si="2"/>
        <v>185.98130841121494</v>
      </c>
      <c r="N12" s="41">
        <f t="shared" si="3"/>
        <v>92.990654205607484</v>
      </c>
      <c r="O12" s="41">
        <f t="shared" si="4"/>
        <v>37.196261682242977</v>
      </c>
      <c r="P12" s="41">
        <f t="shared" si="5"/>
        <v>55.794392523364479</v>
      </c>
      <c r="Q12" s="11"/>
      <c r="R12" s="172" t="s">
        <v>17</v>
      </c>
      <c r="S12" s="172"/>
      <c r="T12" s="14">
        <f>SUM(P21,P23)</f>
        <v>75</v>
      </c>
      <c r="U12" s="2"/>
      <c r="V12" s="2"/>
      <c r="W12" s="2"/>
      <c r="X12" s="2"/>
      <c r="Y12" s="11"/>
    </row>
    <row r="13" spans="1:32" s="42" customFormat="1" ht="24" customHeight="1">
      <c r="A13" s="75">
        <v>10</v>
      </c>
      <c r="B13" s="82" t="s">
        <v>410</v>
      </c>
      <c r="C13" s="85">
        <v>120000069295</v>
      </c>
      <c r="D13" s="82">
        <v>244072</v>
      </c>
      <c r="E13" s="28" t="s">
        <v>439</v>
      </c>
      <c r="F13" s="28" t="s">
        <v>74</v>
      </c>
      <c r="G13" s="29" t="s">
        <v>386</v>
      </c>
      <c r="H13" s="86">
        <f t="shared" si="0"/>
        <v>185.98130841121494</v>
      </c>
      <c r="I13" s="86">
        <f t="shared" si="1"/>
        <v>13.01869158878506</v>
      </c>
      <c r="J13" s="132">
        <v>199</v>
      </c>
      <c r="K13" s="49" t="s">
        <v>200</v>
      </c>
      <c r="L13" s="11"/>
      <c r="M13" s="6">
        <f t="shared" si="2"/>
        <v>185.98130841121494</v>
      </c>
      <c r="N13" s="41">
        <f t="shared" si="3"/>
        <v>92.990654205607484</v>
      </c>
      <c r="O13" s="41">
        <f t="shared" si="4"/>
        <v>37.196261682242977</v>
      </c>
      <c r="P13" s="41">
        <f t="shared" si="5"/>
        <v>55.794392523364479</v>
      </c>
      <c r="Q13" s="11"/>
      <c r="R13" s="172" t="s">
        <v>15</v>
      </c>
      <c r="S13" s="172"/>
      <c r="T13" s="14">
        <f>SUM(P5,P11,P22,P27)</f>
        <v>199.32616822429904</v>
      </c>
      <c r="U13" s="2"/>
      <c r="V13" s="2"/>
      <c r="W13" s="2"/>
      <c r="X13" s="2"/>
      <c r="Y13" s="11"/>
      <c r="AD13" s="46"/>
      <c r="AE13" s="46"/>
      <c r="AF13" s="46"/>
    </row>
    <row r="14" spans="1:32" s="42" customFormat="1" ht="24" customHeight="1">
      <c r="A14" s="75">
        <v>11</v>
      </c>
      <c r="B14" s="82" t="s">
        <v>411</v>
      </c>
      <c r="C14" s="85">
        <v>120000069299</v>
      </c>
      <c r="D14" s="82">
        <v>244075</v>
      </c>
      <c r="E14" s="28" t="s">
        <v>440</v>
      </c>
      <c r="F14" s="28" t="s">
        <v>368</v>
      </c>
      <c r="G14" s="29" t="s">
        <v>387</v>
      </c>
      <c r="H14" s="86">
        <f t="shared" si="0"/>
        <v>150</v>
      </c>
      <c r="I14" s="86">
        <f t="shared" si="1"/>
        <v>10.5</v>
      </c>
      <c r="J14" s="151">
        <v>160.5</v>
      </c>
      <c r="K14" s="93" t="s">
        <v>199</v>
      </c>
      <c r="L14" s="11"/>
      <c r="M14" s="6">
        <f t="shared" si="2"/>
        <v>150</v>
      </c>
      <c r="N14" s="41">
        <f t="shared" si="3"/>
        <v>75</v>
      </c>
      <c r="O14" s="41">
        <f t="shared" si="4"/>
        <v>30</v>
      </c>
      <c r="P14" s="41">
        <f t="shared" si="5"/>
        <v>45</v>
      </c>
      <c r="Q14" s="11"/>
      <c r="R14" s="172" t="s">
        <v>22</v>
      </c>
      <c r="S14" s="172"/>
      <c r="T14" s="14">
        <f>SUM(P4,P6:P7,P9:P10,P12,P14:P20,P24:P26)</f>
        <v>767.42803738317741</v>
      </c>
      <c r="U14" s="2"/>
      <c r="V14" s="2"/>
      <c r="W14" s="2"/>
      <c r="X14" s="2"/>
      <c r="Y14" s="11"/>
    </row>
    <row r="15" spans="1:32" s="42" customFormat="1" ht="24" customHeight="1">
      <c r="A15" s="75">
        <v>12</v>
      </c>
      <c r="B15" s="82" t="s">
        <v>412</v>
      </c>
      <c r="C15" s="85">
        <v>120000069303</v>
      </c>
      <c r="D15" s="82">
        <v>244076</v>
      </c>
      <c r="E15" s="28" t="s">
        <v>441</v>
      </c>
      <c r="F15" s="28" t="s">
        <v>371</v>
      </c>
      <c r="G15" s="29" t="s">
        <v>388</v>
      </c>
      <c r="H15" s="86">
        <f t="shared" si="0"/>
        <v>233.64485981308411</v>
      </c>
      <c r="I15" s="86">
        <f t="shared" si="1"/>
        <v>16.355140186915889</v>
      </c>
      <c r="J15" s="152">
        <v>250</v>
      </c>
      <c r="K15" s="93" t="s">
        <v>199</v>
      </c>
      <c r="L15" s="11"/>
      <c r="M15" s="6">
        <f t="shared" si="2"/>
        <v>233.64485981308411</v>
      </c>
      <c r="N15" s="41">
        <f t="shared" si="3"/>
        <v>116.82242990654206</v>
      </c>
      <c r="O15" s="41">
        <f t="shared" si="4"/>
        <v>46.728971962616811</v>
      </c>
      <c r="P15" s="41">
        <f t="shared" si="5"/>
        <v>70.093457943925245</v>
      </c>
      <c r="Q15" s="11"/>
      <c r="R15" s="186" t="s">
        <v>24</v>
      </c>
      <c r="S15" s="187"/>
      <c r="T15" s="14"/>
      <c r="U15" s="2"/>
      <c r="V15" s="2"/>
      <c r="W15" s="2"/>
      <c r="X15" s="2"/>
      <c r="Y15" s="11"/>
    </row>
    <row r="16" spans="1:32" s="46" customFormat="1" ht="24" customHeight="1">
      <c r="A16" s="75">
        <v>13</v>
      </c>
      <c r="B16" s="82" t="s">
        <v>413</v>
      </c>
      <c r="C16" s="85">
        <v>120000069305</v>
      </c>
      <c r="D16" s="82">
        <v>244076</v>
      </c>
      <c r="E16" s="28" t="s">
        <v>442</v>
      </c>
      <c r="F16" s="28" t="s">
        <v>74</v>
      </c>
      <c r="G16" s="29" t="s">
        <v>389</v>
      </c>
      <c r="H16" s="86">
        <f t="shared" si="0"/>
        <v>185.98130841121494</v>
      </c>
      <c r="I16" s="86">
        <f t="shared" si="1"/>
        <v>13.01869158878506</v>
      </c>
      <c r="J16" s="152">
        <v>199</v>
      </c>
      <c r="K16" s="93" t="s">
        <v>199</v>
      </c>
      <c r="L16" s="11"/>
      <c r="M16" s="6">
        <f t="shared" si="2"/>
        <v>185.98130841121494</v>
      </c>
      <c r="N16" s="41">
        <f t="shared" si="3"/>
        <v>92.990654205607484</v>
      </c>
      <c r="O16" s="41">
        <f t="shared" si="4"/>
        <v>37.196261682242977</v>
      </c>
      <c r="P16" s="41">
        <f t="shared" si="5"/>
        <v>55.794392523364479</v>
      </c>
      <c r="Q16" s="1"/>
      <c r="R16" s="184" t="s">
        <v>34</v>
      </c>
      <c r="S16" s="185"/>
      <c r="T16" s="14">
        <f>SUM(P13)</f>
        <v>55.794392523364479</v>
      </c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s="42" customFormat="1" ht="24" customHeight="1">
      <c r="A17" s="75">
        <v>14</v>
      </c>
      <c r="B17" s="82" t="s">
        <v>414</v>
      </c>
      <c r="C17" s="85">
        <v>120000069314</v>
      </c>
      <c r="D17" s="82">
        <v>244078</v>
      </c>
      <c r="E17" s="28" t="s">
        <v>443</v>
      </c>
      <c r="F17" s="28" t="s">
        <v>335</v>
      </c>
      <c r="G17" s="29" t="s">
        <v>390</v>
      </c>
      <c r="H17" s="86">
        <f t="shared" si="0"/>
        <v>150</v>
      </c>
      <c r="I17" s="86">
        <f t="shared" si="1"/>
        <v>10.5</v>
      </c>
      <c r="J17" s="151">
        <v>160.5</v>
      </c>
      <c r="K17" s="93" t="s">
        <v>199</v>
      </c>
      <c r="L17" s="11"/>
      <c r="M17" s="6">
        <f t="shared" si="2"/>
        <v>150</v>
      </c>
      <c r="N17" s="41">
        <f t="shared" si="3"/>
        <v>75</v>
      </c>
      <c r="O17" s="41">
        <f t="shared" si="4"/>
        <v>30</v>
      </c>
      <c r="P17" s="41">
        <f t="shared" si="5"/>
        <v>45</v>
      </c>
      <c r="Q17" s="11"/>
      <c r="R17" s="184" t="s">
        <v>55</v>
      </c>
      <c r="S17" s="185"/>
      <c r="T17" s="14"/>
      <c r="U17" s="2"/>
      <c r="V17" s="2"/>
      <c r="W17" s="2"/>
      <c r="X17" s="2"/>
      <c r="Y17" s="11"/>
    </row>
    <row r="18" spans="1:25" s="42" customFormat="1" ht="24" customHeight="1">
      <c r="A18" s="75">
        <v>15</v>
      </c>
      <c r="B18" s="82" t="s">
        <v>415</v>
      </c>
      <c r="C18" s="85">
        <v>120000069316</v>
      </c>
      <c r="D18" s="82">
        <v>244079</v>
      </c>
      <c r="E18" s="28" t="s">
        <v>444</v>
      </c>
      <c r="F18" s="28" t="s">
        <v>445</v>
      </c>
      <c r="G18" s="29" t="s">
        <v>391</v>
      </c>
      <c r="H18" s="86">
        <f t="shared" si="0"/>
        <v>100</v>
      </c>
      <c r="I18" s="86">
        <f t="shared" si="1"/>
        <v>7</v>
      </c>
      <c r="J18" s="152">
        <v>107</v>
      </c>
      <c r="K18" s="93" t="s">
        <v>199</v>
      </c>
      <c r="L18" s="11"/>
      <c r="M18" s="6">
        <f t="shared" si="2"/>
        <v>100</v>
      </c>
      <c r="N18" s="41">
        <f t="shared" si="3"/>
        <v>50</v>
      </c>
      <c r="O18" s="41">
        <f t="shared" si="4"/>
        <v>20</v>
      </c>
      <c r="P18" s="41">
        <f t="shared" si="5"/>
        <v>30</v>
      </c>
      <c r="Q18" s="11"/>
      <c r="R18" s="186" t="s">
        <v>58</v>
      </c>
      <c r="S18" s="187"/>
      <c r="T18" s="14"/>
      <c r="U18" s="2"/>
      <c r="V18" s="2"/>
      <c r="W18" s="2"/>
      <c r="X18" s="2"/>
      <c r="Y18" s="11"/>
    </row>
    <row r="19" spans="1:25" s="42" customFormat="1" ht="24" customHeight="1">
      <c r="A19" s="75">
        <v>16</v>
      </c>
      <c r="B19" s="82" t="s">
        <v>416</v>
      </c>
      <c r="C19" s="85">
        <v>120000069317</v>
      </c>
      <c r="D19" s="82">
        <v>244079</v>
      </c>
      <c r="E19" s="28" t="s">
        <v>446</v>
      </c>
      <c r="F19" s="28" t="s">
        <v>447</v>
      </c>
      <c r="G19" s="29" t="s">
        <v>392</v>
      </c>
      <c r="H19" s="86">
        <f t="shared" si="0"/>
        <v>46.728971962616818</v>
      </c>
      <c r="I19" s="86">
        <f t="shared" si="1"/>
        <v>3.2710280373831822</v>
      </c>
      <c r="J19" s="152">
        <v>50</v>
      </c>
      <c r="K19" s="93" t="s">
        <v>199</v>
      </c>
      <c r="L19" s="11"/>
      <c r="M19" s="6">
        <f t="shared" si="2"/>
        <v>46.728971962616818</v>
      </c>
      <c r="N19" s="41">
        <f t="shared" si="3"/>
        <v>23.364485981308409</v>
      </c>
      <c r="O19" s="41">
        <f t="shared" si="4"/>
        <v>9.3457943925233664</v>
      </c>
      <c r="P19" s="41">
        <f t="shared" si="5"/>
        <v>14.018691588785046</v>
      </c>
      <c r="Q19" s="11"/>
      <c r="R19" s="33"/>
      <c r="S19" s="33"/>
      <c r="T19" s="34"/>
      <c r="U19" s="2"/>
      <c r="V19" s="2"/>
      <c r="W19" s="2"/>
      <c r="X19" s="2"/>
      <c r="Y19" s="11"/>
    </row>
    <row r="20" spans="1:25" s="42" customFormat="1" ht="24" customHeight="1">
      <c r="A20" s="75">
        <v>17</v>
      </c>
      <c r="B20" s="82" t="s">
        <v>417</v>
      </c>
      <c r="C20" s="85">
        <v>120000069321</v>
      </c>
      <c r="D20" s="82">
        <v>244083</v>
      </c>
      <c r="E20" s="28" t="s">
        <v>448</v>
      </c>
      <c r="F20" s="28" t="s">
        <v>335</v>
      </c>
      <c r="G20" s="29" t="s">
        <v>393</v>
      </c>
      <c r="H20" s="86">
        <f t="shared" si="0"/>
        <v>150</v>
      </c>
      <c r="I20" s="86">
        <f t="shared" si="1"/>
        <v>10.5</v>
      </c>
      <c r="J20" s="151">
        <v>160.5</v>
      </c>
      <c r="K20" s="93" t="s">
        <v>199</v>
      </c>
      <c r="L20" s="11"/>
      <c r="M20" s="6">
        <f t="shared" si="2"/>
        <v>150</v>
      </c>
      <c r="N20" s="41">
        <f t="shared" si="3"/>
        <v>75</v>
      </c>
      <c r="O20" s="41">
        <f t="shared" si="4"/>
        <v>30</v>
      </c>
      <c r="P20" s="41">
        <f t="shared" si="5"/>
        <v>45</v>
      </c>
      <c r="Q20" s="11"/>
      <c r="R20" s="33"/>
      <c r="S20" s="33"/>
      <c r="T20" s="34"/>
      <c r="U20" s="2"/>
      <c r="V20" s="2"/>
      <c r="W20" s="2"/>
      <c r="X20" s="2"/>
      <c r="Y20" s="11"/>
    </row>
    <row r="21" spans="1:25" s="42" customFormat="1" ht="24" customHeight="1">
      <c r="A21" s="75">
        <v>18</v>
      </c>
      <c r="B21" s="82" t="s">
        <v>418</v>
      </c>
      <c r="C21" s="85">
        <v>120000065218</v>
      </c>
      <c r="D21" s="82">
        <v>244085</v>
      </c>
      <c r="E21" s="28" t="s">
        <v>449</v>
      </c>
      <c r="F21" s="28" t="s">
        <v>450</v>
      </c>
      <c r="G21" s="29" t="s">
        <v>394</v>
      </c>
      <c r="H21" s="86">
        <f t="shared" si="0"/>
        <v>100</v>
      </c>
      <c r="I21" s="86">
        <f t="shared" si="1"/>
        <v>7</v>
      </c>
      <c r="J21" s="152">
        <v>107</v>
      </c>
      <c r="K21" s="150" t="s">
        <v>17</v>
      </c>
      <c r="L21" s="11"/>
      <c r="M21" s="6">
        <f t="shared" si="2"/>
        <v>100</v>
      </c>
      <c r="N21" s="41">
        <f t="shared" si="3"/>
        <v>50</v>
      </c>
      <c r="O21" s="41">
        <f t="shared" si="4"/>
        <v>20</v>
      </c>
      <c r="P21" s="41">
        <f t="shared" si="5"/>
        <v>30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s="42" customFormat="1" ht="24" customHeight="1">
      <c r="A22" s="75">
        <v>19</v>
      </c>
      <c r="B22" s="82" t="s">
        <v>419</v>
      </c>
      <c r="C22" s="85">
        <v>120000069323</v>
      </c>
      <c r="D22" s="82">
        <v>244085</v>
      </c>
      <c r="E22" s="28" t="s">
        <v>451</v>
      </c>
      <c r="F22" s="28" t="s">
        <v>74</v>
      </c>
      <c r="G22" s="29" t="s">
        <v>395</v>
      </c>
      <c r="H22" s="86">
        <f t="shared" si="0"/>
        <v>185.98130841121494</v>
      </c>
      <c r="I22" s="86">
        <f t="shared" si="1"/>
        <v>13.01869158878506</v>
      </c>
      <c r="J22" s="152">
        <v>199</v>
      </c>
      <c r="K22" s="49" t="s">
        <v>18</v>
      </c>
      <c r="L22" s="11"/>
      <c r="M22" s="6">
        <f t="shared" si="2"/>
        <v>185.98130841121494</v>
      </c>
      <c r="N22" s="41">
        <f t="shared" si="3"/>
        <v>92.990654205607484</v>
      </c>
      <c r="O22" s="41">
        <f t="shared" si="4"/>
        <v>37.196261682242977</v>
      </c>
      <c r="P22" s="41">
        <f t="shared" si="5"/>
        <v>55.794392523364479</v>
      </c>
      <c r="Q22" s="11"/>
      <c r="R22" s="188" t="s">
        <v>25</v>
      </c>
      <c r="S22" s="189"/>
      <c r="T22" s="189"/>
      <c r="U22" s="189"/>
      <c r="V22" s="189"/>
      <c r="W22" s="189"/>
      <c r="X22" s="189"/>
      <c r="Y22" s="149"/>
    </row>
    <row r="23" spans="1:25" s="42" customFormat="1" ht="24" customHeight="1">
      <c r="A23" s="75">
        <v>20</v>
      </c>
      <c r="B23" s="82" t="s">
        <v>420</v>
      </c>
      <c r="C23" s="85">
        <v>120000069343</v>
      </c>
      <c r="D23" s="82">
        <v>244095</v>
      </c>
      <c r="E23" s="28" t="s">
        <v>452</v>
      </c>
      <c r="F23" s="28" t="s">
        <v>453</v>
      </c>
      <c r="G23" s="29" t="s">
        <v>396</v>
      </c>
      <c r="H23" s="86">
        <f t="shared" si="0"/>
        <v>150</v>
      </c>
      <c r="I23" s="86">
        <f t="shared" si="1"/>
        <v>10.5</v>
      </c>
      <c r="J23" s="153">
        <v>160.5</v>
      </c>
      <c r="K23" s="150" t="s">
        <v>17</v>
      </c>
      <c r="L23" s="11"/>
      <c r="M23" s="6">
        <f t="shared" si="2"/>
        <v>150</v>
      </c>
      <c r="N23" s="41">
        <f t="shared" si="3"/>
        <v>75</v>
      </c>
      <c r="O23" s="41">
        <f t="shared" si="4"/>
        <v>30</v>
      </c>
      <c r="P23" s="41">
        <f t="shared" si="5"/>
        <v>45</v>
      </c>
      <c r="Q23" s="11"/>
      <c r="R23" s="23" t="s">
        <v>26</v>
      </c>
      <c r="S23" s="23" t="s">
        <v>27</v>
      </c>
      <c r="T23" s="23" t="s">
        <v>28</v>
      </c>
      <c r="U23" s="24" t="s">
        <v>29</v>
      </c>
      <c r="V23" s="23" t="s">
        <v>30</v>
      </c>
      <c r="W23" s="23" t="s">
        <v>31</v>
      </c>
      <c r="X23" s="23" t="s">
        <v>32</v>
      </c>
      <c r="Y23" s="23" t="s">
        <v>33</v>
      </c>
    </row>
    <row r="24" spans="1:25" s="42" customFormat="1" ht="24" customHeight="1">
      <c r="A24" s="75">
        <v>21</v>
      </c>
      <c r="B24" s="82" t="s">
        <v>421</v>
      </c>
      <c r="C24" s="85">
        <v>120000069336</v>
      </c>
      <c r="D24" s="82">
        <v>244097</v>
      </c>
      <c r="E24" s="28" t="s">
        <v>454</v>
      </c>
      <c r="F24" s="28" t="s">
        <v>455</v>
      </c>
      <c r="G24" s="29" t="s">
        <v>397</v>
      </c>
      <c r="H24" s="86">
        <f t="shared" si="0"/>
        <v>185.98130841121494</v>
      </c>
      <c r="I24" s="86">
        <f t="shared" si="1"/>
        <v>13.01869158878506</v>
      </c>
      <c r="J24" s="152">
        <v>199</v>
      </c>
      <c r="K24" s="93" t="s">
        <v>199</v>
      </c>
      <c r="L24" s="11"/>
      <c r="M24" s="6">
        <f t="shared" si="2"/>
        <v>185.98130841121494</v>
      </c>
      <c r="N24" s="41">
        <f t="shared" si="3"/>
        <v>92.990654205607484</v>
      </c>
      <c r="O24" s="41">
        <f t="shared" si="4"/>
        <v>37.196261682242977</v>
      </c>
      <c r="P24" s="41">
        <f t="shared" si="5"/>
        <v>55.794392523364479</v>
      </c>
      <c r="Q24" s="11"/>
      <c r="R24" s="15">
        <v>1</v>
      </c>
      <c r="S24" s="80" t="s">
        <v>16</v>
      </c>
      <c r="T24" s="16" t="s">
        <v>35</v>
      </c>
      <c r="U24" s="17" t="s">
        <v>36</v>
      </c>
      <c r="V24" s="15" t="s">
        <v>37</v>
      </c>
      <c r="W24" s="18">
        <f>SUM(T11,T4)</f>
        <v>344.13014018691587</v>
      </c>
      <c r="X24" s="18">
        <f t="shared" ref="X24:X27" si="6">W24*4%</f>
        <v>13.765205607476634</v>
      </c>
      <c r="Y24" s="18">
        <f>(W24-X24)</f>
        <v>330.36493457943925</v>
      </c>
    </row>
    <row r="25" spans="1:25" s="42" customFormat="1" ht="24" customHeight="1">
      <c r="A25" s="75">
        <v>22</v>
      </c>
      <c r="B25" s="82" t="s">
        <v>422</v>
      </c>
      <c r="C25" s="85">
        <v>120000027875</v>
      </c>
      <c r="D25" s="82">
        <v>244102</v>
      </c>
      <c r="E25" s="28" t="s">
        <v>456</v>
      </c>
      <c r="F25" s="28" t="s">
        <v>457</v>
      </c>
      <c r="G25" s="29" t="s">
        <v>398</v>
      </c>
      <c r="H25" s="86">
        <f t="shared" si="0"/>
        <v>155.75700934579439</v>
      </c>
      <c r="I25" s="86">
        <f t="shared" si="1"/>
        <v>10.90299065420561</v>
      </c>
      <c r="J25" s="152">
        <v>166.66</v>
      </c>
      <c r="K25" s="93" t="s">
        <v>199</v>
      </c>
      <c r="L25" s="11"/>
      <c r="M25" s="6">
        <f t="shared" si="2"/>
        <v>155.75700934579439</v>
      </c>
      <c r="N25" s="41">
        <f t="shared" si="3"/>
        <v>77.878504672897193</v>
      </c>
      <c r="O25" s="41">
        <f t="shared" si="4"/>
        <v>31.151401869158889</v>
      </c>
      <c r="P25" s="41">
        <f t="shared" si="5"/>
        <v>46.727102803738319</v>
      </c>
      <c r="Q25" s="11"/>
      <c r="R25" s="15">
        <v>2</v>
      </c>
      <c r="S25" s="19" t="s">
        <v>20</v>
      </c>
      <c r="T25" s="16" t="s">
        <v>38</v>
      </c>
      <c r="U25" s="17" t="s">
        <v>36</v>
      </c>
      <c r="V25" s="15" t="s">
        <v>37</v>
      </c>
      <c r="W25" s="18">
        <f>SUM(T7)</f>
        <v>1057.2310747663551</v>
      </c>
      <c r="X25" s="18">
        <f t="shared" si="6"/>
        <v>42.289242990654202</v>
      </c>
      <c r="Y25" s="18">
        <f t="shared" ref="Y25:Y33" si="7">(W25-X25)</f>
        <v>1014.9418317757008</v>
      </c>
    </row>
    <row r="26" spans="1:25" s="42" customFormat="1" ht="24" customHeight="1">
      <c r="A26" s="75">
        <v>23</v>
      </c>
      <c r="B26" s="82" t="s">
        <v>423</v>
      </c>
      <c r="C26" s="85">
        <v>120000069351</v>
      </c>
      <c r="D26" s="82">
        <v>244103</v>
      </c>
      <c r="E26" s="28" t="s">
        <v>458</v>
      </c>
      <c r="F26" s="28" t="s">
        <v>459</v>
      </c>
      <c r="G26" s="29" t="s">
        <v>399</v>
      </c>
      <c r="H26" s="86">
        <f t="shared" si="0"/>
        <v>233.64485981308411</v>
      </c>
      <c r="I26" s="86">
        <f t="shared" si="1"/>
        <v>16.355140186915889</v>
      </c>
      <c r="J26" s="152">
        <v>250</v>
      </c>
      <c r="K26" s="93" t="s">
        <v>199</v>
      </c>
      <c r="L26" s="11"/>
      <c r="M26" s="6">
        <f t="shared" si="2"/>
        <v>233.64485981308411</v>
      </c>
      <c r="N26" s="41">
        <f t="shared" si="3"/>
        <v>116.82242990654206</v>
      </c>
      <c r="O26" s="41">
        <f t="shared" si="4"/>
        <v>46.728971962616811</v>
      </c>
      <c r="P26" s="41">
        <f t="shared" si="5"/>
        <v>70.093457943925245</v>
      </c>
      <c r="Q26" s="11"/>
      <c r="R26" s="15">
        <v>3</v>
      </c>
      <c r="S26" s="80" t="s">
        <v>17</v>
      </c>
      <c r="T26" s="16" t="s">
        <v>39</v>
      </c>
      <c r="U26" s="17" t="s">
        <v>40</v>
      </c>
      <c r="V26" s="15" t="s">
        <v>37</v>
      </c>
      <c r="W26" s="18">
        <f>SUM(T5,T12)</f>
        <v>363.33574766355139</v>
      </c>
      <c r="X26" s="18">
        <f t="shared" si="6"/>
        <v>14.533429906542056</v>
      </c>
      <c r="Y26" s="18">
        <f t="shared" si="7"/>
        <v>348.80231775700935</v>
      </c>
    </row>
    <row r="27" spans="1:25" s="42" customFormat="1" ht="24" customHeight="1">
      <c r="A27" s="75">
        <v>24</v>
      </c>
      <c r="B27" s="82" t="s">
        <v>424</v>
      </c>
      <c r="C27" s="85">
        <v>120000051709</v>
      </c>
      <c r="D27" s="82">
        <v>244103</v>
      </c>
      <c r="E27" s="28" t="s">
        <v>460</v>
      </c>
      <c r="F27" s="28" t="s">
        <v>461</v>
      </c>
      <c r="G27" s="29" t="s">
        <v>400</v>
      </c>
      <c r="H27" s="86">
        <f t="shared" si="0"/>
        <v>93.457943925233636</v>
      </c>
      <c r="I27" s="86">
        <f t="shared" si="1"/>
        <v>6.5420560747663643</v>
      </c>
      <c r="J27" s="152">
        <v>100</v>
      </c>
      <c r="K27" s="49" t="s">
        <v>18</v>
      </c>
      <c r="L27" s="11"/>
      <c r="M27" s="6">
        <f t="shared" si="2"/>
        <v>93.457943925233636</v>
      </c>
      <c r="N27" s="41">
        <f t="shared" si="3"/>
        <v>46.728971962616818</v>
      </c>
      <c r="O27" s="41">
        <f t="shared" si="4"/>
        <v>18.691588785046733</v>
      </c>
      <c r="P27" s="41">
        <f t="shared" si="5"/>
        <v>28.037383177570092</v>
      </c>
      <c r="Q27" s="2"/>
      <c r="R27" s="15">
        <v>4</v>
      </c>
      <c r="S27" s="80" t="s">
        <v>15</v>
      </c>
      <c r="T27" s="16" t="s">
        <v>39</v>
      </c>
      <c r="U27" s="17" t="s">
        <v>41</v>
      </c>
      <c r="V27" s="15" t="s">
        <v>37</v>
      </c>
      <c r="W27" s="18">
        <f>SUM(T6,T13)</f>
        <v>487.66191588785045</v>
      </c>
      <c r="X27" s="18">
        <f t="shared" si="6"/>
        <v>19.506476635514019</v>
      </c>
      <c r="Y27" s="18">
        <f t="shared" si="7"/>
        <v>468.15543925233646</v>
      </c>
    </row>
    <row r="28" spans="1:25" s="42" customFormat="1" ht="24" customHeight="1">
      <c r="C28" s="43"/>
      <c r="Q28" s="2"/>
      <c r="R28" s="15">
        <v>5</v>
      </c>
      <c r="S28" s="80" t="s">
        <v>22</v>
      </c>
      <c r="T28" s="16" t="s">
        <v>44</v>
      </c>
      <c r="U28" s="17" t="s">
        <v>45</v>
      </c>
      <c r="V28" s="15" t="s">
        <v>37</v>
      </c>
      <c r="W28" s="18">
        <f>SUM(T14,T9)</f>
        <v>1536.3233644859811</v>
      </c>
      <c r="X28" s="18">
        <f>W28*4%</f>
        <v>61.452934579439244</v>
      </c>
      <c r="Y28" s="18">
        <f t="shared" si="7"/>
        <v>1474.8704299065419</v>
      </c>
    </row>
    <row r="29" spans="1:25" s="42" customFormat="1" ht="24" customHeight="1">
      <c r="C29" s="43"/>
      <c r="H29" s="32">
        <f>SUM(H4:H28)</f>
        <v>3844.4766355140187</v>
      </c>
      <c r="I29" s="32">
        <f t="shared" ref="I29:P29" si="8">SUM(I4:I28)</f>
        <v>269.11336448598149</v>
      </c>
      <c r="J29" s="32">
        <f t="shared" si="8"/>
        <v>4113.59</v>
      </c>
      <c r="K29" s="32"/>
      <c r="L29" s="32"/>
      <c r="M29" s="32">
        <f t="shared" si="8"/>
        <v>3844.4766355140187</v>
      </c>
      <c r="N29" s="32">
        <f t="shared" si="8"/>
        <v>1922.2383177570093</v>
      </c>
      <c r="O29" s="32">
        <f t="shared" si="8"/>
        <v>768.89532710280355</v>
      </c>
      <c r="P29" s="32">
        <f t="shared" si="8"/>
        <v>1153.3429906542053</v>
      </c>
      <c r="Q29" s="2"/>
      <c r="R29" s="15">
        <v>6</v>
      </c>
      <c r="S29" s="31" t="s">
        <v>24</v>
      </c>
      <c r="T29" s="36" t="s">
        <v>46</v>
      </c>
      <c r="U29" s="3" t="s">
        <v>47</v>
      </c>
      <c r="V29" s="3" t="s">
        <v>37</v>
      </c>
      <c r="W29" s="18">
        <f>SUM(T15)</f>
        <v>0</v>
      </c>
      <c r="X29" s="18">
        <f>W29*4%</f>
        <v>0</v>
      </c>
      <c r="Y29" s="18">
        <f t="shared" si="7"/>
        <v>0</v>
      </c>
    </row>
    <row r="30" spans="1:25" s="42" customFormat="1" ht="24" customHeight="1">
      <c r="C30" s="43"/>
      <c r="Q30" s="2"/>
      <c r="R30" s="15">
        <v>7</v>
      </c>
      <c r="S30" s="35" t="s">
        <v>34</v>
      </c>
      <c r="T30" s="31" t="s">
        <v>54</v>
      </c>
      <c r="U30" s="3" t="s">
        <v>48</v>
      </c>
      <c r="V30" s="3" t="s">
        <v>37</v>
      </c>
      <c r="W30" s="18">
        <f>SUM(T16)</f>
        <v>55.794392523364479</v>
      </c>
      <c r="X30" s="18">
        <f>W30*4%</f>
        <v>2.2317757009345791</v>
      </c>
      <c r="Y30" s="18">
        <f t="shared" si="7"/>
        <v>53.562616822429902</v>
      </c>
    </row>
    <row r="31" spans="1:25" s="42" customFormat="1" ht="24" customHeight="1">
      <c r="C31" s="43"/>
      <c r="Q31" s="2"/>
      <c r="R31" s="15">
        <v>8</v>
      </c>
      <c r="S31" s="35" t="s">
        <v>55</v>
      </c>
      <c r="T31" s="31" t="s">
        <v>56</v>
      </c>
      <c r="U31" s="3" t="s">
        <v>57</v>
      </c>
      <c r="V31" s="3" t="s">
        <v>37</v>
      </c>
      <c r="W31" s="18">
        <f>SUM(T17)</f>
        <v>0</v>
      </c>
      <c r="X31" s="18">
        <f t="shared" ref="X31:X33" si="9">W31*4%</f>
        <v>0</v>
      </c>
      <c r="Y31" s="18">
        <f t="shared" si="7"/>
        <v>0</v>
      </c>
    </row>
    <row r="32" spans="1:25" s="42" customFormat="1" ht="24" customHeight="1">
      <c r="C32" s="43"/>
      <c r="Q32" s="2"/>
      <c r="R32" s="15">
        <v>9</v>
      </c>
      <c r="S32" s="40" t="s">
        <v>58</v>
      </c>
      <c r="T32" s="31" t="s">
        <v>59</v>
      </c>
      <c r="U32" s="3" t="s">
        <v>60</v>
      </c>
      <c r="V32" s="3" t="s">
        <v>37</v>
      </c>
      <c r="W32" s="18">
        <f>SUM(T18)</f>
        <v>0</v>
      </c>
      <c r="X32" s="18">
        <f t="shared" si="9"/>
        <v>0</v>
      </c>
      <c r="Y32" s="18">
        <f t="shared" si="7"/>
        <v>0</v>
      </c>
    </row>
    <row r="33" spans="3:25" s="42" customFormat="1" ht="24" customHeight="1" thickBot="1">
      <c r="C33" s="43"/>
      <c r="Q33" s="2"/>
      <c r="W33" s="154">
        <f>SUM(W24:W32)</f>
        <v>3844.4766355140187</v>
      </c>
      <c r="X33" s="154">
        <f t="shared" si="9"/>
        <v>153.77906542056076</v>
      </c>
      <c r="Y33" s="154">
        <f t="shared" si="7"/>
        <v>3690.6975700934581</v>
      </c>
    </row>
    <row r="34" spans="3:25" s="42" customFormat="1" ht="24" customHeight="1" thickTop="1">
      <c r="C34" s="43"/>
      <c r="Q34" s="2"/>
    </row>
    <row r="35" spans="3:25" s="42" customFormat="1" ht="24" customHeight="1">
      <c r="C35" s="43"/>
      <c r="Q35" s="2"/>
    </row>
    <row r="36" spans="3:25" s="42" customFormat="1" ht="24" customHeight="1">
      <c r="C36" s="43"/>
      <c r="Q36" s="2"/>
    </row>
    <row r="37" spans="3:25" s="42" customFormat="1" ht="24" customHeight="1">
      <c r="C37" s="43"/>
      <c r="Q37" s="2"/>
    </row>
    <row r="38" spans="3:25" s="42" customFormat="1" ht="24" customHeight="1">
      <c r="C38" s="43"/>
      <c r="Q38" s="2"/>
    </row>
    <row r="39" spans="3:25" s="42" customFormat="1" ht="24" customHeight="1">
      <c r="C39" s="43"/>
      <c r="Q39" s="2"/>
    </row>
    <row r="40" spans="3:25" s="42" customFormat="1" ht="24" customHeight="1">
      <c r="C40" s="43"/>
      <c r="Q40" s="20"/>
    </row>
    <row r="41" spans="3:25" s="42" customFormat="1" ht="24" customHeight="1">
      <c r="C41" s="43"/>
      <c r="Q41" s="20"/>
    </row>
    <row r="42" spans="3:25" s="42" customFormat="1" ht="23.4">
      <c r="C42" s="43"/>
    </row>
    <row r="43" spans="3:25" s="42" customFormat="1" ht="23.4">
      <c r="C43" s="43"/>
    </row>
    <row r="44" spans="3:25" s="42" customFormat="1" ht="23.4">
      <c r="C44" s="43"/>
    </row>
    <row r="45" spans="3:25" s="42" customFormat="1" ht="23.4">
      <c r="C45" s="43"/>
    </row>
    <row r="46" spans="3:25" s="42" customFormat="1" ht="23.4">
      <c r="C46" s="43"/>
    </row>
    <row r="47" spans="3:25" s="42" customFormat="1" ht="23.4">
      <c r="C47" s="43"/>
    </row>
    <row r="48" spans="3:25" s="42" customFormat="1" ht="23.4">
      <c r="C48" s="43"/>
    </row>
    <row r="49" spans="1:27" s="42" customFormat="1" ht="23.4">
      <c r="C49" s="43"/>
    </row>
    <row r="50" spans="1:27" s="42" customFormat="1" ht="23.4">
      <c r="C50" s="43"/>
    </row>
    <row r="51" spans="1:27" s="42" customFormat="1" ht="23.4">
      <c r="C51" s="43"/>
    </row>
    <row r="52" spans="1:27" s="42" customFormat="1" ht="23.4">
      <c r="C52" s="43"/>
    </row>
    <row r="53" spans="1:27" s="42" customFormat="1" ht="23.4">
      <c r="C53" s="43"/>
    </row>
    <row r="54" spans="1:27" s="42" customFormat="1" ht="23.4">
      <c r="C54" s="43"/>
    </row>
    <row r="55" spans="1:27" s="42" customFormat="1" ht="23.4">
      <c r="C55" s="43"/>
      <c r="S55" s="10"/>
      <c r="T55" s="10"/>
      <c r="U55" s="10"/>
      <c r="V55" s="10"/>
      <c r="W55" s="10"/>
      <c r="X55" s="10"/>
      <c r="Y55" s="10"/>
    </row>
    <row r="56" spans="1:27" s="42" customFormat="1" ht="23.4">
      <c r="C56" s="43"/>
      <c r="R56" s="10"/>
      <c r="S56" s="10"/>
      <c r="T56" s="10"/>
      <c r="U56" s="10"/>
      <c r="V56" s="10"/>
      <c r="W56" s="10"/>
      <c r="X56" s="10"/>
      <c r="Y56" s="10"/>
      <c r="Z56" s="10"/>
    </row>
    <row r="57" spans="1:27" s="42" customFormat="1" ht="23.4">
      <c r="C57" s="43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21" customHeight="1">
      <c r="A58" s="42"/>
      <c r="B58" s="42"/>
      <c r="C58" s="43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</row>
    <row r="59" spans="1:27" ht="21" customHeight="1">
      <c r="A59" s="42"/>
      <c r="B59" s="42"/>
      <c r="C59" s="43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</row>
    <row r="60" spans="1:27" ht="21" customHeight="1">
      <c r="A60" s="42"/>
      <c r="B60" s="42"/>
      <c r="C60" s="43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</row>
    <row r="61" spans="1:27" ht="21" customHeight="1">
      <c r="A61" s="42"/>
      <c r="B61" s="42"/>
      <c r="C61" s="43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</row>
    <row r="62" spans="1:27" ht="21" customHeight="1">
      <c r="A62" s="42"/>
      <c r="B62" s="42"/>
      <c r="C62" s="43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</row>
    <row r="63" spans="1:27" ht="21" customHeight="1">
      <c r="A63" s="42"/>
      <c r="B63" s="42"/>
      <c r="C63" s="43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</row>
    <row r="64" spans="1:27" ht="21" customHeight="1">
      <c r="A64" s="42"/>
      <c r="B64" s="42"/>
      <c r="C64" s="43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</row>
    <row r="65" spans="1:17" ht="21" customHeight="1">
      <c r="A65" s="42"/>
      <c r="B65" s="42"/>
      <c r="C65" s="43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</row>
    <row r="66" spans="1:17" ht="21" customHeight="1">
      <c r="A66" s="42"/>
      <c r="B66" s="42"/>
      <c r="C66" s="43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</row>
    <row r="67" spans="1:17" ht="21" customHeight="1">
      <c r="A67" s="42"/>
      <c r="B67" s="42"/>
      <c r="C67" s="43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</row>
  </sheetData>
  <mergeCells count="34">
    <mergeCell ref="R22:X22"/>
    <mergeCell ref="R16:S16"/>
    <mergeCell ref="R17:S17"/>
    <mergeCell ref="R18:S18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P2:P3"/>
    <mergeCell ref="R2:S2"/>
    <mergeCell ref="R3:S3"/>
    <mergeCell ref="J2:J3"/>
    <mergeCell ref="M2:M3"/>
    <mergeCell ref="N2:N3"/>
    <mergeCell ref="O2:O3"/>
    <mergeCell ref="R4:S4"/>
    <mergeCell ref="R5:S5"/>
    <mergeCell ref="R6:S6"/>
  </mergeCells>
  <pageMargins left="0.31496062992125984" right="0.31496062992125984" top="0.55118110236220474" bottom="0.35433070866141736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73BF-A137-450B-9A1A-795E46CCCC53}">
  <dimension ref="A1:AF38"/>
  <sheetViews>
    <sheetView tabSelected="1" view="pageBreakPreview" topLeftCell="E10" zoomScale="60" zoomScaleNormal="70" workbookViewId="0">
      <selection activeCell="T15" sqref="T15"/>
    </sheetView>
  </sheetViews>
  <sheetFormatPr defaultRowHeight="23.4"/>
  <cols>
    <col min="1" max="1" width="5.77734375" style="42" bestFit="1" customWidth="1"/>
    <col min="2" max="2" width="21.5546875" style="42" customWidth="1"/>
    <col min="3" max="3" width="15.5546875" style="43" bestFit="1" customWidth="1"/>
    <col min="4" max="4" width="15.44140625" style="96" bestFit="1" customWidth="1"/>
    <col min="5" max="5" width="31.77734375" style="42" customWidth="1"/>
    <col min="6" max="6" width="28.6640625" style="42" bestFit="1" customWidth="1"/>
    <col min="7" max="7" width="16.44140625" style="42" bestFit="1" customWidth="1"/>
    <col min="8" max="8" width="15.44140625" style="42" customWidth="1"/>
    <col min="9" max="9" width="13.44140625" style="42" customWidth="1"/>
    <col min="10" max="10" width="15.88671875" style="42" customWidth="1"/>
    <col min="11" max="11" width="21" style="42" bestFit="1" customWidth="1"/>
    <col min="12" max="12" width="2" style="42" customWidth="1"/>
    <col min="13" max="13" width="11.77734375" style="42" customWidth="1"/>
    <col min="14" max="14" width="13.21875" style="42" customWidth="1"/>
    <col min="15" max="15" width="11.33203125" style="42" customWidth="1"/>
    <col min="16" max="16" width="10.44140625" style="42" bestFit="1" customWidth="1"/>
    <col min="17" max="17" width="4.44140625" style="42" bestFit="1" customWidth="1"/>
    <col min="18" max="18" width="4.88671875" style="42" bestFit="1" customWidth="1"/>
    <col min="19" max="19" width="31.44140625" style="42" bestFit="1" customWidth="1"/>
    <col min="20" max="20" width="22.44140625" style="42" bestFit="1" customWidth="1"/>
    <col min="21" max="21" width="13.109375" style="42" bestFit="1" customWidth="1"/>
    <col min="22" max="22" width="9.77734375" style="42" bestFit="1" customWidth="1"/>
    <col min="23" max="23" width="11.109375" style="42" bestFit="1" customWidth="1"/>
    <col min="24" max="24" width="11.21875" style="42" bestFit="1" customWidth="1"/>
    <col min="25" max="25" width="11.44140625" style="42" bestFit="1" customWidth="1"/>
    <col min="26" max="16384" width="8.88671875" style="42"/>
  </cols>
  <sheetData>
    <row r="1" spans="1:32" ht="30.6" customHeight="1">
      <c r="A1" s="193" t="s">
        <v>53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25"/>
      <c r="Z1" s="25"/>
      <c r="AA1" s="25"/>
      <c r="AB1" s="25"/>
    </row>
    <row r="2" spans="1:32" s="77" customFormat="1" ht="24" customHeight="1">
      <c r="A2" s="175" t="s">
        <v>0</v>
      </c>
      <c r="B2" s="177" t="s">
        <v>1</v>
      </c>
      <c r="C2" s="178" t="s">
        <v>2</v>
      </c>
      <c r="D2" s="195" t="s">
        <v>3</v>
      </c>
      <c r="E2" s="180" t="s">
        <v>106</v>
      </c>
      <c r="F2" s="180" t="s">
        <v>63</v>
      </c>
      <c r="G2" s="177" t="s">
        <v>4</v>
      </c>
      <c r="H2" s="182" t="s">
        <v>5</v>
      </c>
      <c r="I2" s="182" t="s">
        <v>6</v>
      </c>
      <c r="J2" s="182" t="s">
        <v>7</v>
      </c>
      <c r="K2" s="182" t="s">
        <v>8</v>
      </c>
      <c r="L2" s="11"/>
      <c r="M2" s="170" t="s">
        <v>9</v>
      </c>
      <c r="N2" s="170" t="s">
        <v>10</v>
      </c>
      <c r="O2" s="170" t="s">
        <v>11</v>
      </c>
      <c r="P2" s="170" t="s">
        <v>12</v>
      </c>
      <c r="Q2" s="11"/>
      <c r="R2" s="183" t="s">
        <v>13</v>
      </c>
      <c r="S2" s="183"/>
      <c r="T2" s="76">
        <f>SUM(M38)</f>
        <v>5020.598130841121</v>
      </c>
      <c r="U2" s="11"/>
      <c r="V2" s="11"/>
      <c r="W2" s="11"/>
      <c r="X2" s="11"/>
      <c r="Y2" s="11"/>
    </row>
    <row r="3" spans="1:32" s="77" customFormat="1">
      <c r="A3" s="176"/>
      <c r="B3" s="177"/>
      <c r="C3" s="178"/>
      <c r="D3" s="195"/>
      <c r="E3" s="181"/>
      <c r="F3" s="181"/>
      <c r="G3" s="177"/>
      <c r="H3" s="182"/>
      <c r="I3" s="182"/>
      <c r="J3" s="182"/>
      <c r="K3" s="182"/>
      <c r="L3" s="11"/>
      <c r="M3" s="171"/>
      <c r="N3" s="171"/>
      <c r="O3" s="171"/>
      <c r="P3" s="171"/>
      <c r="Q3" s="11"/>
      <c r="R3" s="183" t="s">
        <v>14</v>
      </c>
      <c r="S3" s="183"/>
      <c r="T3" s="76">
        <f>SUM(N38)</f>
        <v>2510.2990654205605</v>
      </c>
      <c r="U3" s="11"/>
      <c r="V3" s="11"/>
      <c r="W3" s="11"/>
      <c r="X3" s="11"/>
      <c r="Y3" s="11"/>
    </row>
    <row r="4" spans="1:32" s="78" customFormat="1" ht="24" customHeight="1">
      <c r="A4" s="75">
        <v>1</v>
      </c>
      <c r="B4" s="204" t="s">
        <v>570</v>
      </c>
      <c r="C4" s="200">
        <v>120000069169</v>
      </c>
      <c r="D4" s="159">
        <v>244018</v>
      </c>
      <c r="E4" s="201" t="s">
        <v>571</v>
      </c>
      <c r="F4" s="202" t="s">
        <v>572</v>
      </c>
      <c r="G4" s="203" t="s">
        <v>569</v>
      </c>
      <c r="H4" s="72">
        <f t="shared" ref="H4" si="0">J4/1.07</f>
        <v>140.18691588785046</v>
      </c>
      <c r="I4" s="72">
        <f t="shared" ref="I4" si="1">J4-H4</f>
        <v>9.8130841121495394</v>
      </c>
      <c r="J4" s="205">
        <v>150</v>
      </c>
      <c r="K4" s="93" t="s">
        <v>199</v>
      </c>
      <c r="L4" s="45"/>
      <c r="M4" s="6">
        <f t="shared" ref="M4" si="2">H4</f>
        <v>140.18691588785046</v>
      </c>
      <c r="N4" s="41">
        <f t="shared" ref="N4" si="3">M4-(M4*50/100)</f>
        <v>70.09345794392523</v>
      </c>
      <c r="O4" s="41">
        <f t="shared" ref="O4" si="4">M4-(M4*80/100)</f>
        <v>28.037383177570092</v>
      </c>
      <c r="P4" s="41">
        <f t="shared" ref="P4" si="5">M4-(M4*70/100)</f>
        <v>42.056074766355138</v>
      </c>
      <c r="Q4" s="45"/>
      <c r="R4" s="172" t="s">
        <v>16</v>
      </c>
      <c r="S4" s="172"/>
      <c r="T4" s="13">
        <f>T3*15/100</f>
        <v>376.54485981308403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8" customFormat="1" ht="24" customHeight="1">
      <c r="A5" s="75">
        <v>2</v>
      </c>
      <c r="B5" s="93" t="s">
        <v>463</v>
      </c>
      <c r="C5" s="156">
        <v>120000069256</v>
      </c>
      <c r="D5" s="159">
        <v>244053</v>
      </c>
      <c r="E5" s="70" t="s">
        <v>464</v>
      </c>
      <c r="F5" s="70" t="s">
        <v>75</v>
      </c>
      <c r="G5" s="158" t="s">
        <v>568</v>
      </c>
      <c r="H5" s="72">
        <f t="shared" ref="H5:H36" si="6">J5/1.07</f>
        <v>37.383177570093459</v>
      </c>
      <c r="I5" s="72">
        <f t="shared" ref="I5:I36" si="7">J5-H5</f>
        <v>2.6168224299065415</v>
      </c>
      <c r="J5" s="71">
        <v>40</v>
      </c>
      <c r="K5" s="93" t="s">
        <v>199</v>
      </c>
      <c r="M5" s="6">
        <f t="shared" ref="M5:M36" si="8">H5</f>
        <v>37.383177570093459</v>
      </c>
      <c r="N5" s="41">
        <f t="shared" ref="N5:N36" si="9">M5-(M5*50/100)</f>
        <v>18.691588785046729</v>
      </c>
      <c r="O5" s="41">
        <f t="shared" ref="O5:O36" si="10">M5-(M5*80/100)</f>
        <v>7.4766355140186889</v>
      </c>
      <c r="P5" s="41">
        <f t="shared" ref="P5:P36" si="11">M5-(M5*70/100)</f>
        <v>11.214953271028037</v>
      </c>
      <c r="Q5" s="45"/>
      <c r="R5" s="172" t="s">
        <v>17</v>
      </c>
      <c r="S5" s="172"/>
      <c r="T5" s="13">
        <f>T3*15/100</f>
        <v>376.54485981308403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69" customFormat="1" ht="22.2" customHeight="1">
      <c r="A6" s="75">
        <v>3</v>
      </c>
      <c r="B6" s="70" t="s">
        <v>466</v>
      </c>
      <c r="C6" s="156">
        <v>120000029536</v>
      </c>
      <c r="D6" s="157">
        <v>244079</v>
      </c>
      <c r="E6" s="161" t="s">
        <v>483</v>
      </c>
      <c r="F6" s="70" t="s">
        <v>74</v>
      </c>
      <c r="G6" s="158" t="s">
        <v>522</v>
      </c>
      <c r="H6" s="72">
        <f t="shared" si="6"/>
        <v>100</v>
      </c>
      <c r="I6" s="72">
        <f t="shared" si="7"/>
        <v>7</v>
      </c>
      <c r="J6" s="160">
        <v>107</v>
      </c>
      <c r="K6" s="162" t="s">
        <v>17</v>
      </c>
      <c r="L6" s="78"/>
      <c r="M6" s="6">
        <f t="shared" si="8"/>
        <v>100</v>
      </c>
      <c r="N6" s="41">
        <f t="shared" si="9"/>
        <v>50</v>
      </c>
      <c r="O6" s="41">
        <f t="shared" si="10"/>
        <v>20</v>
      </c>
      <c r="P6" s="41">
        <f t="shared" si="11"/>
        <v>30</v>
      </c>
      <c r="R6" s="172" t="s">
        <v>15</v>
      </c>
      <c r="S6" s="172"/>
      <c r="T6" s="13">
        <f>T3*15/100</f>
        <v>376.54485981308403</v>
      </c>
      <c r="U6" s="2"/>
      <c r="V6" s="2"/>
      <c r="W6" s="2"/>
      <c r="X6" s="2"/>
      <c r="Y6" s="11"/>
      <c r="Z6" s="42"/>
      <c r="AA6" s="42"/>
      <c r="AB6" s="42"/>
      <c r="AC6" s="42"/>
    </row>
    <row r="7" spans="1:32" s="78" customFormat="1" ht="24" customHeight="1">
      <c r="A7" s="75">
        <v>4</v>
      </c>
      <c r="B7" s="70" t="s">
        <v>467</v>
      </c>
      <c r="C7" s="156">
        <v>120000069320</v>
      </c>
      <c r="D7" s="157">
        <v>244083</v>
      </c>
      <c r="E7" s="70" t="s">
        <v>484</v>
      </c>
      <c r="F7" s="70" t="s">
        <v>74</v>
      </c>
      <c r="G7" s="158" t="s">
        <v>521</v>
      </c>
      <c r="H7" s="72">
        <f t="shared" si="6"/>
        <v>100</v>
      </c>
      <c r="I7" s="72">
        <f t="shared" si="7"/>
        <v>7</v>
      </c>
      <c r="J7" s="160">
        <v>107</v>
      </c>
      <c r="K7" s="70" t="s">
        <v>18</v>
      </c>
      <c r="M7" s="6">
        <f t="shared" si="8"/>
        <v>100</v>
      </c>
      <c r="N7" s="41">
        <f t="shared" si="9"/>
        <v>50</v>
      </c>
      <c r="O7" s="41">
        <f t="shared" si="10"/>
        <v>20</v>
      </c>
      <c r="P7" s="41">
        <f t="shared" si="11"/>
        <v>30</v>
      </c>
      <c r="Q7" s="45"/>
      <c r="R7" s="172" t="s">
        <v>20</v>
      </c>
      <c r="S7" s="172"/>
      <c r="T7" s="13">
        <f>T3*55/100</f>
        <v>1380.6644859813084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8" customFormat="1" ht="24" customHeight="1">
      <c r="A8" s="75">
        <v>5</v>
      </c>
      <c r="B8" s="70" t="s">
        <v>468</v>
      </c>
      <c r="C8" s="156">
        <v>120000069324</v>
      </c>
      <c r="D8" s="157">
        <v>244086</v>
      </c>
      <c r="E8" s="70" t="s">
        <v>485</v>
      </c>
      <c r="F8" s="70" t="s">
        <v>486</v>
      </c>
      <c r="G8" s="158" t="s">
        <v>520</v>
      </c>
      <c r="H8" s="72">
        <f t="shared" si="6"/>
        <v>233.64485981308411</v>
      </c>
      <c r="I8" s="72">
        <f t="shared" si="7"/>
        <v>16.355140186915889</v>
      </c>
      <c r="J8" s="160">
        <v>250</v>
      </c>
      <c r="K8" s="93" t="s">
        <v>199</v>
      </c>
      <c r="M8" s="6">
        <f t="shared" si="8"/>
        <v>233.64485981308411</v>
      </c>
      <c r="N8" s="41">
        <f t="shared" si="9"/>
        <v>116.82242990654206</v>
      </c>
      <c r="O8" s="41">
        <f t="shared" si="10"/>
        <v>46.728971962616811</v>
      </c>
      <c r="P8" s="41">
        <f t="shared" si="11"/>
        <v>70.093457943925245</v>
      </c>
      <c r="Q8" s="45"/>
      <c r="R8" s="183" t="s">
        <v>21</v>
      </c>
      <c r="S8" s="183"/>
      <c r="T8" s="76">
        <f>SUM(O38)</f>
        <v>1004.1196261682238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8" customFormat="1" ht="24" customHeight="1">
      <c r="A9" s="75">
        <v>6</v>
      </c>
      <c r="B9" s="70" t="s">
        <v>469</v>
      </c>
      <c r="C9" s="156">
        <v>120000069326</v>
      </c>
      <c r="D9" s="157">
        <v>244091</v>
      </c>
      <c r="E9" s="70" t="s">
        <v>487</v>
      </c>
      <c r="F9" s="70" t="s">
        <v>371</v>
      </c>
      <c r="G9" s="158" t="s">
        <v>506</v>
      </c>
      <c r="H9" s="72">
        <f t="shared" si="6"/>
        <v>233.64485981308411</v>
      </c>
      <c r="I9" s="72">
        <f t="shared" si="7"/>
        <v>16.355140186915889</v>
      </c>
      <c r="J9" s="160">
        <v>250</v>
      </c>
      <c r="K9" s="93" t="s">
        <v>199</v>
      </c>
      <c r="M9" s="6">
        <f t="shared" si="8"/>
        <v>233.64485981308411</v>
      </c>
      <c r="N9" s="41">
        <f t="shared" si="9"/>
        <v>116.82242990654206</v>
      </c>
      <c r="O9" s="41">
        <f t="shared" si="10"/>
        <v>46.728971962616811</v>
      </c>
      <c r="P9" s="41">
        <f t="shared" si="11"/>
        <v>70.093457943925245</v>
      </c>
      <c r="Q9" s="45"/>
      <c r="R9" s="191" t="s">
        <v>22</v>
      </c>
      <c r="S9" s="191"/>
      <c r="T9" s="7">
        <f>SUM(T8)</f>
        <v>1004.1196261682238</v>
      </c>
      <c r="U9" s="8"/>
      <c r="V9" s="8"/>
      <c r="W9" s="8"/>
      <c r="X9" s="8"/>
      <c r="Y9" s="1"/>
      <c r="Z9" s="42"/>
      <c r="AA9" s="42"/>
      <c r="AB9" s="42"/>
      <c r="AC9" s="42"/>
      <c r="AD9" s="42"/>
      <c r="AE9" s="42"/>
      <c r="AF9" s="42"/>
    </row>
    <row r="10" spans="1:32" ht="24" customHeight="1">
      <c r="A10" s="75">
        <v>7</v>
      </c>
      <c r="B10" s="162" t="s">
        <v>470</v>
      </c>
      <c r="C10" s="163" t="s">
        <v>465</v>
      </c>
      <c r="D10" s="164">
        <v>244091</v>
      </c>
      <c r="E10" s="162" t="s">
        <v>488</v>
      </c>
      <c r="F10" s="162" t="s">
        <v>489</v>
      </c>
      <c r="G10" s="158" t="s">
        <v>507</v>
      </c>
      <c r="H10" s="72">
        <f t="shared" si="6"/>
        <v>150</v>
      </c>
      <c r="I10" s="72">
        <f t="shared" si="7"/>
        <v>10.5</v>
      </c>
      <c r="J10" s="165">
        <v>160.5</v>
      </c>
      <c r="K10" s="93" t="s">
        <v>199</v>
      </c>
      <c r="L10" s="78"/>
      <c r="M10" s="6">
        <f t="shared" si="8"/>
        <v>150</v>
      </c>
      <c r="N10" s="41">
        <f t="shared" si="9"/>
        <v>75</v>
      </c>
      <c r="O10" s="41">
        <f t="shared" si="10"/>
        <v>30</v>
      </c>
      <c r="P10" s="41">
        <f t="shared" si="11"/>
        <v>45</v>
      </c>
      <c r="Q10" s="11"/>
      <c r="R10" s="183" t="s">
        <v>23</v>
      </c>
      <c r="S10" s="183"/>
      <c r="T10" s="76">
        <f>SUM(P38)</f>
        <v>1506.1794392523359</v>
      </c>
      <c r="U10" s="2"/>
      <c r="V10" s="2"/>
      <c r="W10" s="2"/>
      <c r="X10" s="2"/>
      <c r="Y10" s="11"/>
      <c r="Z10" s="46"/>
      <c r="AA10" s="46"/>
      <c r="AB10" s="46"/>
      <c r="AC10" s="46"/>
    </row>
    <row r="11" spans="1:32" ht="24" customHeight="1">
      <c r="A11" s="75">
        <v>8</v>
      </c>
      <c r="B11" s="70" t="s">
        <v>471</v>
      </c>
      <c r="C11" s="156">
        <v>120000069330</v>
      </c>
      <c r="D11" s="164">
        <v>244092</v>
      </c>
      <c r="E11" s="70" t="s">
        <v>490</v>
      </c>
      <c r="F11" s="70" t="s">
        <v>74</v>
      </c>
      <c r="G11" s="158" t="s">
        <v>508</v>
      </c>
      <c r="H11" s="72">
        <f t="shared" si="6"/>
        <v>185.98130841121494</v>
      </c>
      <c r="I11" s="72">
        <f t="shared" si="7"/>
        <v>13.01869158878506</v>
      </c>
      <c r="J11" s="160">
        <v>199</v>
      </c>
      <c r="K11" s="70" t="s">
        <v>18</v>
      </c>
      <c r="L11" s="78"/>
      <c r="M11" s="6">
        <f t="shared" si="8"/>
        <v>185.98130841121494</v>
      </c>
      <c r="N11" s="41">
        <f t="shared" si="9"/>
        <v>92.990654205607484</v>
      </c>
      <c r="O11" s="41">
        <f t="shared" si="10"/>
        <v>37.196261682242977</v>
      </c>
      <c r="P11" s="41">
        <f t="shared" si="11"/>
        <v>55.794392523364479</v>
      </c>
      <c r="Q11" s="11"/>
      <c r="R11" s="196" t="s">
        <v>16</v>
      </c>
      <c r="S11" s="197"/>
      <c r="T11" s="14"/>
      <c r="U11" s="2"/>
      <c r="V11" s="2"/>
      <c r="W11" s="2"/>
      <c r="X11" s="2"/>
      <c r="Y11" s="11"/>
    </row>
    <row r="12" spans="1:32" ht="24" customHeight="1">
      <c r="A12" s="75">
        <v>9</v>
      </c>
      <c r="B12" s="70" t="s">
        <v>472</v>
      </c>
      <c r="C12" s="156">
        <v>120000069331</v>
      </c>
      <c r="D12" s="164">
        <v>244092</v>
      </c>
      <c r="E12" s="70" t="s">
        <v>491</v>
      </c>
      <c r="F12" s="70" t="s">
        <v>492</v>
      </c>
      <c r="G12" s="158" t="s">
        <v>509</v>
      </c>
      <c r="H12" s="72">
        <f t="shared" si="6"/>
        <v>199</v>
      </c>
      <c r="I12" s="72">
        <f t="shared" si="7"/>
        <v>13.930000000000007</v>
      </c>
      <c r="J12" s="160">
        <v>212.93</v>
      </c>
      <c r="K12" s="70" t="s">
        <v>18</v>
      </c>
      <c r="L12" s="78"/>
      <c r="M12" s="6">
        <f t="shared" si="8"/>
        <v>199</v>
      </c>
      <c r="N12" s="41">
        <f t="shared" si="9"/>
        <v>99.5</v>
      </c>
      <c r="O12" s="41">
        <f t="shared" si="10"/>
        <v>39.800000000000011</v>
      </c>
      <c r="P12" s="41">
        <f t="shared" si="11"/>
        <v>59.699999999999989</v>
      </c>
      <c r="Q12" s="11"/>
      <c r="R12" s="172" t="s">
        <v>17</v>
      </c>
      <c r="S12" s="172"/>
      <c r="T12" s="14">
        <f>SUM(P6,P21:P22,P35)</f>
        <v>171.58878504672896</v>
      </c>
      <c r="U12" s="2"/>
      <c r="V12" s="2"/>
      <c r="W12" s="2"/>
      <c r="X12" s="2"/>
      <c r="Y12" s="11"/>
    </row>
    <row r="13" spans="1:32" ht="24" customHeight="1">
      <c r="A13" s="75">
        <v>10</v>
      </c>
      <c r="B13" s="70" t="s">
        <v>473</v>
      </c>
      <c r="C13" s="156">
        <v>120000069327</v>
      </c>
      <c r="D13" s="157">
        <v>244093</v>
      </c>
      <c r="E13" s="70" t="s">
        <v>493</v>
      </c>
      <c r="F13" s="70" t="s">
        <v>74</v>
      </c>
      <c r="G13" s="158" t="s">
        <v>510</v>
      </c>
      <c r="H13" s="72">
        <f t="shared" si="6"/>
        <v>185.98130841121494</v>
      </c>
      <c r="I13" s="72">
        <f t="shared" si="7"/>
        <v>13.01869158878506</v>
      </c>
      <c r="J13" s="160">
        <v>199</v>
      </c>
      <c r="K13" s="70" t="s">
        <v>18</v>
      </c>
      <c r="L13" s="78"/>
      <c r="M13" s="6">
        <f t="shared" si="8"/>
        <v>185.98130841121494</v>
      </c>
      <c r="N13" s="41">
        <f t="shared" si="9"/>
        <v>92.990654205607484</v>
      </c>
      <c r="O13" s="41">
        <f t="shared" si="10"/>
        <v>37.196261682242977</v>
      </c>
      <c r="P13" s="41">
        <f t="shared" si="11"/>
        <v>55.794392523364479</v>
      </c>
      <c r="Q13" s="11"/>
      <c r="R13" s="172" t="s">
        <v>15</v>
      </c>
      <c r="S13" s="172"/>
      <c r="T13" s="14">
        <f>SUM(P7,P11:P14,P19,P30:P31)</f>
        <v>402.8775700934579</v>
      </c>
      <c r="U13" s="2"/>
      <c r="V13" s="2"/>
      <c r="W13" s="2"/>
      <c r="X13" s="2"/>
      <c r="Y13" s="11"/>
      <c r="AD13" s="46"/>
      <c r="AE13" s="46"/>
      <c r="AF13" s="46"/>
    </row>
    <row r="14" spans="1:32" ht="24" customHeight="1">
      <c r="A14" s="75">
        <v>11</v>
      </c>
      <c r="B14" s="162" t="s">
        <v>474</v>
      </c>
      <c r="C14" s="156">
        <v>120000069333</v>
      </c>
      <c r="D14" s="157">
        <v>244093</v>
      </c>
      <c r="E14" s="70" t="s">
        <v>494</v>
      </c>
      <c r="F14" s="70" t="s">
        <v>495</v>
      </c>
      <c r="G14" s="158" t="s">
        <v>511</v>
      </c>
      <c r="H14" s="72">
        <f t="shared" si="6"/>
        <v>200</v>
      </c>
      <c r="I14" s="72">
        <f t="shared" si="7"/>
        <v>14</v>
      </c>
      <c r="J14" s="160">
        <v>214</v>
      </c>
      <c r="K14" s="70" t="s">
        <v>18</v>
      </c>
      <c r="L14" s="78"/>
      <c r="M14" s="6">
        <f t="shared" si="8"/>
        <v>200</v>
      </c>
      <c r="N14" s="41">
        <f t="shared" si="9"/>
        <v>100</v>
      </c>
      <c r="O14" s="41">
        <f t="shared" si="10"/>
        <v>40</v>
      </c>
      <c r="P14" s="41">
        <f t="shared" si="11"/>
        <v>60</v>
      </c>
      <c r="Q14" s="11"/>
      <c r="R14" s="172" t="s">
        <v>22</v>
      </c>
      <c r="S14" s="172"/>
      <c r="T14" s="14">
        <f>SUM(P4,P5:P5,P8:P10,P16:P18,P15,P20,P23:P29,P32:P34,P36)</f>
        <v>931.71308411214943</v>
      </c>
      <c r="U14" s="2"/>
      <c r="V14" s="2"/>
      <c r="W14" s="2"/>
      <c r="X14" s="2"/>
      <c r="Y14" s="11"/>
    </row>
    <row r="15" spans="1:32" ht="24" customHeight="1">
      <c r="A15" s="75">
        <v>12</v>
      </c>
      <c r="B15" s="70" t="s">
        <v>475</v>
      </c>
      <c r="C15" s="156">
        <v>120000067753</v>
      </c>
      <c r="D15" s="157">
        <v>244095</v>
      </c>
      <c r="E15" s="70" t="s">
        <v>496</v>
      </c>
      <c r="F15" s="70" t="s">
        <v>74</v>
      </c>
      <c r="G15" s="158" t="s">
        <v>512</v>
      </c>
      <c r="H15" s="72">
        <f t="shared" si="6"/>
        <v>185.98130841121494</v>
      </c>
      <c r="I15" s="72">
        <f t="shared" si="7"/>
        <v>13.01869158878506</v>
      </c>
      <c r="J15" s="160">
        <v>199</v>
      </c>
      <c r="K15" s="93" t="s">
        <v>199</v>
      </c>
      <c r="L15" s="78"/>
      <c r="M15" s="6">
        <f t="shared" si="8"/>
        <v>185.98130841121494</v>
      </c>
      <c r="N15" s="41">
        <f t="shared" si="9"/>
        <v>92.990654205607484</v>
      </c>
      <c r="O15" s="41">
        <f t="shared" si="10"/>
        <v>37.196261682242977</v>
      </c>
      <c r="P15" s="41">
        <f t="shared" si="11"/>
        <v>55.794392523364479</v>
      </c>
      <c r="Q15" s="11"/>
      <c r="R15" s="186" t="s">
        <v>24</v>
      </c>
      <c r="S15" s="187"/>
      <c r="T15" s="14"/>
      <c r="U15" s="2"/>
      <c r="V15" s="2"/>
      <c r="W15" s="2"/>
      <c r="X15" s="2"/>
      <c r="Y15" s="11"/>
    </row>
    <row r="16" spans="1:32" s="46" customFormat="1" ht="24" customHeight="1">
      <c r="A16" s="75">
        <v>13</v>
      </c>
      <c r="B16" s="70" t="s">
        <v>476</v>
      </c>
      <c r="C16" s="156">
        <v>120000069328</v>
      </c>
      <c r="D16" s="157">
        <v>244095</v>
      </c>
      <c r="E16" s="70" t="s">
        <v>497</v>
      </c>
      <c r="F16" s="70" t="s">
        <v>74</v>
      </c>
      <c r="G16" s="158" t="s">
        <v>513</v>
      </c>
      <c r="H16" s="72">
        <f t="shared" si="6"/>
        <v>100</v>
      </c>
      <c r="I16" s="72">
        <f t="shared" si="7"/>
        <v>7</v>
      </c>
      <c r="J16" s="160">
        <v>107</v>
      </c>
      <c r="K16" s="93" t="s">
        <v>199</v>
      </c>
      <c r="L16" s="78"/>
      <c r="M16" s="6">
        <f t="shared" si="8"/>
        <v>100</v>
      </c>
      <c r="N16" s="41">
        <f t="shared" si="9"/>
        <v>50</v>
      </c>
      <c r="O16" s="41">
        <f t="shared" si="10"/>
        <v>20</v>
      </c>
      <c r="P16" s="41">
        <f t="shared" si="11"/>
        <v>30</v>
      </c>
      <c r="Q16" s="1"/>
      <c r="R16" s="184" t="s">
        <v>34</v>
      </c>
      <c r="S16" s="185"/>
      <c r="T16" s="14"/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ht="24" customHeight="1">
      <c r="A17" s="75">
        <v>14</v>
      </c>
      <c r="B17" s="70" t="s">
        <v>477</v>
      </c>
      <c r="C17" s="156">
        <v>120000069347</v>
      </c>
      <c r="D17" s="157">
        <v>244099</v>
      </c>
      <c r="E17" s="70" t="s">
        <v>498</v>
      </c>
      <c r="F17" s="70" t="s">
        <v>499</v>
      </c>
      <c r="G17" s="158" t="s">
        <v>514</v>
      </c>
      <c r="H17" s="72">
        <f t="shared" si="6"/>
        <v>172.53271028037383</v>
      </c>
      <c r="I17" s="72">
        <f t="shared" si="7"/>
        <v>12.077289719626179</v>
      </c>
      <c r="J17" s="160">
        <v>184.61</v>
      </c>
      <c r="K17" s="93" t="s">
        <v>199</v>
      </c>
      <c r="L17" s="78"/>
      <c r="M17" s="6">
        <f t="shared" si="8"/>
        <v>172.53271028037383</v>
      </c>
      <c r="N17" s="41">
        <f t="shared" si="9"/>
        <v>86.266355140186917</v>
      </c>
      <c r="O17" s="41">
        <f t="shared" si="10"/>
        <v>34.50654205607475</v>
      </c>
      <c r="P17" s="41">
        <f t="shared" si="11"/>
        <v>51.759813084112139</v>
      </c>
      <c r="Q17" s="11"/>
      <c r="R17" s="184" t="s">
        <v>55</v>
      </c>
      <c r="S17" s="185"/>
      <c r="T17" s="14"/>
      <c r="U17" s="2"/>
      <c r="V17" s="2"/>
      <c r="W17" s="2"/>
      <c r="X17" s="2"/>
      <c r="Y17" s="11"/>
    </row>
    <row r="18" spans="1:25" ht="24" customHeight="1">
      <c r="A18" s="75">
        <v>15</v>
      </c>
      <c r="B18" s="70" t="s">
        <v>478</v>
      </c>
      <c r="C18" s="156">
        <v>120000027791</v>
      </c>
      <c r="D18" s="157">
        <v>244100</v>
      </c>
      <c r="E18" s="70" t="s">
        <v>500</v>
      </c>
      <c r="F18" s="70" t="s">
        <v>74</v>
      </c>
      <c r="G18" s="158" t="s">
        <v>515</v>
      </c>
      <c r="H18" s="72">
        <f t="shared" si="6"/>
        <v>185.98130841121494</v>
      </c>
      <c r="I18" s="72">
        <f t="shared" si="7"/>
        <v>13.01869158878506</v>
      </c>
      <c r="J18" s="160">
        <v>199</v>
      </c>
      <c r="K18" s="93" t="s">
        <v>199</v>
      </c>
      <c r="L18" s="78"/>
      <c r="M18" s="6">
        <f t="shared" si="8"/>
        <v>185.98130841121494</v>
      </c>
      <c r="N18" s="41">
        <f t="shared" si="9"/>
        <v>92.990654205607484</v>
      </c>
      <c r="O18" s="41">
        <f t="shared" si="10"/>
        <v>37.196261682242977</v>
      </c>
      <c r="P18" s="41">
        <f t="shared" si="11"/>
        <v>55.794392523364479</v>
      </c>
      <c r="Q18" s="11"/>
      <c r="R18" s="186" t="s">
        <v>58</v>
      </c>
      <c r="S18" s="187"/>
      <c r="T18" s="14"/>
      <c r="U18" s="2"/>
      <c r="V18" s="2"/>
      <c r="W18" s="2"/>
      <c r="X18" s="2"/>
      <c r="Y18" s="11"/>
    </row>
    <row r="19" spans="1:25" ht="24" customHeight="1">
      <c r="A19" s="75">
        <v>16</v>
      </c>
      <c r="B19" s="70" t="s">
        <v>479</v>
      </c>
      <c r="C19" s="156">
        <v>120000069344</v>
      </c>
      <c r="D19" s="157">
        <v>244100</v>
      </c>
      <c r="E19" s="70" t="s">
        <v>501</v>
      </c>
      <c r="F19" s="70" t="s">
        <v>74</v>
      </c>
      <c r="G19" s="158" t="s">
        <v>516</v>
      </c>
      <c r="H19" s="72">
        <f t="shared" si="6"/>
        <v>185.98130841121494</v>
      </c>
      <c r="I19" s="72">
        <f t="shared" si="7"/>
        <v>13.01869158878506</v>
      </c>
      <c r="J19" s="160">
        <v>199</v>
      </c>
      <c r="K19" s="70" t="s">
        <v>18</v>
      </c>
      <c r="L19" s="78"/>
      <c r="M19" s="6">
        <f t="shared" si="8"/>
        <v>185.98130841121494</v>
      </c>
      <c r="N19" s="41">
        <f t="shared" si="9"/>
        <v>92.990654205607484</v>
      </c>
      <c r="O19" s="41">
        <f t="shared" si="10"/>
        <v>37.196261682242977</v>
      </c>
      <c r="P19" s="41">
        <f t="shared" si="11"/>
        <v>55.794392523364479</v>
      </c>
      <c r="Q19" s="11"/>
      <c r="R19" s="33"/>
      <c r="S19" s="33"/>
      <c r="T19" s="34"/>
      <c r="U19" s="2"/>
      <c r="V19" s="2"/>
      <c r="W19" s="2"/>
      <c r="X19" s="2"/>
      <c r="Y19" s="11"/>
    </row>
    <row r="20" spans="1:25" ht="24" customHeight="1">
      <c r="A20" s="75">
        <v>17</v>
      </c>
      <c r="B20" s="70" t="s">
        <v>480</v>
      </c>
      <c r="C20" s="156">
        <v>120000069357</v>
      </c>
      <c r="D20" s="157">
        <v>244102</v>
      </c>
      <c r="E20" s="166" t="s">
        <v>502</v>
      </c>
      <c r="F20" s="70" t="s">
        <v>503</v>
      </c>
      <c r="G20" s="158" t="s">
        <v>517</v>
      </c>
      <c r="H20" s="72">
        <f t="shared" si="6"/>
        <v>46.728971962616818</v>
      </c>
      <c r="I20" s="72">
        <f t="shared" si="7"/>
        <v>3.2710280373831822</v>
      </c>
      <c r="J20" s="160">
        <v>50</v>
      </c>
      <c r="K20" s="93" t="s">
        <v>199</v>
      </c>
      <c r="L20" s="78"/>
      <c r="M20" s="6">
        <f t="shared" si="8"/>
        <v>46.728971962616818</v>
      </c>
      <c r="N20" s="41">
        <f t="shared" si="9"/>
        <v>23.364485981308409</v>
      </c>
      <c r="O20" s="41">
        <f t="shared" si="10"/>
        <v>9.3457943925233664</v>
      </c>
      <c r="P20" s="41">
        <f t="shared" si="11"/>
        <v>14.018691588785046</v>
      </c>
      <c r="Q20" s="11"/>
      <c r="R20" s="33"/>
      <c r="S20" s="33"/>
      <c r="T20" s="34"/>
      <c r="U20" s="2"/>
      <c r="V20" s="2"/>
      <c r="W20" s="2"/>
      <c r="X20" s="2"/>
      <c r="Y20" s="11"/>
    </row>
    <row r="21" spans="1:25" ht="24" customHeight="1">
      <c r="A21" s="75">
        <v>18</v>
      </c>
      <c r="B21" s="70" t="s">
        <v>481</v>
      </c>
      <c r="C21" s="156">
        <v>120000021719</v>
      </c>
      <c r="D21" s="157">
        <v>244103</v>
      </c>
      <c r="E21" s="70" t="s">
        <v>504</v>
      </c>
      <c r="F21" s="70" t="s">
        <v>74</v>
      </c>
      <c r="G21" s="158" t="s">
        <v>518</v>
      </c>
      <c r="H21" s="72">
        <f t="shared" si="6"/>
        <v>185.98130841121494</v>
      </c>
      <c r="I21" s="72">
        <f t="shared" si="7"/>
        <v>13.01869158878506</v>
      </c>
      <c r="J21" s="160">
        <v>199</v>
      </c>
      <c r="K21" s="162" t="s">
        <v>17</v>
      </c>
      <c r="L21" s="78"/>
      <c r="M21" s="6">
        <f t="shared" si="8"/>
        <v>185.98130841121494</v>
      </c>
      <c r="N21" s="41">
        <f t="shared" si="9"/>
        <v>92.990654205607484</v>
      </c>
      <c r="O21" s="41">
        <f t="shared" si="10"/>
        <v>37.196261682242977</v>
      </c>
      <c r="P21" s="41">
        <f t="shared" si="11"/>
        <v>55.794392523364479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ht="24" customHeight="1">
      <c r="A22" s="75">
        <v>19</v>
      </c>
      <c r="B22" s="70" t="s">
        <v>482</v>
      </c>
      <c r="C22" s="156">
        <v>120000069362</v>
      </c>
      <c r="D22" s="157">
        <v>244103</v>
      </c>
      <c r="E22" s="70" t="s">
        <v>505</v>
      </c>
      <c r="F22" s="70" t="s">
        <v>74</v>
      </c>
      <c r="G22" s="158" t="s">
        <v>519</v>
      </c>
      <c r="H22" s="72">
        <f t="shared" si="6"/>
        <v>100</v>
      </c>
      <c r="I22" s="72">
        <f t="shared" si="7"/>
        <v>7</v>
      </c>
      <c r="J22" s="160">
        <v>107</v>
      </c>
      <c r="K22" s="162" t="s">
        <v>17</v>
      </c>
      <c r="L22" s="78"/>
      <c r="M22" s="6">
        <f t="shared" si="8"/>
        <v>100</v>
      </c>
      <c r="N22" s="41">
        <f t="shared" si="9"/>
        <v>50</v>
      </c>
      <c r="O22" s="41">
        <f t="shared" si="10"/>
        <v>20</v>
      </c>
      <c r="P22" s="41">
        <f t="shared" si="11"/>
        <v>30</v>
      </c>
      <c r="Q22" s="11"/>
      <c r="R22" s="188" t="s">
        <v>25</v>
      </c>
      <c r="S22" s="189"/>
      <c r="T22" s="189"/>
      <c r="U22" s="189"/>
      <c r="V22" s="189"/>
      <c r="W22" s="189"/>
      <c r="X22" s="189"/>
      <c r="Y22" s="190"/>
    </row>
    <row r="23" spans="1:25" ht="24" customHeight="1">
      <c r="A23" s="75">
        <v>20</v>
      </c>
      <c r="B23" s="70" t="s">
        <v>523</v>
      </c>
      <c r="C23" s="156">
        <v>120000064535</v>
      </c>
      <c r="D23" s="157">
        <v>244106</v>
      </c>
      <c r="E23" s="70" t="s">
        <v>529</v>
      </c>
      <c r="F23" s="70" t="s">
        <v>74</v>
      </c>
      <c r="G23" s="158" t="s">
        <v>526</v>
      </c>
      <c r="H23" s="22">
        <f t="shared" si="6"/>
        <v>185.98130841121494</v>
      </c>
      <c r="I23" s="22">
        <f t="shared" si="7"/>
        <v>13.01869158878506</v>
      </c>
      <c r="J23" s="132">
        <v>199</v>
      </c>
      <c r="K23" s="93" t="s">
        <v>199</v>
      </c>
      <c r="L23" s="78"/>
      <c r="M23" s="6">
        <f t="shared" si="8"/>
        <v>185.98130841121494</v>
      </c>
      <c r="N23" s="41">
        <f t="shared" si="9"/>
        <v>92.990654205607484</v>
      </c>
      <c r="O23" s="41">
        <f t="shared" si="10"/>
        <v>37.196261682242977</v>
      </c>
      <c r="P23" s="41">
        <f t="shared" si="11"/>
        <v>55.794392523364479</v>
      </c>
      <c r="Q23" s="11"/>
      <c r="R23" s="23" t="s">
        <v>26</v>
      </c>
      <c r="S23" s="23" t="s">
        <v>27</v>
      </c>
      <c r="T23" s="23" t="s">
        <v>28</v>
      </c>
      <c r="U23" s="24" t="s">
        <v>29</v>
      </c>
      <c r="V23" s="23" t="s">
        <v>30</v>
      </c>
      <c r="W23" s="23" t="s">
        <v>31</v>
      </c>
      <c r="X23" s="23" t="s">
        <v>32</v>
      </c>
      <c r="Y23" s="23" t="s">
        <v>33</v>
      </c>
    </row>
    <row r="24" spans="1:25" ht="24" customHeight="1">
      <c r="A24" s="75">
        <v>21</v>
      </c>
      <c r="B24" s="70" t="s">
        <v>524</v>
      </c>
      <c r="C24" s="156">
        <v>120000069358</v>
      </c>
      <c r="D24" s="157">
        <v>244106</v>
      </c>
      <c r="E24" s="70" t="s">
        <v>530</v>
      </c>
      <c r="F24" s="70" t="s">
        <v>531</v>
      </c>
      <c r="G24" s="158" t="s">
        <v>527</v>
      </c>
      <c r="H24" s="22">
        <f t="shared" si="6"/>
        <v>150</v>
      </c>
      <c r="I24" s="22">
        <f t="shared" si="7"/>
        <v>10.5</v>
      </c>
      <c r="J24" s="167">
        <v>160.5</v>
      </c>
      <c r="K24" s="93" t="s">
        <v>199</v>
      </c>
      <c r="L24" s="78"/>
      <c r="M24" s="6">
        <f t="shared" si="8"/>
        <v>150</v>
      </c>
      <c r="N24" s="41">
        <f t="shared" si="9"/>
        <v>75</v>
      </c>
      <c r="O24" s="41">
        <f t="shared" si="10"/>
        <v>30</v>
      </c>
      <c r="P24" s="41">
        <f t="shared" si="11"/>
        <v>45</v>
      </c>
      <c r="Q24" s="11"/>
      <c r="R24" s="15">
        <v>1</v>
      </c>
      <c r="S24" s="155" t="s">
        <v>16</v>
      </c>
      <c r="T24" s="16" t="s">
        <v>35</v>
      </c>
      <c r="U24" s="17" t="s">
        <v>36</v>
      </c>
      <c r="V24" s="15" t="s">
        <v>37</v>
      </c>
      <c r="W24" s="18">
        <f>SUM(T11,T4)</f>
        <v>376.54485981308403</v>
      </c>
      <c r="X24" s="18">
        <f t="shared" ref="X24:X27" si="12">W24*4%</f>
        <v>15.061794392523362</v>
      </c>
      <c r="Y24" s="18">
        <f>(W24-X24)</f>
        <v>361.48306542056065</v>
      </c>
    </row>
    <row r="25" spans="1:25" ht="24" customHeight="1">
      <c r="A25" s="75">
        <v>22</v>
      </c>
      <c r="B25" s="70" t="s">
        <v>525</v>
      </c>
      <c r="C25" s="156">
        <v>120000069359</v>
      </c>
      <c r="D25" s="157">
        <v>244107</v>
      </c>
      <c r="E25" s="70" t="s">
        <v>532</v>
      </c>
      <c r="F25" s="70" t="s">
        <v>489</v>
      </c>
      <c r="G25" s="158" t="s">
        <v>528</v>
      </c>
      <c r="H25" s="22">
        <f t="shared" si="6"/>
        <v>150</v>
      </c>
      <c r="I25" s="22">
        <f t="shared" si="7"/>
        <v>10.5</v>
      </c>
      <c r="J25" s="167">
        <v>160.5</v>
      </c>
      <c r="K25" s="93" t="s">
        <v>199</v>
      </c>
      <c r="L25" s="78"/>
      <c r="M25" s="6">
        <f t="shared" si="8"/>
        <v>150</v>
      </c>
      <c r="N25" s="41">
        <f t="shared" si="9"/>
        <v>75</v>
      </c>
      <c r="O25" s="41">
        <f t="shared" si="10"/>
        <v>30</v>
      </c>
      <c r="P25" s="41">
        <f t="shared" si="11"/>
        <v>45</v>
      </c>
      <c r="Q25" s="11"/>
      <c r="R25" s="15">
        <v>2</v>
      </c>
      <c r="S25" s="19" t="s">
        <v>20</v>
      </c>
      <c r="T25" s="16" t="s">
        <v>38</v>
      </c>
      <c r="U25" s="17" t="s">
        <v>36</v>
      </c>
      <c r="V25" s="15" t="s">
        <v>37</v>
      </c>
      <c r="W25" s="18">
        <f>SUM(T7)</f>
        <v>1380.6644859813084</v>
      </c>
      <c r="X25" s="18">
        <f t="shared" si="12"/>
        <v>55.22657943925234</v>
      </c>
      <c r="Y25" s="18">
        <f t="shared" ref="Y25:Y32" si="13">(W25-X25)</f>
        <v>1325.437906542056</v>
      </c>
    </row>
    <row r="26" spans="1:25" ht="24" customHeight="1">
      <c r="A26" s="75">
        <v>23</v>
      </c>
      <c r="B26" s="70" t="s">
        <v>536</v>
      </c>
      <c r="C26" s="156">
        <v>120000069365</v>
      </c>
      <c r="D26" s="157">
        <v>244110</v>
      </c>
      <c r="E26" s="70" t="s">
        <v>539</v>
      </c>
      <c r="F26" s="70" t="s">
        <v>542</v>
      </c>
      <c r="G26" s="158" t="s">
        <v>533</v>
      </c>
      <c r="H26" s="22">
        <f t="shared" si="6"/>
        <v>150</v>
      </c>
      <c r="I26" s="22">
        <f t="shared" si="7"/>
        <v>10.5</v>
      </c>
      <c r="J26" s="167">
        <v>160.5</v>
      </c>
      <c r="K26" s="93" t="s">
        <v>199</v>
      </c>
      <c r="L26" s="78"/>
      <c r="M26" s="6">
        <f t="shared" si="8"/>
        <v>150</v>
      </c>
      <c r="N26" s="41">
        <f t="shared" si="9"/>
        <v>75</v>
      </c>
      <c r="O26" s="41">
        <f t="shared" si="10"/>
        <v>30</v>
      </c>
      <c r="P26" s="41">
        <f t="shared" si="11"/>
        <v>45</v>
      </c>
      <c r="Q26" s="11"/>
      <c r="R26" s="15">
        <v>3</v>
      </c>
      <c r="S26" s="155" t="s">
        <v>17</v>
      </c>
      <c r="T26" s="16" t="s">
        <v>39</v>
      </c>
      <c r="U26" s="17" t="s">
        <v>40</v>
      </c>
      <c r="V26" s="15" t="s">
        <v>37</v>
      </c>
      <c r="W26" s="18">
        <f>SUM(T5,T12)</f>
        <v>548.13364485981299</v>
      </c>
      <c r="X26" s="18">
        <f t="shared" si="12"/>
        <v>21.92534579439252</v>
      </c>
      <c r="Y26" s="18">
        <f t="shared" si="13"/>
        <v>526.20829906542042</v>
      </c>
    </row>
    <row r="27" spans="1:25" ht="24" customHeight="1">
      <c r="A27" s="75">
        <v>24</v>
      </c>
      <c r="B27" s="70" t="s">
        <v>537</v>
      </c>
      <c r="C27" s="156">
        <v>120000069373</v>
      </c>
      <c r="D27" s="157">
        <v>244110</v>
      </c>
      <c r="E27" s="70" t="s">
        <v>540</v>
      </c>
      <c r="F27" s="168" t="s">
        <v>368</v>
      </c>
      <c r="G27" s="158" t="s">
        <v>534</v>
      </c>
      <c r="H27" s="22">
        <f t="shared" si="6"/>
        <v>150</v>
      </c>
      <c r="I27" s="22">
        <f t="shared" si="7"/>
        <v>10.5</v>
      </c>
      <c r="J27" s="167">
        <v>160.5</v>
      </c>
      <c r="K27" s="93" t="s">
        <v>199</v>
      </c>
      <c r="L27" s="78"/>
      <c r="M27" s="6">
        <f t="shared" si="8"/>
        <v>150</v>
      </c>
      <c r="N27" s="41">
        <f t="shared" si="9"/>
        <v>75</v>
      </c>
      <c r="O27" s="41">
        <f t="shared" si="10"/>
        <v>30</v>
      </c>
      <c r="P27" s="41">
        <f t="shared" si="11"/>
        <v>45</v>
      </c>
      <c r="Q27" s="2"/>
      <c r="R27" s="15">
        <v>4</v>
      </c>
      <c r="S27" s="155" t="s">
        <v>15</v>
      </c>
      <c r="T27" s="16" t="s">
        <v>39</v>
      </c>
      <c r="U27" s="17" t="s">
        <v>41</v>
      </c>
      <c r="V27" s="15" t="s">
        <v>37</v>
      </c>
      <c r="W27" s="18">
        <f>SUM(T6,T13)</f>
        <v>779.42242990654199</v>
      </c>
      <c r="X27" s="18">
        <f t="shared" si="12"/>
        <v>31.176897196261681</v>
      </c>
      <c r="Y27" s="18">
        <f t="shared" si="13"/>
        <v>748.24553271028026</v>
      </c>
    </row>
    <row r="28" spans="1:25" ht="24" customHeight="1">
      <c r="A28" s="75">
        <v>25</v>
      </c>
      <c r="B28" s="70" t="s">
        <v>538</v>
      </c>
      <c r="C28" s="156">
        <v>120000067450</v>
      </c>
      <c r="D28" s="157">
        <v>244110</v>
      </c>
      <c r="E28" s="70" t="s">
        <v>541</v>
      </c>
      <c r="F28" s="70" t="s">
        <v>543</v>
      </c>
      <c r="G28" s="158" t="s">
        <v>535</v>
      </c>
      <c r="H28" s="22">
        <f t="shared" si="6"/>
        <v>150</v>
      </c>
      <c r="I28" s="22">
        <f t="shared" si="7"/>
        <v>10.5</v>
      </c>
      <c r="J28" s="167">
        <v>160.5</v>
      </c>
      <c r="K28" s="93" t="s">
        <v>199</v>
      </c>
      <c r="L28" s="78"/>
      <c r="M28" s="6">
        <f t="shared" si="8"/>
        <v>150</v>
      </c>
      <c r="N28" s="41">
        <f t="shared" si="9"/>
        <v>75</v>
      </c>
      <c r="O28" s="41">
        <f t="shared" si="10"/>
        <v>30</v>
      </c>
      <c r="P28" s="41">
        <f t="shared" si="11"/>
        <v>45</v>
      </c>
      <c r="Q28" s="2"/>
      <c r="R28" s="15">
        <v>5</v>
      </c>
      <c r="S28" s="155" t="s">
        <v>22</v>
      </c>
      <c r="T28" s="16" t="s">
        <v>44</v>
      </c>
      <c r="U28" s="17" t="s">
        <v>45</v>
      </c>
      <c r="V28" s="15" t="s">
        <v>37</v>
      </c>
      <c r="W28" s="18">
        <f>SUM(T14,T9)</f>
        <v>1935.8327102803732</v>
      </c>
      <c r="X28" s="18">
        <f>W28*4%</f>
        <v>77.433308411214938</v>
      </c>
      <c r="Y28" s="18">
        <f t="shared" si="13"/>
        <v>1858.3994018691583</v>
      </c>
    </row>
    <row r="29" spans="1:25" ht="24" customHeight="1">
      <c r="A29" s="75">
        <v>26</v>
      </c>
      <c r="B29" s="70" t="s">
        <v>547</v>
      </c>
      <c r="C29" s="156">
        <v>120000069382</v>
      </c>
      <c r="D29" s="157">
        <v>244112</v>
      </c>
      <c r="E29" s="70" t="s">
        <v>550</v>
      </c>
      <c r="F29" s="70" t="s">
        <v>361</v>
      </c>
      <c r="G29" s="158" t="s">
        <v>544</v>
      </c>
      <c r="H29" s="22">
        <f t="shared" si="6"/>
        <v>150</v>
      </c>
      <c r="I29" s="22">
        <f t="shared" si="7"/>
        <v>10.5</v>
      </c>
      <c r="J29" s="167">
        <v>160.5</v>
      </c>
      <c r="K29" s="93" t="s">
        <v>199</v>
      </c>
      <c r="L29" s="78"/>
      <c r="M29" s="6">
        <f t="shared" si="8"/>
        <v>150</v>
      </c>
      <c r="N29" s="41">
        <f t="shared" si="9"/>
        <v>75</v>
      </c>
      <c r="O29" s="41">
        <f t="shared" si="10"/>
        <v>30</v>
      </c>
      <c r="P29" s="41">
        <f t="shared" si="11"/>
        <v>45</v>
      </c>
      <c r="Q29" s="2"/>
      <c r="R29" s="15">
        <v>6</v>
      </c>
      <c r="S29" s="31" t="s">
        <v>24</v>
      </c>
      <c r="T29" s="36" t="s">
        <v>46</v>
      </c>
      <c r="U29" s="3" t="s">
        <v>47</v>
      </c>
      <c r="V29" s="3" t="s">
        <v>37</v>
      </c>
      <c r="W29" s="18">
        <f>SUM(T15)</f>
        <v>0</v>
      </c>
      <c r="X29" s="18">
        <f>W29*4%</f>
        <v>0</v>
      </c>
      <c r="Y29" s="18">
        <f t="shared" si="13"/>
        <v>0</v>
      </c>
    </row>
    <row r="30" spans="1:25" ht="24" customHeight="1">
      <c r="A30" s="75">
        <v>27</v>
      </c>
      <c r="B30" s="70" t="s">
        <v>548</v>
      </c>
      <c r="C30" s="156">
        <v>120000069370</v>
      </c>
      <c r="D30" s="157">
        <v>244112</v>
      </c>
      <c r="E30" s="70" t="s">
        <v>551</v>
      </c>
      <c r="F30" s="70" t="s">
        <v>74</v>
      </c>
      <c r="G30" s="158" t="s">
        <v>545</v>
      </c>
      <c r="H30" s="22">
        <f t="shared" si="6"/>
        <v>100</v>
      </c>
      <c r="I30" s="22">
        <f t="shared" si="7"/>
        <v>7</v>
      </c>
      <c r="J30" s="132">
        <v>107</v>
      </c>
      <c r="K30" s="70" t="s">
        <v>18</v>
      </c>
      <c r="L30" s="78"/>
      <c r="M30" s="6">
        <f t="shared" si="8"/>
        <v>100</v>
      </c>
      <c r="N30" s="41">
        <f t="shared" si="9"/>
        <v>50</v>
      </c>
      <c r="O30" s="41">
        <f t="shared" si="10"/>
        <v>20</v>
      </c>
      <c r="P30" s="41">
        <f t="shared" si="11"/>
        <v>30</v>
      </c>
      <c r="Q30" s="2"/>
      <c r="R30" s="15">
        <v>7</v>
      </c>
      <c r="S30" s="35" t="s">
        <v>34</v>
      </c>
      <c r="T30" s="31" t="s">
        <v>54</v>
      </c>
      <c r="U30" s="3" t="s">
        <v>48</v>
      </c>
      <c r="V30" s="3" t="s">
        <v>37</v>
      </c>
      <c r="W30" s="18">
        <f>SUM(T16)</f>
        <v>0</v>
      </c>
      <c r="X30" s="18">
        <f>W30*4%</f>
        <v>0</v>
      </c>
      <c r="Y30" s="18">
        <f t="shared" si="13"/>
        <v>0</v>
      </c>
    </row>
    <row r="31" spans="1:25" ht="24" customHeight="1">
      <c r="A31" s="75">
        <v>28</v>
      </c>
      <c r="B31" s="70" t="s">
        <v>549</v>
      </c>
      <c r="C31" s="156">
        <v>120000069384</v>
      </c>
      <c r="D31" s="157">
        <v>244114</v>
      </c>
      <c r="E31" s="70" t="s">
        <v>552</v>
      </c>
      <c r="F31" s="70" t="s">
        <v>74</v>
      </c>
      <c r="G31" s="158" t="s">
        <v>546</v>
      </c>
      <c r="H31" s="22">
        <f t="shared" si="6"/>
        <v>185.98130841121494</v>
      </c>
      <c r="I31" s="22">
        <f t="shared" si="7"/>
        <v>13.01869158878506</v>
      </c>
      <c r="J31" s="132">
        <v>199</v>
      </c>
      <c r="K31" s="70" t="s">
        <v>18</v>
      </c>
      <c r="L31" s="78"/>
      <c r="M31" s="6">
        <f t="shared" si="8"/>
        <v>185.98130841121494</v>
      </c>
      <c r="N31" s="41">
        <f t="shared" si="9"/>
        <v>92.990654205607484</v>
      </c>
      <c r="O31" s="41">
        <f t="shared" si="10"/>
        <v>37.196261682242977</v>
      </c>
      <c r="P31" s="41">
        <f t="shared" si="11"/>
        <v>55.794392523364479</v>
      </c>
      <c r="Q31" s="2"/>
      <c r="R31" s="15">
        <v>8</v>
      </c>
      <c r="S31" s="35" t="s">
        <v>55</v>
      </c>
      <c r="T31" s="31" t="s">
        <v>56</v>
      </c>
      <c r="U31" s="3" t="s">
        <v>57</v>
      </c>
      <c r="V31" s="3" t="s">
        <v>37</v>
      </c>
      <c r="W31" s="18">
        <f>SUM(T17)</f>
        <v>0</v>
      </c>
      <c r="X31" s="18">
        <f t="shared" ref="X31:X32" si="14">W31*4%</f>
        <v>0</v>
      </c>
      <c r="Y31" s="18">
        <f t="shared" si="13"/>
        <v>0</v>
      </c>
    </row>
    <row r="32" spans="1:25" ht="24" customHeight="1">
      <c r="A32" s="75">
        <v>29</v>
      </c>
      <c r="B32" s="158" t="s">
        <v>558</v>
      </c>
      <c r="C32" s="156">
        <v>120000069276</v>
      </c>
      <c r="D32" s="157">
        <v>244119</v>
      </c>
      <c r="E32" s="70" t="s">
        <v>563</v>
      </c>
      <c r="F32" s="70" t="s">
        <v>563</v>
      </c>
      <c r="G32" s="158" t="s">
        <v>553</v>
      </c>
      <c r="H32" s="22">
        <f t="shared" si="6"/>
        <v>150</v>
      </c>
      <c r="I32" s="22">
        <f t="shared" si="7"/>
        <v>10.5</v>
      </c>
      <c r="J32" s="167">
        <v>160.5</v>
      </c>
      <c r="K32" s="93" t="s">
        <v>199</v>
      </c>
      <c r="L32" s="78"/>
      <c r="M32" s="6">
        <f t="shared" si="8"/>
        <v>150</v>
      </c>
      <c r="N32" s="41">
        <f t="shared" si="9"/>
        <v>75</v>
      </c>
      <c r="O32" s="41">
        <f t="shared" si="10"/>
        <v>30</v>
      </c>
      <c r="P32" s="41">
        <f t="shared" si="11"/>
        <v>45</v>
      </c>
      <c r="Q32" s="2"/>
      <c r="R32" s="15">
        <v>9</v>
      </c>
      <c r="S32" s="40" t="s">
        <v>58</v>
      </c>
      <c r="T32" s="31" t="s">
        <v>59</v>
      </c>
      <c r="U32" s="3" t="s">
        <v>60</v>
      </c>
      <c r="V32" s="3" t="s">
        <v>37</v>
      </c>
      <c r="W32" s="18">
        <f>SUM(T18)</f>
        <v>0</v>
      </c>
      <c r="X32" s="18">
        <f t="shared" si="14"/>
        <v>0</v>
      </c>
      <c r="Y32" s="18">
        <f t="shared" si="13"/>
        <v>0</v>
      </c>
    </row>
    <row r="33" spans="1:25" ht="24" customHeight="1" thickBot="1">
      <c r="A33" s="75">
        <v>30</v>
      </c>
      <c r="B33" s="158" t="s">
        <v>559</v>
      </c>
      <c r="C33" s="156">
        <v>120000069399</v>
      </c>
      <c r="D33" s="157">
        <v>244123</v>
      </c>
      <c r="E33" s="70" t="s">
        <v>564</v>
      </c>
      <c r="F33" s="70" t="s">
        <v>564</v>
      </c>
      <c r="G33" s="158" t="s">
        <v>554</v>
      </c>
      <c r="H33" s="22">
        <f t="shared" si="6"/>
        <v>140.18691588785046</v>
      </c>
      <c r="I33" s="22">
        <f t="shared" si="7"/>
        <v>9.8130841121495394</v>
      </c>
      <c r="J33" s="132">
        <v>150</v>
      </c>
      <c r="K33" s="93" t="s">
        <v>199</v>
      </c>
      <c r="L33" s="78"/>
      <c r="M33" s="6">
        <f t="shared" si="8"/>
        <v>140.18691588785046</v>
      </c>
      <c r="N33" s="41">
        <f t="shared" si="9"/>
        <v>70.09345794392523</v>
      </c>
      <c r="O33" s="41">
        <f t="shared" si="10"/>
        <v>28.037383177570092</v>
      </c>
      <c r="P33" s="41">
        <f t="shared" si="11"/>
        <v>42.056074766355138</v>
      </c>
      <c r="Q33" s="2"/>
      <c r="R33" s="20"/>
      <c r="S33" s="20"/>
      <c r="T33" s="20"/>
      <c r="U33" s="20"/>
      <c r="V33" s="26" t="s">
        <v>49</v>
      </c>
      <c r="W33" s="27">
        <f>SUM(W24:W32)</f>
        <v>5020.598130841121</v>
      </c>
      <c r="X33" s="27">
        <f>SUM(X24:X32)</f>
        <v>200.82392523364484</v>
      </c>
      <c r="Y33" s="27">
        <f>SUM(Y24:Y32)</f>
        <v>4819.7742056074758</v>
      </c>
    </row>
    <row r="34" spans="1:25" ht="24" customHeight="1" thickTop="1">
      <c r="A34" s="75">
        <v>31</v>
      </c>
      <c r="B34" s="158" t="s">
        <v>560</v>
      </c>
      <c r="C34" s="156">
        <v>120000069421</v>
      </c>
      <c r="D34" s="157">
        <v>244127</v>
      </c>
      <c r="E34" s="70" t="s">
        <v>565</v>
      </c>
      <c r="F34" s="70" t="s">
        <v>565</v>
      </c>
      <c r="G34" s="158" t="s">
        <v>555</v>
      </c>
      <c r="H34" s="22">
        <f t="shared" si="6"/>
        <v>93.457943925233636</v>
      </c>
      <c r="I34" s="22">
        <f t="shared" si="7"/>
        <v>6.5420560747663643</v>
      </c>
      <c r="J34" s="132">
        <v>100</v>
      </c>
      <c r="K34" s="93" t="s">
        <v>199</v>
      </c>
      <c r="L34" s="78"/>
      <c r="M34" s="6">
        <f t="shared" si="8"/>
        <v>93.457943925233636</v>
      </c>
      <c r="N34" s="41">
        <f t="shared" si="9"/>
        <v>46.728971962616818</v>
      </c>
      <c r="O34" s="41">
        <f t="shared" si="10"/>
        <v>18.691588785046733</v>
      </c>
      <c r="P34" s="41">
        <f t="shared" si="11"/>
        <v>28.037383177570092</v>
      </c>
      <c r="Q34" s="2"/>
    </row>
    <row r="35" spans="1:25" ht="24" customHeight="1">
      <c r="A35" s="75">
        <v>32</v>
      </c>
      <c r="B35" s="158" t="s">
        <v>561</v>
      </c>
      <c r="C35" s="156">
        <v>120000069415</v>
      </c>
      <c r="D35" s="157">
        <v>244130</v>
      </c>
      <c r="E35" s="70" t="s">
        <v>566</v>
      </c>
      <c r="F35" s="70" t="s">
        <v>566</v>
      </c>
      <c r="G35" s="158" t="s">
        <v>556</v>
      </c>
      <c r="H35" s="22">
        <f t="shared" si="6"/>
        <v>185.98130841121494</v>
      </c>
      <c r="I35" s="22">
        <f t="shared" si="7"/>
        <v>13.01869158878506</v>
      </c>
      <c r="J35" s="169">
        <v>199</v>
      </c>
      <c r="K35" s="162" t="s">
        <v>17</v>
      </c>
      <c r="L35" s="78"/>
      <c r="M35" s="6">
        <f t="shared" si="8"/>
        <v>185.98130841121494</v>
      </c>
      <c r="N35" s="41">
        <f t="shared" si="9"/>
        <v>92.990654205607484</v>
      </c>
      <c r="O35" s="41">
        <f t="shared" si="10"/>
        <v>37.196261682242977</v>
      </c>
      <c r="P35" s="41">
        <f t="shared" si="11"/>
        <v>55.794392523364479</v>
      </c>
      <c r="Q35" s="2"/>
    </row>
    <row r="36" spans="1:25">
      <c r="B36" s="70" t="s">
        <v>562</v>
      </c>
      <c r="C36" s="156">
        <v>120000069427</v>
      </c>
      <c r="D36" s="157">
        <v>244130</v>
      </c>
      <c r="E36" s="70" t="s">
        <v>567</v>
      </c>
      <c r="F36" s="70" t="s">
        <v>567</v>
      </c>
      <c r="G36" s="158" t="s">
        <v>557</v>
      </c>
      <c r="H36" s="22">
        <f t="shared" si="6"/>
        <v>150</v>
      </c>
      <c r="I36" s="22">
        <f t="shared" si="7"/>
        <v>10.5</v>
      </c>
      <c r="J36" s="167">
        <v>160.5</v>
      </c>
      <c r="K36" s="93" t="s">
        <v>199</v>
      </c>
      <c r="L36" s="78"/>
      <c r="M36" s="6">
        <f t="shared" si="8"/>
        <v>150</v>
      </c>
      <c r="N36" s="41">
        <f t="shared" si="9"/>
        <v>75</v>
      </c>
      <c r="O36" s="41">
        <f t="shared" si="10"/>
        <v>30</v>
      </c>
      <c r="P36" s="41">
        <f t="shared" si="11"/>
        <v>45</v>
      </c>
    </row>
    <row r="38" spans="1:25">
      <c r="H38" s="56">
        <f>SUM(H4:H37)</f>
        <v>5020.598130841121</v>
      </c>
      <c r="I38" s="56">
        <f t="shared" ref="I38:J38" si="15">SUM(I4:I37)</f>
        <v>351.44186915887872</v>
      </c>
      <c r="J38" s="56">
        <f t="shared" si="15"/>
        <v>5372.0400000000009</v>
      </c>
      <c r="K38" s="56"/>
      <c r="M38" s="32">
        <f>SUM(M4:M37)</f>
        <v>5020.598130841121</v>
      </c>
      <c r="N38" s="32">
        <f t="shared" ref="N38:P38" si="16">SUM(N4:N37)</f>
        <v>2510.2990654205605</v>
      </c>
      <c r="O38" s="32">
        <f t="shared" si="16"/>
        <v>1004.1196261682238</v>
      </c>
      <c r="P38" s="32">
        <f t="shared" si="16"/>
        <v>1506.1794392523359</v>
      </c>
    </row>
  </sheetData>
  <mergeCells count="34">
    <mergeCell ref="R10:S10"/>
    <mergeCell ref="R11:S11"/>
    <mergeCell ref="R12:S12"/>
    <mergeCell ref="R13:S13"/>
    <mergeCell ref="R6:S6"/>
    <mergeCell ref="R7:S7"/>
    <mergeCell ref="R8:S8"/>
    <mergeCell ref="R9:S9"/>
    <mergeCell ref="R14:S14"/>
    <mergeCell ref="R15:S15"/>
    <mergeCell ref="R16:S16"/>
    <mergeCell ref="R17:S17"/>
    <mergeCell ref="R18:S18"/>
    <mergeCell ref="R22:Y22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K2:K3"/>
    <mergeCell ref="P2:P3"/>
    <mergeCell ref="N2:N3"/>
    <mergeCell ref="O2:O3"/>
    <mergeCell ref="R2:S2"/>
    <mergeCell ref="R3:S3"/>
    <mergeCell ref="R4:S4"/>
    <mergeCell ref="R5:S5"/>
  </mergeCells>
  <pageMargins left="0.31496062992125984" right="0.31496062992125984" top="0.35433070866141736" bottom="0.35433070866141736" header="0.31496062992125984" footer="0.31496062992125984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622F-544E-433F-983E-3589CFB02F0E}">
  <dimension ref="A1:AF58"/>
  <sheetViews>
    <sheetView view="pageBreakPreview" zoomScale="80" zoomScaleNormal="70" zoomScaleSheetLayoutView="80" workbookViewId="0">
      <selection activeCell="K2" sqref="A2:XFD58"/>
    </sheetView>
  </sheetViews>
  <sheetFormatPr defaultRowHeight="24" customHeight="1"/>
  <cols>
    <col min="1" max="1" width="5.6640625" style="10" bestFit="1" customWidth="1"/>
    <col min="2" max="2" width="21.5546875" style="10" customWidth="1"/>
    <col min="3" max="3" width="13.6640625" style="39" customWidth="1"/>
    <col min="4" max="4" width="13" style="10" customWidth="1"/>
    <col min="5" max="5" width="31.77734375" style="10" hidden="1" customWidth="1"/>
    <col min="6" max="6" width="16" style="10" hidden="1" customWidth="1"/>
    <col min="7" max="7" width="11.5546875" style="10" customWidth="1"/>
    <col min="8" max="8" width="7.77734375" style="10" bestFit="1" customWidth="1"/>
    <col min="9" max="9" width="13.44140625" style="10" customWidth="1"/>
    <col min="10" max="10" width="19.77734375" style="44" bestFit="1" customWidth="1"/>
    <col min="11" max="11" width="2.44140625" style="10" customWidth="1"/>
    <col min="12" max="15" width="11.6640625" style="10" customWidth="1"/>
    <col min="16" max="16" width="2.5546875" style="10" customWidth="1"/>
    <col min="17" max="17" width="4.44140625" style="10" bestFit="1" customWidth="1"/>
    <col min="18" max="18" width="31.44140625" style="10" bestFit="1" customWidth="1"/>
    <col min="19" max="19" width="21.77734375" style="10" bestFit="1" customWidth="1"/>
    <col min="20" max="20" width="13.109375" style="10" bestFit="1" customWidth="1"/>
    <col min="21" max="21" width="8.21875" style="10" bestFit="1" customWidth="1"/>
    <col min="22" max="22" width="9.77734375" style="10" bestFit="1" customWidth="1"/>
    <col min="23" max="23" width="11" style="10" bestFit="1" customWidth="1"/>
    <col min="24" max="24" width="11.109375" style="10" bestFit="1" customWidth="1"/>
    <col min="25" max="16384" width="8.88671875" style="10"/>
  </cols>
  <sheetData>
    <row r="1" spans="1:32" ht="24" customHeight="1">
      <c r="A1" s="193" t="s">
        <v>61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25"/>
      <c r="Z1" s="25"/>
      <c r="AA1" s="25"/>
      <c r="AB1" s="25"/>
    </row>
    <row r="2" spans="1:32" s="77" customFormat="1" ht="24" customHeight="1">
      <c r="A2" s="175" t="s">
        <v>0</v>
      </c>
      <c r="B2" s="177" t="s">
        <v>1</v>
      </c>
      <c r="C2" s="178" t="s">
        <v>2</v>
      </c>
      <c r="D2" s="179" t="s">
        <v>3</v>
      </c>
      <c r="E2" s="180" t="s">
        <v>106</v>
      </c>
      <c r="F2" s="180" t="s">
        <v>63</v>
      </c>
      <c r="G2" s="177" t="s">
        <v>4</v>
      </c>
      <c r="H2" s="182" t="s">
        <v>5</v>
      </c>
      <c r="I2" s="182" t="s">
        <v>6</v>
      </c>
      <c r="J2" s="182" t="s">
        <v>7</v>
      </c>
      <c r="K2" s="182" t="s">
        <v>8</v>
      </c>
      <c r="L2" s="11"/>
      <c r="M2" s="170" t="s">
        <v>9</v>
      </c>
      <c r="N2" s="170" t="s">
        <v>10</v>
      </c>
      <c r="O2" s="170" t="s">
        <v>11</v>
      </c>
      <c r="P2" s="170" t="s">
        <v>12</v>
      </c>
      <c r="Q2" s="11"/>
      <c r="R2" s="183" t="s">
        <v>13</v>
      </c>
      <c r="S2" s="183"/>
      <c r="T2" s="76">
        <f>SUM(M49)</f>
        <v>0</v>
      </c>
      <c r="U2" s="11"/>
      <c r="V2" s="11"/>
      <c r="W2" s="11"/>
      <c r="X2" s="11"/>
      <c r="Y2" s="11"/>
    </row>
    <row r="3" spans="1:32" s="77" customFormat="1" ht="24" customHeight="1">
      <c r="A3" s="176"/>
      <c r="B3" s="177"/>
      <c r="C3" s="178"/>
      <c r="D3" s="179"/>
      <c r="E3" s="181"/>
      <c r="F3" s="181"/>
      <c r="G3" s="177"/>
      <c r="H3" s="182"/>
      <c r="I3" s="182"/>
      <c r="J3" s="182"/>
      <c r="K3" s="182"/>
      <c r="L3" s="11"/>
      <c r="M3" s="171"/>
      <c r="N3" s="171"/>
      <c r="O3" s="171"/>
      <c r="P3" s="171"/>
      <c r="Q3" s="11"/>
      <c r="R3" s="183" t="s">
        <v>14</v>
      </c>
      <c r="S3" s="183"/>
      <c r="T3" s="76">
        <f>SUM(N49)</f>
        <v>0</v>
      </c>
      <c r="U3" s="11"/>
      <c r="V3" s="11"/>
      <c r="W3" s="11"/>
      <c r="X3" s="11"/>
      <c r="Y3" s="11"/>
    </row>
    <row r="4" spans="1:32" s="78" customFormat="1" ht="24" customHeight="1">
      <c r="A4" s="75">
        <v>1</v>
      </c>
      <c r="B4" s="28"/>
      <c r="C4" s="85"/>
      <c r="D4" s="82"/>
      <c r="E4" s="28"/>
      <c r="F4" s="28"/>
      <c r="G4" s="37"/>
      <c r="H4" s="72">
        <f t="shared" ref="H4:H47" si="0">J4/1.07</f>
        <v>0</v>
      </c>
      <c r="I4" s="72">
        <f t="shared" ref="I4:I47" si="1">J4-H4</f>
        <v>0</v>
      </c>
      <c r="J4" s="71"/>
      <c r="K4" s="51"/>
      <c r="M4" s="6">
        <f t="shared" ref="M4:M47" si="2">H4</f>
        <v>0</v>
      </c>
      <c r="N4" s="41">
        <f t="shared" ref="N4:N47" si="3">M4-(M4*50/100)</f>
        <v>0</v>
      </c>
      <c r="O4" s="41">
        <f t="shared" ref="O4:O47" si="4">M4-(M4*80/100)</f>
        <v>0</v>
      </c>
      <c r="P4" s="41">
        <f t="shared" ref="P4:P47" si="5">M4-(M4*70/100)</f>
        <v>0</v>
      </c>
      <c r="Q4" s="45"/>
      <c r="R4" s="172" t="s">
        <v>16</v>
      </c>
      <c r="S4" s="172"/>
      <c r="T4" s="13">
        <f>T3*15/100</f>
        <v>0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8" customFormat="1" ht="24" customHeight="1">
      <c r="A5" s="75">
        <v>2</v>
      </c>
      <c r="B5" s="28"/>
      <c r="C5" s="85"/>
      <c r="D5" s="82"/>
      <c r="E5" s="28"/>
      <c r="F5" s="28"/>
      <c r="G5" s="37"/>
      <c r="H5" s="72">
        <f t="shared" si="0"/>
        <v>0</v>
      </c>
      <c r="I5" s="72">
        <f t="shared" si="1"/>
        <v>0</v>
      </c>
      <c r="J5" s="71"/>
      <c r="K5" s="51"/>
      <c r="M5" s="6">
        <f t="shared" si="2"/>
        <v>0</v>
      </c>
      <c r="N5" s="41">
        <f t="shared" si="3"/>
        <v>0</v>
      </c>
      <c r="O5" s="41">
        <f t="shared" si="4"/>
        <v>0</v>
      </c>
      <c r="P5" s="41">
        <f t="shared" si="5"/>
        <v>0</v>
      </c>
      <c r="Q5" s="45"/>
      <c r="R5" s="172" t="s">
        <v>17</v>
      </c>
      <c r="S5" s="172"/>
      <c r="T5" s="13">
        <f>T3*15/100</f>
        <v>0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69" customFormat="1" ht="23.4">
      <c r="A6" s="75">
        <v>3</v>
      </c>
      <c r="B6" s="28"/>
      <c r="C6" s="85"/>
      <c r="D6" s="82"/>
      <c r="E6" s="28"/>
      <c r="F6" s="28"/>
      <c r="G6" s="37"/>
      <c r="H6" s="72">
        <f t="shared" si="0"/>
        <v>0</v>
      </c>
      <c r="I6" s="72">
        <f t="shared" si="1"/>
        <v>0</v>
      </c>
      <c r="J6" s="71"/>
      <c r="K6" s="51"/>
      <c r="L6" s="78"/>
      <c r="M6" s="6">
        <f t="shared" si="2"/>
        <v>0</v>
      </c>
      <c r="N6" s="41">
        <f t="shared" si="3"/>
        <v>0</v>
      </c>
      <c r="O6" s="41">
        <f t="shared" si="4"/>
        <v>0</v>
      </c>
      <c r="P6" s="41">
        <f t="shared" si="5"/>
        <v>0</v>
      </c>
      <c r="R6" s="172" t="s">
        <v>15</v>
      </c>
      <c r="S6" s="172"/>
      <c r="T6" s="13">
        <f>T3*15/100</f>
        <v>0</v>
      </c>
      <c r="U6" s="2"/>
      <c r="V6" s="2"/>
      <c r="W6" s="2"/>
      <c r="X6" s="2"/>
      <c r="Y6" s="11"/>
      <c r="Z6" s="42"/>
      <c r="AA6" s="42"/>
      <c r="AB6" s="42"/>
      <c r="AC6" s="42"/>
    </row>
    <row r="7" spans="1:32" s="78" customFormat="1" ht="24" customHeight="1">
      <c r="A7" s="75">
        <v>4</v>
      </c>
      <c r="B7" s="28"/>
      <c r="C7" s="85"/>
      <c r="D7" s="82"/>
      <c r="E7" s="28"/>
      <c r="F7" s="28"/>
      <c r="G7" s="37"/>
      <c r="H7" s="72">
        <f t="shared" si="0"/>
        <v>0</v>
      </c>
      <c r="I7" s="72">
        <f t="shared" si="1"/>
        <v>0</v>
      </c>
      <c r="J7" s="71"/>
      <c r="K7" s="51"/>
      <c r="M7" s="6">
        <f t="shared" si="2"/>
        <v>0</v>
      </c>
      <c r="N7" s="41">
        <f t="shared" si="3"/>
        <v>0</v>
      </c>
      <c r="O7" s="41">
        <f t="shared" si="4"/>
        <v>0</v>
      </c>
      <c r="P7" s="41">
        <f t="shared" si="5"/>
        <v>0</v>
      </c>
      <c r="Q7" s="45"/>
      <c r="R7" s="172" t="s">
        <v>19</v>
      </c>
      <c r="S7" s="172"/>
      <c r="T7" s="13">
        <f>T3*3/100</f>
        <v>0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8" customFormat="1" ht="24" customHeight="1">
      <c r="A8" s="75">
        <v>5</v>
      </c>
      <c r="B8" s="28"/>
      <c r="C8" s="85"/>
      <c r="D8" s="82"/>
      <c r="E8" s="28"/>
      <c r="F8" s="28"/>
      <c r="G8" s="37"/>
      <c r="H8" s="72">
        <f t="shared" si="0"/>
        <v>0</v>
      </c>
      <c r="I8" s="72">
        <f t="shared" si="1"/>
        <v>0</v>
      </c>
      <c r="J8" s="71"/>
      <c r="K8" s="51"/>
      <c r="M8" s="6">
        <f t="shared" si="2"/>
        <v>0</v>
      </c>
      <c r="N8" s="41">
        <f t="shared" si="3"/>
        <v>0</v>
      </c>
      <c r="O8" s="41">
        <f t="shared" si="4"/>
        <v>0</v>
      </c>
      <c r="P8" s="41">
        <f t="shared" si="5"/>
        <v>0</v>
      </c>
      <c r="Q8" s="45"/>
      <c r="R8" s="172" t="s">
        <v>20</v>
      </c>
      <c r="S8" s="172"/>
      <c r="T8" s="13">
        <f>T3*52/100</f>
        <v>0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8" customFormat="1" ht="24" customHeight="1">
      <c r="A9" s="75">
        <v>6</v>
      </c>
      <c r="B9" s="28"/>
      <c r="C9" s="85"/>
      <c r="D9" s="82"/>
      <c r="E9" s="28"/>
      <c r="F9" s="28"/>
      <c r="G9" s="37"/>
      <c r="H9" s="72">
        <f t="shared" si="0"/>
        <v>0</v>
      </c>
      <c r="I9" s="72">
        <f t="shared" si="1"/>
        <v>0</v>
      </c>
      <c r="J9" s="71"/>
      <c r="K9" s="51"/>
      <c r="M9" s="6">
        <f t="shared" si="2"/>
        <v>0</v>
      </c>
      <c r="N9" s="41">
        <f t="shared" si="3"/>
        <v>0</v>
      </c>
      <c r="O9" s="41">
        <f t="shared" si="4"/>
        <v>0</v>
      </c>
      <c r="P9" s="41">
        <f t="shared" si="5"/>
        <v>0</v>
      </c>
      <c r="Q9" s="45"/>
      <c r="R9" s="183" t="s">
        <v>21</v>
      </c>
      <c r="S9" s="183"/>
      <c r="T9" s="76">
        <f>SUM(O49)</f>
        <v>0</v>
      </c>
      <c r="U9" s="2"/>
      <c r="V9" s="2"/>
      <c r="W9" s="2"/>
      <c r="X9" s="2"/>
      <c r="Y9" s="11"/>
      <c r="Z9" s="42"/>
      <c r="AA9" s="42"/>
      <c r="AB9" s="42"/>
      <c r="AC9" s="42"/>
      <c r="AD9" s="42"/>
      <c r="AE9" s="42"/>
      <c r="AF9" s="42"/>
    </row>
    <row r="10" spans="1:32" s="42" customFormat="1" ht="24" customHeight="1">
      <c r="A10" s="75">
        <v>7</v>
      </c>
      <c r="B10" s="28"/>
      <c r="C10" s="85"/>
      <c r="D10" s="82"/>
      <c r="E10" s="28"/>
      <c r="F10" s="28"/>
      <c r="G10" s="37"/>
      <c r="H10" s="72">
        <f t="shared" si="0"/>
        <v>0</v>
      </c>
      <c r="I10" s="72">
        <f t="shared" si="1"/>
        <v>0</v>
      </c>
      <c r="J10" s="71"/>
      <c r="K10" s="51"/>
      <c r="L10" s="78"/>
      <c r="M10" s="6">
        <f t="shared" si="2"/>
        <v>0</v>
      </c>
      <c r="N10" s="41">
        <f t="shared" si="3"/>
        <v>0</v>
      </c>
      <c r="O10" s="41">
        <f t="shared" si="4"/>
        <v>0</v>
      </c>
      <c r="P10" s="41">
        <f t="shared" si="5"/>
        <v>0</v>
      </c>
      <c r="Q10" s="11"/>
      <c r="R10" s="191" t="s">
        <v>22</v>
      </c>
      <c r="S10" s="191"/>
      <c r="T10" s="7">
        <f>SUM(T9)</f>
        <v>0</v>
      </c>
      <c r="U10" s="8"/>
      <c r="V10" s="8"/>
      <c r="W10" s="8"/>
      <c r="X10" s="8"/>
      <c r="Y10" s="1"/>
      <c r="Z10" s="46"/>
      <c r="AA10" s="46"/>
      <c r="AB10" s="46"/>
      <c r="AC10" s="46"/>
    </row>
    <row r="11" spans="1:32" s="42" customFormat="1" ht="24" customHeight="1">
      <c r="A11" s="75">
        <v>8</v>
      </c>
      <c r="B11" s="28"/>
      <c r="C11" s="85"/>
      <c r="D11" s="82"/>
      <c r="E11" s="28"/>
      <c r="F11" s="28"/>
      <c r="G11" s="37"/>
      <c r="H11" s="72">
        <f t="shared" si="0"/>
        <v>0</v>
      </c>
      <c r="I11" s="72">
        <f t="shared" si="1"/>
        <v>0</v>
      </c>
      <c r="J11" s="71"/>
      <c r="K11" s="51"/>
      <c r="L11" s="78"/>
      <c r="M11" s="6">
        <f t="shared" si="2"/>
        <v>0</v>
      </c>
      <c r="N11" s="41">
        <f t="shared" si="3"/>
        <v>0</v>
      </c>
      <c r="O11" s="41">
        <f t="shared" si="4"/>
        <v>0</v>
      </c>
      <c r="P11" s="41">
        <f t="shared" si="5"/>
        <v>0</v>
      </c>
      <c r="Q11" s="11"/>
      <c r="R11" s="183" t="s">
        <v>23</v>
      </c>
      <c r="S11" s="183"/>
      <c r="T11" s="76">
        <f>SUM(P49)</f>
        <v>0</v>
      </c>
      <c r="U11" s="2"/>
      <c r="V11" s="2"/>
      <c r="W11" s="2"/>
      <c r="X11" s="2"/>
      <c r="Y11" s="11"/>
    </row>
    <row r="12" spans="1:32" s="42" customFormat="1" ht="24" customHeight="1">
      <c r="A12" s="75">
        <v>9</v>
      </c>
      <c r="B12" s="28"/>
      <c r="C12" s="85"/>
      <c r="D12" s="82"/>
      <c r="E12" s="28"/>
      <c r="F12" s="28"/>
      <c r="G12" s="37"/>
      <c r="H12" s="72">
        <f t="shared" si="0"/>
        <v>0</v>
      </c>
      <c r="I12" s="72">
        <f t="shared" si="1"/>
        <v>0</v>
      </c>
      <c r="J12" s="71"/>
      <c r="K12" s="51"/>
      <c r="L12" s="78"/>
      <c r="M12" s="6">
        <f t="shared" si="2"/>
        <v>0</v>
      </c>
      <c r="N12" s="41">
        <f t="shared" si="3"/>
        <v>0</v>
      </c>
      <c r="O12" s="41">
        <f t="shared" si="4"/>
        <v>0</v>
      </c>
      <c r="P12" s="41">
        <f t="shared" si="5"/>
        <v>0</v>
      </c>
      <c r="Q12" s="11"/>
      <c r="R12" s="172" t="s">
        <v>16</v>
      </c>
      <c r="S12" s="172"/>
      <c r="T12" s="14">
        <f>SUM(P11)</f>
        <v>0</v>
      </c>
      <c r="U12" s="2"/>
      <c r="V12" s="2"/>
      <c r="W12" s="2"/>
      <c r="X12" s="2"/>
      <c r="Y12" s="11"/>
    </row>
    <row r="13" spans="1:32" s="42" customFormat="1" ht="24" customHeight="1">
      <c r="A13" s="75">
        <v>10</v>
      </c>
      <c r="B13" s="28"/>
      <c r="C13" s="85"/>
      <c r="D13" s="82"/>
      <c r="E13" s="28"/>
      <c r="F13" s="28"/>
      <c r="G13" s="37"/>
      <c r="H13" s="72">
        <f t="shared" si="0"/>
        <v>0</v>
      </c>
      <c r="I13" s="72">
        <f t="shared" si="1"/>
        <v>0</v>
      </c>
      <c r="J13" s="71"/>
      <c r="K13" s="51"/>
      <c r="L13" s="78"/>
      <c r="M13" s="6">
        <f t="shared" si="2"/>
        <v>0</v>
      </c>
      <c r="N13" s="41">
        <f t="shared" si="3"/>
        <v>0</v>
      </c>
      <c r="O13" s="41">
        <f t="shared" si="4"/>
        <v>0</v>
      </c>
      <c r="P13" s="41">
        <f t="shared" si="5"/>
        <v>0</v>
      </c>
      <c r="Q13" s="11"/>
      <c r="R13" s="172" t="s">
        <v>17</v>
      </c>
      <c r="S13" s="172"/>
      <c r="T13" s="14">
        <f>SUM(P5,P10,P35,P47)</f>
        <v>0</v>
      </c>
      <c r="U13" s="2"/>
      <c r="V13" s="2"/>
      <c r="W13" s="2"/>
      <c r="X13" s="2"/>
      <c r="Y13" s="11"/>
      <c r="AD13" s="46"/>
      <c r="AE13" s="46"/>
      <c r="AF13" s="46"/>
    </row>
    <row r="14" spans="1:32" s="42" customFormat="1" ht="24" customHeight="1">
      <c r="A14" s="75">
        <v>11</v>
      </c>
      <c r="B14" s="28"/>
      <c r="C14" s="85"/>
      <c r="D14" s="82"/>
      <c r="E14" s="28"/>
      <c r="F14" s="28"/>
      <c r="G14" s="37"/>
      <c r="H14" s="72">
        <f t="shared" si="0"/>
        <v>0</v>
      </c>
      <c r="I14" s="72">
        <f t="shared" si="1"/>
        <v>0</v>
      </c>
      <c r="J14" s="71"/>
      <c r="K14" s="51"/>
      <c r="L14" s="78"/>
      <c r="M14" s="6">
        <f t="shared" si="2"/>
        <v>0</v>
      </c>
      <c r="N14" s="41">
        <f t="shared" si="3"/>
        <v>0</v>
      </c>
      <c r="O14" s="41">
        <f t="shared" si="4"/>
        <v>0</v>
      </c>
      <c r="P14" s="41">
        <f t="shared" si="5"/>
        <v>0</v>
      </c>
      <c r="Q14" s="11"/>
      <c r="R14" s="172" t="s">
        <v>15</v>
      </c>
      <c r="S14" s="172"/>
      <c r="T14" s="14">
        <f>SUM(P6,P8:P9,P13,P21,P30:P31,P44)</f>
        <v>0</v>
      </c>
      <c r="U14" s="2"/>
      <c r="V14" s="2"/>
      <c r="W14" s="2"/>
      <c r="X14" s="2"/>
      <c r="Y14" s="11"/>
    </row>
    <row r="15" spans="1:32" s="42" customFormat="1" ht="24" customHeight="1">
      <c r="A15" s="75">
        <v>12</v>
      </c>
      <c r="B15" s="28"/>
      <c r="C15" s="85"/>
      <c r="D15" s="82"/>
      <c r="E15" s="28"/>
      <c r="F15" s="28"/>
      <c r="G15" s="37"/>
      <c r="H15" s="72">
        <f t="shared" si="0"/>
        <v>0</v>
      </c>
      <c r="I15" s="72">
        <f t="shared" si="1"/>
        <v>0</v>
      </c>
      <c r="J15" s="71"/>
      <c r="K15" s="51"/>
      <c r="L15" s="78"/>
      <c r="M15" s="6">
        <f t="shared" si="2"/>
        <v>0</v>
      </c>
      <c r="N15" s="41">
        <f t="shared" si="3"/>
        <v>0</v>
      </c>
      <c r="O15" s="41">
        <f t="shared" si="4"/>
        <v>0</v>
      </c>
      <c r="P15" s="41">
        <f t="shared" si="5"/>
        <v>0</v>
      </c>
      <c r="Q15" s="11"/>
      <c r="R15" s="172" t="s">
        <v>19</v>
      </c>
      <c r="S15" s="172"/>
      <c r="T15" s="14">
        <f>SUM(P14,P16,P42)</f>
        <v>0</v>
      </c>
      <c r="U15" s="2"/>
      <c r="V15" s="2"/>
      <c r="W15" s="2"/>
      <c r="X15" s="2"/>
      <c r="Y15" s="11"/>
    </row>
    <row r="16" spans="1:32" s="46" customFormat="1" ht="24" customHeight="1">
      <c r="A16" s="75">
        <v>13</v>
      </c>
      <c r="B16" s="28"/>
      <c r="C16" s="85"/>
      <c r="D16" s="82"/>
      <c r="E16" s="28"/>
      <c r="F16" s="28"/>
      <c r="G16" s="37"/>
      <c r="H16" s="72">
        <f t="shared" si="0"/>
        <v>0</v>
      </c>
      <c r="I16" s="72">
        <f t="shared" si="1"/>
        <v>0</v>
      </c>
      <c r="J16" s="71"/>
      <c r="K16" s="51"/>
      <c r="L16" s="78"/>
      <c r="M16" s="6">
        <f t="shared" si="2"/>
        <v>0</v>
      </c>
      <c r="N16" s="41">
        <f t="shared" si="3"/>
        <v>0</v>
      </c>
      <c r="O16" s="41">
        <f t="shared" si="4"/>
        <v>0</v>
      </c>
      <c r="P16" s="41">
        <f t="shared" si="5"/>
        <v>0</v>
      </c>
      <c r="Q16" s="1"/>
      <c r="R16" s="172" t="s">
        <v>22</v>
      </c>
      <c r="S16" s="172"/>
      <c r="T16" s="14">
        <f>SUM(P4,P7,P12,P15,P17:P20,P23:P29,P32:P34,P36:P41,P43,P46)</f>
        <v>0</v>
      </c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s="42" customFormat="1" ht="24" customHeight="1">
      <c r="A17" s="75">
        <v>14</v>
      </c>
      <c r="B17" s="28"/>
      <c r="C17" s="85"/>
      <c r="D17" s="82"/>
      <c r="E17" s="28"/>
      <c r="F17" s="28"/>
      <c r="G17" s="37"/>
      <c r="H17" s="72">
        <f t="shared" si="0"/>
        <v>0</v>
      </c>
      <c r="I17" s="72">
        <f t="shared" si="1"/>
        <v>0</v>
      </c>
      <c r="J17" s="71"/>
      <c r="K17" s="51"/>
      <c r="L17" s="78"/>
      <c r="M17" s="6">
        <f t="shared" si="2"/>
        <v>0</v>
      </c>
      <c r="N17" s="41">
        <f t="shared" si="3"/>
        <v>0</v>
      </c>
      <c r="O17" s="41">
        <f t="shared" si="4"/>
        <v>0</v>
      </c>
      <c r="P17" s="41">
        <f t="shared" si="5"/>
        <v>0</v>
      </c>
      <c r="Q17" s="11"/>
      <c r="R17" s="186" t="s">
        <v>24</v>
      </c>
      <c r="S17" s="187"/>
      <c r="T17" s="14"/>
      <c r="U17" s="2"/>
      <c r="V17" s="2"/>
      <c r="W17" s="2"/>
      <c r="X17" s="2"/>
      <c r="Y17" s="11"/>
    </row>
    <row r="18" spans="1:25" s="42" customFormat="1" ht="24" customHeight="1">
      <c r="A18" s="75">
        <v>15</v>
      </c>
      <c r="B18" s="28"/>
      <c r="C18" s="85"/>
      <c r="D18" s="82"/>
      <c r="E18" s="28"/>
      <c r="F18" s="28"/>
      <c r="G18" s="37"/>
      <c r="H18" s="72">
        <f t="shared" si="0"/>
        <v>0</v>
      </c>
      <c r="I18" s="72">
        <f t="shared" si="1"/>
        <v>0</v>
      </c>
      <c r="J18" s="71"/>
      <c r="K18" s="51"/>
      <c r="L18" s="78"/>
      <c r="M18" s="6">
        <f t="shared" si="2"/>
        <v>0</v>
      </c>
      <c r="N18" s="41">
        <f t="shared" si="3"/>
        <v>0</v>
      </c>
      <c r="O18" s="41">
        <f t="shared" si="4"/>
        <v>0</v>
      </c>
      <c r="P18" s="41">
        <f t="shared" si="5"/>
        <v>0</v>
      </c>
      <c r="Q18" s="11"/>
      <c r="R18" s="184" t="s">
        <v>34</v>
      </c>
      <c r="S18" s="185"/>
      <c r="T18" s="14"/>
      <c r="U18" s="2"/>
      <c r="V18" s="2"/>
      <c r="W18" s="2"/>
      <c r="X18" s="2"/>
      <c r="Y18" s="11"/>
    </row>
    <row r="19" spans="1:25" s="42" customFormat="1" ht="24" customHeight="1">
      <c r="A19" s="75">
        <v>16</v>
      </c>
      <c r="B19" s="28"/>
      <c r="C19" s="85"/>
      <c r="D19" s="82"/>
      <c r="E19" s="28"/>
      <c r="F19" s="28"/>
      <c r="G19" s="37"/>
      <c r="H19" s="72">
        <f t="shared" si="0"/>
        <v>0</v>
      </c>
      <c r="I19" s="72">
        <f t="shared" si="1"/>
        <v>0</v>
      </c>
      <c r="J19" s="71"/>
      <c r="K19" s="51"/>
      <c r="L19" s="78"/>
      <c r="M19" s="6">
        <f t="shared" si="2"/>
        <v>0</v>
      </c>
      <c r="N19" s="41">
        <f t="shared" si="3"/>
        <v>0</v>
      </c>
      <c r="O19" s="41">
        <f t="shared" si="4"/>
        <v>0</v>
      </c>
      <c r="P19" s="41">
        <f t="shared" si="5"/>
        <v>0</v>
      </c>
      <c r="Q19" s="11"/>
      <c r="R19" s="184" t="s">
        <v>55</v>
      </c>
      <c r="S19" s="185"/>
      <c r="T19" s="14"/>
      <c r="U19" s="2"/>
      <c r="V19" s="2"/>
      <c r="W19" s="2"/>
      <c r="X19" s="2"/>
      <c r="Y19" s="11"/>
    </row>
    <row r="20" spans="1:25" s="42" customFormat="1" ht="24" customHeight="1">
      <c r="A20" s="75">
        <v>17</v>
      </c>
      <c r="B20" s="28"/>
      <c r="C20" s="85"/>
      <c r="D20" s="82"/>
      <c r="E20" s="28"/>
      <c r="F20" s="28"/>
      <c r="G20" s="37"/>
      <c r="H20" s="72">
        <f t="shared" si="0"/>
        <v>0</v>
      </c>
      <c r="I20" s="72">
        <f t="shared" si="1"/>
        <v>0</v>
      </c>
      <c r="J20" s="71"/>
      <c r="K20" s="51"/>
      <c r="L20" s="78"/>
      <c r="M20" s="6">
        <f t="shared" si="2"/>
        <v>0</v>
      </c>
      <c r="N20" s="41">
        <f t="shared" si="3"/>
        <v>0</v>
      </c>
      <c r="O20" s="41">
        <f t="shared" si="4"/>
        <v>0</v>
      </c>
      <c r="P20" s="41">
        <f t="shared" si="5"/>
        <v>0</v>
      </c>
      <c r="Q20" s="11"/>
      <c r="R20" s="186" t="s">
        <v>58</v>
      </c>
      <c r="S20" s="187"/>
      <c r="T20" s="14"/>
      <c r="U20" s="2"/>
      <c r="V20" s="2"/>
      <c r="W20" s="2"/>
      <c r="X20" s="2"/>
      <c r="Y20" s="11"/>
    </row>
    <row r="21" spans="1:25" s="42" customFormat="1" ht="24" customHeight="1">
      <c r="A21" s="75">
        <v>18</v>
      </c>
      <c r="B21" s="28"/>
      <c r="C21" s="85"/>
      <c r="D21" s="82"/>
      <c r="E21" s="28"/>
      <c r="F21" s="28"/>
      <c r="G21" s="37"/>
      <c r="H21" s="72">
        <f t="shared" si="0"/>
        <v>0</v>
      </c>
      <c r="I21" s="72">
        <f t="shared" si="1"/>
        <v>0</v>
      </c>
      <c r="J21" s="71"/>
      <c r="K21" s="51"/>
      <c r="L21" s="78"/>
      <c r="M21" s="6">
        <f t="shared" si="2"/>
        <v>0</v>
      </c>
      <c r="N21" s="41">
        <f t="shared" si="3"/>
        <v>0</v>
      </c>
      <c r="O21" s="41">
        <f t="shared" si="4"/>
        <v>0</v>
      </c>
      <c r="P21" s="41">
        <f t="shared" si="5"/>
        <v>0</v>
      </c>
      <c r="Q21" s="11"/>
      <c r="R21" s="33"/>
      <c r="S21" s="33"/>
      <c r="T21" s="34"/>
      <c r="U21" s="2"/>
      <c r="V21" s="2"/>
      <c r="W21" s="2"/>
      <c r="X21" s="2"/>
      <c r="Y21" s="11"/>
    </row>
    <row r="22" spans="1:25" s="42" customFormat="1" ht="24" customHeight="1">
      <c r="A22" s="75">
        <v>19</v>
      </c>
      <c r="B22" s="28"/>
      <c r="C22" s="85"/>
      <c r="D22" s="82"/>
      <c r="E22" s="28"/>
      <c r="F22" s="28"/>
      <c r="G22" s="37"/>
      <c r="H22" s="72">
        <f t="shared" si="0"/>
        <v>0</v>
      </c>
      <c r="I22" s="72">
        <f t="shared" si="1"/>
        <v>0</v>
      </c>
      <c r="J22" s="71"/>
      <c r="K22" s="51"/>
      <c r="L22" s="78"/>
      <c r="M22" s="6">
        <f t="shared" si="2"/>
        <v>0</v>
      </c>
      <c r="N22" s="41">
        <f t="shared" si="3"/>
        <v>0</v>
      </c>
      <c r="O22" s="41">
        <f t="shared" si="4"/>
        <v>0</v>
      </c>
      <c r="P22" s="41">
        <f t="shared" si="5"/>
        <v>0</v>
      </c>
      <c r="Q22" s="11"/>
      <c r="R22" s="33"/>
      <c r="S22" s="33"/>
      <c r="T22" s="34"/>
      <c r="U22" s="2"/>
      <c r="V22" s="2"/>
      <c r="W22" s="2"/>
      <c r="X22" s="2"/>
      <c r="Y22" s="11"/>
    </row>
    <row r="23" spans="1:25" s="42" customFormat="1" ht="24" customHeight="1">
      <c r="A23" s="75">
        <v>20</v>
      </c>
      <c r="B23" s="28"/>
      <c r="C23" s="85"/>
      <c r="D23" s="82"/>
      <c r="E23" s="28"/>
      <c r="F23" s="28"/>
      <c r="G23" s="37"/>
      <c r="H23" s="72">
        <f t="shared" si="0"/>
        <v>0</v>
      </c>
      <c r="I23" s="72">
        <f t="shared" si="1"/>
        <v>0</v>
      </c>
      <c r="J23" s="71"/>
      <c r="K23" s="51"/>
      <c r="L23" s="78"/>
      <c r="M23" s="6">
        <f t="shared" si="2"/>
        <v>0</v>
      </c>
      <c r="N23" s="41">
        <f t="shared" si="3"/>
        <v>0</v>
      </c>
      <c r="O23" s="41">
        <f t="shared" si="4"/>
        <v>0</v>
      </c>
      <c r="P23" s="41">
        <f t="shared" si="5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s="42" customFormat="1" ht="24" customHeight="1">
      <c r="A24" s="75">
        <v>21</v>
      </c>
      <c r="B24" s="28"/>
      <c r="C24" s="85"/>
      <c r="D24" s="82"/>
      <c r="E24" s="28"/>
      <c r="F24" s="28"/>
      <c r="G24" s="37"/>
      <c r="H24" s="72">
        <f t="shared" si="0"/>
        <v>0</v>
      </c>
      <c r="I24" s="72">
        <f t="shared" si="1"/>
        <v>0</v>
      </c>
      <c r="J24" s="71"/>
      <c r="K24" s="51"/>
      <c r="L24" s="78"/>
      <c r="M24" s="6">
        <f t="shared" si="2"/>
        <v>0</v>
      </c>
      <c r="N24" s="41">
        <f t="shared" si="3"/>
        <v>0</v>
      </c>
      <c r="O24" s="41">
        <f t="shared" si="4"/>
        <v>0</v>
      </c>
      <c r="P24" s="41">
        <f t="shared" si="5"/>
        <v>0</v>
      </c>
      <c r="Q24" s="11"/>
      <c r="R24" s="188" t="s">
        <v>25</v>
      </c>
      <c r="S24" s="189"/>
      <c r="T24" s="189"/>
      <c r="U24" s="189"/>
      <c r="V24" s="189"/>
      <c r="W24" s="189"/>
      <c r="X24" s="189"/>
      <c r="Y24" s="190"/>
    </row>
    <row r="25" spans="1:25" s="42" customFormat="1" ht="24" customHeight="1">
      <c r="A25" s="75">
        <v>22</v>
      </c>
      <c r="B25" s="28"/>
      <c r="C25" s="85"/>
      <c r="D25" s="82"/>
      <c r="E25" s="28"/>
      <c r="F25" s="28"/>
      <c r="G25" s="37"/>
      <c r="H25" s="72">
        <f t="shared" si="0"/>
        <v>0</v>
      </c>
      <c r="I25" s="72">
        <f t="shared" si="1"/>
        <v>0</v>
      </c>
      <c r="J25" s="71"/>
      <c r="K25" s="51"/>
      <c r="L25" s="78"/>
      <c r="M25" s="6">
        <f t="shared" si="2"/>
        <v>0</v>
      </c>
      <c r="N25" s="41">
        <f t="shared" si="3"/>
        <v>0</v>
      </c>
      <c r="O25" s="41">
        <f t="shared" si="4"/>
        <v>0</v>
      </c>
      <c r="P25" s="41">
        <f t="shared" si="5"/>
        <v>0</v>
      </c>
      <c r="Q25" s="11"/>
      <c r="R25" s="23" t="s">
        <v>26</v>
      </c>
      <c r="S25" s="23" t="s">
        <v>27</v>
      </c>
      <c r="T25" s="23" t="s">
        <v>28</v>
      </c>
      <c r="U25" s="24" t="s">
        <v>29</v>
      </c>
      <c r="V25" s="23" t="s">
        <v>30</v>
      </c>
      <c r="W25" s="23" t="s">
        <v>31</v>
      </c>
      <c r="X25" s="23" t="s">
        <v>32</v>
      </c>
      <c r="Y25" s="23" t="s">
        <v>33</v>
      </c>
    </row>
    <row r="26" spans="1:25" s="42" customFormat="1" ht="24" customHeight="1">
      <c r="A26" s="75">
        <v>23</v>
      </c>
      <c r="B26" s="28"/>
      <c r="C26" s="85"/>
      <c r="D26" s="82"/>
      <c r="E26" s="28"/>
      <c r="F26" s="28"/>
      <c r="G26" s="37"/>
      <c r="H26" s="72">
        <f t="shared" si="0"/>
        <v>0</v>
      </c>
      <c r="I26" s="72">
        <f t="shared" si="1"/>
        <v>0</v>
      </c>
      <c r="J26" s="71"/>
      <c r="K26" s="51"/>
      <c r="L26" s="78"/>
      <c r="M26" s="6">
        <f t="shared" si="2"/>
        <v>0</v>
      </c>
      <c r="N26" s="41">
        <f t="shared" si="3"/>
        <v>0</v>
      </c>
      <c r="O26" s="41">
        <f t="shared" si="4"/>
        <v>0</v>
      </c>
      <c r="P26" s="41">
        <f t="shared" si="5"/>
        <v>0</v>
      </c>
      <c r="Q26" s="11"/>
      <c r="R26" s="15">
        <v>1</v>
      </c>
      <c r="S26" s="80" t="s">
        <v>16</v>
      </c>
      <c r="T26" s="16" t="s">
        <v>35</v>
      </c>
      <c r="U26" s="17" t="s">
        <v>36</v>
      </c>
      <c r="V26" s="15" t="s">
        <v>37</v>
      </c>
      <c r="W26" s="18">
        <f>SUM(T12,T4)</f>
        <v>0</v>
      </c>
      <c r="X26" s="18">
        <f t="shared" ref="X26:X30" si="6">W26*4%</f>
        <v>0</v>
      </c>
      <c r="Y26" s="18">
        <f>(W26-X26)</f>
        <v>0</v>
      </c>
    </row>
    <row r="27" spans="1:25" s="42" customFormat="1" ht="24" customHeight="1">
      <c r="A27" s="75">
        <v>24</v>
      </c>
      <c r="B27" s="28"/>
      <c r="C27" s="85"/>
      <c r="D27" s="82"/>
      <c r="E27" s="28"/>
      <c r="F27" s="28"/>
      <c r="G27" s="37"/>
      <c r="H27" s="72">
        <f t="shared" si="0"/>
        <v>0</v>
      </c>
      <c r="I27" s="72">
        <f t="shared" si="1"/>
        <v>0</v>
      </c>
      <c r="J27" s="71"/>
      <c r="K27" s="51"/>
      <c r="L27" s="78"/>
      <c r="M27" s="6">
        <f t="shared" si="2"/>
        <v>0</v>
      </c>
      <c r="N27" s="41">
        <f t="shared" si="3"/>
        <v>0</v>
      </c>
      <c r="O27" s="41">
        <f t="shared" si="4"/>
        <v>0</v>
      </c>
      <c r="P27" s="41">
        <f t="shared" si="5"/>
        <v>0</v>
      </c>
      <c r="Q27" s="2"/>
      <c r="R27" s="15">
        <v>2</v>
      </c>
      <c r="S27" s="19" t="s">
        <v>20</v>
      </c>
      <c r="T27" s="16" t="s">
        <v>38</v>
      </c>
      <c r="U27" s="17" t="s">
        <v>36</v>
      </c>
      <c r="V27" s="15" t="s">
        <v>37</v>
      </c>
      <c r="W27" s="18">
        <f>SUM(T8)</f>
        <v>0</v>
      </c>
      <c r="X27" s="18">
        <f t="shared" si="6"/>
        <v>0</v>
      </c>
      <c r="Y27" s="18">
        <f t="shared" ref="Y27:Y35" si="7">(W27-X27)</f>
        <v>0</v>
      </c>
    </row>
    <row r="28" spans="1:25" s="42" customFormat="1" ht="24" customHeight="1">
      <c r="A28" s="75">
        <v>25</v>
      </c>
      <c r="B28" s="28"/>
      <c r="C28" s="85"/>
      <c r="D28" s="82"/>
      <c r="E28" s="28"/>
      <c r="F28" s="28"/>
      <c r="G28" s="37"/>
      <c r="H28" s="72">
        <f t="shared" si="0"/>
        <v>0</v>
      </c>
      <c r="I28" s="72">
        <f t="shared" si="1"/>
        <v>0</v>
      </c>
      <c r="J28" s="71"/>
      <c r="K28" s="51"/>
      <c r="L28" s="78"/>
      <c r="M28" s="6">
        <f t="shared" si="2"/>
        <v>0</v>
      </c>
      <c r="N28" s="41">
        <f t="shared" si="3"/>
        <v>0</v>
      </c>
      <c r="O28" s="41">
        <f t="shared" si="4"/>
        <v>0</v>
      </c>
      <c r="P28" s="41">
        <f t="shared" si="5"/>
        <v>0</v>
      </c>
      <c r="Q28" s="2"/>
      <c r="R28" s="15">
        <v>3</v>
      </c>
      <c r="S28" s="80" t="s">
        <v>17</v>
      </c>
      <c r="T28" s="16" t="s">
        <v>39</v>
      </c>
      <c r="U28" s="17" t="s">
        <v>40</v>
      </c>
      <c r="V28" s="15" t="s">
        <v>37</v>
      </c>
      <c r="W28" s="18">
        <f>SUM(T5,T13)</f>
        <v>0</v>
      </c>
      <c r="X28" s="18">
        <f t="shared" si="6"/>
        <v>0</v>
      </c>
      <c r="Y28" s="18">
        <f t="shared" si="7"/>
        <v>0</v>
      </c>
    </row>
    <row r="29" spans="1:25" s="42" customFormat="1" ht="24" customHeight="1">
      <c r="A29" s="75">
        <v>26</v>
      </c>
      <c r="B29" s="28"/>
      <c r="C29" s="85"/>
      <c r="D29" s="82"/>
      <c r="E29" s="28"/>
      <c r="F29" s="28"/>
      <c r="G29" s="37"/>
      <c r="H29" s="72">
        <f t="shared" si="0"/>
        <v>0</v>
      </c>
      <c r="I29" s="72">
        <f t="shared" si="1"/>
        <v>0</v>
      </c>
      <c r="J29" s="71"/>
      <c r="K29" s="51"/>
      <c r="L29" s="78"/>
      <c r="M29" s="6">
        <f t="shared" si="2"/>
        <v>0</v>
      </c>
      <c r="N29" s="41">
        <f t="shared" si="3"/>
        <v>0</v>
      </c>
      <c r="O29" s="41">
        <f t="shared" si="4"/>
        <v>0</v>
      </c>
      <c r="P29" s="41">
        <f t="shared" si="5"/>
        <v>0</v>
      </c>
      <c r="Q29" s="2"/>
      <c r="R29" s="15">
        <v>4</v>
      </c>
      <c r="S29" s="80" t="s">
        <v>15</v>
      </c>
      <c r="T29" s="16" t="s">
        <v>39</v>
      </c>
      <c r="U29" s="17" t="s">
        <v>41</v>
      </c>
      <c r="V29" s="15" t="s">
        <v>37</v>
      </c>
      <c r="W29" s="18">
        <f>SUM(T6,T14)</f>
        <v>0</v>
      </c>
      <c r="X29" s="18">
        <f t="shared" si="6"/>
        <v>0</v>
      </c>
      <c r="Y29" s="18">
        <f t="shared" si="7"/>
        <v>0</v>
      </c>
    </row>
    <row r="30" spans="1:25" s="42" customFormat="1" ht="24" customHeight="1">
      <c r="A30" s="75">
        <v>27</v>
      </c>
      <c r="B30" s="28"/>
      <c r="C30" s="85"/>
      <c r="D30" s="82"/>
      <c r="E30" s="28"/>
      <c r="F30" s="28"/>
      <c r="G30" s="37"/>
      <c r="H30" s="72">
        <f t="shared" si="0"/>
        <v>0</v>
      </c>
      <c r="I30" s="72">
        <f t="shared" si="1"/>
        <v>0</v>
      </c>
      <c r="J30" s="71"/>
      <c r="K30" s="51"/>
      <c r="L30" s="78"/>
      <c r="M30" s="6">
        <f t="shared" si="2"/>
        <v>0</v>
      </c>
      <c r="N30" s="41">
        <f t="shared" si="3"/>
        <v>0</v>
      </c>
      <c r="O30" s="41">
        <f t="shared" si="4"/>
        <v>0</v>
      </c>
      <c r="P30" s="41">
        <f t="shared" si="5"/>
        <v>0</v>
      </c>
      <c r="Q30" s="2"/>
      <c r="R30" s="15">
        <v>5</v>
      </c>
      <c r="S30" s="80" t="s">
        <v>19</v>
      </c>
      <c r="T30" s="16" t="s">
        <v>42</v>
      </c>
      <c r="U30" s="17" t="s">
        <v>43</v>
      </c>
      <c r="V30" s="15" t="s">
        <v>37</v>
      </c>
      <c r="W30" s="18">
        <f>SUM(T7,T15)</f>
        <v>0</v>
      </c>
      <c r="X30" s="18">
        <f t="shared" si="6"/>
        <v>0</v>
      </c>
      <c r="Y30" s="18">
        <f t="shared" si="7"/>
        <v>0</v>
      </c>
    </row>
    <row r="31" spans="1:25" s="42" customFormat="1" ht="24" customHeight="1">
      <c r="A31" s="75">
        <v>28</v>
      </c>
      <c r="B31" s="28"/>
      <c r="C31" s="85"/>
      <c r="D31" s="82"/>
      <c r="E31" s="28"/>
      <c r="F31" s="28"/>
      <c r="G31" s="37"/>
      <c r="H31" s="72">
        <f t="shared" si="0"/>
        <v>0</v>
      </c>
      <c r="I31" s="72">
        <f t="shared" si="1"/>
        <v>0</v>
      </c>
      <c r="J31" s="71"/>
      <c r="K31" s="51"/>
      <c r="L31" s="78"/>
      <c r="M31" s="6">
        <f t="shared" si="2"/>
        <v>0</v>
      </c>
      <c r="N31" s="41">
        <f t="shared" si="3"/>
        <v>0</v>
      </c>
      <c r="O31" s="41">
        <f t="shared" si="4"/>
        <v>0</v>
      </c>
      <c r="P31" s="41">
        <f t="shared" si="5"/>
        <v>0</v>
      </c>
      <c r="Q31" s="2"/>
      <c r="R31" s="15">
        <v>6</v>
      </c>
      <c r="S31" s="80" t="s">
        <v>22</v>
      </c>
      <c r="T31" s="16" t="s">
        <v>44</v>
      </c>
      <c r="U31" s="17" t="s">
        <v>45</v>
      </c>
      <c r="V31" s="15" t="s">
        <v>37</v>
      </c>
      <c r="W31" s="18">
        <f>SUM(T16,T10)</f>
        <v>0</v>
      </c>
      <c r="X31" s="18">
        <f>W31*4%</f>
        <v>0</v>
      </c>
      <c r="Y31" s="18">
        <f t="shared" si="7"/>
        <v>0</v>
      </c>
    </row>
    <row r="32" spans="1:25" s="42" customFormat="1" ht="24" customHeight="1">
      <c r="A32" s="75">
        <v>29</v>
      </c>
      <c r="B32" s="28"/>
      <c r="C32" s="85"/>
      <c r="D32" s="82"/>
      <c r="E32" s="28"/>
      <c r="F32" s="28"/>
      <c r="G32" s="37"/>
      <c r="H32" s="72">
        <f t="shared" si="0"/>
        <v>0</v>
      </c>
      <c r="I32" s="72">
        <f t="shared" si="1"/>
        <v>0</v>
      </c>
      <c r="J32" s="71"/>
      <c r="K32" s="51"/>
      <c r="L32" s="78"/>
      <c r="M32" s="6">
        <f t="shared" si="2"/>
        <v>0</v>
      </c>
      <c r="N32" s="41">
        <f t="shared" si="3"/>
        <v>0</v>
      </c>
      <c r="O32" s="41">
        <f t="shared" si="4"/>
        <v>0</v>
      </c>
      <c r="P32" s="41">
        <f t="shared" si="5"/>
        <v>0</v>
      </c>
      <c r="Q32" s="2"/>
      <c r="R32" s="15">
        <v>7</v>
      </c>
      <c r="S32" s="31" t="s">
        <v>24</v>
      </c>
      <c r="T32" s="36" t="s">
        <v>46</v>
      </c>
      <c r="U32" s="3" t="s">
        <v>47</v>
      </c>
      <c r="V32" s="3" t="s">
        <v>37</v>
      </c>
      <c r="W32" s="18">
        <f>SUM(T17)</f>
        <v>0</v>
      </c>
      <c r="X32" s="18">
        <f>W32*4%</f>
        <v>0</v>
      </c>
      <c r="Y32" s="18">
        <f t="shared" si="7"/>
        <v>0</v>
      </c>
    </row>
    <row r="33" spans="1:25" s="42" customFormat="1" ht="24" customHeight="1">
      <c r="A33" s="75">
        <v>30</v>
      </c>
      <c r="B33" s="28"/>
      <c r="C33" s="85"/>
      <c r="D33" s="82"/>
      <c r="E33" s="28"/>
      <c r="F33" s="28"/>
      <c r="G33" s="37"/>
      <c r="H33" s="72">
        <f t="shared" si="0"/>
        <v>0</v>
      </c>
      <c r="I33" s="72">
        <f t="shared" si="1"/>
        <v>0</v>
      </c>
      <c r="J33" s="71"/>
      <c r="K33" s="51"/>
      <c r="L33" s="78"/>
      <c r="M33" s="6">
        <f t="shared" si="2"/>
        <v>0</v>
      </c>
      <c r="N33" s="41">
        <f t="shared" si="3"/>
        <v>0</v>
      </c>
      <c r="O33" s="41">
        <f t="shared" si="4"/>
        <v>0</v>
      </c>
      <c r="P33" s="41">
        <f t="shared" si="5"/>
        <v>0</v>
      </c>
      <c r="Q33" s="2"/>
      <c r="R33" s="15">
        <v>8</v>
      </c>
      <c r="S33" s="35" t="s">
        <v>34</v>
      </c>
      <c r="T33" s="31" t="s">
        <v>54</v>
      </c>
      <c r="U33" s="3" t="s">
        <v>48</v>
      </c>
      <c r="V33" s="3" t="s">
        <v>37</v>
      </c>
      <c r="W33" s="18">
        <f t="shared" ref="W33:W35" si="8">SUM(T18)</f>
        <v>0</v>
      </c>
      <c r="X33" s="18">
        <f>W33*4%</f>
        <v>0</v>
      </c>
      <c r="Y33" s="18">
        <f t="shared" si="7"/>
        <v>0</v>
      </c>
    </row>
    <row r="34" spans="1:25" s="42" customFormat="1" ht="24" customHeight="1">
      <c r="A34" s="75">
        <v>31</v>
      </c>
      <c r="B34" s="28"/>
      <c r="C34" s="85"/>
      <c r="D34" s="82"/>
      <c r="E34" s="28"/>
      <c r="F34" s="28"/>
      <c r="G34" s="37"/>
      <c r="H34" s="72">
        <f t="shared" si="0"/>
        <v>0</v>
      </c>
      <c r="I34" s="72">
        <f t="shared" si="1"/>
        <v>0</v>
      </c>
      <c r="J34" s="71"/>
      <c r="K34" s="51"/>
      <c r="L34" s="78"/>
      <c r="M34" s="6">
        <f t="shared" si="2"/>
        <v>0</v>
      </c>
      <c r="N34" s="41">
        <f t="shared" si="3"/>
        <v>0</v>
      </c>
      <c r="O34" s="41">
        <f t="shared" si="4"/>
        <v>0</v>
      </c>
      <c r="P34" s="41">
        <f t="shared" si="5"/>
        <v>0</v>
      </c>
      <c r="Q34" s="2"/>
      <c r="R34" s="15">
        <v>9</v>
      </c>
      <c r="S34" s="35" t="s">
        <v>55</v>
      </c>
      <c r="T34" s="31" t="s">
        <v>56</v>
      </c>
      <c r="U34" s="3" t="s">
        <v>57</v>
      </c>
      <c r="V34" s="3" t="s">
        <v>37</v>
      </c>
      <c r="W34" s="18">
        <f t="shared" si="8"/>
        <v>0</v>
      </c>
      <c r="X34" s="18">
        <f t="shared" ref="X34:X35" si="9">W34*4%</f>
        <v>0</v>
      </c>
      <c r="Y34" s="18">
        <f t="shared" si="7"/>
        <v>0</v>
      </c>
    </row>
    <row r="35" spans="1:25" s="42" customFormat="1" ht="24" customHeight="1">
      <c r="A35" s="75">
        <v>32</v>
      </c>
      <c r="B35" s="28"/>
      <c r="C35" s="85"/>
      <c r="D35" s="82"/>
      <c r="E35" s="28"/>
      <c r="F35" s="28"/>
      <c r="G35" s="37"/>
      <c r="H35" s="72">
        <f t="shared" si="0"/>
        <v>0</v>
      </c>
      <c r="I35" s="72">
        <f t="shared" si="1"/>
        <v>0</v>
      </c>
      <c r="J35" s="71"/>
      <c r="K35" s="51"/>
      <c r="L35" s="78"/>
      <c r="M35" s="6">
        <f t="shared" si="2"/>
        <v>0</v>
      </c>
      <c r="N35" s="41">
        <f t="shared" si="3"/>
        <v>0</v>
      </c>
      <c r="O35" s="41">
        <f t="shared" si="4"/>
        <v>0</v>
      </c>
      <c r="P35" s="41">
        <f t="shared" si="5"/>
        <v>0</v>
      </c>
      <c r="Q35" s="2"/>
      <c r="R35" s="15">
        <v>10</v>
      </c>
      <c r="S35" s="40" t="s">
        <v>58</v>
      </c>
      <c r="T35" s="31" t="s">
        <v>59</v>
      </c>
      <c r="U35" s="3" t="s">
        <v>60</v>
      </c>
      <c r="V35" s="3" t="s">
        <v>37</v>
      </c>
      <c r="W35" s="18">
        <f t="shared" si="8"/>
        <v>0</v>
      </c>
      <c r="X35" s="18">
        <f t="shared" si="9"/>
        <v>0</v>
      </c>
      <c r="Y35" s="18">
        <f t="shared" si="7"/>
        <v>0</v>
      </c>
    </row>
    <row r="36" spans="1:25" s="42" customFormat="1" ht="24" customHeight="1" thickBot="1">
      <c r="A36" s="75">
        <v>33</v>
      </c>
      <c r="B36" s="28"/>
      <c r="C36" s="85"/>
      <c r="D36" s="82"/>
      <c r="E36" s="28"/>
      <c r="F36" s="28"/>
      <c r="G36" s="37"/>
      <c r="H36" s="72">
        <f t="shared" si="0"/>
        <v>0</v>
      </c>
      <c r="I36" s="72">
        <f t="shared" si="1"/>
        <v>0</v>
      </c>
      <c r="J36" s="71"/>
      <c r="K36" s="51"/>
      <c r="L36" s="78"/>
      <c r="M36" s="6">
        <f t="shared" si="2"/>
        <v>0</v>
      </c>
      <c r="N36" s="41">
        <f t="shared" si="3"/>
        <v>0</v>
      </c>
      <c r="O36" s="41">
        <f t="shared" si="4"/>
        <v>0</v>
      </c>
      <c r="P36" s="41">
        <f t="shared" si="5"/>
        <v>0</v>
      </c>
      <c r="Q36" s="2"/>
      <c r="R36" s="20"/>
      <c r="S36" s="20"/>
      <c r="T36" s="20"/>
      <c r="U36" s="20"/>
      <c r="V36" s="26" t="s">
        <v>49</v>
      </c>
      <c r="W36" s="27">
        <f>SUM(W26:W35)</f>
        <v>0</v>
      </c>
      <c r="X36" s="27">
        <f t="shared" ref="X36:Y36" si="10">SUM(X26:X35)</f>
        <v>0</v>
      </c>
      <c r="Y36" s="27">
        <f t="shared" si="10"/>
        <v>0</v>
      </c>
    </row>
    <row r="37" spans="1:25" s="42" customFormat="1" ht="24" customHeight="1" thickTop="1">
      <c r="A37" s="75">
        <v>34</v>
      </c>
      <c r="B37" s="28"/>
      <c r="C37" s="85"/>
      <c r="D37" s="82"/>
      <c r="E37" s="28"/>
      <c r="F37" s="28"/>
      <c r="G37" s="37"/>
      <c r="H37" s="72">
        <f t="shared" si="0"/>
        <v>0</v>
      </c>
      <c r="I37" s="72">
        <f t="shared" si="1"/>
        <v>0</v>
      </c>
      <c r="J37" s="71"/>
      <c r="K37" s="51"/>
      <c r="L37" s="78"/>
      <c r="M37" s="6">
        <f t="shared" si="2"/>
        <v>0</v>
      </c>
      <c r="N37" s="41">
        <f t="shared" si="3"/>
        <v>0</v>
      </c>
      <c r="O37" s="41">
        <f t="shared" si="4"/>
        <v>0</v>
      </c>
      <c r="P37" s="41">
        <f t="shared" si="5"/>
        <v>0</v>
      </c>
      <c r="Q37" s="2"/>
    </row>
    <row r="38" spans="1:25" s="42" customFormat="1" ht="24" customHeight="1">
      <c r="A38" s="75">
        <v>35</v>
      </c>
      <c r="B38" s="28"/>
      <c r="C38" s="85"/>
      <c r="D38" s="82"/>
      <c r="E38" s="28"/>
      <c r="F38" s="28"/>
      <c r="G38" s="37"/>
      <c r="H38" s="72">
        <f t="shared" si="0"/>
        <v>0</v>
      </c>
      <c r="I38" s="72">
        <f t="shared" si="1"/>
        <v>0</v>
      </c>
      <c r="J38" s="71"/>
      <c r="K38" s="51"/>
      <c r="L38" s="78"/>
      <c r="M38" s="6">
        <f t="shared" si="2"/>
        <v>0</v>
      </c>
      <c r="N38" s="41">
        <f t="shared" si="3"/>
        <v>0</v>
      </c>
      <c r="O38" s="41">
        <f t="shared" si="4"/>
        <v>0</v>
      </c>
      <c r="P38" s="41">
        <f t="shared" si="5"/>
        <v>0</v>
      </c>
      <c r="Q38" s="2"/>
    </row>
    <row r="39" spans="1:25" s="42" customFormat="1" ht="24" customHeight="1">
      <c r="A39" s="75">
        <v>36</v>
      </c>
      <c r="B39" s="28"/>
      <c r="C39" s="85"/>
      <c r="D39" s="82"/>
      <c r="E39" s="28"/>
      <c r="F39" s="28"/>
      <c r="G39" s="37"/>
      <c r="H39" s="72">
        <f t="shared" si="0"/>
        <v>0</v>
      </c>
      <c r="I39" s="72">
        <f t="shared" si="1"/>
        <v>0</v>
      </c>
      <c r="J39" s="71"/>
      <c r="K39" s="51"/>
      <c r="L39" s="78"/>
      <c r="M39" s="6">
        <f t="shared" si="2"/>
        <v>0</v>
      </c>
      <c r="N39" s="41">
        <f t="shared" si="3"/>
        <v>0</v>
      </c>
      <c r="O39" s="41">
        <f t="shared" si="4"/>
        <v>0</v>
      </c>
      <c r="P39" s="41">
        <f t="shared" si="5"/>
        <v>0</v>
      </c>
      <c r="Q39" s="2"/>
    </row>
    <row r="40" spans="1:25" s="42" customFormat="1" ht="24" customHeight="1">
      <c r="A40" s="75">
        <v>37</v>
      </c>
      <c r="B40" s="28"/>
      <c r="C40" s="85"/>
      <c r="D40" s="82"/>
      <c r="E40" s="28"/>
      <c r="F40" s="28"/>
      <c r="G40" s="37"/>
      <c r="H40" s="72">
        <f t="shared" si="0"/>
        <v>0</v>
      </c>
      <c r="I40" s="72">
        <f t="shared" si="1"/>
        <v>0</v>
      </c>
      <c r="J40" s="71"/>
      <c r="K40" s="51"/>
      <c r="L40" s="78"/>
      <c r="M40" s="6">
        <f t="shared" si="2"/>
        <v>0</v>
      </c>
      <c r="N40" s="41">
        <f t="shared" si="3"/>
        <v>0</v>
      </c>
      <c r="O40" s="41">
        <f t="shared" si="4"/>
        <v>0</v>
      </c>
      <c r="P40" s="41">
        <f t="shared" si="5"/>
        <v>0</v>
      </c>
      <c r="Q40" s="2"/>
    </row>
    <row r="41" spans="1:25" s="42" customFormat="1" ht="24" customHeight="1">
      <c r="A41" s="75">
        <v>38</v>
      </c>
      <c r="B41" s="28"/>
      <c r="C41" s="85"/>
      <c r="D41" s="82"/>
      <c r="E41" s="28"/>
      <c r="F41" s="28"/>
      <c r="G41" s="37"/>
      <c r="H41" s="72">
        <f t="shared" si="0"/>
        <v>0</v>
      </c>
      <c r="I41" s="72">
        <f t="shared" si="1"/>
        <v>0</v>
      </c>
      <c r="J41" s="71"/>
      <c r="K41" s="51"/>
      <c r="L41" s="78"/>
      <c r="M41" s="6">
        <f t="shared" si="2"/>
        <v>0</v>
      </c>
      <c r="N41" s="41">
        <f t="shared" si="3"/>
        <v>0</v>
      </c>
      <c r="O41" s="41">
        <f t="shared" si="4"/>
        <v>0</v>
      </c>
      <c r="P41" s="41">
        <f t="shared" si="5"/>
        <v>0</v>
      </c>
      <c r="Q41" s="20"/>
    </row>
    <row r="42" spans="1:25" s="42" customFormat="1" ht="24" customHeight="1">
      <c r="A42" s="75">
        <v>39</v>
      </c>
      <c r="B42" s="28"/>
      <c r="C42" s="85"/>
      <c r="D42" s="82"/>
      <c r="E42" s="28"/>
      <c r="F42" s="28"/>
      <c r="G42" s="37"/>
      <c r="H42" s="72">
        <f t="shared" si="0"/>
        <v>0</v>
      </c>
      <c r="I42" s="72">
        <f t="shared" si="1"/>
        <v>0</v>
      </c>
      <c r="J42" s="71"/>
      <c r="K42" s="51"/>
      <c r="L42" s="78"/>
      <c r="M42" s="6">
        <f t="shared" si="2"/>
        <v>0</v>
      </c>
      <c r="N42" s="41">
        <f t="shared" si="3"/>
        <v>0</v>
      </c>
      <c r="O42" s="41">
        <f t="shared" si="4"/>
        <v>0</v>
      </c>
      <c r="P42" s="41">
        <f t="shared" si="5"/>
        <v>0</v>
      </c>
      <c r="Q42" s="20"/>
    </row>
    <row r="43" spans="1:25" s="42" customFormat="1" ht="23.4">
      <c r="A43" s="75">
        <v>40</v>
      </c>
      <c r="B43" s="28"/>
      <c r="C43" s="85"/>
      <c r="D43" s="82"/>
      <c r="E43" s="28"/>
      <c r="F43" s="28"/>
      <c r="G43" s="37"/>
      <c r="H43" s="72">
        <f t="shared" si="0"/>
        <v>0</v>
      </c>
      <c r="I43" s="72">
        <f t="shared" si="1"/>
        <v>0</v>
      </c>
      <c r="J43" s="71"/>
      <c r="K43" s="51"/>
      <c r="L43" s="78"/>
      <c r="M43" s="6">
        <f t="shared" si="2"/>
        <v>0</v>
      </c>
      <c r="N43" s="41">
        <f t="shared" si="3"/>
        <v>0</v>
      </c>
      <c r="O43" s="41">
        <f t="shared" si="4"/>
        <v>0</v>
      </c>
      <c r="P43" s="41">
        <f t="shared" si="5"/>
        <v>0</v>
      </c>
    </row>
    <row r="44" spans="1:25" s="42" customFormat="1" ht="23.4">
      <c r="A44" s="75">
        <v>41</v>
      </c>
      <c r="B44" s="28"/>
      <c r="C44" s="85"/>
      <c r="D44" s="82"/>
      <c r="E44" s="28"/>
      <c r="F44" s="28"/>
      <c r="G44" s="37"/>
      <c r="H44" s="72">
        <f t="shared" si="0"/>
        <v>0</v>
      </c>
      <c r="I44" s="72">
        <f t="shared" si="1"/>
        <v>0</v>
      </c>
      <c r="J44" s="71"/>
      <c r="K44" s="51"/>
      <c r="L44" s="78"/>
      <c r="M44" s="6">
        <f t="shared" si="2"/>
        <v>0</v>
      </c>
      <c r="N44" s="41">
        <f t="shared" si="3"/>
        <v>0</v>
      </c>
      <c r="O44" s="41">
        <f t="shared" si="4"/>
        <v>0</v>
      </c>
      <c r="P44" s="41">
        <f t="shared" si="5"/>
        <v>0</v>
      </c>
    </row>
    <row r="45" spans="1:25" s="42" customFormat="1" ht="23.4">
      <c r="A45" s="75">
        <v>42</v>
      </c>
      <c r="B45" s="28"/>
      <c r="C45" s="85"/>
      <c r="D45" s="82"/>
      <c r="E45" s="28"/>
      <c r="F45" s="28"/>
      <c r="G45" s="37"/>
      <c r="H45" s="72">
        <f t="shared" si="0"/>
        <v>0</v>
      </c>
      <c r="I45" s="72">
        <f t="shared" si="1"/>
        <v>0</v>
      </c>
      <c r="J45" s="71"/>
      <c r="K45" s="51"/>
      <c r="L45" s="78"/>
      <c r="M45" s="6">
        <f t="shared" si="2"/>
        <v>0</v>
      </c>
      <c r="N45" s="41">
        <f t="shared" si="3"/>
        <v>0</v>
      </c>
      <c r="O45" s="41">
        <f t="shared" si="4"/>
        <v>0</v>
      </c>
      <c r="P45" s="41">
        <f t="shared" si="5"/>
        <v>0</v>
      </c>
    </row>
    <row r="46" spans="1:25" s="42" customFormat="1" ht="23.4">
      <c r="A46" s="75">
        <v>43</v>
      </c>
      <c r="B46" s="28"/>
      <c r="C46" s="85"/>
      <c r="D46" s="82"/>
      <c r="E46" s="28"/>
      <c r="F46" s="28"/>
      <c r="G46" s="37"/>
      <c r="H46" s="72">
        <f t="shared" si="0"/>
        <v>0</v>
      </c>
      <c r="I46" s="72">
        <f t="shared" si="1"/>
        <v>0</v>
      </c>
      <c r="J46" s="71"/>
      <c r="K46" s="51"/>
      <c r="L46" s="78"/>
      <c r="M46" s="6">
        <f t="shared" si="2"/>
        <v>0</v>
      </c>
      <c r="N46" s="41">
        <f t="shared" si="3"/>
        <v>0</v>
      </c>
      <c r="O46" s="41">
        <f t="shared" si="4"/>
        <v>0</v>
      </c>
      <c r="P46" s="41">
        <f t="shared" si="5"/>
        <v>0</v>
      </c>
    </row>
    <row r="47" spans="1:25" s="42" customFormat="1" ht="23.4">
      <c r="A47" s="75">
        <v>44</v>
      </c>
      <c r="B47" s="28"/>
      <c r="C47" s="85"/>
      <c r="D47" s="82"/>
      <c r="E47" s="28"/>
      <c r="F47" s="28"/>
      <c r="G47" s="37"/>
      <c r="H47" s="72">
        <f t="shared" si="0"/>
        <v>0</v>
      </c>
      <c r="I47" s="72">
        <f t="shared" si="1"/>
        <v>0</v>
      </c>
      <c r="J47" s="71"/>
      <c r="K47" s="51"/>
      <c r="L47" s="78"/>
      <c r="M47" s="6">
        <f t="shared" si="2"/>
        <v>0</v>
      </c>
      <c r="N47" s="41">
        <f t="shared" si="3"/>
        <v>0</v>
      </c>
      <c r="O47" s="41">
        <f t="shared" si="4"/>
        <v>0</v>
      </c>
      <c r="P47" s="41">
        <f t="shared" si="5"/>
        <v>0</v>
      </c>
    </row>
    <row r="48" spans="1:25" s="42" customFormat="1" ht="23.4">
      <c r="C48" s="43"/>
    </row>
    <row r="49" spans="3:16" s="42" customFormat="1" ht="23.4">
      <c r="C49" s="43"/>
      <c r="H49" s="56">
        <f>SUM(H4:H48)</f>
        <v>0</v>
      </c>
      <c r="I49" s="56">
        <f t="shared" ref="I49:J49" si="11">SUM(I4:I48)</f>
        <v>0</v>
      </c>
      <c r="J49" s="56">
        <f t="shared" si="11"/>
        <v>0</v>
      </c>
      <c r="K49" s="56"/>
      <c r="M49" s="32">
        <f>SUM(M4:M48)</f>
        <v>0</v>
      </c>
      <c r="N49" s="32">
        <f t="shared" ref="N49:P49" si="12">SUM(N4:N48)</f>
        <v>0</v>
      </c>
      <c r="O49" s="32">
        <f t="shared" si="12"/>
        <v>0</v>
      </c>
      <c r="P49" s="32">
        <f t="shared" si="12"/>
        <v>0</v>
      </c>
    </row>
    <row r="50" spans="3:16" s="42" customFormat="1" ht="23.4">
      <c r="C50" s="43"/>
    </row>
    <row r="51" spans="3:16" s="42" customFormat="1" ht="23.4">
      <c r="C51" s="43"/>
    </row>
    <row r="52" spans="3:16" s="42" customFormat="1" ht="23.4">
      <c r="C52" s="43"/>
    </row>
    <row r="53" spans="3:16" s="42" customFormat="1" ht="23.4">
      <c r="C53" s="43"/>
    </row>
    <row r="54" spans="3:16" s="42" customFormat="1" ht="23.4">
      <c r="C54" s="43"/>
    </row>
    <row r="55" spans="3:16" s="42" customFormat="1" ht="23.4">
      <c r="C55" s="43"/>
    </row>
    <row r="56" spans="3:16" s="42" customFormat="1" ht="23.4">
      <c r="C56" s="43"/>
    </row>
    <row r="57" spans="3:16" s="42" customFormat="1" ht="23.4">
      <c r="C57" s="43"/>
    </row>
    <row r="58" spans="3:16" s="42" customFormat="1" ht="23.4">
      <c r="C58" s="43"/>
    </row>
  </sheetData>
  <mergeCells count="36">
    <mergeCell ref="R24:Y24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7:S7"/>
    <mergeCell ref="R8:S8"/>
    <mergeCell ref="R18:S18"/>
    <mergeCell ref="R19:S19"/>
    <mergeCell ref="R20:S20"/>
    <mergeCell ref="R4:S4"/>
    <mergeCell ref="R5:S5"/>
    <mergeCell ref="R6:S6"/>
    <mergeCell ref="P2:P3"/>
    <mergeCell ref="R2:S2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R3:S3"/>
    <mergeCell ref="J2:J3"/>
    <mergeCell ref="M2:M3"/>
    <mergeCell ref="N2:N3"/>
    <mergeCell ref="O2:O3"/>
    <mergeCell ref="K2:K3"/>
  </mergeCells>
  <pageMargins left="0.31496062992125984" right="0.31496062992125984" top="0.35433070866141736" bottom="0.35433070866141736" header="0.31496062992125984" footer="0.31496062992125984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08746-A989-4F3C-9A1B-E9B1AA8E86DF}">
  <dimension ref="A1:AF70"/>
  <sheetViews>
    <sheetView zoomScale="80" zoomScaleNormal="80" workbookViewId="0">
      <selection activeCell="E2" sqref="A2:XFD58"/>
    </sheetView>
  </sheetViews>
  <sheetFormatPr defaultRowHeight="23.4"/>
  <cols>
    <col min="1" max="1" width="5.6640625" style="42" bestFit="1" customWidth="1"/>
    <col min="2" max="2" width="26" style="42" bestFit="1" customWidth="1"/>
    <col min="3" max="3" width="15.5546875" style="43" customWidth="1"/>
    <col min="4" max="4" width="10.109375" style="42" customWidth="1"/>
    <col min="5" max="5" width="27.77734375" style="42" customWidth="1"/>
    <col min="6" max="6" width="21.6640625" style="42" customWidth="1"/>
    <col min="7" max="7" width="20.109375" style="42" customWidth="1"/>
    <col min="8" max="8" width="15.33203125" style="42" bestFit="1" customWidth="1"/>
    <col min="9" max="9" width="7.77734375" style="42" bestFit="1" customWidth="1"/>
    <col min="10" max="10" width="15.5546875" style="42" bestFit="1" customWidth="1"/>
    <col min="11" max="11" width="25.21875" style="42" customWidth="1"/>
    <col min="12" max="12" width="2.44140625" style="42" customWidth="1"/>
    <col min="13" max="13" width="12" style="42" hidden="1" customWidth="1"/>
    <col min="14" max="14" width="11.77734375" style="42" hidden="1" customWidth="1"/>
    <col min="15" max="15" width="15.109375" style="42" hidden="1" customWidth="1"/>
    <col min="16" max="16" width="10" style="42" bestFit="1" customWidth="1"/>
    <col min="17" max="17" width="2.5546875" style="42" customWidth="1"/>
    <col min="18" max="18" width="4.33203125" style="42" bestFit="1" customWidth="1"/>
    <col min="19" max="19" width="31.44140625" style="42" bestFit="1" customWidth="1"/>
    <col min="20" max="20" width="21.77734375" style="42" bestFit="1" customWidth="1"/>
    <col min="21" max="21" width="13.109375" style="42" bestFit="1" customWidth="1"/>
    <col min="22" max="22" width="8" style="42" bestFit="1" customWidth="1"/>
    <col min="23" max="23" width="9.6640625" style="42" bestFit="1" customWidth="1"/>
    <col min="24" max="24" width="10.5546875" style="42" bestFit="1" customWidth="1"/>
    <col min="25" max="25" width="11.109375" style="42" bestFit="1" customWidth="1"/>
    <col min="26" max="16384" width="8.88671875" style="42"/>
  </cols>
  <sheetData>
    <row r="1" spans="1:32" ht="34.200000000000003" customHeight="1">
      <c r="A1" s="193" t="s">
        <v>62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25"/>
      <c r="AA1" s="25"/>
      <c r="AB1" s="25"/>
      <c r="AC1" s="25"/>
    </row>
    <row r="2" spans="1:32" s="77" customFormat="1" ht="24" customHeight="1">
      <c r="A2" s="175" t="s">
        <v>0</v>
      </c>
      <c r="B2" s="177" t="s">
        <v>1</v>
      </c>
      <c r="C2" s="178" t="s">
        <v>2</v>
      </c>
      <c r="D2" s="179" t="s">
        <v>3</v>
      </c>
      <c r="E2" s="180" t="s">
        <v>106</v>
      </c>
      <c r="F2" s="180" t="s">
        <v>63</v>
      </c>
      <c r="G2" s="177" t="s">
        <v>4</v>
      </c>
      <c r="H2" s="182" t="s">
        <v>5</v>
      </c>
      <c r="I2" s="182" t="s">
        <v>6</v>
      </c>
      <c r="J2" s="182" t="s">
        <v>7</v>
      </c>
      <c r="K2" s="182" t="s">
        <v>8</v>
      </c>
      <c r="L2" s="11"/>
      <c r="M2" s="170" t="s">
        <v>9</v>
      </c>
      <c r="N2" s="170" t="s">
        <v>10</v>
      </c>
      <c r="O2" s="170" t="s">
        <v>11</v>
      </c>
      <c r="P2" s="170" t="s">
        <v>12</v>
      </c>
      <c r="Q2" s="11"/>
      <c r="R2" s="183" t="s">
        <v>13</v>
      </c>
      <c r="S2" s="183"/>
      <c r="T2" s="76">
        <f>SUM(M49)</f>
        <v>0</v>
      </c>
      <c r="U2" s="11"/>
      <c r="V2" s="11"/>
      <c r="W2" s="11"/>
      <c r="X2" s="11"/>
      <c r="Y2" s="11"/>
    </row>
    <row r="3" spans="1:32" s="77" customFormat="1" ht="24" customHeight="1">
      <c r="A3" s="176"/>
      <c r="B3" s="177"/>
      <c r="C3" s="178"/>
      <c r="D3" s="179"/>
      <c r="E3" s="181"/>
      <c r="F3" s="181"/>
      <c r="G3" s="177"/>
      <c r="H3" s="182"/>
      <c r="I3" s="182"/>
      <c r="J3" s="182"/>
      <c r="K3" s="182"/>
      <c r="L3" s="11"/>
      <c r="M3" s="171"/>
      <c r="N3" s="171"/>
      <c r="O3" s="171"/>
      <c r="P3" s="171"/>
      <c r="Q3" s="11"/>
      <c r="R3" s="183" t="s">
        <v>14</v>
      </c>
      <c r="S3" s="183"/>
      <c r="T3" s="76">
        <f>SUM(N49)</f>
        <v>0</v>
      </c>
      <c r="U3" s="11"/>
      <c r="V3" s="11"/>
      <c r="W3" s="11"/>
      <c r="X3" s="11"/>
      <c r="Y3" s="11"/>
    </row>
    <row r="4" spans="1:32" s="78" customFormat="1" ht="24" customHeight="1">
      <c r="A4" s="75">
        <v>1</v>
      </c>
      <c r="B4" s="28"/>
      <c r="C4" s="85"/>
      <c r="D4" s="82"/>
      <c r="E4" s="28"/>
      <c r="F4" s="28"/>
      <c r="G4" s="37"/>
      <c r="H4" s="72">
        <f t="shared" ref="H4:H47" si="0">J4/1.07</f>
        <v>0</v>
      </c>
      <c r="I4" s="72">
        <f t="shared" ref="I4:I47" si="1">J4-H4</f>
        <v>0</v>
      </c>
      <c r="J4" s="71"/>
      <c r="K4" s="51"/>
      <c r="M4" s="6">
        <f t="shared" ref="M4:M47" si="2">H4</f>
        <v>0</v>
      </c>
      <c r="N4" s="41">
        <f t="shared" ref="N4:N47" si="3">M4-(M4*50/100)</f>
        <v>0</v>
      </c>
      <c r="O4" s="41">
        <f t="shared" ref="O4:O47" si="4">M4-(M4*80/100)</f>
        <v>0</v>
      </c>
      <c r="P4" s="41">
        <f t="shared" ref="P4:P47" si="5">M4-(M4*70/100)</f>
        <v>0</v>
      </c>
      <c r="Q4" s="45"/>
      <c r="R4" s="172" t="s">
        <v>16</v>
      </c>
      <c r="S4" s="172"/>
      <c r="T4" s="13">
        <f>T3*15/100</f>
        <v>0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8" customFormat="1" ht="24" customHeight="1">
      <c r="A5" s="75">
        <v>2</v>
      </c>
      <c r="B5" s="28"/>
      <c r="C5" s="85"/>
      <c r="D5" s="82"/>
      <c r="E5" s="28"/>
      <c r="F5" s="28"/>
      <c r="G5" s="37"/>
      <c r="H5" s="72">
        <f t="shared" si="0"/>
        <v>0</v>
      </c>
      <c r="I5" s="72">
        <f t="shared" si="1"/>
        <v>0</v>
      </c>
      <c r="J5" s="71"/>
      <c r="K5" s="51"/>
      <c r="M5" s="6">
        <f t="shared" si="2"/>
        <v>0</v>
      </c>
      <c r="N5" s="41">
        <f t="shared" si="3"/>
        <v>0</v>
      </c>
      <c r="O5" s="41">
        <f t="shared" si="4"/>
        <v>0</v>
      </c>
      <c r="P5" s="41">
        <f t="shared" si="5"/>
        <v>0</v>
      </c>
      <c r="Q5" s="45"/>
      <c r="R5" s="172" t="s">
        <v>17</v>
      </c>
      <c r="S5" s="172"/>
      <c r="T5" s="13">
        <f>T3*15/100</f>
        <v>0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69" customFormat="1">
      <c r="A6" s="75">
        <v>3</v>
      </c>
      <c r="B6" s="28"/>
      <c r="C6" s="85"/>
      <c r="D6" s="82"/>
      <c r="E6" s="28"/>
      <c r="F6" s="28"/>
      <c r="G6" s="37"/>
      <c r="H6" s="72">
        <f t="shared" si="0"/>
        <v>0</v>
      </c>
      <c r="I6" s="72">
        <f t="shared" si="1"/>
        <v>0</v>
      </c>
      <c r="J6" s="71"/>
      <c r="K6" s="51"/>
      <c r="L6" s="78"/>
      <c r="M6" s="6">
        <f t="shared" si="2"/>
        <v>0</v>
      </c>
      <c r="N6" s="41">
        <f t="shared" si="3"/>
        <v>0</v>
      </c>
      <c r="O6" s="41">
        <f t="shared" si="4"/>
        <v>0</v>
      </c>
      <c r="P6" s="41">
        <f t="shared" si="5"/>
        <v>0</v>
      </c>
      <c r="R6" s="172" t="s">
        <v>15</v>
      </c>
      <c r="S6" s="172"/>
      <c r="T6" s="13">
        <f>T3*15/100</f>
        <v>0</v>
      </c>
      <c r="U6" s="2"/>
      <c r="V6" s="2"/>
      <c r="W6" s="2"/>
      <c r="X6" s="2"/>
      <c r="Y6" s="11"/>
      <c r="Z6" s="42"/>
      <c r="AA6" s="42"/>
      <c r="AB6" s="42"/>
      <c r="AC6" s="42"/>
    </row>
    <row r="7" spans="1:32" s="78" customFormat="1" ht="24" customHeight="1">
      <c r="A7" s="75">
        <v>4</v>
      </c>
      <c r="B7" s="28"/>
      <c r="C7" s="85"/>
      <c r="D7" s="82"/>
      <c r="E7" s="28"/>
      <c r="F7" s="28"/>
      <c r="G7" s="37"/>
      <c r="H7" s="72">
        <f t="shared" si="0"/>
        <v>0</v>
      </c>
      <c r="I7" s="72">
        <f t="shared" si="1"/>
        <v>0</v>
      </c>
      <c r="J7" s="71"/>
      <c r="K7" s="51"/>
      <c r="M7" s="6">
        <f t="shared" si="2"/>
        <v>0</v>
      </c>
      <c r="N7" s="41">
        <f t="shared" si="3"/>
        <v>0</v>
      </c>
      <c r="O7" s="41">
        <f t="shared" si="4"/>
        <v>0</v>
      </c>
      <c r="P7" s="41">
        <f t="shared" si="5"/>
        <v>0</v>
      </c>
      <c r="Q7" s="45"/>
      <c r="R7" s="172" t="s">
        <v>19</v>
      </c>
      <c r="S7" s="172"/>
      <c r="T7" s="13">
        <f>T3*3/100</f>
        <v>0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8" customFormat="1" ht="24" customHeight="1">
      <c r="A8" s="75">
        <v>5</v>
      </c>
      <c r="B8" s="28"/>
      <c r="C8" s="85"/>
      <c r="D8" s="82"/>
      <c r="E8" s="28"/>
      <c r="F8" s="28"/>
      <c r="G8" s="37"/>
      <c r="H8" s="72">
        <f t="shared" si="0"/>
        <v>0</v>
      </c>
      <c r="I8" s="72">
        <f t="shared" si="1"/>
        <v>0</v>
      </c>
      <c r="J8" s="71"/>
      <c r="K8" s="51"/>
      <c r="M8" s="6">
        <f t="shared" si="2"/>
        <v>0</v>
      </c>
      <c r="N8" s="41">
        <f t="shared" si="3"/>
        <v>0</v>
      </c>
      <c r="O8" s="41">
        <f t="shared" si="4"/>
        <v>0</v>
      </c>
      <c r="P8" s="41">
        <f t="shared" si="5"/>
        <v>0</v>
      </c>
      <c r="Q8" s="45"/>
      <c r="R8" s="172" t="s">
        <v>20</v>
      </c>
      <c r="S8" s="172"/>
      <c r="T8" s="13">
        <f>T3*52/100</f>
        <v>0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8" customFormat="1" ht="24" customHeight="1">
      <c r="A9" s="75">
        <v>6</v>
      </c>
      <c r="B9" s="28"/>
      <c r="C9" s="85"/>
      <c r="D9" s="82"/>
      <c r="E9" s="28"/>
      <c r="F9" s="28"/>
      <c r="G9" s="37"/>
      <c r="H9" s="72">
        <f t="shared" si="0"/>
        <v>0</v>
      </c>
      <c r="I9" s="72">
        <f t="shared" si="1"/>
        <v>0</v>
      </c>
      <c r="J9" s="71"/>
      <c r="K9" s="51"/>
      <c r="M9" s="6">
        <f t="shared" si="2"/>
        <v>0</v>
      </c>
      <c r="N9" s="41">
        <f t="shared" si="3"/>
        <v>0</v>
      </c>
      <c r="O9" s="41">
        <f t="shared" si="4"/>
        <v>0</v>
      </c>
      <c r="P9" s="41">
        <f t="shared" si="5"/>
        <v>0</v>
      </c>
      <c r="Q9" s="45"/>
      <c r="R9" s="183" t="s">
        <v>21</v>
      </c>
      <c r="S9" s="183"/>
      <c r="T9" s="76">
        <f>SUM(O49)</f>
        <v>0</v>
      </c>
      <c r="U9" s="2"/>
      <c r="V9" s="2"/>
      <c r="W9" s="2"/>
      <c r="X9" s="2"/>
      <c r="Y9" s="11"/>
      <c r="Z9" s="42"/>
      <c r="AA9" s="42"/>
      <c r="AB9" s="42"/>
      <c r="AC9" s="42"/>
      <c r="AD9" s="42"/>
      <c r="AE9" s="42"/>
      <c r="AF9" s="42"/>
    </row>
    <row r="10" spans="1:32" ht="24" customHeight="1">
      <c r="A10" s="75">
        <v>7</v>
      </c>
      <c r="B10" s="28"/>
      <c r="C10" s="85"/>
      <c r="D10" s="82"/>
      <c r="E10" s="28"/>
      <c r="F10" s="28"/>
      <c r="G10" s="37"/>
      <c r="H10" s="72">
        <f t="shared" si="0"/>
        <v>0</v>
      </c>
      <c r="I10" s="72">
        <f t="shared" si="1"/>
        <v>0</v>
      </c>
      <c r="J10" s="71"/>
      <c r="K10" s="51"/>
      <c r="L10" s="78"/>
      <c r="M10" s="6">
        <f t="shared" si="2"/>
        <v>0</v>
      </c>
      <c r="N10" s="41">
        <f t="shared" si="3"/>
        <v>0</v>
      </c>
      <c r="O10" s="41">
        <f t="shared" si="4"/>
        <v>0</v>
      </c>
      <c r="P10" s="41">
        <f t="shared" si="5"/>
        <v>0</v>
      </c>
      <c r="Q10" s="11"/>
      <c r="R10" s="191" t="s">
        <v>22</v>
      </c>
      <c r="S10" s="191"/>
      <c r="T10" s="7">
        <f>SUM(T9)</f>
        <v>0</v>
      </c>
      <c r="U10" s="8"/>
      <c r="V10" s="8"/>
      <c r="W10" s="8"/>
      <c r="X10" s="8"/>
      <c r="Y10" s="1"/>
      <c r="Z10" s="46"/>
      <c r="AA10" s="46"/>
      <c r="AB10" s="46"/>
      <c r="AC10" s="46"/>
    </row>
    <row r="11" spans="1:32" ht="24" customHeight="1">
      <c r="A11" s="75">
        <v>8</v>
      </c>
      <c r="B11" s="28"/>
      <c r="C11" s="85"/>
      <c r="D11" s="82"/>
      <c r="E11" s="28"/>
      <c r="F11" s="28"/>
      <c r="G11" s="37"/>
      <c r="H11" s="72">
        <f t="shared" si="0"/>
        <v>0</v>
      </c>
      <c r="I11" s="72">
        <f t="shared" si="1"/>
        <v>0</v>
      </c>
      <c r="J11" s="71"/>
      <c r="K11" s="51"/>
      <c r="L11" s="78"/>
      <c r="M11" s="6">
        <f t="shared" si="2"/>
        <v>0</v>
      </c>
      <c r="N11" s="41">
        <f t="shared" si="3"/>
        <v>0</v>
      </c>
      <c r="O11" s="41">
        <f t="shared" si="4"/>
        <v>0</v>
      </c>
      <c r="P11" s="41">
        <f t="shared" si="5"/>
        <v>0</v>
      </c>
      <c r="Q11" s="11"/>
      <c r="R11" s="183" t="s">
        <v>23</v>
      </c>
      <c r="S11" s="183"/>
      <c r="T11" s="76">
        <f>SUM(P49)</f>
        <v>0</v>
      </c>
      <c r="U11" s="2"/>
      <c r="V11" s="2"/>
      <c r="W11" s="2"/>
      <c r="X11" s="2"/>
      <c r="Y11" s="11"/>
    </row>
    <row r="12" spans="1:32" ht="24" customHeight="1">
      <c r="A12" s="75">
        <v>9</v>
      </c>
      <c r="B12" s="28"/>
      <c r="C12" s="85"/>
      <c r="D12" s="82"/>
      <c r="E12" s="28"/>
      <c r="F12" s="28"/>
      <c r="G12" s="37"/>
      <c r="H12" s="72">
        <f t="shared" si="0"/>
        <v>0</v>
      </c>
      <c r="I12" s="72">
        <f t="shared" si="1"/>
        <v>0</v>
      </c>
      <c r="J12" s="71"/>
      <c r="K12" s="51"/>
      <c r="L12" s="78"/>
      <c r="M12" s="6">
        <f t="shared" si="2"/>
        <v>0</v>
      </c>
      <c r="N12" s="41">
        <f t="shared" si="3"/>
        <v>0</v>
      </c>
      <c r="O12" s="41">
        <f t="shared" si="4"/>
        <v>0</v>
      </c>
      <c r="P12" s="41">
        <f t="shared" si="5"/>
        <v>0</v>
      </c>
      <c r="Q12" s="11"/>
      <c r="R12" s="172" t="s">
        <v>16</v>
      </c>
      <c r="S12" s="172"/>
      <c r="T12" s="14">
        <f>SUM(P11)</f>
        <v>0</v>
      </c>
      <c r="U12" s="2"/>
      <c r="V12" s="2"/>
      <c r="W12" s="2"/>
      <c r="X12" s="2"/>
      <c r="Y12" s="11"/>
    </row>
    <row r="13" spans="1:32" ht="24" customHeight="1">
      <c r="A13" s="75">
        <v>10</v>
      </c>
      <c r="B13" s="28"/>
      <c r="C13" s="85"/>
      <c r="D13" s="82"/>
      <c r="E13" s="28"/>
      <c r="F13" s="28"/>
      <c r="G13" s="37"/>
      <c r="H13" s="72">
        <f t="shared" si="0"/>
        <v>0</v>
      </c>
      <c r="I13" s="72">
        <f t="shared" si="1"/>
        <v>0</v>
      </c>
      <c r="J13" s="71"/>
      <c r="K13" s="51"/>
      <c r="L13" s="78"/>
      <c r="M13" s="6">
        <f t="shared" si="2"/>
        <v>0</v>
      </c>
      <c r="N13" s="41">
        <f t="shared" si="3"/>
        <v>0</v>
      </c>
      <c r="O13" s="41">
        <f t="shared" si="4"/>
        <v>0</v>
      </c>
      <c r="P13" s="41">
        <f t="shared" si="5"/>
        <v>0</v>
      </c>
      <c r="Q13" s="11"/>
      <c r="R13" s="172" t="s">
        <v>17</v>
      </c>
      <c r="S13" s="172"/>
      <c r="T13" s="14">
        <f>SUM(P5,P10,P35,P47)</f>
        <v>0</v>
      </c>
      <c r="U13" s="2"/>
      <c r="V13" s="2"/>
      <c r="W13" s="2"/>
      <c r="X13" s="2"/>
      <c r="Y13" s="11"/>
      <c r="AD13" s="46"/>
      <c r="AE13" s="46"/>
      <c r="AF13" s="46"/>
    </row>
    <row r="14" spans="1:32" ht="24" customHeight="1">
      <c r="A14" s="75">
        <v>11</v>
      </c>
      <c r="B14" s="28"/>
      <c r="C14" s="85"/>
      <c r="D14" s="82"/>
      <c r="E14" s="28"/>
      <c r="F14" s="28"/>
      <c r="G14" s="37"/>
      <c r="H14" s="72">
        <f t="shared" si="0"/>
        <v>0</v>
      </c>
      <c r="I14" s="72">
        <f t="shared" si="1"/>
        <v>0</v>
      </c>
      <c r="J14" s="71"/>
      <c r="K14" s="51"/>
      <c r="L14" s="78"/>
      <c r="M14" s="6">
        <f t="shared" si="2"/>
        <v>0</v>
      </c>
      <c r="N14" s="41">
        <f t="shared" si="3"/>
        <v>0</v>
      </c>
      <c r="O14" s="41">
        <f t="shared" si="4"/>
        <v>0</v>
      </c>
      <c r="P14" s="41">
        <f t="shared" si="5"/>
        <v>0</v>
      </c>
      <c r="Q14" s="11"/>
      <c r="R14" s="172" t="s">
        <v>15</v>
      </c>
      <c r="S14" s="172"/>
      <c r="T14" s="14">
        <f>SUM(P6,P8:P9,P13,P21,P30:P31,P44)</f>
        <v>0</v>
      </c>
      <c r="U14" s="2"/>
      <c r="V14" s="2"/>
      <c r="W14" s="2"/>
      <c r="X14" s="2"/>
      <c r="Y14" s="11"/>
    </row>
    <row r="15" spans="1:32" ht="24" customHeight="1">
      <c r="A15" s="75">
        <v>12</v>
      </c>
      <c r="B15" s="28"/>
      <c r="C15" s="85"/>
      <c r="D15" s="82"/>
      <c r="E15" s="28"/>
      <c r="F15" s="28"/>
      <c r="G15" s="37"/>
      <c r="H15" s="72">
        <f t="shared" si="0"/>
        <v>0</v>
      </c>
      <c r="I15" s="72">
        <f t="shared" si="1"/>
        <v>0</v>
      </c>
      <c r="J15" s="71"/>
      <c r="K15" s="51"/>
      <c r="L15" s="78"/>
      <c r="M15" s="6">
        <f t="shared" si="2"/>
        <v>0</v>
      </c>
      <c r="N15" s="41">
        <f t="shared" si="3"/>
        <v>0</v>
      </c>
      <c r="O15" s="41">
        <f t="shared" si="4"/>
        <v>0</v>
      </c>
      <c r="P15" s="41">
        <f t="shared" si="5"/>
        <v>0</v>
      </c>
      <c r="Q15" s="11"/>
      <c r="R15" s="172" t="s">
        <v>19</v>
      </c>
      <c r="S15" s="172"/>
      <c r="T15" s="14">
        <f>SUM(P14,P16,P42)</f>
        <v>0</v>
      </c>
      <c r="U15" s="2"/>
      <c r="V15" s="2"/>
      <c r="W15" s="2"/>
      <c r="X15" s="2"/>
      <c r="Y15" s="11"/>
    </row>
    <row r="16" spans="1:32" s="46" customFormat="1" ht="24" customHeight="1">
      <c r="A16" s="75">
        <v>13</v>
      </c>
      <c r="B16" s="28"/>
      <c r="C16" s="85"/>
      <c r="D16" s="82"/>
      <c r="E16" s="28"/>
      <c r="F16" s="28"/>
      <c r="G16" s="37"/>
      <c r="H16" s="72">
        <f t="shared" si="0"/>
        <v>0</v>
      </c>
      <c r="I16" s="72">
        <f t="shared" si="1"/>
        <v>0</v>
      </c>
      <c r="J16" s="71"/>
      <c r="K16" s="51"/>
      <c r="L16" s="78"/>
      <c r="M16" s="6">
        <f t="shared" si="2"/>
        <v>0</v>
      </c>
      <c r="N16" s="41">
        <f t="shared" si="3"/>
        <v>0</v>
      </c>
      <c r="O16" s="41">
        <f t="shared" si="4"/>
        <v>0</v>
      </c>
      <c r="P16" s="41">
        <f t="shared" si="5"/>
        <v>0</v>
      </c>
      <c r="Q16" s="1"/>
      <c r="R16" s="172" t="s">
        <v>22</v>
      </c>
      <c r="S16" s="172"/>
      <c r="T16" s="14">
        <f>SUM(P4,P7,P12,P15,P17:P20,P23:P29,P32:P34,P36:P41,P43,P46)</f>
        <v>0</v>
      </c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ht="24" customHeight="1">
      <c r="A17" s="75">
        <v>14</v>
      </c>
      <c r="B17" s="28"/>
      <c r="C17" s="85"/>
      <c r="D17" s="82"/>
      <c r="E17" s="28"/>
      <c r="F17" s="28"/>
      <c r="G17" s="37"/>
      <c r="H17" s="72">
        <f t="shared" si="0"/>
        <v>0</v>
      </c>
      <c r="I17" s="72">
        <f t="shared" si="1"/>
        <v>0</v>
      </c>
      <c r="J17" s="71"/>
      <c r="K17" s="51"/>
      <c r="L17" s="78"/>
      <c r="M17" s="6">
        <f t="shared" si="2"/>
        <v>0</v>
      </c>
      <c r="N17" s="41">
        <f t="shared" si="3"/>
        <v>0</v>
      </c>
      <c r="O17" s="41">
        <f t="shared" si="4"/>
        <v>0</v>
      </c>
      <c r="P17" s="41">
        <f t="shared" si="5"/>
        <v>0</v>
      </c>
      <c r="Q17" s="11"/>
      <c r="R17" s="186" t="s">
        <v>24</v>
      </c>
      <c r="S17" s="187"/>
      <c r="T17" s="14"/>
      <c r="U17" s="2"/>
      <c r="V17" s="2"/>
      <c r="W17" s="2"/>
      <c r="X17" s="2"/>
      <c r="Y17" s="11"/>
    </row>
    <row r="18" spans="1:25" ht="24" customHeight="1">
      <c r="A18" s="75">
        <v>15</v>
      </c>
      <c r="B18" s="28"/>
      <c r="C18" s="85"/>
      <c r="D18" s="82"/>
      <c r="E18" s="28"/>
      <c r="F18" s="28"/>
      <c r="G18" s="37"/>
      <c r="H18" s="72">
        <f t="shared" si="0"/>
        <v>0</v>
      </c>
      <c r="I18" s="72">
        <f t="shared" si="1"/>
        <v>0</v>
      </c>
      <c r="J18" s="71"/>
      <c r="K18" s="51"/>
      <c r="L18" s="78"/>
      <c r="M18" s="6">
        <f t="shared" si="2"/>
        <v>0</v>
      </c>
      <c r="N18" s="41">
        <f t="shared" si="3"/>
        <v>0</v>
      </c>
      <c r="O18" s="41">
        <f t="shared" si="4"/>
        <v>0</v>
      </c>
      <c r="P18" s="41">
        <f t="shared" si="5"/>
        <v>0</v>
      </c>
      <c r="Q18" s="11"/>
      <c r="R18" s="184" t="s">
        <v>34</v>
      </c>
      <c r="S18" s="185"/>
      <c r="T18" s="14"/>
      <c r="U18" s="2"/>
      <c r="V18" s="2"/>
      <c r="W18" s="2"/>
      <c r="X18" s="2"/>
      <c r="Y18" s="11"/>
    </row>
    <row r="19" spans="1:25" ht="24" customHeight="1">
      <c r="A19" s="75">
        <v>16</v>
      </c>
      <c r="B19" s="28"/>
      <c r="C19" s="85"/>
      <c r="D19" s="82"/>
      <c r="E19" s="28"/>
      <c r="F19" s="28"/>
      <c r="G19" s="37"/>
      <c r="H19" s="72">
        <f t="shared" si="0"/>
        <v>0</v>
      </c>
      <c r="I19" s="72">
        <f t="shared" si="1"/>
        <v>0</v>
      </c>
      <c r="J19" s="71"/>
      <c r="K19" s="51"/>
      <c r="L19" s="78"/>
      <c r="M19" s="6">
        <f t="shared" si="2"/>
        <v>0</v>
      </c>
      <c r="N19" s="41">
        <f t="shared" si="3"/>
        <v>0</v>
      </c>
      <c r="O19" s="41">
        <f t="shared" si="4"/>
        <v>0</v>
      </c>
      <c r="P19" s="41">
        <f t="shared" si="5"/>
        <v>0</v>
      </c>
      <c r="Q19" s="11"/>
      <c r="R19" s="184" t="s">
        <v>55</v>
      </c>
      <c r="S19" s="185"/>
      <c r="T19" s="14"/>
      <c r="U19" s="2"/>
      <c r="V19" s="2"/>
      <c r="W19" s="2"/>
      <c r="X19" s="2"/>
      <c r="Y19" s="11"/>
    </row>
    <row r="20" spans="1:25" ht="24" customHeight="1">
      <c r="A20" s="75">
        <v>17</v>
      </c>
      <c r="B20" s="28"/>
      <c r="C20" s="85"/>
      <c r="D20" s="82"/>
      <c r="E20" s="28"/>
      <c r="F20" s="28"/>
      <c r="G20" s="37"/>
      <c r="H20" s="72">
        <f t="shared" si="0"/>
        <v>0</v>
      </c>
      <c r="I20" s="72">
        <f t="shared" si="1"/>
        <v>0</v>
      </c>
      <c r="J20" s="71"/>
      <c r="K20" s="51"/>
      <c r="L20" s="78"/>
      <c r="M20" s="6">
        <f t="shared" si="2"/>
        <v>0</v>
      </c>
      <c r="N20" s="41">
        <f t="shared" si="3"/>
        <v>0</v>
      </c>
      <c r="O20" s="41">
        <f t="shared" si="4"/>
        <v>0</v>
      </c>
      <c r="P20" s="41">
        <f t="shared" si="5"/>
        <v>0</v>
      </c>
      <c r="Q20" s="11"/>
      <c r="R20" s="186" t="s">
        <v>58</v>
      </c>
      <c r="S20" s="187"/>
      <c r="T20" s="14"/>
      <c r="U20" s="2"/>
      <c r="V20" s="2"/>
      <c r="W20" s="2"/>
      <c r="X20" s="2"/>
      <c r="Y20" s="11"/>
    </row>
    <row r="21" spans="1:25" ht="24" customHeight="1">
      <c r="A21" s="75">
        <v>18</v>
      </c>
      <c r="B21" s="28"/>
      <c r="C21" s="85"/>
      <c r="D21" s="82"/>
      <c r="E21" s="28"/>
      <c r="F21" s="28"/>
      <c r="G21" s="37"/>
      <c r="H21" s="72">
        <f t="shared" si="0"/>
        <v>0</v>
      </c>
      <c r="I21" s="72">
        <f t="shared" si="1"/>
        <v>0</v>
      </c>
      <c r="J21" s="71"/>
      <c r="K21" s="51"/>
      <c r="L21" s="78"/>
      <c r="M21" s="6">
        <f t="shared" si="2"/>
        <v>0</v>
      </c>
      <c r="N21" s="41">
        <f t="shared" si="3"/>
        <v>0</v>
      </c>
      <c r="O21" s="41">
        <f t="shared" si="4"/>
        <v>0</v>
      </c>
      <c r="P21" s="41">
        <f t="shared" si="5"/>
        <v>0</v>
      </c>
      <c r="Q21" s="11"/>
      <c r="R21" s="33"/>
      <c r="S21" s="33"/>
      <c r="T21" s="34"/>
      <c r="U21" s="2"/>
      <c r="V21" s="2"/>
      <c r="W21" s="2"/>
      <c r="X21" s="2"/>
      <c r="Y21" s="11"/>
    </row>
    <row r="22" spans="1:25" ht="24" customHeight="1">
      <c r="A22" s="75">
        <v>19</v>
      </c>
      <c r="B22" s="28"/>
      <c r="C22" s="85"/>
      <c r="D22" s="82"/>
      <c r="E22" s="28"/>
      <c r="F22" s="28"/>
      <c r="G22" s="37"/>
      <c r="H22" s="72">
        <f t="shared" si="0"/>
        <v>0</v>
      </c>
      <c r="I22" s="72">
        <f t="shared" si="1"/>
        <v>0</v>
      </c>
      <c r="J22" s="71"/>
      <c r="K22" s="51"/>
      <c r="L22" s="78"/>
      <c r="M22" s="6">
        <f t="shared" si="2"/>
        <v>0</v>
      </c>
      <c r="N22" s="41">
        <f t="shared" si="3"/>
        <v>0</v>
      </c>
      <c r="O22" s="41">
        <f t="shared" si="4"/>
        <v>0</v>
      </c>
      <c r="P22" s="41">
        <f t="shared" si="5"/>
        <v>0</v>
      </c>
      <c r="Q22" s="11"/>
      <c r="R22" s="33"/>
      <c r="S22" s="33"/>
      <c r="T22" s="34"/>
      <c r="U22" s="2"/>
      <c r="V22" s="2"/>
      <c r="W22" s="2"/>
      <c r="X22" s="2"/>
      <c r="Y22" s="11"/>
    </row>
    <row r="23" spans="1:25" ht="24" customHeight="1">
      <c r="A23" s="75">
        <v>20</v>
      </c>
      <c r="B23" s="28"/>
      <c r="C23" s="85"/>
      <c r="D23" s="82"/>
      <c r="E23" s="28"/>
      <c r="F23" s="28"/>
      <c r="G23" s="37"/>
      <c r="H23" s="72">
        <f t="shared" si="0"/>
        <v>0</v>
      </c>
      <c r="I23" s="72">
        <f t="shared" si="1"/>
        <v>0</v>
      </c>
      <c r="J23" s="71"/>
      <c r="K23" s="51"/>
      <c r="L23" s="78"/>
      <c r="M23" s="6">
        <f t="shared" si="2"/>
        <v>0</v>
      </c>
      <c r="N23" s="41">
        <f t="shared" si="3"/>
        <v>0</v>
      </c>
      <c r="O23" s="41">
        <f t="shared" si="4"/>
        <v>0</v>
      </c>
      <c r="P23" s="41">
        <f t="shared" si="5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ht="24" customHeight="1">
      <c r="A24" s="75">
        <v>21</v>
      </c>
      <c r="B24" s="28"/>
      <c r="C24" s="85"/>
      <c r="D24" s="82"/>
      <c r="E24" s="28"/>
      <c r="F24" s="28"/>
      <c r="G24" s="37"/>
      <c r="H24" s="72">
        <f t="shared" si="0"/>
        <v>0</v>
      </c>
      <c r="I24" s="72">
        <f t="shared" si="1"/>
        <v>0</v>
      </c>
      <c r="J24" s="71"/>
      <c r="K24" s="51"/>
      <c r="L24" s="78"/>
      <c r="M24" s="6">
        <f t="shared" si="2"/>
        <v>0</v>
      </c>
      <c r="N24" s="41">
        <f t="shared" si="3"/>
        <v>0</v>
      </c>
      <c r="O24" s="41">
        <f t="shared" si="4"/>
        <v>0</v>
      </c>
      <c r="P24" s="41">
        <f t="shared" si="5"/>
        <v>0</v>
      </c>
      <c r="Q24" s="11"/>
      <c r="R24" s="188" t="s">
        <v>25</v>
      </c>
      <c r="S24" s="189"/>
      <c r="T24" s="189"/>
      <c r="U24" s="189"/>
      <c r="V24" s="189"/>
      <c r="W24" s="189"/>
      <c r="X24" s="189"/>
      <c r="Y24" s="190"/>
    </row>
    <row r="25" spans="1:25" ht="24" customHeight="1">
      <c r="A25" s="75">
        <v>22</v>
      </c>
      <c r="B25" s="28"/>
      <c r="C25" s="85"/>
      <c r="D25" s="82"/>
      <c r="E25" s="28"/>
      <c r="F25" s="28"/>
      <c r="G25" s="37"/>
      <c r="H25" s="72">
        <f t="shared" si="0"/>
        <v>0</v>
      </c>
      <c r="I25" s="72">
        <f t="shared" si="1"/>
        <v>0</v>
      </c>
      <c r="J25" s="71"/>
      <c r="K25" s="51"/>
      <c r="L25" s="78"/>
      <c r="M25" s="6">
        <f t="shared" si="2"/>
        <v>0</v>
      </c>
      <c r="N25" s="41">
        <f t="shared" si="3"/>
        <v>0</v>
      </c>
      <c r="O25" s="41">
        <f t="shared" si="4"/>
        <v>0</v>
      </c>
      <c r="P25" s="41">
        <f t="shared" si="5"/>
        <v>0</v>
      </c>
      <c r="Q25" s="11"/>
      <c r="R25" s="23" t="s">
        <v>26</v>
      </c>
      <c r="S25" s="23" t="s">
        <v>27</v>
      </c>
      <c r="T25" s="23" t="s">
        <v>28</v>
      </c>
      <c r="U25" s="24" t="s">
        <v>29</v>
      </c>
      <c r="V25" s="23" t="s">
        <v>30</v>
      </c>
      <c r="W25" s="23" t="s">
        <v>31</v>
      </c>
      <c r="X25" s="23" t="s">
        <v>32</v>
      </c>
      <c r="Y25" s="23" t="s">
        <v>33</v>
      </c>
    </row>
    <row r="26" spans="1:25" ht="24" customHeight="1">
      <c r="A26" s="75">
        <v>23</v>
      </c>
      <c r="B26" s="28"/>
      <c r="C26" s="85"/>
      <c r="D26" s="82"/>
      <c r="E26" s="28"/>
      <c r="F26" s="28"/>
      <c r="G26" s="37"/>
      <c r="H26" s="72">
        <f t="shared" si="0"/>
        <v>0</v>
      </c>
      <c r="I26" s="72">
        <f t="shared" si="1"/>
        <v>0</v>
      </c>
      <c r="J26" s="71"/>
      <c r="K26" s="51"/>
      <c r="L26" s="78"/>
      <c r="M26" s="6">
        <f t="shared" si="2"/>
        <v>0</v>
      </c>
      <c r="N26" s="41">
        <f t="shared" si="3"/>
        <v>0</v>
      </c>
      <c r="O26" s="41">
        <f t="shared" si="4"/>
        <v>0</v>
      </c>
      <c r="P26" s="41">
        <f t="shared" si="5"/>
        <v>0</v>
      </c>
      <c r="Q26" s="11"/>
      <c r="R26" s="15">
        <v>1</v>
      </c>
      <c r="S26" s="80" t="s">
        <v>16</v>
      </c>
      <c r="T26" s="16" t="s">
        <v>35</v>
      </c>
      <c r="U26" s="17" t="s">
        <v>36</v>
      </c>
      <c r="V26" s="15" t="s">
        <v>37</v>
      </c>
      <c r="W26" s="18">
        <f>SUM(T12,T4)</f>
        <v>0</v>
      </c>
      <c r="X26" s="18">
        <f t="shared" ref="X26:X30" si="6">W26*4%</f>
        <v>0</v>
      </c>
      <c r="Y26" s="18">
        <f>(W26-X26)</f>
        <v>0</v>
      </c>
    </row>
    <row r="27" spans="1:25" ht="24" customHeight="1">
      <c r="A27" s="75">
        <v>24</v>
      </c>
      <c r="B27" s="28"/>
      <c r="C27" s="85"/>
      <c r="D27" s="82"/>
      <c r="E27" s="28"/>
      <c r="F27" s="28"/>
      <c r="G27" s="37"/>
      <c r="H27" s="72">
        <f t="shared" si="0"/>
        <v>0</v>
      </c>
      <c r="I27" s="72">
        <f t="shared" si="1"/>
        <v>0</v>
      </c>
      <c r="J27" s="71"/>
      <c r="K27" s="51"/>
      <c r="L27" s="78"/>
      <c r="M27" s="6">
        <f t="shared" si="2"/>
        <v>0</v>
      </c>
      <c r="N27" s="41">
        <f t="shared" si="3"/>
        <v>0</v>
      </c>
      <c r="O27" s="41">
        <f t="shared" si="4"/>
        <v>0</v>
      </c>
      <c r="P27" s="41">
        <f t="shared" si="5"/>
        <v>0</v>
      </c>
      <c r="Q27" s="2"/>
      <c r="R27" s="15">
        <v>2</v>
      </c>
      <c r="S27" s="19" t="s">
        <v>20</v>
      </c>
      <c r="T27" s="16" t="s">
        <v>38</v>
      </c>
      <c r="U27" s="17" t="s">
        <v>36</v>
      </c>
      <c r="V27" s="15" t="s">
        <v>37</v>
      </c>
      <c r="W27" s="18">
        <f>SUM(T8)</f>
        <v>0</v>
      </c>
      <c r="X27" s="18">
        <f t="shared" si="6"/>
        <v>0</v>
      </c>
      <c r="Y27" s="18">
        <f t="shared" ref="Y27:Y35" si="7">(W27-X27)</f>
        <v>0</v>
      </c>
    </row>
    <row r="28" spans="1:25" ht="24" customHeight="1">
      <c r="A28" s="75">
        <v>25</v>
      </c>
      <c r="B28" s="28"/>
      <c r="C28" s="85"/>
      <c r="D28" s="82"/>
      <c r="E28" s="28"/>
      <c r="F28" s="28"/>
      <c r="G28" s="37"/>
      <c r="H28" s="72">
        <f t="shared" si="0"/>
        <v>0</v>
      </c>
      <c r="I28" s="72">
        <f t="shared" si="1"/>
        <v>0</v>
      </c>
      <c r="J28" s="71"/>
      <c r="K28" s="51"/>
      <c r="L28" s="78"/>
      <c r="M28" s="6">
        <f t="shared" si="2"/>
        <v>0</v>
      </c>
      <c r="N28" s="41">
        <f t="shared" si="3"/>
        <v>0</v>
      </c>
      <c r="O28" s="41">
        <f t="shared" si="4"/>
        <v>0</v>
      </c>
      <c r="P28" s="41">
        <f t="shared" si="5"/>
        <v>0</v>
      </c>
      <c r="Q28" s="2"/>
      <c r="R28" s="15">
        <v>3</v>
      </c>
      <c r="S28" s="80" t="s">
        <v>17</v>
      </c>
      <c r="T28" s="16" t="s">
        <v>39</v>
      </c>
      <c r="U28" s="17" t="s">
        <v>40</v>
      </c>
      <c r="V28" s="15" t="s">
        <v>37</v>
      </c>
      <c r="W28" s="18">
        <f>SUM(T5,T13)</f>
        <v>0</v>
      </c>
      <c r="X28" s="18">
        <f t="shared" si="6"/>
        <v>0</v>
      </c>
      <c r="Y28" s="18">
        <f t="shared" si="7"/>
        <v>0</v>
      </c>
    </row>
    <row r="29" spans="1:25" ht="24" customHeight="1">
      <c r="A29" s="75">
        <v>26</v>
      </c>
      <c r="B29" s="28"/>
      <c r="C29" s="85"/>
      <c r="D29" s="82"/>
      <c r="E29" s="28"/>
      <c r="F29" s="28"/>
      <c r="G29" s="37"/>
      <c r="H29" s="72">
        <f t="shared" si="0"/>
        <v>0</v>
      </c>
      <c r="I29" s="72">
        <f t="shared" si="1"/>
        <v>0</v>
      </c>
      <c r="J29" s="71"/>
      <c r="K29" s="51"/>
      <c r="L29" s="78"/>
      <c r="M29" s="6">
        <f t="shared" si="2"/>
        <v>0</v>
      </c>
      <c r="N29" s="41">
        <f t="shared" si="3"/>
        <v>0</v>
      </c>
      <c r="O29" s="41">
        <f t="shared" si="4"/>
        <v>0</v>
      </c>
      <c r="P29" s="41">
        <f t="shared" si="5"/>
        <v>0</v>
      </c>
      <c r="Q29" s="2"/>
      <c r="R29" s="15">
        <v>4</v>
      </c>
      <c r="S29" s="80" t="s">
        <v>15</v>
      </c>
      <c r="T29" s="16" t="s">
        <v>39</v>
      </c>
      <c r="U29" s="17" t="s">
        <v>41</v>
      </c>
      <c r="V29" s="15" t="s">
        <v>37</v>
      </c>
      <c r="W29" s="18">
        <f>SUM(T6,T14)</f>
        <v>0</v>
      </c>
      <c r="X29" s="18">
        <f t="shared" si="6"/>
        <v>0</v>
      </c>
      <c r="Y29" s="18">
        <f t="shared" si="7"/>
        <v>0</v>
      </c>
    </row>
    <row r="30" spans="1:25" ht="24" customHeight="1">
      <c r="A30" s="75">
        <v>27</v>
      </c>
      <c r="B30" s="28"/>
      <c r="C30" s="85"/>
      <c r="D30" s="82"/>
      <c r="E30" s="28"/>
      <c r="F30" s="28"/>
      <c r="G30" s="37"/>
      <c r="H30" s="72">
        <f t="shared" si="0"/>
        <v>0</v>
      </c>
      <c r="I30" s="72">
        <f t="shared" si="1"/>
        <v>0</v>
      </c>
      <c r="J30" s="71"/>
      <c r="K30" s="51"/>
      <c r="L30" s="78"/>
      <c r="M30" s="6">
        <f t="shared" si="2"/>
        <v>0</v>
      </c>
      <c r="N30" s="41">
        <f t="shared" si="3"/>
        <v>0</v>
      </c>
      <c r="O30" s="41">
        <f t="shared" si="4"/>
        <v>0</v>
      </c>
      <c r="P30" s="41">
        <f t="shared" si="5"/>
        <v>0</v>
      </c>
      <c r="Q30" s="2"/>
      <c r="R30" s="15">
        <v>5</v>
      </c>
      <c r="S30" s="80" t="s">
        <v>19</v>
      </c>
      <c r="T30" s="16" t="s">
        <v>42</v>
      </c>
      <c r="U30" s="17" t="s">
        <v>43</v>
      </c>
      <c r="V30" s="15" t="s">
        <v>37</v>
      </c>
      <c r="W30" s="18">
        <f>SUM(T7,T15)</f>
        <v>0</v>
      </c>
      <c r="X30" s="18">
        <f t="shared" si="6"/>
        <v>0</v>
      </c>
      <c r="Y30" s="18">
        <f t="shared" si="7"/>
        <v>0</v>
      </c>
    </row>
    <row r="31" spans="1:25" ht="24" customHeight="1">
      <c r="A31" s="75">
        <v>28</v>
      </c>
      <c r="B31" s="28"/>
      <c r="C31" s="85"/>
      <c r="D31" s="82"/>
      <c r="E31" s="28"/>
      <c r="F31" s="28"/>
      <c r="G31" s="37"/>
      <c r="H31" s="72">
        <f t="shared" si="0"/>
        <v>0</v>
      </c>
      <c r="I31" s="72">
        <f t="shared" si="1"/>
        <v>0</v>
      </c>
      <c r="J31" s="71"/>
      <c r="K31" s="51"/>
      <c r="L31" s="78"/>
      <c r="M31" s="6">
        <f t="shared" si="2"/>
        <v>0</v>
      </c>
      <c r="N31" s="41">
        <f t="shared" si="3"/>
        <v>0</v>
      </c>
      <c r="O31" s="41">
        <f t="shared" si="4"/>
        <v>0</v>
      </c>
      <c r="P31" s="41">
        <f t="shared" si="5"/>
        <v>0</v>
      </c>
      <c r="Q31" s="2"/>
      <c r="R31" s="15">
        <v>6</v>
      </c>
      <c r="S31" s="80" t="s">
        <v>22</v>
      </c>
      <c r="T31" s="16" t="s">
        <v>44</v>
      </c>
      <c r="U31" s="17" t="s">
        <v>45</v>
      </c>
      <c r="V31" s="15" t="s">
        <v>37</v>
      </c>
      <c r="W31" s="18">
        <f>SUM(T16,T10)</f>
        <v>0</v>
      </c>
      <c r="X31" s="18">
        <f>W31*4%</f>
        <v>0</v>
      </c>
      <c r="Y31" s="18">
        <f t="shared" si="7"/>
        <v>0</v>
      </c>
    </row>
    <row r="32" spans="1:25" ht="24" customHeight="1">
      <c r="A32" s="75">
        <v>29</v>
      </c>
      <c r="B32" s="28"/>
      <c r="C32" s="85"/>
      <c r="D32" s="82"/>
      <c r="E32" s="28"/>
      <c r="F32" s="28"/>
      <c r="G32" s="37"/>
      <c r="H32" s="72">
        <f t="shared" si="0"/>
        <v>0</v>
      </c>
      <c r="I32" s="72">
        <f t="shared" si="1"/>
        <v>0</v>
      </c>
      <c r="J32" s="71"/>
      <c r="K32" s="51"/>
      <c r="L32" s="78"/>
      <c r="M32" s="6">
        <f t="shared" si="2"/>
        <v>0</v>
      </c>
      <c r="N32" s="41">
        <f t="shared" si="3"/>
        <v>0</v>
      </c>
      <c r="O32" s="41">
        <f t="shared" si="4"/>
        <v>0</v>
      </c>
      <c r="P32" s="41">
        <f t="shared" si="5"/>
        <v>0</v>
      </c>
      <c r="Q32" s="2"/>
      <c r="R32" s="15">
        <v>7</v>
      </c>
      <c r="S32" s="31" t="s">
        <v>24</v>
      </c>
      <c r="T32" s="36" t="s">
        <v>46</v>
      </c>
      <c r="U32" s="3" t="s">
        <v>47</v>
      </c>
      <c r="V32" s="3" t="s">
        <v>37</v>
      </c>
      <c r="W32" s="18">
        <f>SUM(T17)</f>
        <v>0</v>
      </c>
      <c r="X32" s="18">
        <f>W32*4%</f>
        <v>0</v>
      </c>
      <c r="Y32" s="18">
        <f t="shared" si="7"/>
        <v>0</v>
      </c>
    </row>
    <row r="33" spans="1:25" ht="24" customHeight="1">
      <c r="A33" s="75">
        <v>30</v>
      </c>
      <c r="B33" s="28"/>
      <c r="C33" s="85"/>
      <c r="D33" s="82"/>
      <c r="E33" s="28"/>
      <c r="F33" s="28"/>
      <c r="G33" s="37"/>
      <c r="H33" s="72">
        <f t="shared" si="0"/>
        <v>0</v>
      </c>
      <c r="I33" s="72">
        <f t="shared" si="1"/>
        <v>0</v>
      </c>
      <c r="J33" s="71"/>
      <c r="K33" s="51"/>
      <c r="L33" s="78"/>
      <c r="M33" s="6">
        <f t="shared" si="2"/>
        <v>0</v>
      </c>
      <c r="N33" s="41">
        <f t="shared" si="3"/>
        <v>0</v>
      </c>
      <c r="O33" s="41">
        <f t="shared" si="4"/>
        <v>0</v>
      </c>
      <c r="P33" s="41">
        <f t="shared" si="5"/>
        <v>0</v>
      </c>
      <c r="Q33" s="2"/>
      <c r="R33" s="15">
        <v>8</v>
      </c>
      <c r="S33" s="35" t="s">
        <v>34</v>
      </c>
      <c r="T33" s="31" t="s">
        <v>54</v>
      </c>
      <c r="U33" s="3" t="s">
        <v>48</v>
      </c>
      <c r="V33" s="3" t="s">
        <v>37</v>
      </c>
      <c r="W33" s="18">
        <f t="shared" ref="W33:W35" si="8">SUM(T18)</f>
        <v>0</v>
      </c>
      <c r="X33" s="18">
        <f>W33*4%</f>
        <v>0</v>
      </c>
      <c r="Y33" s="18">
        <f t="shared" si="7"/>
        <v>0</v>
      </c>
    </row>
    <row r="34" spans="1:25" ht="24" customHeight="1">
      <c r="A34" s="75">
        <v>31</v>
      </c>
      <c r="B34" s="28"/>
      <c r="C34" s="85"/>
      <c r="D34" s="82"/>
      <c r="E34" s="28"/>
      <c r="F34" s="28"/>
      <c r="G34" s="37"/>
      <c r="H34" s="72">
        <f t="shared" si="0"/>
        <v>0</v>
      </c>
      <c r="I34" s="72">
        <f t="shared" si="1"/>
        <v>0</v>
      </c>
      <c r="J34" s="71"/>
      <c r="K34" s="51"/>
      <c r="L34" s="78"/>
      <c r="M34" s="6">
        <f t="shared" si="2"/>
        <v>0</v>
      </c>
      <c r="N34" s="41">
        <f t="shared" si="3"/>
        <v>0</v>
      </c>
      <c r="O34" s="41">
        <f t="shared" si="4"/>
        <v>0</v>
      </c>
      <c r="P34" s="41">
        <f t="shared" si="5"/>
        <v>0</v>
      </c>
      <c r="Q34" s="2"/>
      <c r="R34" s="15">
        <v>9</v>
      </c>
      <c r="S34" s="35" t="s">
        <v>55</v>
      </c>
      <c r="T34" s="31" t="s">
        <v>56</v>
      </c>
      <c r="U34" s="3" t="s">
        <v>57</v>
      </c>
      <c r="V34" s="3" t="s">
        <v>37</v>
      </c>
      <c r="W34" s="18">
        <f t="shared" si="8"/>
        <v>0</v>
      </c>
      <c r="X34" s="18">
        <f t="shared" ref="X34:X35" si="9">W34*4%</f>
        <v>0</v>
      </c>
      <c r="Y34" s="18">
        <f t="shared" si="7"/>
        <v>0</v>
      </c>
    </row>
    <row r="35" spans="1:25" ht="24" customHeight="1">
      <c r="A35" s="75">
        <v>32</v>
      </c>
      <c r="B35" s="28"/>
      <c r="C35" s="85"/>
      <c r="D35" s="82"/>
      <c r="E35" s="28"/>
      <c r="F35" s="28"/>
      <c r="G35" s="37"/>
      <c r="H35" s="72">
        <f t="shared" si="0"/>
        <v>0</v>
      </c>
      <c r="I35" s="72">
        <f t="shared" si="1"/>
        <v>0</v>
      </c>
      <c r="J35" s="71"/>
      <c r="K35" s="51"/>
      <c r="L35" s="78"/>
      <c r="M35" s="6">
        <f t="shared" si="2"/>
        <v>0</v>
      </c>
      <c r="N35" s="41">
        <f t="shared" si="3"/>
        <v>0</v>
      </c>
      <c r="O35" s="41">
        <f t="shared" si="4"/>
        <v>0</v>
      </c>
      <c r="P35" s="41">
        <f t="shared" si="5"/>
        <v>0</v>
      </c>
      <c r="Q35" s="2"/>
      <c r="R35" s="15">
        <v>10</v>
      </c>
      <c r="S35" s="40" t="s">
        <v>58</v>
      </c>
      <c r="T35" s="31" t="s">
        <v>59</v>
      </c>
      <c r="U35" s="3" t="s">
        <v>60</v>
      </c>
      <c r="V35" s="3" t="s">
        <v>37</v>
      </c>
      <c r="W35" s="18">
        <f t="shared" si="8"/>
        <v>0</v>
      </c>
      <c r="X35" s="18">
        <f t="shared" si="9"/>
        <v>0</v>
      </c>
      <c r="Y35" s="18">
        <f t="shared" si="7"/>
        <v>0</v>
      </c>
    </row>
    <row r="36" spans="1:25" ht="24" customHeight="1" thickBot="1">
      <c r="A36" s="75">
        <v>33</v>
      </c>
      <c r="B36" s="28"/>
      <c r="C36" s="85"/>
      <c r="D36" s="82"/>
      <c r="E36" s="28"/>
      <c r="F36" s="28"/>
      <c r="G36" s="37"/>
      <c r="H36" s="72">
        <f t="shared" si="0"/>
        <v>0</v>
      </c>
      <c r="I36" s="72">
        <f t="shared" si="1"/>
        <v>0</v>
      </c>
      <c r="J36" s="71"/>
      <c r="K36" s="51"/>
      <c r="L36" s="78"/>
      <c r="M36" s="6">
        <f t="shared" si="2"/>
        <v>0</v>
      </c>
      <c r="N36" s="41">
        <f t="shared" si="3"/>
        <v>0</v>
      </c>
      <c r="O36" s="41">
        <f t="shared" si="4"/>
        <v>0</v>
      </c>
      <c r="P36" s="41">
        <f t="shared" si="5"/>
        <v>0</v>
      </c>
      <c r="Q36" s="2"/>
      <c r="R36" s="20"/>
      <c r="S36" s="20"/>
      <c r="T36" s="20"/>
      <c r="U36" s="20"/>
      <c r="V36" s="26" t="s">
        <v>49</v>
      </c>
      <c r="W36" s="27">
        <f>SUM(W26:W35)</f>
        <v>0</v>
      </c>
      <c r="X36" s="27">
        <f t="shared" ref="X36:Y36" si="10">SUM(X26:X35)</f>
        <v>0</v>
      </c>
      <c r="Y36" s="27">
        <f t="shared" si="10"/>
        <v>0</v>
      </c>
    </row>
    <row r="37" spans="1:25" ht="24" customHeight="1" thickTop="1">
      <c r="A37" s="75">
        <v>34</v>
      </c>
      <c r="B37" s="28"/>
      <c r="C37" s="85"/>
      <c r="D37" s="82"/>
      <c r="E37" s="28"/>
      <c r="F37" s="28"/>
      <c r="G37" s="37"/>
      <c r="H37" s="72">
        <f t="shared" si="0"/>
        <v>0</v>
      </c>
      <c r="I37" s="72">
        <f t="shared" si="1"/>
        <v>0</v>
      </c>
      <c r="J37" s="71"/>
      <c r="K37" s="51"/>
      <c r="L37" s="78"/>
      <c r="M37" s="6">
        <f t="shared" si="2"/>
        <v>0</v>
      </c>
      <c r="N37" s="41">
        <f t="shared" si="3"/>
        <v>0</v>
      </c>
      <c r="O37" s="41">
        <f t="shared" si="4"/>
        <v>0</v>
      </c>
      <c r="P37" s="41">
        <f t="shared" si="5"/>
        <v>0</v>
      </c>
      <c r="Q37" s="2"/>
    </row>
    <row r="38" spans="1:25" ht="24" customHeight="1">
      <c r="A38" s="75">
        <v>35</v>
      </c>
      <c r="B38" s="28"/>
      <c r="C38" s="85"/>
      <c r="D38" s="82"/>
      <c r="E38" s="28"/>
      <c r="F38" s="28"/>
      <c r="G38" s="37"/>
      <c r="H38" s="72">
        <f t="shared" si="0"/>
        <v>0</v>
      </c>
      <c r="I38" s="72">
        <f t="shared" si="1"/>
        <v>0</v>
      </c>
      <c r="J38" s="71"/>
      <c r="K38" s="51"/>
      <c r="L38" s="78"/>
      <c r="M38" s="6">
        <f t="shared" si="2"/>
        <v>0</v>
      </c>
      <c r="N38" s="41">
        <f t="shared" si="3"/>
        <v>0</v>
      </c>
      <c r="O38" s="41">
        <f t="shared" si="4"/>
        <v>0</v>
      </c>
      <c r="P38" s="41">
        <f t="shared" si="5"/>
        <v>0</v>
      </c>
      <c r="Q38" s="2"/>
    </row>
    <row r="39" spans="1:25" ht="24" customHeight="1">
      <c r="A39" s="75">
        <v>36</v>
      </c>
      <c r="B39" s="28"/>
      <c r="C39" s="85"/>
      <c r="D39" s="82"/>
      <c r="E39" s="28"/>
      <c r="F39" s="28"/>
      <c r="G39" s="37"/>
      <c r="H39" s="72">
        <f t="shared" si="0"/>
        <v>0</v>
      </c>
      <c r="I39" s="72">
        <f t="shared" si="1"/>
        <v>0</v>
      </c>
      <c r="J39" s="71"/>
      <c r="K39" s="51"/>
      <c r="L39" s="78"/>
      <c r="M39" s="6">
        <f t="shared" si="2"/>
        <v>0</v>
      </c>
      <c r="N39" s="41">
        <f t="shared" si="3"/>
        <v>0</v>
      </c>
      <c r="O39" s="41">
        <f t="shared" si="4"/>
        <v>0</v>
      </c>
      <c r="P39" s="41">
        <f t="shared" si="5"/>
        <v>0</v>
      </c>
      <c r="Q39" s="2"/>
    </row>
    <row r="40" spans="1:25" ht="24" customHeight="1">
      <c r="A40" s="75">
        <v>37</v>
      </c>
      <c r="B40" s="28"/>
      <c r="C40" s="85"/>
      <c r="D40" s="82"/>
      <c r="E40" s="28"/>
      <c r="F40" s="28"/>
      <c r="G40" s="37"/>
      <c r="H40" s="72">
        <f t="shared" si="0"/>
        <v>0</v>
      </c>
      <c r="I40" s="72">
        <f t="shared" si="1"/>
        <v>0</v>
      </c>
      <c r="J40" s="71"/>
      <c r="K40" s="51"/>
      <c r="L40" s="78"/>
      <c r="M40" s="6">
        <f t="shared" si="2"/>
        <v>0</v>
      </c>
      <c r="N40" s="41">
        <f t="shared" si="3"/>
        <v>0</v>
      </c>
      <c r="O40" s="41">
        <f t="shared" si="4"/>
        <v>0</v>
      </c>
      <c r="P40" s="41">
        <f t="shared" si="5"/>
        <v>0</v>
      </c>
      <c r="Q40" s="2"/>
    </row>
    <row r="41" spans="1:25" ht="24" customHeight="1">
      <c r="A41" s="75">
        <v>38</v>
      </c>
      <c r="B41" s="28"/>
      <c r="C41" s="85"/>
      <c r="D41" s="82"/>
      <c r="E41" s="28"/>
      <c r="F41" s="28"/>
      <c r="G41" s="37"/>
      <c r="H41" s="72">
        <f t="shared" si="0"/>
        <v>0</v>
      </c>
      <c r="I41" s="72">
        <f t="shared" si="1"/>
        <v>0</v>
      </c>
      <c r="J41" s="71"/>
      <c r="K41" s="51"/>
      <c r="L41" s="78"/>
      <c r="M41" s="6">
        <f t="shared" si="2"/>
        <v>0</v>
      </c>
      <c r="N41" s="41">
        <f t="shared" si="3"/>
        <v>0</v>
      </c>
      <c r="O41" s="41">
        <f t="shared" si="4"/>
        <v>0</v>
      </c>
      <c r="P41" s="41">
        <f t="shared" si="5"/>
        <v>0</v>
      </c>
      <c r="Q41" s="20"/>
    </row>
    <row r="42" spans="1:25" ht="24" customHeight="1">
      <c r="A42" s="75">
        <v>39</v>
      </c>
      <c r="B42" s="28"/>
      <c r="C42" s="85"/>
      <c r="D42" s="82"/>
      <c r="E42" s="28"/>
      <c r="F42" s="28"/>
      <c r="G42" s="37"/>
      <c r="H42" s="72">
        <f t="shared" si="0"/>
        <v>0</v>
      </c>
      <c r="I42" s="72">
        <f t="shared" si="1"/>
        <v>0</v>
      </c>
      <c r="J42" s="71"/>
      <c r="K42" s="51"/>
      <c r="L42" s="78"/>
      <c r="M42" s="6">
        <f t="shared" si="2"/>
        <v>0</v>
      </c>
      <c r="N42" s="41">
        <f t="shared" si="3"/>
        <v>0</v>
      </c>
      <c r="O42" s="41">
        <f t="shared" si="4"/>
        <v>0</v>
      </c>
      <c r="P42" s="41">
        <f t="shared" si="5"/>
        <v>0</v>
      </c>
      <c r="Q42" s="20"/>
    </row>
    <row r="43" spans="1:25">
      <c r="A43" s="75">
        <v>40</v>
      </c>
      <c r="B43" s="28"/>
      <c r="C43" s="85"/>
      <c r="D43" s="82"/>
      <c r="E43" s="28"/>
      <c r="F43" s="28"/>
      <c r="G43" s="37"/>
      <c r="H43" s="72">
        <f t="shared" si="0"/>
        <v>0</v>
      </c>
      <c r="I43" s="72">
        <f t="shared" si="1"/>
        <v>0</v>
      </c>
      <c r="J43" s="71"/>
      <c r="K43" s="51"/>
      <c r="L43" s="78"/>
      <c r="M43" s="6">
        <f t="shared" si="2"/>
        <v>0</v>
      </c>
      <c r="N43" s="41">
        <f t="shared" si="3"/>
        <v>0</v>
      </c>
      <c r="O43" s="41">
        <f t="shared" si="4"/>
        <v>0</v>
      </c>
      <c r="P43" s="41">
        <f t="shared" si="5"/>
        <v>0</v>
      </c>
    </row>
    <row r="44" spans="1:25">
      <c r="A44" s="75">
        <v>41</v>
      </c>
      <c r="B44" s="28"/>
      <c r="C44" s="85"/>
      <c r="D44" s="82"/>
      <c r="E44" s="28"/>
      <c r="F44" s="28"/>
      <c r="G44" s="37"/>
      <c r="H44" s="72">
        <f t="shared" si="0"/>
        <v>0</v>
      </c>
      <c r="I44" s="72">
        <f t="shared" si="1"/>
        <v>0</v>
      </c>
      <c r="J44" s="71"/>
      <c r="K44" s="51"/>
      <c r="L44" s="78"/>
      <c r="M44" s="6">
        <f t="shared" si="2"/>
        <v>0</v>
      </c>
      <c r="N44" s="41">
        <f t="shared" si="3"/>
        <v>0</v>
      </c>
      <c r="O44" s="41">
        <f t="shared" si="4"/>
        <v>0</v>
      </c>
      <c r="P44" s="41">
        <f t="shared" si="5"/>
        <v>0</v>
      </c>
    </row>
    <row r="45" spans="1:25">
      <c r="A45" s="75">
        <v>42</v>
      </c>
      <c r="B45" s="28"/>
      <c r="C45" s="85"/>
      <c r="D45" s="82"/>
      <c r="E45" s="28"/>
      <c r="F45" s="28"/>
      <c r="G45" s="37"/>
      <c r="H45" s="72">
        <f t="shared" si="0"/>
        <v>0</v>
      </c>
      <c r="I45" s="72">
        <f t="shared" si="1"/>
        <v>0</v>
      </c>
      <c r="J45" s="71"/>
      <c r="K45" s="51"/>
      <c r="L45" s="78"/>
      <c r="M45" s="6">
        <f t="shared" si="2"/>
        <v>0</v>
      </c>
      <c r="N45" s="41">
        <f t="shared" si="3"/>
        <v>0</v>
      </c>
      <c r="O45" s="41">
        <f t="shared" si="4"/>
        <v>0</v>
      </c>
      <c r="P45" s="41">
        <f t="shared" si="5"/>
        <v>0</v>
      </c>
    </row>
    <row r="46" spans="1:25">
      <c r="A46" s="75">
        <v>43</v>
      </c>
      <c r="B46" s="28"/>
      <c r="C46" s="85"/>
      <c r="D46" s="82"/>
      <c r="E46" s="28"/>
      <c r="F46" s="28"/>
      <c r="G46" s="37"/>
      <c r="H46" s="72">
        <f t="shared" si="0"/>
        <v>0</v>
      </c>
      <c r="I46" s="72">
        <f t="shared" si="1"/>
        <v>0</v>
      </c>
      <c r="J46" s="71"/>
      <c r="K46" s="51"/>
      <c r="L46" s="78"/>
      <c r="M46" s="6">
        <f t="shared" si="2"/>
        <v>0</v>
      </c>
      <c r="N46" s="41">
        <f t="shared" si="3"/>
        <v>0</v>
      </c>
      <c r="O46" s="41">
        <f t="shared" si="4"/>
        <v>0</v>
      </c>
      <c r="P46" s="41">
        <f t="shared" si="5"/>
        <v>0</v>
      </c>
    </row>
    <row r="47" spans="1:25">
      <c r="A47" s="75">
        <v>44</v>
      </c>
      <c r="B47" s="28"/>
      <c r="C47" s="85"/>
      <c r="D47" s="82"/>
      <c r="E47" s="28"/>
      <c r="F47" s="28"/>
      <c r="G47" s="37"/>
      <c r="H47" s="72">
        <f t="shared" si="0"/>
        <v>0</v>
      </c>
      <c r="I47" s="72">
        <f t="shared" si="1"/>
        <v>0</v>
      </c>
      <c r="J47" s="71"/>
      <c r="K47" s="51"/>
      <c r="L47" s="78"/>
      <c r="M47" s="6">
        <f t="shared" si="2"/>
        <v>0</v>
      </c>
      <c r="N47" s="41">
        <f t="shared" si="3"/>
        <v>0</v>
      </c>
      <c r="O47" s="41">
        <f t="shared" si="4"/>
        <v>0</v>
      </c>
      <c r="P47" s="41">
        <f t="shared" si="5"/>
        <v>0</v>
      </c>
    </row>
    <row r="49" spans="1:16">
      <c r="H49" s="56">
        <f>SUM(H4:H48)</f>
        <v>0</v>
      </c>
      <c r="I49" s="56">
        <f t="shared" ref="I49:J49" si="11">SUM(I4:I48)</f>
        <v>0</v>
      </c>
      <c r="J49" s="56">
        <f t="shared" si="11"/>
        <v>0</v>
      </c>
      <c r="K49" s="56"/>
      <c r="M49" s="32">
        <f>SUM(M4:M48)</f>
        <v>0</v>
      </c>
      <c r="N49" s="32">
        <f t="shared" ref="N49:P49" si="12">SUM(N4:N48)</f>
        <v>0</v>
      </c>
      <c r="O49" s="32">
        <f t="shared" si="12"/>
        <v>0</v>
      </c>
      <c r="P49" s="32">
        <f t="shared" si="12"/>
        <v>0</v>
      </c>
    </row>
    <row r="59" spans="1:16">
      <c r="A59" s="12">
        <v>56</v>
      </c>
      <c r="B59" s="61" t="s">
        <v>64</v>
      </c>
      <c r="C59" s="62">
        <v>120000068444</v>
      </c>
      <c r="D59" s="66">
        <v>243814</v>
      </c>
      <c r="E59" s="63" t="s">
        <v>77</v>
      </c>
      <c r="F59" s="63" t="s">
        <v>74</v>
      </c>
      <c r="G59" s="57" t="s">
        <v>93</v>
      </c>
      <c r="H59" s="58">
        <f t="shared" ref="H59:H67" si="13">J59/1.07</f>
        <v>100</v>
      </c>
      <c r="I59" s="64">
        <f t="shared" ref="I59:I67" si="14">J59-H59</f>
        <v>7</v>
      </c>
      <c r="J59" s="53">
        <v>107</v>
      </c>
      <c r="K59" s="65" t="s">
        <v>44</v>
      </c>
      <c r="M59" s="6">
        <f t="shared" ref="M59:M68" si="15">H59</f>
        <v>100</v>
      </c>
      <c r="N59" s="41">
        <f t="shared" ref="N59:N68" si="16">M59-(M59*50/100)</f>
        <v>50</v>
      </c>
      <c r="O59" s="41">
        <f t="shared" ref="O59:O68" si="17">M59-(M59*80/100)</f>
        <v>20</v>
      </c>
      <c r="P59" s="41">
        <f t="shared" ref="P59:P68" si="18">M59-(M59*70/100)</f>
        <v>30</v>
      </c>
    </row>
    <row r="60" spans="1:16">
      <c r="A60" s="12">
        <v>57</v>
      </c>
      <c r="B60" s="61" t="s">
        <v>65</v>
      </c>
      <c r="C60" s="62">
        <v>120000068446</v>
      </c>
      <c r="D60" s="66">
        <v>243815</v>
      </c>
      <c r="E60" s="63" t="s">
        <v>78</v>
      </c>
      <c r="F60" s="63" t="s">
        <v>79</v>
      </c>
      <c r="G60" s="57" t="s">
        <v>94</v>
      </c>
      <c r="H60" s="58">
        <f t="shared" si="13"/>
        <v>186.91588785046727</v>
      </c>
      <c r="I60" s="64">
        <f t="shared" si="14"/>
        <v>13.084112149532729</v>
      </c>
      <c r="J60" s="53">
        <v>200</v>
      </c>
      <c r="K60" s="59" t="s">
        <v>44</v>
      </c>
      <c r="M60" s="6">
        <f t="shared" si="15"/>
        <v>186.91588785046727</v>
      </c>
      <c r="N60" s="41">
        <f t="shared" si="16"/>
        <v>93.457943925233636</v>
      </c>
      <c r="O60" s="41">
        <f t="shared" si="17"/>
        <v>37.383177570093466</v>
      </c>
      <c r="P60" s="41">
        <f t="shared" si="18"/>
        <v>56.074766355140184</v>
      </c>
    </row>
    <row r="61" spans="1:16">
      <c r="A61" s="12">
        <v>58</v>
      </c>
      <c r="B61" s="61" t="s">
        <v>66</v>
      </c>
      <c r="C61" s="62">
        <v>120000064299</v>
      </c>
      <c r="D61" s="66">
        <v>243816</v>
      </c>
      <c r="E61" s="63" t="s">
        <v>80</v>
      </c>
      <c r="F61" s="63" t="s">
        <v>81</v>
      </c>
      <c r="G61" s="57" t="s">
        <v>95</v>
      </c>
      <c r="H61" s="58">
        <f t="shared" si="13"/>
        <v>150</v>
      </c>
      <c r="I61" s="64">
        <f t="shared" si="14"/>
        <v>10.5</v>
      </c>
      <c r="J61" s="53">
        <v>160.5</v>
      </c>
      <c r="K61" s="59" t="s">
        <v>44</v>
      </c>
      <c r="M61" s="6">
        <f t="shared" si="15"/>
        <v>150</v>
      </c>
      <c r="N61" s="41">
        <f t="shared" si="16"/>
        <v>75</v>
      </c>
      <c r="O61" s="41">
        <f t="shared" si="17"/>
        <v>30</v>
      </c>
      <c r="P61" s="41">
        <f t="shared" si="18"/>
        <v>45</v>
      </c>
    </row>
    <row r="62" spans="1:16">
      <c r="A62" s="12">
        <v>59</v>
      </c>
      <c r="B62" s="61" t="s">
        <v>67</v>
      </c>
      <c r="C62" s="62">
        <v>120000068445</v>
      </c>
      <c r="D62" s="67">
        <v>243818</v>
      </c>
      <c r="E62" s="63" t="s">
        <v>82</v>
      </c>
      <c r="F62" s="63" t="s">
        <v>74</v>
      </c>
      <c r="G62" s="57" t="s">
        <v>96</v>
      </c>
      <c r="H62" s="58">
        <f t="shared" si="13"/>
        <v>100</v>
      </c>
      <c r="I62" s="64">
        <f t="shared" si="14"/>
        <v>7</v>
      </c>
      <c r="J62" s="53">
        <v>107</v>
      </c>
      <c r="K62" s="60" t="s">
        <v>18</v>
      </c>
      <c r="M62" s="6">
        <f t="shared" si="15"/>
        <v>100</v>
      </c>
      <c r="N62" s="41">
        <f t="shared" si="16"/>
        <v>50</v>
      </c>
      <c r="O62" s="41">
        <f t="shared" si="17"/>
        <v>20</v>
      </c>
      <c r="P62" s="41">
        <f t="shared" si="18"/>
        <v>30</v>
      </c>
    </row>
    <row r="63" spans="1:16">
      <c r="A63" s="12">
        <v>60</v>
      </c>
      <c r="B63" s="61" t="s">
        <v>68</v>
      </c>
      <c r="C63" s="62">
        <v>120000068453</v>
      </c>
      <c r="D63" s="67">
        <v>243818</v>
      </c>
      <c r="E63" s="63" t="s">
        <v>83</v>
      </c>
      <c r="F63" s="63" t="s">
        <v>84</v>
      </c>
      <c r="G63" s="57" t="s">
        <v>97</v>
      </c>
      <c r="H63" s="58">
        <f t="shared" si="13"/>
        <v>150</v>
      </c>
      <c r="I63" s="64">
        <f t="shared" si="14"/>
        <v>10.5</v>
      </c>
      <c r="J63" s="53">
        <v>160.5</v>
      </c>
      <c r="K63" s="60" t="s">
        <v>18</v>
      </c>
      <c r="M63" s="6">
        <f t="shared" si="15"/>
        <v>150</v>
      </c>
      <c r="N63" s="41">
        <f t="shared" si="16"/>
        <v>75</v>
      </c>
      <c r="O63" s="41">
        <f t="shared" si="17"/>
        <v>30</v>
      </c>
      <c r="P63" s="41">
        <f t="shared" si="18"/>
        <v>45</v>
      </c>
    </row>
    <row r="64" spans="1:16">
      <c r="A64" s="12">
        <v>61</v>
      </c>
      <c r="B64" s="63" t="s">
        <v>69</v>
      </c>
      <c r="C64" s="62">
        <v>120000068455</v>
      </c>
      <c r="D64" s="66">
        <v>243822</v>
      </c>
      <c r="E64" s="63" t="s">
        <v>85</v>
      </c>
      <c r="F64" s="63" t="s">
        <v>86</v>
      </c>
      <c r="G64" s="57" t="s">
        <v>98</v>
      </c>
      <c r="H64" s="58">
        <f t="shared" si="13"/>
        <v>46.728971962616818</v>
      </c>
      <c r="I64" s="64">
        <f t="shared" si="14"/>
        <v>3.2710280373831822</v>
      </c>
      <c r="J64" s="53">
        <v>50</v>
      </c>
      <c r="K64" s="60" t="s">
        <v>18</v>
      </c>
      <c r="M64" s="6">
        <f t="shared" si="15"/>
        <v>46.728971962616818</v>
      </c>
      <c r="N64" s="41">
        <f t="shared" si="16"/>
        <v>23.364485981308409</v>
      </c>
      <c r="O64" s="41">
        <f t="shared" si="17"/>
        <v>9.3457943925233664</v>
      </c>
      <c r="P64" s="41">
        <f t="shared" si="18"/>
        <v>14.018691588785046</v>
      </c>
    </row>
    <row r="65" spans="1:16">
      <c r="A65" s="12">
        <v>62</v>
      </c>
      <c r="B65" s="61" t="s">
        <v>70</v>
      </c>
      <c r="C65" s="62">
        <v>120000068466</v>
      </c>
      <c r="D65" s="66">
        <v>243825</v>
      </c>
      <c r="E65" s="63" t="s">
        <v>87</v>
      </c>
      <c r="F65" s="63" t="s">
        <v>88</v>
      </c>
      <c r="G65" s="57" t="s">
        <v>99</v>
      </c>
      <c r="H65" s="58">
        <f t="shared" si="13"/>
        <v>100</v>
      </c>
      <c r="I65" s="64">
        <f t="shared" si="14"/>
        <v>7</v>
      </c>
      <c r="J65" s="68">
        <v>107</v>
      </c>
      <c r="K65" s="60" t="s">
        <v>17</v>
      </c>
      <c r="M65" s="6">
        <f t="shared" si="15"/>
        <v>100</v>
      </c>
      <c r="N65" s="41">
        <f t="shared" si="16"/>
        <v>50</v>
      </c>
      <c r="O65" s="41">
        <f t="shared" si="17"/>
        <v>20</v>
      </c>
      <c r="P65" s="41">
        <f t="shared" si="18"/>
        <v>30</v>
      </c>
    </row>
    <row r="66" spans="1:16">
      <c r="A66" s="12">
        <v>63</v>
      </c>
      <c r="B66" s="48" t="s">
        <v>71</v>
      </c>
      <c r="C66" s="55">
        <v>120000068477</v>
      </c>
      <c r="D66" s="47">
        <v>243829</v>
      </c>
      <c r="E66" s="49" t="s">
        <v>89</v>
      </c>
      <c r="F66" s="49" t="s">
        <v>74</v>
      </c>
      <c r="G66" s="28" t="s">
        <v>100</v>
      </c>
      <c r="H66" s="30">
        <f t="shared" si="13"/>
        <v>100</v>
      </c>
      <c r="I66" s="52">
        <f t="shared" si="14"/>
        <v>7</v>
      </c>
      <c r="J66" s="54">
        <v>107</v>
      </c>
      <c r="K66" s="31" t="s">
        <v>44</v>
      </c>
      <c r="M66" s="6">
        <f t="shared" si="15"/>
        <v>100</v>
      </c>
      <c r="N66" s="41">
        <f t="shared" si="16"/>
        <v>50</v>
      </c>
      <c r="O66" s="41">
        <f t="shared" si="17"/>
        <v>20</v>
      </c>
      <c r="P66" s="41">
        <f t="shared" si="18"/>
        <v>30</v>
      </c>
    </row>
    <row r="67" spans="1:16">
      <c r="A67" s="12">
        <v>64</v>
      </c>
      <c r="B67" s="50" t="s">
        <v>72</v>
      </c>
      <c r="C67" s="55">
        <v>120000022039</v>
      </c>
      <c r="D67" s="47">
        <v>243830</v>
      </c>
      <c r="E67" s="49" t="s">
        <v>90</v>
      </c>
      <c r="F67" s="49" t="s">
        <v>91</v>
      </c>
      <c r="G67" s="28" t="s">
        <v>101</v>
      </c>
      <c r="H67" s="30">
        <f t="shared" si="13"/>
        <v>155.75700934579439</v>
      </c>
      <c r="I67" s="30">
        <f t="shared" si="14"/>
        <v>10.90299065420561</v>
      </c>
      <c r="J67" s="54">
        <v>166.66</v>
      </c>
      <c r="K67" s="31" t="s">
        <v>44</v>
      </c>
      <c r="M67" s="6">
        <f t="shared" si="15"/>
        <v>155.75700934579439</v>
      </c>
      <c r="N67" s="41">
        <f t="shared" si="16"/>
        <v>77.878504672897193</v>
      </c>
      <c r="O67" s="41">
        <f t="shared" si="17"/>
        <v>31.151401869158889</v>
      </c>
      <c r="P67" s="41">
        <f t="shared" si="18"/>
        <v>46.727102803738319</v>
      </c>
    </row>
    <row r="68" spans="1:16">
      <c r="A68" s="12">
        <v>65</v>
      </c>
      <c r="B68" s="48" t="s">
        <v>73</v>
      </c>
      <c r="C68" s="55">
        <v>120000010603</v>
      </c>
      <c r="D68" s="47">
        <v>243830</v>
      </c>
      <c r="E68" s="49" t="s">
        <v>92</v>
      </c>
      <c r="F68" s="49" t="s">
        <v>74</v>
      </c>
      <c r="G68" s="28" t="s">
        <v>102</v>
      </c>
      <c r="H68" s="30">
        <f t="shared" ref="H68" si="19">J68/1.07</f>
        <v>100</v>
      </c>
      <c r="I68" s="30">
        <f t="shared" ref="I68" si="20">J68-H68</f>
        <v>7</v>
      </c>
      <c r="J68" s="54">
        <v>107</v>
      </c>
      <c r="K68" s="51" t="s">
        <v>18</v>
      </c>
      <c r="M68" s="6">
        <f t="shared" si="15"/>
        <v>100</v>
      </c>
      <c r="N68" s="41">
        <f t="shared" si="16"/>
        <v>50</v>
      </c>
      <c r="O68" s="41">
        <f t="shared" si="17"/>
        <v>20</v>
      </c>
      <c r="P68" s="41">
        <f t="shared" si="18"/>
        <v>30</v>
      </c>
    </row>
    <row r="70" spans="1:16">
      <c r="H70" s="56">
        <f>SUM(H4:H69)</f>
        <v>1189.4018691588785</v>
      </c>
      <c r="I70" s="56">
        <f t="shared" ref="I70:P70" si="21">SUM(I4:I69)</f>
        <v>83.258130841121528</v>
      </c>
      <c r="J70" s="56">
        <f t="shared" si="21"/>
        <v>1272.6600000000001</v>
      </c>
      <c r="K70" s="56">
        <f t="shared" si="21"/>
        <v>0</v>
      </c>
      <c r="L70" s="56">
        <f t="shared" si="21"/>
        <v>0</v>
      </c>
      <c r="M70" s="56">
        <f t="shared" si="21"/>
        <v>1189.4018691588785</v>
      </c>
      <c r="N70" s="56">
        <f t="shared" si="21"/>
        <v>594.70093457943926</v>
      </c>
      <c r="O70" s="56">
        <f t="shared" si="21"/>
        <v>237.88037383177573</v>
      </c>
      <c r="P70" s="56">
        <f t="shared" si="21"/>
        <v>356.82056074766354</v>
      </c>
    </row>
  </sheetData>
  <mergeCells count="36">
    <mergeCell ref="A1:Y1"/>
    <mergeCell ref="A2:A3"/>
    <mergeCell ref="B2:B3"/>
    <mergeCell ref="C2:C3"/>
    <mergeCell ref="D2:D3"/>
    <mergeCell ref="G2:G3"/>
    <mergeCell ref="H2:H3"/>
    <mergeCell ref="I2:I3"/>
    <mergeCell ref="J2:J3"/>
    <mergeCell ref="F2:F3"/>
    <mergeCell ref="E2:E3"/>
    <mergeCell ref="R20:S20"/>
    <mergeCell ref="R24:Y24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9:S9"/>
    <mergeCell ref="K2:K3"/>
    <mergeCell ref="M2:M3"/>
    <mergeCell ref="N2:N3"/>
    <mergeCell ref="O2:O3"/>
    <mergeCell ref="P2:P3"/>
    <mergeCell ref="R4:S4"/>
    <mergeCell ref="R5:S5"/>
    <mergeCell ref="R6:S6"/>
    <mergeCell ref="R7:S7"/>
    <mergeCell ref="R8:S8"/>
    <mergeCell ref="R2:S2"/>
    <mergeCell ref="R3:S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E7380-CFAF-47D0-8CE8-B6FE1B3353CC}">
  <dimension ref="A1:AF68"/>
  <sheetViews>
    <sheetView view="pageBreakPreview" zoomScale="70" zoomScaleNormal="80" zoomScaleSheetLayoutView="70" workbookViewId="0">
      <selection activeCell="L2" sqref="A2:XFD58"/>
    </sheetView>
  </sheetViews>
  <sheetFormatPr defaultRowHeight="23.4"/>
  <cols>
    <col min="1" max="1" width="5.6640625" style="42" bestFit="1" customWidth="1"/>
    <col min="2" max="2" width="26" style="42" bestFit="1" customWidth="1"/>
    <col min="3" max="3" width="15.5546875" style="43" customWidth="1"/>
    <col min="4" max="4" width="11.21875" style="42" bestFit="1" customWidth="1"/>
    <col min="5" max="5" width="27.77734375" style="42" customWidth="1"/>
    <col min="6" max="6" width="21.6640625" style="42" customWidth="1"/>
    <col min="7" max="7" width="20.109375" style="42" customWidth="1"/>
    <col min="8" max="8" width="15.33203125" style="42" bestFit="1" customWidth="1"/>
    <col min="9" max="9" width="7.77734375" style="42" bestFit="1" customWidth="1"/>
    <col min="10" max="10" width="15.5546875" style="42" bestFit="1" customWidth="1"/>
    <col min="11" max="11" width="25.21875" style="42" customWidth="1"/>
    <col min="12" max="12" width="2.44140625" style="42" customWidth="1"/>
    <col min="13" max="13" width="12" style="42" customWidth="1"/>
    <col min="14" max="14" width="11.77734375" style="42" customWidth="1"/>
    <col min="15" max="15" width="15.109375" style="42" customWidth="1"/>
    <col min="16" max="16" width="10" style="42" bestFit="1" customWidth="1"/>
    <col min="17" max="17" width="2.5546875" style="42" customWidth="1"/>
    <col min="18" max="18" width="4.33203125" style="42" bestFit="1" customWidth="1"/>
    <col min="19" max="19" width="31.44140625" style="42" bestFit="1" customWidth="1"/>
    <col min="20" max="20" width="21.77734375" style="42" bestFit="1" customWidth="1"/>
    <col min="21" max="21" width="13.109375" style="42" bestFit="1" customWidth="1"/>
    <col min="22" max="22" width="8" style="42" bestFit="1" customWidth="1"/>
    <col min="23" max="23" width="9.6640625" style="42" bestFit="1" customWidth="1"/>
    <col min="24" max="24" width="10.5546875" style="42" bestFit="1" customWidth="1"/>
    <col min="25" max="25" width="11.109375" style="42" bestFit="1" customWidth="1"/>
    <col min="26" max="16384" width="8.88671875" style="42"/>
  </cols>
  <sheetData>
    <row r="1" spans="1:32" ht="34.200000000000003" customHeight="1">
      <c r="A1" s="193" t="s">
        <v>104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25"/>
      <c r="AA1" s="25"/>
      <c r="AB1" s="25"/>
      <c r="AC1" s="25"/>
    </row>
    <row r="2" spans="1:32" s="77" customFormat="1" ht="24" customHeight="1">
      <c r="A2" s="175" t="s">
        <v>0</v>
      </c>
      <c r="B2" s="177" t="s">
        <v>1</v>
      </c>
      <c r="C2" s="178" t="s">
        <v>2</v>
      </c>
      <c r="D2" s="179" t="s">
        <v>3</v>
      </c>
      <c r="E2" s="180" t="s">
        <v>106</v>
      </c>
      <c r="F2" s="180" t="s">
        <v>63</v>
      </c>
      <c r="G2" s="177" t="s">
        <v>4</v>
      </c>
      <c r="H2" s="182" t="s">
        <v>5</v>
      </c>
      <c r="I2" s="182" t="s">
        <v>6</v>
      </c>
      <c r="J2" s="182" t="s">
        <v>7</v>
      </c>
      <c r="K2" s="182" t="s">
        <v>8</v>
      </c>
      <c r="L2" s="11"/>
      <c r="M2" s="170" t="s">
        <v>9</v>
      </c>
      <c r="N2" s="170" t="s">
        <v>10</v>
      </c>
      <c r="O2" s="170" t="s">
        <v>11</v>
      </c>
      <c r="P2" s="170" t="s">
        <v>12</v>
      </c>
      <c r="Q2" s="11"/>
      <c r="R2" s="183" t="s">
        <v>13</v>
      </c>
      <c r="S2" s="183"/>
      <c r="T2" s="76">
        <f>SUM(M49)</f>
        <v>0</v>
      </c>
      <c r="U2" s="11"/>
      <c r="V2" s="11"/>
      <c r="W2" s="11"/>
      <c r="X2" s="11"/>
      <c r="Y2" s="11"/>
    </row>
    <row r="3" spans="1:32" s="77" customFormat="1" ht="24" customHeight="1">
      <c r="A3" s="176"/>
      <c r="B3" s="177"/>
      <c r="C3" s="178"/>
      <c r="D3" s="179"/>
      <c r="E3" s="181"/>
      <c r="F3" s="181"/>
      <c r="G3" s="177"/>
      <c r="H3" s="182"/>
      <c r="I3" s="182"/>
      <c r="J3" s="182"/>
      <c r="K3" s="182"/>
      <c r="L3" s="11"/>
      <c r="M3" s="171"/>
      <c r="N3" s="171"/>
      <c r="O3" s="171"/>
      <c r="P3" s="171"/>
      <c r="Q3" s="11"/>
      <c r="R3" s="183" t="s">
        <v>14</v>
      </c>
      <c r="S3" s="183"/>
      <c r="T3" s="76">
        <f>SUM(N49)</f>
        <v>0</v>
      </c>
      <c r="U3" s="11"/>
      <c r="V3" s="11"/>
      <c r="W3" s="11"/>
      <c r="X3" s="11"/>
      <c r="Y3" s="11"/>
    </row>
    <row r="4" spans="1:32" s="78" customFormat="1" ht="24" customHeight="1">
      <c r="A4" s="75">
        <v>1</v>
      </c>
      <c r="B4" s="28"/>
      <c r="C4" s="85"/>
      <c r="D4" s="82"/>
      <c r="E4" s="28"/>
      <c r="F4" s="28"/>
      <c r="G4" s="37"/>
      <c r="H4" s="72">
        <f t="shared" ref="H4:H47" si="0">J4/1.07</f>
        <v>0</v>
      </c>
      <c r="I4" s="72">
        <f t="shared" ref="I4:I47" si="1">J4-H4</f>
        <v>0</v>
      </c>
      <c r="J4" s="71"/>
      <c r="K4" s="51"/>
      <c r="M4" s="6">
        <f t="shared" ref="M4:M47" si="2">H4</f>
        <v>0</v>
      </c>
      <c r="N4" s="41">
        <f t="shared" ref="N4:N47" si="3">M4-(M4*50/100)</f>
        <v>0</v>
      </c>
      <c r="O4" s="41">
        <f t="shared" ref="O4:O47" si="4">M4-(M4*80/100)</f>
        <v>0</v>
      </c>
      <c r="P4" s="41">
        <f t="shared" ref="P4:P47" si="5">M4-(M4*70/100)</f>
        <v>0</v>
      </c>
      <c r="Q4" s="45"/>
      <c r="R4" s="172" t="s">
        <v>16</v>
      </c>
      <c r="S4" s="172"/>
      <c r="T4" s="13">
        <f>T3*15/100</f>
        <v>0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8" customFormat="1" ht="24" customHeight="1">
      <c r="A5" s="75">
        <v>2</v>
      </c>
      <c r="B5" s="28"/>
      <c r="C5" s="85"/>
      <c r="D5" s="82"/>
      <c r="E5" s="28"/>
      <c r="F5" s="28"/>
      <c r="G5" s="37"/>
      <c r="H5" s="72">
        <f t="shared" si="0"/>
        <v>0</v>
      </c>
      <c r="I5" s="72">
        <f t="shared" si="1"/>
        <v>0</v>
      </c>
      <c r="J5" s="71"/>
      <c r="K5" s="51"/>
      <c r="M5" s="6">
        <f t="shared" si="2"/>
        <v>0</v>
      </c>
      <c r="N5" s="41">
        <f t="shared" si="3"/>
        <v>0</v>
      </c>
      <c r="O5" s="41">
        <f t="shared" si="4"/>
        <v>0</v>
      </c>
      <c r="P5" s="41">
        <f t="shared" si="5"/>
        <v>0</v>
      </c>
      <c r="Q5" s="45"/>
      <c r="R5" s="172" t="s">
        <v>17</v>
      </c>
      <c r="S5" s="172"/>
      <c r="T5" s="13">
        <f>T3*15/100</f>
        <v>0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69" customFormat="1">
      <c r="A6" s="75">
        <v>3</v>
      </c>
      <c r="B6" s="28"/>
      <c r="C6" s="85"/>
      <c r="D6" s="82"/>
      <c r="E6" s="28"/>
      <c r="F6" s="28"/>
      <c r="G6" s="37"/>
      <c r="H6" s="72">
        <f t="shared" si="0"/>
        <v>0</v>
      </c>
      <c r="I6" s="72">
        <f t="shared" si="1"/>
        <v>0</v>
      </c>
      <c r="J6" s="71"/>
      <c r="K6" s="51"/>
      <c r="L6" s="78"/>
      <c r="M6" s="6">
        <f t="shared" si="2"/>
        <v>0</v>
      </c>
      <c r="N6" s="41">
        <f t="shared" si="3"/>
        <v>0</v>
      </c>
      <c r="O6" s="41">
        <f t="shared" si="4"/>
        <v>0</v>
      </c>
      <c r="P6" s="41">
        <f t="shared" si="5"/>
        <v>0</v>
      </c>
      <c r="R6" s="172" t="s">
        <v>15</v>
      </c>
      <c r="S6" s="172"/>
      <c r="T6" s="13">
        <f>T3*15/100</f>
        <v>0</v>
      </c>
      <c r="U6" s="2"/>
      <c r="V6" s="2"/>
      <c r="W6" s="2"/>
      <c r="X6" s="2"/>
      <c r="Y6" s="11"/>
      <c r="Z6" s="42"/>
      <c r="AA6" s="42"/>
      <c r="AB6" s="42"/>
      <c r="AC6" s="42"/>
    </row>
    <row r="7" spans="1:32" s="78" customFormat="1" ht="24" customHeight="1">
      <c r="A7" s="75">
        <v>4</v>
      </c>
      <c r="B7" s="28"/>
      <c r="C7" s="85"/>
      <c r="D7" s="82"/>
      <c r="E7" s="28"/>
      <c r="F7" s="28"/>
      <c r="G7" s="37"/>
      <c r="H7" s="72">
        <f t="shared" si="0"/>
        <v>0</v>
      </c>
      <c r="I7" s="72">
        <f t="shared" si="1"/>
        <v>0</v>
      </c>
      <c r="J7" s="71"/>
      <c r="K7" s="51"/>
      <c r="M7" s="6">
        <f t="shared" si="2"/>
        <v>0</v>
      </c>
      <c r="N7" s="41">
        <f t="shared" si="3"/>
        <v>0</v>
      </c>
      <c r="O7" s="41">
        <f t="shared" si="4"/>
        <v>0</v>
      </c>
      <c r="P7" s="41">
        <f t="shared" si="5"/>
        <v>0</v>
      </c>
      <c r="Q7" s="45"/>
      <c r="R7" s="172" t="s">
        <v>19</v>
      </c>
      <c r="S7" s="172"/>
      <c r="T7" s="13">
        <f>T3*3/100</f>
        <v>0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8" customFormat="1" ht="24" customHeight="1">
      <c r="A8" s="75">
        <v>5</v>
      </c>
      <c r="B8" s="28"/>
      <c r="C8" s="85"/>
      <c r="D8" s="82"/>
      <c r="E8" s="28"/>
      <c r="F8" s="28"/>
      <c r="G8" s="37"/>
      <c r="H8" s="72">
        <f t="shared" si="0"/>
        <v>0</v>
      </c>
      <c r="I8" s="72">
        <f t="shared" si="1"/>
        <v>0</v>
      </c>
      <c r="J8" s="71"/>
      <c r="K8" s="51"/>
      <c r="M8" s="6">
        <f t="shared" si="2"/>
        <v>0</v>
      </c>
      <c r="N8" s="41">
        <f t="shared" si="3"/>
        <v>0</v>
      </c>
      <c r="O8" s="41">
        <f t="shared" si="4"/>
        <v>0</v>
      </c>
      <c r="P8" s="41">
        <f t="shared" si="5"/>
        <v>0</v>
      </c>
      <c r="Q8" s="45"/>
      <c r="R8" s="172" t="s">
        <v>20</v>
      </c>
      <c r="S8" s="172"/>
      <c r="T8" s="13">
        <f>T3*52/100</f>
        <v>0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8" customFormat="1" ht="24" customHeight="1">
      <c r="A9" s="75">
        <v>6</v>
      </c>
      <c r="B9" s="28"/>
      <c r="C9" s="85"/>
      <c r="D9" s="82"/>
      <c r="E9" s="28"/>
      <c r="F9" s="28"/>
      <c r="G9" s="37"/>
      <c r="H9" s="72">
        <f t="shared" si="0"/>
        <v>0</v>
      </c>
      <c r="I9" s="72">
        <f t="shared" si="1"/>
        <v>0</v>
      </c>
      <c r="J9" s="71"/>
      <c r="K9" s="51"/>
      <c r="M9" s="6">
        <f t="shared" si="2"/>
        <v>0</v>
      </c>
      <c r="N9" s="41">
        <f t="shared" si="3"/>
        <v>0</v>
      </c>
      <c r="O9" s="41">
        <f t="shared" si="4"/>
        <v>0</v>
      </c>
      <c r="P9" s="41">
        <f t="shared" si="5"/>
        <v>0</v>
      </c>
      <c r="Q9" s="45"/>
      <c r="R9" s="183" t="s">
        <v>21</v>
      </c>
      <c r="S9" s="183"/>
      <c r="T9" s="76">
        <f>SUM(O49)</f>
        <v>0</v>
      </c>
      <c r="U9" s="2"/>
      <c r="V9" s="2"/>
      <c r="W9" s="2"/>
      <c r="X9" s="2"/>
      <c r="Y9" s="11"/>
      <c r="Z9" s="42"/>
      <c r="AA9" s="42"/>
      <c r="AB9" s="42"/>
      <c r="AC9" s="42"/>
      <c r="AD9" s="42"/>
      <c r="AE9" s="42"/>
      <c r="AF9" s="42"/>
    </row>
    <row r="10" spans="1:32" ht="24" customHeight="1">
      <c r="A10" s="75">
        <v>7</v>
      </c>
      <c r="B10" s="28"/>
      <c r="C10" s="85"/>
      <c r="D10" s="82"/>
      <c r="E10" s="28"/>
      <c r="F10" s="28"/>
      <c r="G10" s="37"/>
      <c r="H10" s="72">
        <f t="shared" si="0"/>
        <v>0</v>
      </c>
      <c r="I10" s="72">
        <f t="shared" si="1"/>
        <v>0</v>
      </c>
      <c r="J10" s="71"/>
      <c r="K10" s="51"/>
      <c r="L10" s="78"/>
      <c r="M10" s="6">
        <f t="shared" si="2"/>
        <v>0</v>
      </c>
      <c r="N10" s="41">
        <f t="shared" si="3"/>
        <v>0</v>
      </c>
      <c r="O10" s="41">
        <f t="shared" si="4"/>
        <v>0</v>
      </c>
      <c r="P10" s="41">
        <f t="shared" si="5"/>
        <v>0</v>
      </c>
      <c r="Q10" s="11"/>
      <c r="R10" s="191" t="s">
        <v>22</v>
      </c>
      <c r="S10" s="191"/>
      <c r="T10" s="7">
        <f>SUM(T9)</f>
        <v>0</v>
      </c>
      <c r="U10" s="8"/>
      <c r="V10" s="8"/>
      <c r="W10" s="8"/>
      <c r="X10" s="8"/>
      <c r="Y10" s="1"/>
      <c r="Z10" s="46"/>
      <c r="AA10" s="46"/>
      <c r="AB10" s="46"/>
      <c r="AC10" s="46"/>
    </row>
    <row r="11" spans="1:32" ht="24" customHeight="1">
      <c r="A11" s="75">
        <v>8</v>
      </c>
      <c r="B11" s="28"/>
      <c r="C11" s="85"/>
      <c r="D11" s="82"/>
      <c r="E11" s="28"/>
      <c r="F11" s="28"/>
      <c r="G11" s="37"/>
      <c r="H11" s="72">
        <f t="shared" si="0"/>
        <v>0</v>
      </c>
      <c r="I11" s="72">
        <f t="shared" si="1"/>
        <v>0</v>
      </c>
      <c r="J11" s="71"/>
      <c r="K11" s="51"/>
      <c r="L11" s="78"/>
      <c r="M11" s="6">
        <f t="shared" si="2"/>
        <v>0</v>
      </c>
      <c r="N11" s="41">
        <f t="shared" si="3"/>
        <v>0</v>
      </c>
      <c r="O11" s="41">
        <f t="shared" si="4"/>
        <v>0</v>
      </c>
      <c r="P11" s="41">
        <f t="shared" si="5"/>
        <v>0</v>
      </c>
      <c r="Q11" s="11"/>
      <c r="R11" s="183" t="s">
        <v>23</v>
      </c>
      <c r="S11" s="183"/>
      <c r="T11" s="76">
        <f>SUM(P49)</f>
        <v>0</v>
      </c>
      <c r="U11" s="2"/>
      <c r="V11" s="2"/>
      <c r="W11" s="2"/>
      <c r="X11" s="2"/>
      <c r="Y11" s="11"/>
    </row>
    <row r="12" spans="1:32" ht="24" customHeight="1">
      <c r="A12" s="75">
        <v>9</v>
      </c>
      <c r="B12" s="28"/>
      <c r="C12" s="85"/>
      <c r="D12" s="82"/>
      <c r="E12" s="28"/>
      <c r="F12" s="28"/>
      <c r="G12" s="37"/>
      <c r="H12" s="72">
        <f t="shared" si="0"/>
        <v>0</v>
      </c>
      <c r="I12" s="72">
        <f t="shared" si="1"/>
        <v>0</v>
      </c>
      <c r="J12" s="71"/>
      <c r="K12" s="51"/>
      <c r="L12" s="78"/>
      <c r="M12" s="6">
        <f t="shared" si="2"/>
        <v>0</v>
      </c>
      <c r="N12" s="41">
        <f t="shared" si="3"/>
        <v>0</v>
      </c>
      <c r="O12" s="41">
        <f t="shared" si="4"/>
        <v>0</v>
      </c>
      <c r="P12" s="41">
        <f t="shared" si="5"/>
        <v>0</v>
      </c>
      <c r="Q12" s="11"/>
      <c r="R12" s="172" t="s">
        <v>16</v>
      </c>
      <c r="S12" s="172"/>
      <c r="T12" s="14">
        <f>SUM(P11)</f>
        <v>0</v>
      </c>
      <c r="U12" s="2"/>
      <c r="V12" s="2"/>
      <c r="W12" s="2"/>
      <c r="X12" s="2"/>
      <c r="Y12" s="11"/>
    </row>
    <row r="13" spans="1:32" ht="24" customHeight="1">
      <c r="A13" s="75">
        <v>10</v>
      </c>
      <c r="B13" s="28"/>
      <c r="C13" s="85"/>
      <c r="D13" s="82"/>
      <c r="E13" s="28"/>
      <c r="F13" s="28"/>
      <c r="G13" s="37"/>
      <c r="H13" s="72">
        <f t="shared" si="0"/>
        <v>0</v>
      </c>
      <c r="I13" s="72">
        <f t="shared" si="1"/>
        <v>0</v>
      </c>
      <c r="J13" s="71"/>
      <c r="K13" s="51"/>
      <c r="L13" s="78"/>
      <c r="M13" s="6">
        <f t="shared" si="2"/>
        <v>0</v>
      </c>
      <c r="N13" s="41">
        <f t="shared" si="3"/>
        <v>0</v>
      </c>
      <c r="O13" s="41">
        <f t="shared" si="4"/>
        <v>0</v>
      </c>
      <c r="P13" s="41">
        <f t="shared" si="5"/>
        <v>0</v>
      </c>
      <c r="Q13" s="11"/>
      <c r="R13" s="172" t="s">
        <v>17</v>
      </c>
      <c r="S13" s="172"/>
      <c r="T13" s="14">
        <f>SUM(P5,P10,P35,P47)</f>
        <v>0</v>
      </c>
      <c r="U13" s="2"/>
      <c r="V13" s="2"/>
      <c r="W13" s="2"/>
      <c r="X13" s="2"/>
      <c r="Y13" s="11"/>
      <c r="AD13" s="46"/>
      <c r="AE13" s="46"/>
      <c r="AF13" s="46"/>
    </row>
    <row r="14" spans="1:32" ht="24" customHeight="1">
      <c r="A14" s="75">
        <v>11</v>
      </c>
      <c r="B14" s="28"/>
      <c r="C14" s="85"/>
      <c r="D14" s="82"/>
      <c r="E14" s="28"/>
      <c r="F14" s="28"/>
      <c r="G14" s="37"/>
      <c r="H14" s="72">
        <f t="shared" si="0"/>
        <v>0</v>
      </c>
      <c r="I14" s="72">
        <f t="shared" si="1"/>
        <v>0</v>
      </c>
      <c r="J14" s="71"/>
      <c r="K14" s="51"/>
      <c r="L14" s="78"/>
      <c r="M14" s="6">
        <f t="shared" si="2"/>
        <v>0</v>
      </c>
      <c r="N14" s="41">
        <f t="shared" si="3"/>
        <v>0</v>
      </c>
      <c r="O14" s="41">
        <f t="shared" si="4"/>
        <v>0</v>
      </c>
      <c r="P14" s="41">
        <f t="shared" si="5"/>
        <v>0</v>
      </c>
      <c r="Q14" s="11"/>
      <c r="R14" s="172" t="s">
        <v>15</v>
      </c>
      <c r="S14" s="172"/>
      <c r="T14" s="14">
        <f>SUM(P6,P8:P9,P13,P21,P30:P31,P44)</f>
        <v>0</v>
      </c>
      <c r="U14" s="2"/>
      <c r="V14" s="2"/>
      <c r="W14" s="2"/>
      <c r="X14" s="2"/>
      <c r="Y14" s="11"/>
    </row>
    <row r="15" spans="1:32" ht="24" customHeight="1">
      <c r="A15" s="75">
        <v>12</v>
      </c>
      <c r="B15" s="28"/>
      <c r="C15" s="85"/>
      <c r="D15" s="82"/>
      <c r="E15" s="28"/>
      <c r="F15" s="28"/>
      <c r="G15" s="37"/>
      <c r="H15" s="72">
        <f t="shared" si="0"/>
        <v>0</v>
      </c>
      <c r="I15" s="72">
        <f t="shared" si="1"/>
        <v>0</v>
      </c>
      <c r="J15" s="71"/>
      <c r="K15" s="51"/>
      <c r="L15" s="78"/>
      <c r="M15" s="6">
        <f t="shared" si="2"/>
        <v>0</v>
      </c>
      <c r="N15" s="41">
        <f t="shared" si="3"/>
        <v>0</v>
      </c>
      <c r="O15" s="41">
        <f t="shared" si="4"/>
        <v>0</v>
      </c>
      <c r="P15" s="41">
        <f t="shared" si="5"/>
        <v>0</v>
      </c>
      <c r="Q15" s="11"/>
      <c r="R15" s="172" t="s">
        <v>19</v>
      </c>
      <c r="S15" s="172"/>
      <c r="T15" s="14">
        <f>SUM(P14,P16,P42)</f>
        <v>0</v>
      </c>
      <c r="U15" s="2"/>
      <c r="V15" s="2"/>
      <c r="W15" s="2"/>
      <c r="X15" s="2"/>
      <c r="Y15" s="11"/>
    </row>
    <row r="16" spans="1:32" s="46" customFormat="1" ht="24" customHeight="1">
      <c r="A16" s="75">
        <v>13</v>
      </c>
      <c r="B16" s="28"/>
      <c r="C16" s="85"/>
      <c r="D16" s="82"/>
      <c r="E16" s="28"/>
      <c r="F16" s="28"/>
      <c r="G16" s="37"/>
      <c r="H16" s="72">
        <f t="shared" si="0"/>
        <v>0</v>
      </c>
      <c r="I16" s="72">
        <f t="shared" si="1"/>
        <v>0</v>
      </c>
      <c r="J16" s="71"/>
      <c r="K16" s="51"/>
      <c r="L16" s="78"/>
      <c r="M16" s="6">
        <f t="shared" si="2"/>
        <v>0</v>
      </c>
      <c r="N16" s="41">
        <f t="shared" si="3"/>
        <v>0</v>
      </c>
      <c r="O16" s="41">
        <f t="shared" si="4"/>
        <v>0</v>
      </c>
      <c r="P16" s="41">
        <f t="shared" si="5"/>
        <v>0</v>
      </c>
      <c r="Q16" s="1"/>
      <c r="R16" s="172" t="s">
        <v>22</v>
      </c>
      <c r="S16" s="172"/>
      <c r="T16" s="14">
        <f>SUM(P4,P7,P12,P15,P17:P20,P23:P29,P32:P34,P36:P41,P43,P46)</f>
        <v>0</v>
      </c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ht="24" customHeight="1">
      <c r="A17" s="75">
        <v>14</v>
      </c>
      <c r="B17" s="28"/>
      <c r="C17" s="85"/>
      <c r="D17" s="82"/>
      <c r="E17" s="28"/>
      <c r="F17" s="28"/>
      <c r="G17" s="37"/>
      <c r="H17" s="72">
        <f t="shared" si="0"/>
        <v>0</v>
      </c>
      <c r="I17" s="72">
        <f t="shared" si="1"/>
        <v>0</v>
      </c>
      <c r="J17" s="71"/>
      <c r="K17" s="51"/>
      <c r="L17" s="78"/>
      <c r="M17" s="6">
        <f t="shared" si="2"/>
        <v>0</v>
      </c>
      <c r="N17" s="41">
        <f t="shared" si="3"/>
        <v>0</v>
      </c>
      <c r="O17" s="41">
        <f t="shared" si="4"/>
        <v>0</v>
      </c>
      <c r="P17" s="41">
        <f t="shared" si="5"/>
        <v>0</v>
      </c>
      <c r="Q17" s="11"/>
      <c r="R17" s="186" t="s">
        <v>24</v>
      </c>
      <c r="S17" s="187"/>
      <c r="T17" s="14"/>
      <c r="U17" s="2"/>
      <c r="V17" s="2"/>
      <c r="W17" s="2"/>
      <c r="X17" s="2"/>
      <c r="Y17" s="11"/>
    </row>
    <row r="18" spans="1:25" ht="24" customHeight="1">
      <c r="A18" s="75">
        <v>15</v>
      </c>
      <c r="B18" s="28"/>
      <c r="C18" s="85"/>
      <c r="D18" s="82"/>
      <c r="E18" s="28"/>
      <c r="F18" s="28"/>
      <c r="G18" s="37"/>
      <c r="H18" s="72">
        <f t="shared" si="0"/>
        <v>0</v>
      </c>
      <c r="I18" s="72">
        <f t="shared" si="1"/>
        <v>0</v>
      </c>
      <c r="J18" s="71"/>
      <c r="K18" s="51"/>
      <c r="L18" s="78"/>
      <c r="M18" s="6">
        <f t="shared" si="2"/>
        <v>0</v>
      </c>
      <c r="N18" s="41">
        <f t="shared" si="3"/>
        <v>0</v>
      </c>
      <c r="O18" s="41">
        <f t="shared" si="4"/>
        <v>0</v>
      </c>
      <c r="P18" s="41">
        <f t="shared" si="5"/>
        <v>0</v>
      </c>
      <c r="Q18" s="11"/>
      <c r="R18" s="184" t="s">
        <v>34</v>
      </c>
      <c r="S18" s="185"/>
      <c r="T18" s="14"/>
      <c r="U18" s="2"/>
      <c r="V18" s="2"/>
      <c r="W18" s="2"/>
      <c r="X18" s="2"/>
      <c r="Y18" s="11"/>
    </row>
    <row r="19" spans="1:25" ht="24" customHeight="1">
      <c r="A19" s="75">
        <v>16</v>
      </c>
      <c r="B19" s="28"/>
      <c r="C19" s="85"/>
      <c r="D19" s="82"/>
      <c r="E19" s="28"/>
      <c r="F19" s="28"/>
      <c r="G19" s="37"/>
      <c r="H19" s="72">
        <f t="shared" si="0"/>
        <v>0</v>
      </c>
      <c r="I19" s="72">
        <f t="shared" si="1"/>
        <v>0</v>
      </c>
      <c r="J19" s="71"/>
      <c r="K19" s="51"/>
      <c r="L19" s="78"/>
      <c r="M19" s="6">
        <f t="shared" si="2"/>
        <v>0</v>
      </c>
      <c r="N19" s="41">
        <f t="shared" si="3"/>
        <v>0</v>
      </c>
      <c r="O19" s="41">
        <f t="shared" si="4"/>
        <v>0</v>
      </c>
      <c r="P19" s="41">
        <f t="shared" si="5"/>
        <v>0</v>
      </c>
      <c r="Q19" s="11"/>
      <c r="R19" s="184" t="s">
        <v>55</v>
      </c>
      <c r="S19" s="185"/>
      <c r="T19" s="14"/>
      <c r="U19" s="2"/>
      <c r="V19" s="2"/>
      <c r="W19" s="2"/>
      <c r="X19" s="2"/>
      <c r="Y19" s="11"/>
    </row>
    <row r="20" spans="1:25" ht="24" customHeight="1">
      <c r="A20" s="75">
        <v>17</v>
      </c>
      <c r="B20" s="28"/>
      <c r="C20" s="85"/>
      <c r="D20" s="82"/>
      <c r="E20" s="28"/>
      <c r="F20" s="28"/>
      <c r="G20" s="37"/>
      <c r="H20" s="72">
        <f t="shared" si="0"/>
        <v>0</v>
      </c>
      <c r="I20" s="72">
        <f t="shared" si="1"/>
        <v>0</v>
      </c>
      <c r="J20" s="71"/>
      <c r="K20" s="51"/>
      <c r="L20" s="78"/>
      <c r="M20" s="6">
        <f t="shared" si="2"/>
        <v>0</v>
      </c>
      <c r="N20" s="41">
        <f t="shared" si="3"/>
        <v>0</v>
      </c>
      <c r="O20" s="41">
        <f t="shared" si="4"/>
        <v>0</v>
      </c>
      <c r="P20" s="41">
        <f t="shared" si="5"/>
        <v>0</v>
      </c>
      <c r="Q20" s="11"/>
      <c r="R20" s="186" t="s">
        <v>58</v>
      </c>
      <c r="S20" s="187"/>
      <c r="T20" s="14"/>
      <c r="U20" s="2"/>
      <c r="V20" s="2"/>
      <c r="W20" s="2"/>
      <c r="X20" s="2"/>
      <c r="Y20" s="11"/>
    </row>
    <row r="21" spans="1:25" ht="24" customHeight="1">
      <c r="A21" s="75">
        <v>18</v>
      </c>
      <c r="B21" s="28"/>
      <c r="C21" s="85"/>
      <c r="D21" s="82"/>
      <c r="E21" s="28"/>
      <c r="F21" s="28"/>
      <c r="G21" s="37"/>
      <c r="H21" s="72">
        <f t="shared" si="0"/>
        <v>0</v>
      </c>
      <c r="I21" s="72">
        <f t="shared" si="1"/>
        <v>0</v>
      </c>
      <c r="J21" s="71"/>
      <c r="K21" s="51"/>
      <c r="L21" s="78"/>
      <c r="M21" s="6">
        <f t="shared" si="2"/>
        <v>0</v>
      </c>
      <c r="N21" s="41">
        <f t="shared" si="3"/>
        <v>0</v>
      </c>
      <c r="O21" s="41">
        <f t="shared" si="4"/>
        <v>0</v>
      </c>
      <c r="P21" s="41">
        <f t="shared" si="5"/>
        <v>0</v>
      </c>
      <c r="Q21" s="11"/>
      <c r="R21" s="33"/>
      <c r="S21" s="33"/>
      <c r="T21" s="34"/>
      <c r="U21" s="2"/>
      <c r="V21" s="2"/>
      <c r="W21" s="2"/>
      <c r="X21" s="2"/>
      <c r="Y21" s="11"/>
    </row>
    <row r="22" spans="1:25" ht="24" customHeight="1">
      <c r="A22" s="75">
        <v>19</v>
      </c>
      <c r="B22" s="28"/>
      <c r="C22" s="85"/>
      <c r="D22" s="82"/>
      <c r="E22" s="28"/>
      <c r="F22" s="28"/>
      <c r="G22" s="37"/>
      <c r="H22" s="72">
        <f t="shared" si="0"/>
        <v>0</v>
      </c>
      <c r="I22" s="72">
        <f t="shared" si="1"/>
        <v>0</v>
      </c>
      <c r="J22" s="71"/>
      <c r="K22" s="51"/>
      <c r="L22" s="78"/>
      <c r="M22" s="6">
        <f t="shared" si="2"/>
        <v>0</v>
      </c>
      <c r="N22" s="41">
        <f t="shared" si="3"/>
        <v>0</v>
      </c>
      <c r="O22" s="41">
        <f t="shared" si="4"/>
        <v>0</v>
      </c>
      <c r="P22" s="41">
        <f t="shared" si="5"/>
        <v>0</v>
      </c>
      <c r="Q22" s="11"/>
      <c r="R22" s="33"/>
      <c r="S22" s="33"/>
      <c r="T22" s="34"/>
      <c r="U22" s="2"/>
      <c r="V22" s="2"/>
      <c r="W22" s="2"/>
      <c r="X22" s="2"/>
      <c r="Y22" s="11"/>
    </row>
    <row r="23" spans="1:25" ht="24" customHeight="1">
      <c r="A23" s="75">
        <v>20</v>
      </c>
      <c r="B23" s="28"/>
      <c r="C23" s="85"/>
      <c r="D23" s="82"/>
      <c r="E23" s="28"/>
      <c r="F23" s="28"/>
      <c r="G23" s="37"/>
      <c r="H23" s="72">
        <f t="shared" si="0"/>
        <v>0</v>
      </c>
      <c r="I23" s="72">
        <f t="shared" si="1"/>
        <v>0</v>
      </c>
      <c r="J23" s="71"/>
      <c r="K23" s="51"/>
      <c r="L23" s="78"/>
      <c r="M23" s="6">
        <f t="shared" si="2"/>
        <v>0</v>
      </c>
      <c r="N23" s="41">
        <f t="shared" si="3"/>
        <v>0</v>
      </c>
      <c r="O23" s="41">
        <f t="shared" si="4"/>
        <v>0</v>
      </c>
      <c r="P23" s="41">
        <f t="shared" si="5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ht="24" customHeight="1">
      <c r="A24" s="75">
        <v>21</v>
      </c>
      <c r="B24" s="28"/>
      <c r="C24" s="85"/>
      <c r="D24" s="82"/>
      <c r="E24" s="28"/>
      <c r="F24" s="28"/>
      <c r="G24" s="37"/>
      <c r="H24" s="72">
        <f t="shared" si="0"/>
        <v>0</v>
      </c>
      <c r="I24" s="72">
        <f t="shared" si="1"/>
        <v>0</v>
      </c>
      <c r="J24" s="71"/>
      <c r="K24" s="51"/>
      <c r="L24" s="78"/>
      <c r="M24" s="6">
        <f t="shared" si="2"/>
        <v>0</v>
      </c>
      <c r="N24" s="41">
        <f t="shared" si="3"/>
        <v>0</v>
      </c>
      <c r="O24" s="41">
        <f t="shared" si="4"/>
        <v>0</v>
      </c>
      <c r="P24" s="41">
        <f t="shared" si="5"/>
        <v>0</v>
      </c>
      <c r="Q24" s="11"/>
      <c r="R24" s="188" t="s">
        <v>25</v>
      </c>
      <c r="S24" s="189"/>
      <c r="T24" s="189"/>
      <c r="U24" s="189"/>
      <c r="V24" s="189"/>
      <c r="W24" s="189"/>
      <c r="X24" s="189"/>
      <c r="Y24" s="190"/>
    </row>
    <row r="25" spans="1:25" ht="24" customHeight="1">
      <c r="A25" s="75">
        <v>22</v>
      </c>
      <c r="B25" s="28"/>
      <c r="C25" s="85"/>
      <c r="D25" s="82"/>
      <c r="E25" s="28"/>
      <c r="F25" s="28"/>
      <c r="G25" s="37"/>
      <c r="H25" s="72">
        <f t="shared" si="0"/>
        <v>0</v>
      </c>
      <c r="I25" s="72">
        <f t="shared" si="1"/>
        <v>0</v>
      </c>
      <c r="J25" s="71"/>
      <c r="K25" s="51"/>
      <c r="L25" s="78"/>
      <c r="M25" s="6">
        <f t="shared" si="2"/>
        <v>0</v>
      </c>
      <c r="N25" s="41">
        <f t="shared" si="3"/>
        <v>0</v>
      </c>
      <c r="O25" s="41">
        <f t="shared" si="4"/>
        <v>0</v>
      </c>
      <c r="P25" s="41">
        <f t="shared" si="5"/>
        <v>0</v>
      </c>
      <c r="Q25" s="11"/>
      <c r="R25" s="23" t="s">
        <v>26</v>
      </c>
      <c r="S25" s="23" t="s">
        <v>27</v>
      </c>
      <c r="T25" s="23" t="s">
        <v>28</v>
      </c>
      <c r="U25" s="24" t="s">
        <v>29</v>
      </c>
      <c r="V25" s="23" t="s">
        <v>30</v>
      </c>
      <c r="W25" s="23" t="s">
        <v>31</v>
      </c>
      <c r="X25" s="23" t="s">
        <v>32</v>
      </c>
      <c r="Y25" s="23" t="s">
        <v>33</v>
      </c>
    </row>
    <row r="26" spans="1:25" ht="24" customHeight="1">
      <c r="A26" s="75">
        <v>23</v>
      </c>
      <c r="B26" s="28"/>
      <c r="C26" s="85"/>
      <c r="D26" s="82"/>
      <c r="E26" s="28"/>
      <c r="F26" s="28"/>
      <c r="G26" s="37"/>
      <c r="H26" s="72">
        <f t="shared" si="0"/>
        <v>0</v>
      </c>
      <c r="I26" s="72">
        <f t="shared" si="1"/>
        <v>0</v>
      </c>
      <c r="J26" s="71"/>
      <c r="K26" s="51"/>
      <c r="L26" s="78"/>
      <c r="M26" s="6">
        <f t="shared" si="2"/>
        <v>0</v>
      </c>
      <c r="N26" s="41">
        <f t="shared" si="3"/>
        <v>0</v>
      </c>
      <c r="O26" s="41">
        <f t="shared" si="4"/>
        <v>0</v>
      </c>
      <c r="P26" s="41">
        <f t="shared" si="5"/>
        <v>0</v>
      </c>
      <c r="Q26" s="11"/>
      <c r="R26" s="15">
        <v>1</v>
      </c>
      <c r="S26" s="80" t="s">
        <v>16</v>
      </c>
      <c r="T26" s="16" t="s">
        <v>35</v>
      </c>
      <c r="U26" s="17" t="s">
        <v>36</v>
      </c>
      <c r="V26" s="15" t="s">
        <v>37</v>
      </c>
      <c r="W26" s="18">
        <f>SUM(T12,T4)</f>
        <v>0</v>
      </c>
      <c r="X26" s="18">
        <f t="shared" ref="X26:X30" si="6">W26*4%</f>
        <v>0</v>
      </c>
      <c r="Y26" s="18">
        <f>(W26-X26)</f>
        <v>0</v>
      </c>
    </row>
    <row r="27" spans="1:25" ht="24" customHeight="1">
      <c r="A27" s="75">
        <v>24</v>
      </c>
      <c r="B27" s="28"/>
      <c r="C27" s="85"/>
      <c r="D27" s="82"/>
      <c r="E27" s="28"/>
      <c r="F27" s="28"/>
      <c r="G27" s="37"/>
      <c r="H27" s="72">
        <f t="shared" si="0"/>
        <v>0</v>
      </c>
      <c r="I27" s="72">
        <f t="shared" si="1"/>
        <v>0</v>
      </c>
      <c r="J27" s="71"/>
      <c r="K27" s="51"/>
      <c r="L27" s="78"/>
      <c r="M27" s="6">
        <f t="shared" si="2"/>
        <v>0</v>
      </c>
      <c r="N27" s="41">
        <f t="shared" si="3"/>
        <v>0</v>
      </c>
      <c r="O27" s="41">
        <f t="shared" si="4"/>
        <v>0</v>
      </c>
      <c r="P27" s="41">
        <f t="shared" si="5"/>
        <v>0</v>
      </c>
      <c r="Q27" s="2"/>
      <c r="R27" s="15">
        <v>2</v>
      </c>
      <c r="S27" s="19" t="s">
        <v>20</v>
      </c>
      <c r="T27" s="16" t="s">
        <v>38</v>
      </c>
      <c r="U27" s="17" t="s">
        <v>36</v>
      </c>
      <c r="V27" s="15" t="s">
        <v>37</v>
      </c>
      <c r="W27" s="18">
        <f>SUM(T8)</f>
        <v>0</v>
      </c>
      <c r="X27" s="18">
        <f t="shared" si="6"/>
        <v>0</v>
      </c>
      <c r="Y27" s="18">
        <f t="shared" ref="Y27:Y35" si="7">(W27-X27)</f>
        <v>0</v>
      </c>
    </row>
    <row r="28" spans="1:25" ht="24" customHeight="1">
      <c r="A28" s="75">
        <v>25</v>
      </c>
      <c r="B28" s="28"/>
      <c r="C28" s="85"/>
      <c r="D28" s="82"/>
      <c r="E28" s="28"/>
      <c r="F28" s="28"/>
      <c r="G28" s="37"/>
      <c r="H28" s="72">
        <f t="shared" si="0"/>
        <v>0</v>
      </c>
      <c r="I28" s="72">
        <f t="shared" si="1"/>
        <v>0</v>
      </c>
      <c r="J28" s="71"/>
      <c r="K28" s="51"/>
      <c r="L28" s="78"/>
      <c r="M28" s="6">
        <f t="shared" si="2"/>
        <v>0</v>
      </c>
      <c r="N28" s="41">
        <f t="shared" si="3"/>
        <v>0</v>
      </c>
      <c r="O28" s="41">
        <f t="shared" si="4"/>
        <v>0</v>
      </c>
      <c r="P28" s="41">
        <f t="shared" si="5"/>
        <v>0</v>
      </c>
      <c r="Q28" s="2"/>
      <c r="R28" s="15">
        <v>3</v>
      </c>
      <c r="S28" s="80" t="s">
        <v>17</v>
      </c>
      <c r="T28" s="16" t="s">
        <v>39</v>
      </c>
      <c r="U28" s="17" t="s">
        <v>40</v>
      </c>
      <c r="V28" s="15" t="s">
        <v>37</v>
      </c>
      <c r="W28" s="18">
        <f>SUM(T5,T13)</f>
        <v>0</v>
      </c>
      <c r="X28" s="18">
        <f t="shared" si="6"/>
        <v>0</v>
      </c>
      <c r="Y28" s="18">
        <f t="shared" si="7"/>
        <v>0</v>
      </c>
    </row>
    <row r="29" spans="1:25" ht="24" customHeight="1">
      <c r="A29" s="75">
        <v>26</v>
      </c>
      <c r="B29" s="28"/>
      <c r="C29" s="85"/>
      <c r="D29" s="82"/>
      <c r="E29" s="28"/>
      <c r="F29" s="28"/>
      <c r="G29" s="37"/>
      <c r="H29" s="72">
        <f t="shared" si="0"/>
        <v>0</v>
      </c>
      <c r="I29" s="72">
        <f t="shared" si="1"/>
        <v>0</v>
      </c>
      <c r="J29" s="71"/>
      <c r="K29" s="51"/>
      <c r="L29" s="78"/>
      <c r="M29" s="6">
        <f t="shared" si="2"/>
        <v>0</v>
      </c>
      <c r="N29" s="41">
        <f t="shared" si="3"/>
        <v>0</v>
      </c>
      <c r="O29" s="41">
        <f t="shared" si="4"/>
        <v>0</v>
      </c>
      <c r="P29" s="41">
        <f t="shared" si="5"/>
        <v>0</v>
      </c>
      <c r="Q29" s="2"/>
      <c r="R29" s="15">
        <v>4</v>
      </c>
      <c r="S29" s="80" t="s">
        <v>15</v>
      </c>
      <c r="T29" s="16" t="s">
        <v>39</v>
      </c>
      <c r="U29" s="17" t="s">
        <v>41</v>
      </c>
      <c r="V29" s="15" t="s">
        <v>37</v>
      </c>
      <c r="W29" s="18">
        <f>SUM(T6,T14)</f>
        <v>0</v>
      </c>
      <c r="X29" s="18">
        <f t="shared" si="6"/>
        <v>0</v>
      </c>
      <c r="Y29" s="18">
        <f t="shared" si="7"/>
        <v>0</v>
      </c>
    </row>
    <row r="30" spans="1:25" ht="24" customHeight="1">
      <c r="A30" s="75">
        <v>27</v>
      </c>
      <c r="B30" s="28"/>
      <c r="C30" s="85"/>
      <c r="D30" s="82"/>
      <c r="E30" s="28"/>
      <c r="F30" s="28"/>
      <c r="G30" s="37"/>
      <c r="H30" s="72">
        <f t="shared" si="0"/>
        <v>0</v>
      </c>
      <c r="I30" s="72">
        <f t="shared" si="1"/>
        <v>0</v>
      </c>
      <c r="J30" s="71"/>
      <c r="K30" s="51"/>
      <c r="L30" s="78"/>
      <c r="M30" s="6">
        <f t="shared" si="2"/>
        <v>0</v>
      </c>
      <c r="N30" s="41">
        <f t="shared" si="3"/>
        <v>0</v>
      </c>
      <c r="O30" s="41">
        <f t="shared" si="4"/>
        <v>0</v>
      </c>
      <c r="P30" s="41">
        <f t="shared" si="5"/>
        <v>0</v>
      </c>
      <c r="Q30" s="2"/>
      <c r="R30" s="15">
        <v>5</v>
      </c>
      <c r="S30" s="80" t="s">
        <v>19</v>
      </c>
      <c r="T30" s="16" t="s">
        <v>42</v>
      </c>
      <c r="U30" s="17" t="s">
        <v>43</v>
      </c>
      <c r="V30" s="15" t="s">
        <v>37</v>
      </c>
      <c r="W30" s="18">
        <f>SUM(T7,T15)</f>
        <v>0</v>
      </c>
      <c r="X30" s="18">
        <f t="shared" si="6"/>
        <v>0</v>
      </c>
      <c r="Y30" s="18">
        <f t="shared" si="7"/>
        <v>0</v>
      </c>
    </row>
    <row r="31" spans="1:25" ht="24" customHeight="1">
      <c r="A31" s="75">
        <v>28</v>
      </c>
      <c r="B31" s="28"/>
      <c r="C31" s="85"/>
      <c r="D31" s="82"/>
      <c r="E31" s="28"/>
      <c r="F31" s="28"/>
      <c r="G31" s="37"/>
      <c r="H31" s="72">
        <f t="shared" si="0"/>
        <v>0</v>
      </c>
      <c r="I31" s="72">
        <f t="shared" si="1"/>
        <v>0</v>
      </c>
      <c r="J31" s="71"/>
      <c r="K31" s="51"/>
      <c r="L31" s="78"/>
      <c r="M31" s="6">
        <f t="shared" si="2"/>
        <v>0</v>
      </c>
      <c r="N31" s="41">
        <f t="shared" si="3"/>
        <v>0</v>
      </c>
      <c r="O31" s="41">
        <f t="shared" si="4"/>
        <v>0</v>
      </c>
      <c r="P31" s="41">
        <f t="shared" si="5"/>
        <v>0</v>
      </c>
      <c r="Q31" s="2"/>
      <c r="R31" s="15">
        <v>6</v>
      </c>
      <c r="S31" s="80" t="s">
        <v>22</v>
      </c>
      <c r="T31" s="16" t="s">
        <v>44</v>
      </c>
      <c r="U31" s="17" t="s">
        <v>45</v>
      </c>
      <c r="V31" s="15" t="s">
        <v>37</v>
      </c>
      <c r="W31" s="18">
        <f>SUM(T16,T10)</f>
        <v>0</v>
      </c>
      <c r="X31" s="18">
        <f>W31*4%</f>
        <v>0</v>
      </c>
      <c r="Y31" s="18">
        <f t="shared" si="7"/>
        <v>0</v>
      </c>
    </row>
    <row r="32" spans="1:25" ht="24" customHeight="1">
      <c r="A32" s="75">
        <v>29</v>
      </c>
      <c r="B32" s="28"/>
      <c r="C32" s="85"/>
      <c r="D32" s="82"/>
      <c r="E32" s="28"/>
      <c r="F32" s="28"/>
      <c r="G32" s="37"/>
      <c r="H32" s="72">
        <f t="shared" si="0"/>
        <v>0</v>
      </c>
      <c r="I32" s="72">
        <f t="shared" si="1"/>
        <v>0</v>
      </c>
      <c r="J32" s="71"/>
      <c r="K32" s="51"/>
      <c r="L32" s="78"/>
      <c r="M32" s="6">
        <f t="shared" si="2"/>
        <v>0</v>
      </c>
      <c r="N32" s="41">
        <f t="shared" si="3"/>
        <v>0</v>
      </c>
      <c r="O32" s="41">
        <f t="shared" si="4"/>
        <v>0</v>
      </c>
      <c r="P32" s="41">
        <f t="shared" si="5"/>
        <v>0</v>
      </c>
      <c r="Q32" s="2"/>
      <c r="R32" s="15">
        <v>7</v>
      </c>
      <c r="S32" s="31" t="s">
        <v>24</v>
      </c>
      <c r="T32" s="36" t="s">
        <v>46</v>
      </c>
      <c r="U32" s="3" t="s">
        <v>47</v>
      </c>
      <c r="V32" s="3" t="s">
        <v>37</v>
      </c>
      <c r="W32" s="18">
        <f>SUM(T17)</f>
        <v>0</v>
      </c>
      <c r="X32" s="18">
        <f>W32*4%</f>
        <v>0</v>
      </c>
      <c r="Y32" s="18">
        <f t="shared" si="7"/>
        <v>0</v>
      </c>
    </row>
    <row r="33" spans="1:25" ht="24" customHeight="1">
      <c r="A33" s="75">
        <v>30</v>
      </c>
      <c r="B33" s="28"/>
      <c r="C33" s="85"/>
      <c r="D33" s="82"/>
      <c r="E33" s="28"/>
      <c r="F33" s="28"/>
      <c r="G33" s="37"/>
      <c r="H33" s="72">
        <f t="shared" si="0"/>
        <v>0</v>
      </c>
      <c r="I33" s="72">
        <f t="shared" si="1"/>
        <v>0</v>
      </c>
      <c r="J33" s="71"/>
      <c r="K33" s="51"/>
      <c r="L33" s="78"/>
      <c r="M33" s="6">
        <f t="shared" si="2"/>
        <v>0</v>
      </c>
      <c r="N33" s="41">
        <f t="shared" si="3"/>
        <v>0</v>
      </c>
      <c r="O33" s="41">
        <f t="shared" si="4"/>
        <v>0</v>
      </c>
      <c r="P33" s="41">
        <f t="shared" si="5"/>
        <v>0</v>
      </c>
      <c r="Q33" s="2"/>
      <c r="R33" s="15">
        <v>8</v>
      </c>
      <c r="S33" s="35" t="s">
        <v>34</v>
      </c>
      <c r="T33" s="31" t="s">
        <v>54</v>
      </c>
      <c r="U33" s="3" t="s">
        <v>48</v>
      </c>
      <c r="V33" s="3" t="s">
        <v>37</v>
      </c>
      <c r="W33" s="18">
        <f t="shared" ref="W33:W35" si="8">SUM(T18)</f>
        <v>0</v>
      </c>
      <c r="X33" s="18">
        <f>W33*4%</f>
        <v>0</v>
      </c>
      <c r="Y33" s="18">
        <f t="shared" si="7"/>
        <v>0</v>
      </c>
    </row>
    <row r="34" spans="1:25" ht="24" customHeight="1">
      <c r="A34" s="75">
        <v>31</v>
      </c>
      <c r="B34" s="28"/>
      <c r="C34" s="85"/>
      <c r="D34" s="82"/>
      <c r="E34" s="28"/>
      <c r="F34" s="28"/>
      <c r="G34" s="37"/>
      <c r="H34" s="72">
        <f t="shared" si="0"/>
        <v>0</v>
      </c>
      <c r="I34" s="72">
        <f t="shared" si="1"/>
        <v>0</v>
      </c>
      <c r="J34" s="71"/>
      <c r="K34" s="51"/>
      <c r="L34" s="78"/>
      <c r="M34" s="6">
        <f t="shared" si="2"/>
        <v>0</v>
      </c>
      <c r="N34" s="41">
        <f t="shared" si="3"/>
        <v>0</v>
      </c>
      <c r="O34" s="41">
        <f t="shared" si="4"/>
        <v>0</v>
      </c>
      <c r="P34" s="41">
        <f t="shared" si="5"/>
        <v>0</v>
      </c>
      <c r="Q34" s="2"/>
      <c r="R34" s="15">
        <v>9</v>
      </c>
      <c r="S34" s="35" t="s">
        <v>55</v>
      </c>
      <c r="T34" s="31" t="s">
        <v>56</v>
      </c>
      <c r="U34" s="3" t="s">
        <v>57</v>
      </c>
      <c r="V34" s="3" t="s">
        <v>37</v>
      </c>
      <c r="W34" s="18">
        <f t="shared" si="8"/>
        <v>0</v>
      </c>
      <c r="X34" s="18">
        <f t="shared" ref="X34:X35" si="9">W34*4%</f>
        <v>0</v>
      </c>
      <c r="Y34" s="18">
        <f t="shared" si="7"/>
        <v>0</v>
      </c>
    </row>
    <row r="35" spans="1:25" ht="24" customHeight="1">
      <c r="A35" s="75">
        <v>32</v>
      </c>
      <c r="B35" s="28"/>
      <c r="C35" s="85"/>
      <c r="D35" s="82"/>
      <c r="E35" s="28"/>
      <c r="F35" s="28"/>
      <c r="G35" s="37"/>
      <c r="H35" s="72">
        <f t="shared" si="0"/>
        <v>0</v>
      </c>
      <c r="I35" s="72">
        <f t="shared" si="1"/>
        <v>0</v>
      </c>
      <c r="J35" s="71"/>
      <c r="K35" s="51"/>
      <c r="L35" s="78"/>
      <c r="M35" s="6">
        <f t="shared" si="2"/>
        <v>0</v>
      </c>
      <c r="N35" s="41">
        <f t="shared" si="3"/>
        <v>0</v>
      </c>
      <c r="O35" s="41">
        <f t="shared" si="4"/>
        <v>0</v>
      </c>
      <c r="P35" s="41">
        <f t="shared" si="5"/>
        <v>0</v>
      </c>
      <c r="Q35" s="2"/>
      <c r="R35" s="15">
        <v>10</v>
      </c>
      <c r="S35" s="40" t="s">
        <v>58</v>
      </c>
      <c r="T35" s="31" t="s">
        <v>59</v>
      </c>
      <c r="U35" s="3" t="s">
        <v>60</v>
      </c>
      <c r="V35" s="3" t="s">
        <v>37</v>
      </c>
      <c r="W35" s="18">
        <f t="shared" si="8"/>
        <v>0</v>
      </c>
      <c r="X35" s="18">
        <f t="shared" si="9"/>
        <v>0</v>
      </c>
      <c r="Y35" s="18">
        <f t="shared" si="7"/>
        <v>0</v>
      </c>
    </row>
    <row r="36" spans="1:25" ht="24" customHeight="1" thickBot="1">
      <c r="A36" s="75">
        <v>33</v>
      </c>
      <c r="B36" s="28"/>
      <c r="C36" s="85"/>
      <c r="D36" s="82"/>
      <c r="E36" s="28"/>
      <c r="F36" s="28"/>
      <c r="G36" s="37"/>
      <c r="H36" s="72">
        <f t="shared" si="0"/>
        <v>0</v>
      </c>
      <c r="I36" s="72">
        <f t="shared" si="1"/>
        <v>0</v>
      </c>
      <c r="J36" s="71"/>
      <c r="K36" s="51"/>
      <c r="L36" s="78"/>
      <c r="M36" s="6">
        <f t="shared" si="2"/>
        <v>0</v>
      </c>
      <c r="N36" s="41">
        <f t="shared" si="3"/>
        <v>0</v>
      </c>
      <c r="O36" s="41">
        <f t="shared" si="4"/>
        <v>0</v>
      </c>
      <c r="P36" s="41">
        <f t="shared" si="5"/>
        <v>0</v>
      </c>
      <c r="Q36" s="2"/>
      <c r="R36" s="20"/>
      <c r="S36" s="20"/>
      <c r="T36" s="20"/>
      <c r="U36" s="20"/>
      <c r="V36" s="26" t="s">
        <v>49</v>
      </c>
      <c r="W36" s="27">
        <f>SUM(W26:W35)</f>
        <v>0</v>
      </c>
      <c r="X36" s="27">
        <f t="shared" ref="X36:Y36" si="10">SUM(X26:X35)</f>
        <v>0</v>
      </c>
      <c r="Y36" s="27">
        <f t="shared" si="10"/>
        <v>0</v>
      </c>
    </row>
    <row r="37" spans="1:25" ht="24" customHeight="1" thickTop="1">
      <c r="A37" s="75">
        <v>34</v>
      </c>
      <c r="B37" s="28"/>
      <c r="C37" s="85"/>
      <c r="D37" s="82"/>
      <c r="E37" s="28"/>
      <c r="F37" s="28"/>
      <c r="G37" s="37"/>
      <c r="H37" s="72">
        <f t="shared" si="0"/>
        <v>0</v>
      </c>
      <c r="I37" s="72">
        <f t="shared" si="1"/>
        <v>0</v>
      </c>
      <c r="J37" s="71"/>
      <c r="K37" s="51"/>
      <c r="L37" s="78"/>
      <c r="M37" s="6">
        <f t="shared" si="2"/>
        <v>0</v>
      </c>
      <c r="N37" s="41">
        <f t="shared" si="3"/>
        <v>0</v>
      </c>
      <c r="O37" s="41">
        <f t="shared" si="4"/>
        <v>0</v>
      </c>
      <c r="P37" s="41">
        <f t="shared" si="5"/>
        <v>0</v>
      </c>
      <c r="Q37" s="2"/>
    </row>
    <row r="38" spans="1:25" ht="24" customHeight="1">
      <c r="A38" s="75">
        <v>35</v>
      </c>
      <c r="B38" s="28"/>
      <c r="C38" s="85"/>
      <c r="D38" s="82"/>
      <c r="E38" s="28"/>
      <c r="F38" s="28"/>
      <c r="G38" s="37"/>
      <c r="H38" s="72">
        <f t="shared" si="0"/>
        <v>0</v>
      </c>
      <c r="I38" s="72">
        <f t="shared" si="1"/>
        <v>0</v>
      </c>
      <c r="J38" s="71"/>
      <c r="K38" s="51"/>
      <c r="L38" s="78"/>
      <c r="M38" s="6">
        <f t="shared" si="2"/>
        <v>0</v>
      </c>
      <c r="N38" s="41">
        <f t="shared" si="3"/>
        <v>0</v>
      </c>
      <c r="O38" s="41">
        <f t="shared" si="4"/>
        <v>0</v>
      </c>
      <c r="P38" s="41">
        <f t="shared" si="5"/>
        <v>0</v>
      </c>
      <c r="Q38" s="2"/>
    </row>
    <row r="39" spans="1:25" ht="24" customHeight="1">
      <c r="A39" s="75">
        <v>36</v>
      </c>
      <c r="B39" s="28"/>
      <c r="C39" s="85"/>
      <c r="D39" s="82"/>
      <c r="E39" s="28"/>
      <c r="F39" s="28"/>
      <c r="G39" s="37"/>
      <c r="H39" s="72">
        <f t="shared" si="0"/>
        <v>0</v>
      </c>
      <c r="I39" s="72">
        <f t="shared" si="1"/>
        <v>0</v>
      </c>
      <c r="J39" s="71"/>
      <c r="K39" s="51"/>
      <c r="L39" s="78"/>
      <c r="M39" s="6">
        <f t="shared" si="2"/>
        <v>0</v>
      </c>
      <c r="N39" s="41">
        <f t="shared" si="3"/>
        <v>0</v>
      </c>
      <c r="O39" s="41">
        <f t="shared" si="4"/>
        <v>0</v>
      </c>
      <c r="P39" s="41">
        <f t="shared" si="5"/>
        <v>0</v>
      </c>
      <c r="Q39" s="2"/>
    </row>
    <row r="40" spans="1:25" ht="24" customHeight="1">
      <c r="A40" s="75">
        <v>37</v>
      </c>
      <c r="B40" s="28"/>
      <c r="C40" s="85"/>
      <c r="D40" s="82"/>
      <c r="E40" s="28"/>
      <c r="F40" s="28"/>
      <c r="G40" s="37"/>
      <c r="H40" s="72">
        <f t="shared" si="0"/>
        <v>0</v>
      </c>
      <c r="I40" s="72">
        <f t="shared" si="1"/>
        <v>0</v>
      </c>
      <c r="J40" s="71"/>
      <c r="K40" s="51"/>
      <c r="L40" s="78"/>
      <c r="M40" s="6">
        <f t="shared" si="2"/>
        <v>0</v>
      </c>
      <c r="N40" s="41">
        <f t="shared" si="3"/>
        <v>0</v>
      </c>
      <c r="O40" s="41">
        <f t="shared" si="4"/>
        <v>0</v>
      </c>
      <c r="P40" s="41">
        <f t="shared" si="5"/>
        <v>0</v>
      </c>
      <c r="Q40" s="2"/>
    </row>
    <row r="41" spans="1:25" ht="24" customHeight="1">
      <c r="A41" s="75">
        <v>38</v>
      </c>
      <c r="B41" s="28"/>
      <c r="C41" s="85"/>
      <c r="D41" s="82"/>
      <c r="E41" s="28"/>
      <c r="F41" s="28"/>
      <c r="G41" s="37"/>
      <c r="H41" s="72">
        <f t="shared" si="0"/>
        <v>0</v>
      </c>
      <c r="I41" s="72">
        <f t="shared" si="1"/>
        <v>0</v>
      </c>
      <c r="J41" s="71"/>
      <c r="K41" s="51"/>
      <c r="L41" s="78"/>
      <c r="M41" s="6">
        <f t="shared" si="2"/>
        <v>0</v>
      </c>
      <c r="N41" s="41">
        <f t="shared" si="3"/>
        <v>0</v>
      </c>
      <c r="O41" s="41">
        <f t="shared" si="4"/>
        <v>0</v>
      </c>
      <c r="P41" s="41">
        <f t="shared" si="5"/>
        <v>0</v>
      </c>
      <c r="Q41" s="20"/>
    </row>
    <row r="42" spans="1:25" ht="24" customHeight="1">
      <c r="A42" s="75">
        <v>39</v>
      </c>
      <c r="B42" s="28"/>
      <c r="C42" s="85"/>
      <c r="D42" s="82"/>
      <c r="E42" s="28"/>
      <c r="F42" s="28"/>
      <c r="G42" s="37"/>
      <c r="H42" s="72">
        <f t="shared" si="0"/>
        <v>0</v>
      </c>
      <c r="I42" s="72">
        <f t="shared" si="1"/>
        <v>0</v>
      </c>
      <c r="J42" s="71"/>
      <c r="K42" s="51"/>
      <c r="L42" s="78"/>
      <c r="M42" s="6">
        <f t="shared" si="2"/>
        <v>0</v>
      </c>
      <c r="N42" s="41">
        <f t="shared" si="3"/>
        <v>0</v>
      </c>
      <c r="O42" s="41">
        <f t="shared" si="4"/>
        <v>0</v>
      </c>
      <c r="P42" s="41">
        <f t="shared" si="5"/>
        <v>0</v>
      </c>
      <c r="Q42" s="20"/>
    </row>
    <row r="43" spans="1:25">
      <c r="A43" s="75">
        <v>40</v>
      </c>
      <c r="B43" s="28"/>
      <c r="C43" s="85"/>
      <c r="D43" s="82"/>
      <c r="E43" s="28"/>
      <c r="F43" s="28"/>
      <c r="G43" s="37"/>
      <c r="H43" s="72">
        <f t="shared" si="0"/>
        <v>0</v>
      </c>
      <c r="I43" s="72">
        <f t="shared" si="1"/>
        <v>0</v>
      </c>
      <c r="J43" s="71"/>
      <c r="K43" s="51"/>
      <c r="L43" s="78"/>
      <c r="M43" s="6">
        <f t="shared" si="2"/>
        <v>0</v>
      </c>
      <c r="N43" s="41">
        <f t="shared" si="3"/>
        <v>0</v>
      </c>
      <c r="O43" s="41">
        <f t="shared" si="4"/>
        <v>0</v>
      </c>
      <c r="P43" s="41">
        <f t="shared" si="5"/>
        <v>0</v>
      </c>
    </row>
    <row r="44" spans="1:25">
      <c r="A44" s="75">
        <v>41</v>
      </c>
      <c r="B44" s="28"/>
      <c r="C44" s="85"/>
      <c r="D44" s="82"/>
      <c r="E44" s="28"/>
      <c r="F44" s="28"/>
      <c r="G44" s="37"/>
      <c r="H44" s="72">
        <f t="shared" si="0"/>
        <v>0</v>
      </c>
      <c r="I44" s="72">
        <f t="shared" si="1"/>
        <v>0</v>
      </c>
      <c r="J44" s="71"/>
      <c r="K44" s="51"/>
      <c r="L44" s="78"/>
      <c r="M44" s="6">
        <f t="shared" si="2"/>
        <v>0</v>
      </c>
      <c r="N44" s="41">
        <f t="shared" si="3"/>
        <v>0</v>
      </c>
      <c r="O44" s="41">
        <f t="shared" si="4"/>
        <v>0</v>
      </c>
      <c r="P44" s="41">
        <f t="shared" si="5"/>
        <v>0</v>
      </c>
    </row>
    <row r="45" spans="1:25">
      <c r="A45" s="75">
        <v>42</v>
      </c>
      <c r="B45" s="28"/>
      <c r="C45" s="85"/>
      <c r="D45" s="82"/>
      <c r="E45" s="28"/>
      <c r="F45" s="28"/>
      <c r="G45" s="37"/>
      <c r="H45" s="72">
        <f t="shared" si="0"/>
        <v>0</v>
      </c>
      <c r="I45" s="72">
        <f t="shared" si="1"/>
        <v>0</v>
      </c>
      <c r="J45" s="71"/>
      <c r="K45" s="51"/>
      <c r="L45" s="78"/>
      <c r="M45" s="6">
        <f t="shared" si="2"/>
        <v>0</v>
      </c>
      <c r="N45" s="41">
        <f t="shared" si="3"/>
        <v>0</v>
      </c>
      <c r="O45" s="41">
        <f t="shared" si="4"/>
        <v>0</v>
      </c>
      <c r="P45" s="41">
        <f t="shared" si="5"/>
        <v>0</v>
      </c>
    </row>
    <row r="46" spans="1:25">
      <c r="A46" s="75">
        <v>43</v>
      </c>
      <c r="B46" s="28"/>
      <c r="C46" s="85"/>
      <c r="D46" s="82"/>
      <c r="E46" s="28"/>
      <c r="F46" s="28"/>
      <c r="G46" s="37"/>
      <c r="H46" s="72">
        <f t="shared" si="0"/>
        <v>0</v>
      </c>
      <c r="I46" s="72">
        <f t="shared" si="1"/>
        <v>0</v>
      </c>
      <c r="J46" s="71"/>
      <c r="K46" s="51"/>
      <c r="L46" s="78"/>
      <c r="M46" s="6">
        <f t="shared" si="2"/>
        <v>0</v>
      </c>
      <c r="N46" s="41">
        <f t="shared" si="3"/>
        <v>0</v>
      </c>
      <c r="O46" s="41">
        <f t="shared" si="4"/>
        <v>0</v>
      </c>
      <c r="P46" s="41">
        <f t="shared" si="5"/>
        <v>0</v>
      </c>
    </row>
    <row r="47" spans="1:25">
      <c r="A47" s="75">
        <v>44</v>
      </c>
      <c r="B47" s="28"/>
      <c r="C47" s="85"/>
      <c r="D47" s="82"/>
      <c r="E47" s="28"/>
      <c r="F47" s="28"/>
      <c r="G47" s="37"/>
      <c r="H47" s="72">
        <f t="shared" si="0"/>
        <v>0</v>
      </c>
      <c r="I47" s="72">
        <f t="shared" si="1"/>
        <v>0</v>
      </c>
      <c r="J47" s="71"/>
      <c r="K47" s="51"/>
      <c r="L47" s="78"/>
      <c r="M47" s="6">
        <f t="shared" si="2"/>
        <v>0</v>
      </c>
      <c r="N47" s="41">
        <f t="shared" si="3"/>
        <v>0</v>
      </c>
      <c r="O47" s="41">
        <f t="shared" si="4"/>
        <v>0</v>
      </c>
      <c r="P47" s="41">
        <f t="shared" si="5"/>
        <v>0</v>
      </c>
    </row>
    <row r="49" spans="8:16">
      <c r="H49" s="56">
        <f>SUM(H4:H48)</f>
        <v>0</v>
      </c>
      <c r="I49" s="56">
        <f t="shared" ref="I49:J49" si="11">SUM(I4:I48)</f>
        <v>0</v>
      </c>
      <c r="J49" s="56">
        <f t="shared" si="11"/>
        <v>0</v>
      </c>
      <c r="K49" s="56"/>
      <c r="M49" s="32">
        <f>SUM(M4:M48)</f>
        <v>0</v>
      </c>
      <c r="N49" s="32">
        <f t="shared" ref="N49:P49" si="12">SUM(N4:N48)</f>
        <v>0</v>
      </c>
      <c r="O49" s="32">
        <f t="shared" si="12"/>
        <v>0</v>
      </c>
      <c r="P49" s="32">
        <f t="shared" si="12"/>
        <v>0</v>
      </c>
    </row>
    <row r="68" spans="2:3">
      <c r="B68" s="43"/>
      <c r="C68" s="42"/>
    </row>
  </sheetData>
  <mergeCells count="36">
    <mergeCell ref="R9:S9"/>
    <mergeCell ref="K2:K3"/>
    <mergeCell ref="M2:M3"/>
    <mergeCell ref="N2:N3"/>
    <mergeCell ref="O2:O3"/>
    <mergeCell ref="P2:P3"/>
    <mergeCell ref="R4:S4"/>
    <mergeCell ref="R5:S5"/>
    <mergeCell ref="R6:S6"/>
    <mergeCell ref="R7:S7"/>
    <mergeCell ref="R8:S8"/>
    <mergeCell ref="R2:S2"/>
    <mergeCell ref="R3:S3"/>
    <mergeCell ref="R20:S20"/>
    <mergeCell ref="R24:Y24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A1:Y1"/>
    <mergeCell ref="A2:A3"/>
    <mergeCell ref="B2:B3"/>
    <mergeCell ref="C2:C3"/>
    <mergeCell ref="D2:D3"/>
    <mergeCell ref="F2:F3"/>
    <mergeCell ref="G2:G3"/>
    <mergeCell ref="H2:H3"/>
    <mergeCell ref="I2:I3"/>
    <mergeCell ref="J2:J3"/>
    <mergeCell ref="E2:E3"/>
  </mergeCells>
  <pageMargins left="0.31496062992125984" right="0.11811023622047245" top="0.35433070866141736" bottom="0.15748031496062992" header="0.31496062992125984" footer="0.31496062992125984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27F2-74A0-4EB3-9B0A-8E2FC47FE0A9}">
  <dimension ref="A1:AF68"/>
  <sheetViews>
    <sheetView view="pageBreakPreview" topLeftCell="D1" zoomScale="60" zoomScaleNormal="80" workbookViewId="0">
      <selection activeCell="L2" sqref="A2:XFD58"/>
    </sheetView>
  </sheetViews>
  <sheetFormatPr defaultRowHeight="23.4"/>
  <cols>
    <col min="1" max="1" width="5.6640625" style="42" bestFit="1" customWidth="1"/>
    <col min="2" max="2" width="26" style="42" bestFit="1" customWidth="1"/>
    <col min="3" max="3" width="15.5546875" style="43" customWidth="1"/>
    <col min="4" max="4" width="11.21875" style="42" bestFit="1" customWidth="1"/>
    <col min="5" max="5" width="27.77734375" style="42" customWidth="1"/>
    <col min="6" max="6" width="21.6640625" style="42" customWidth="1"/>
    <col min="7" max="7" width="20.109375" style="42" customWidth="1"/>
    <col min="8" max="8" width="13.109375" style="42" customWidth="1"/>
    <col min="9" max="9" width="7.77734375" style="42" bestFit="1" customWidth="1"/>
    <col min="10" max="10" width="15.5546875" style="42" bestFit="1" customWidth="1"/>
    <col min="11" max="11" width="25.21875" style="42" customWidth="1"/>
    <col min="12" max="12" width="2.44140625" style="42" customWidth="1"/>
    <col min="13" max="13" width="12" style="42" customWidth="1"/>
    <col min="14" max="14" width="11.77734375" style="42" customWidth="1"/>
    <col min="15" max="15" width="15.109375" style="42" customWidth="1"/>
    <col min="16" max="16" width="10" style="42" bestFit="1" customWidth="1"/>
    <col min="17" max="17" width="2.5546875" style="42" customWidth="1"/>
    <col min="18" max="18" width="4.33203125" style="42" bestFit="1" customWidth="1"/>
    <col min="19" max="19" width="31.44140625" style="42" bestFit="1" customWidth="1"/>
    <col min="20" max="20" width="21.77734375" style="42" bestFit="1" customWidth="1"/>
    <col min="21" max="21" width="13.109375" style="42" bestFit="1" customWidth="1"/>
    <col min="22" max="22" width="8" style="42" bestFit="1" customWidth="1"/>
    <col min="23" max="23" width="9.6640625" style="42" bestFit="1" customWidth="1"/>
    <col min="24" max="24" width="10.5546875" style="42" bestFit="1" customWidth="1"/>
    <col min="25" max="25" width="11.109375" style="42" bestFit="1" customWidth="1"/>
    <col min="26" max="16384" width="8.88671875" style="42"/>
  </cols>
  <sheetData>
    <row r="1" spans="1:32" ht="34.200000000000003" customHeight="1">
      <c r="A1" s="193" t="s">
        <v>105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25"/>
      <c r="AA1" s="25"/>
      <c r="AB1" s="25"/>
      <c r="AC1" s="25"/>
    </row>
    <row r="2" spans="1:32" s="77" customFormat="1" ht="24" customHeight="1">
      <c r="A2" s="175" t="s">
        <v>0</v>
      </c>
      <c r="B2" s="177" t="s">
        <v>1</v>
      </c>
      <c r="C2" s="178" t="s">
        <v>2</v>
      </c>
      <c r="D2" s="179" t="s">
        <v>3</v>
      </c>
      <c r="E2" s="180" t="s">
        <v>106</v>
      </c>
      <c r="F2" s="180" t="s">
        <v>63</v>
      </c>
      <c r="G2" s="177" t="s">
        <v>4</v>
      </c>
      <c r="H2" s="182" t="s">
        <v>5</v>
      </c>
      <c r="I2" s="182" t="s">
        <v>6</v>
      </c>
      <c r="J2" s="182" t="s">
        <v>7</v>
      </c>
      <c r="K2" s="182" t="s">
        <v>8</v>
      </c>
      <c r="L2" s="11"/>
      <c r="M2" s="170" t="s">
        <v>9</v>
      </c>
      <c r="N2" s="170" t="s">
        <v>10</v>
      </c>
      <c r="O2" s="170" t="s">
        <v>11</v>
      </c>
      <c r="P2" s="170" t="s">
        <v>12</v>
      </c>
      <c r="Q2" s="11"/>
      <c r="R2" s="183" t="s">
        <v>13</v>
      </c>
      <c r="S2" s="183"/>
      <c r="T2" s="76">
        <f>SUM(M49)</f>
        <v>0</v>
      </c>
      <c r="U2" s="11"/>
      <c r="V2" s="11"/>
      <c r="W2" s="11"/>
      <c r="X2" s="11"/>
      <c r="Y2" s="11"/>
    </row>
    <row r="3" spans="1:32" s="77" customFormat="1" ht="24" customHeight="1">
      <c r="A3" s="176"/>
      <c r="B3" s="177"/>
      <c r="C3" s="178"/>
      <c r="D3" s="179"/>
      <c r="E3" s="181"/>
      <c r="F3" s="181"/>
      <c r="G3" s="177"/>
      <c r="H3" s="182"/>
      <c r="I3" s="182"/>
      <c r="J3" s="182"/>
      <c r="K3" s="182"/>
      <c r="L3" s="11"/>
      <c r="M3" s="171"/>
      <c r="N3" s="171"/>
      <c r="O3" s="171"/>
      <c r="P3" s="171"/>
      <c r="Q3" s="11"/>
      <c r="R3" s="183" t="s">
        <v>14</v>
      </c>
      <c r="S3" s="183"/>
      <c r="T3" s="76">
        <f>SUM(N49)</f>
        <v>0</v>
      </c>
      <c r="U3" s="11"/>
      <c r="V3" s="11"/>
      <c r="W3" s="11"/>
      <c r="X3" s="11"/>
      <c r="Y3" s="11"/>
    </row>
    <row r="4" spans="1:32" s="78" customFormat="1" ht="24" customHeight="1">
      <c r="A4" s="75">
        <v>1</v>
      </c>
      <c r="B4" s="28"/>
      <c r="C4" s="85"/>
      <c r="D4" s="82"/>
      <c r="E4" s="28"/>
      <c r="F4" s="28"/>
      <c r="G4" s="37"/>
      <c r="H4" s="72">
        <f t="shared" ref="H4:H47" si="0">J4/1.07</f>
        <v>0</v>
      </c>
      <c r="I4" s="72">
        <f t="shared" ref="I4:I47" si="1">J4-H4</f>
        <v>0</v>
      </c>
      <c r="J4" s="71"/>
      <c r="K4" s="51"/>
      <c r="M4" s="6">
        <f t="shared" ref="M4:M47" si="2">H4</f>
        <v>0</v>
      </c>
      <c r="N4" s="41">
        <f t="shared" ref="N4:N47" si="3">M4-(M4*50/100)</f>
        <v>0</v>
      </c>
      <c r="O4" s="41">
        <f t="shared" ref="O4:O47" si="4">M4-(M4*80/100)</f>
        <v>0</v>
      </c>
      <c r="P4" s="41">
        <f t="shared" ref="P4:P47" si="5">M4-(M4*70/100)</f>
        <v>0</v>
      </c>
      <c r="Q4" s="45"/>
      <c r="R4" s="172" t="s">
        <v>16</v>
      </c>
      <c r="S4" s="172"/>
      <c r="T4" s="13">
        <f>T3*15/100</f>
        <v>0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8" customFormat="1" ht="24" customHeight="1">
      <c r="A5" s="75">
        <v>2</v>
      </c>
      <c r="B5" s="28"/>
      <c r="C5" s="85"/>
      <c r="D5" s="82"/>
      <c r="E5" s="28"/>
      <c r="F5" s="28"/>
      <c r="G5" s="37"/>
      <c r="H5" s="72">
        <f t="shared" si="0"/>
        <v>0</v>
      </c>
      <c r="I5" s="72">
        <f t="shared" si="1"/>
        <v>0</v>
      </c>
      <c r="J5" s="71"/>
      <c r="K5" s="51"/>
      <c r="M5" s="6">
        <f t="shared" si="2"/>
        <v>0</v>
      </c>
      <c r="N5" s="41">
        <f t="shared" si="3"/>
        <v>0</v>
      </c>
      <c r="O5" s="41">
        <f t="shared" si="4"/>
        <v>0</v>
      </c>
      <c r="P5" s="41">
        <f t="shared" si="5"/>
        <v>0</v>
      </c>
      <c r="Q5" s="45"/>
      <c r="R5" s="172" t="s">
        <v>17</v>
      </c>
      <c r="S5" s="172"/>
      <c r="T5" s="13">
        <f>T3*15/100</f>
        <v>0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69" customFormat="1">
      <c r="A6" s="75">
        <v>3</v>
      </c>
      <c r="B6" s="28"/>
      <c r="C6" s="85"/>
      <c r="D6" s="82"/>
      <c r="E6" s="28"/>
      <c r="F6" s="28"/>
      <c r="G6" s="37"/>
      <c r="H6" s="72">
        <f t="shared" si="0"/>
        <v>0</v>
      </c>
      <c r="I6" s="72">
        <f t="shared" si="1"/>
        <v>0</v>
      </c>
      <c r="J6" s="71"/>
      <c r="K6" s="51"/>
      <c r="L6" s="78"/>
      <c r="M6" s="6">
        <f t="shared" si="2"/>
        <v>0</v>
      </c>
      <c r="N6" s="41">
        <f t="shared" si="3"/>
        <v>0</v>
      </c>
      <c r="O6" s="41">
        <f t="shared" si="4"/>
        <v>0</v>
      </c>
      <c r="P6" s="41">
        <f t="shared" si="5"/>
        <v>0</v>
      </c>
      <c r="R6" s="172" t="s">
        <v>15</v>
      </c>
      <c r="S6" s="172"/>
      <c r="T6" s="13">
        <f>T3*15/100</f>
        <v>0</v>
      </c>
      <c r="U6" s="2"/>
      <c r="V6" s="2"/>
      <c r="W6" s="2"/>
      <c r="X6" s="2"/>
      <c r="Y6" s="11"/>
      <c r="Z6" s="42"/>
      <c r="AA6" s="42"/>
      <c r="AB6" s="42"/>
      <c r="AC6" s="42"/>
    </row>
    <row r="7" spans="1:32" s="78" customFormat="1" ht="24" customHeight="1">
      <c r="A7" s="75">
        <v>4</v>
      </c>
      <c r="B7" s="28"/>
      <c r="C7" s="85"/>
      <c r="D7" s="82"/>
      <c r="E7" s="28"/>
      <c r="F7" s="28"/>
      <c r="G7" s="37"/>
      <c r="H7" s="72">
        <f t="shared" si="0"/>
        <v>0</v>
      </c>
      <c r="I7" s="72">
        <f t="shared" si="1"/>
        <v>0</v>
      </c>
      <c r="J7" s="71"/>
      <c r="K7" s="51"/>
      <c r="M7" s="6">
        <f t="shared" si="2"/>
        <v>0</v>
      </c>
      <c r="N7" s="41">
        <f t="shared" si="3"/>
        <v>0</v>
      </c>
      <c r="O7" s="41">
        <f t="shared" si="4"/>
        <v>0</v>
      </c>
      <c r="P7" s="41">
        <f t="shared" si="5"/>
        <v>0</v>
      </c>
      <c r="Q7" s="45"/>
      <c r="R7" s="172" t="s">
        <v>19</v>
      </c>
      <c r="S7" s="172"/>
      <c r="T7" s="13">
        <f>T3*3/100</f>
        <v>0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8" customFormat="1" ht="24" customHeight="1">
      <c r="A8" s="75">
        <v>5</v>
      </c>
      <c r="B8" s="28"/>
      <c r="C8" s="85"/>
      <c r="D8" s="82"/>
      <c r="E8" s="28"/>
      <c r="F8" s="28"/>
      <c r="G8" s="37"/>
      <c r="H8" s="72">
        <f t="shared" si="0"/>
        <v>0</v>
      </c>
      <c r="I8" s="72">
        <f t="shared" si="1"/>
        <v>0</v>
      </c>
      <c r="J8" s="71"/>
      <c r="K8" s="51"/>
      <c r="M8" s="6">
        <f t="shared" si="2"/>
        <v>0</v>
      </c>
      <c r="N8" s="41">
        <f t="shared" si="3"/>
        <v>0</v>
      </c>
      <c r="O8" s="41">
        <f t="shared" si="4"/>
        <v>0</v>
      </c>
      <c r="P8" s="41">
        <f t="shared" si="5"/>
        <v>0</v>
      </c>
      <c r="Q8" s="45"/>
      <c r="R8" s="172" t="s">
        <v>20</v>
      </c>
      <c r="S8" s="172"/>
      <c r="T8" s="13">
        <f>T3*52/100</f>
        <v>0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8" customFormat="1" ht="24" customHeight="1">
      <c r="A9" s="75">
        <v>6</v>
      </c>
      <c r="B9" s="28"/>
      <c r="C9" s="85"/>
      <c r="D9" s="82"/>
      <c r="E9" s="28"/>
      <c r="F9" s="28"/>
      <c r="G9" s="37"/>
      <c r="H9" s="72">
        <f t="shared" si="0"/>
        <v>0</v>
      </c>
      <c r="I9" s="72">
        <f t="shared" si="1"/>
        <v>0</v>
      </c>
      <c r="J9" s="71"/>
      <c r="K9" s="51"/>
      <c r="M9" s="6">
        <f t="shared" si="2"/>
        <v>0</v>
      </c>
      <c r="N9" s="41">
        <f t="shared" si="3"/>
        <v>0</v>
      </c>
      <c r="O9" s="41">
        <f t="shared" si="4"/>
        <v>0</v>
      </c>
      <c r="P9" s="41">
        <f t="shared" si="5"/>
        <v>0</v>
      </c>
      <c r="Q9" s="45"/>
      <c r="R9" s="183" t="s">
        <v>21</v>
      </c>
      <c r="S9" s="183"/>
      <c r="T9" s="76">
        <f>SUM(O49)</f>
        <v>0</v>
      </c>
      <c r="U9" s="2"/>
      <c r="V9" s="2"/>
      <c r="W9" s="2"/>
      <c r="X9" s="2"/>
      <c r="Y9" s="11"/>
      <c r="Z9" s="42"/>
      <c r="AA9" s="42"/>
      <c r="AB9" s="42"/>
      <c r="AC9" s="42"/>
      <c r="AD9" s="42"/>
      <c r="AE9" s="42"/>
      <c r="AF9" s="42"/>
    </row>
    <row r="10" spans="1:32" ht="24" customHeight="1">
      <c r="A10" s="75">
        <v>7</v>
      </c>
      <c r="B10" s="28"/>
      <c r="C10" s="85"/>
      <c r="D10" s="82"/>
      <c r="E10" s="28"/>
      <c r="F10" s="28"/>
      <c r="G10" s="37"/>
      <c r="H10" s="72">
        <f t="shared" si="0"/>
        <v>0</v>
      </c>
      <c r="I10" s="72">
        <f t="shared" si="1"/>
        <v>0</v>
      </c>
      <c r="J10" s="71"/>
      <c r="K10" s="51"/>
      <c r="L10" s="78"/>
      <c r="M10" s="6">
        <f t="shared" si="2"/>
        <v>0</v>
      </c>
      <c r="N10" s="41">
        <f t="shared" si="3"/>
        <v>0</v>
      </c>
      <c r="O10" s="41">
        <f t="shared" si="4"/>
        <v>0</v>
      </c>
      <c r="P10" s="41">
        <f t="shared" si="5"/>
        <v>0</v>
      </c>
      <c r="Q10" s="11"/>
      <c r="R10" s="191" t="s">
        <v>22</v>
      </c>
      <c r="S10" s="191"/>
      <c r="T10" s="7">
        <f>SUM(T9)</f>
        <v>0</v>
      </c>
      <c r="U10" s="8"/>
      <c r="V10" s="8"/>
      <c r="W10" s="8"/>
      <c r="X10" s="8"/>
      <c r="Y10" s="1"/>
      <c r="Z10" s="46"/>
      <c r="AA10" s="46"/>
      <c r="AB10" s="46"/>
      <c r="AC10" s="46"/>
    </row>
    <row r="11" spans="1:32" ht="24" customHeight="1">
      <c r="A11" s="75">
        <v>8</v>
      </c>
      <c r="B11" s="28"/>
      <c r="C11" s="85"/>
      <c r="D11" s="82"/>
      <c r="E11" s="28"/>
      <c r="F11" s="28"/>
      <c r="G11" s="37"/>
      <c r="H11" s="72">
        <f t="shared" si="0"/>
        <v>0</v>
      </c>
      <c r="I11" s="72">
        <f t="shared" si="1"/>
        <v>0</v>
      </c>
      <c r="J11" s="71"/>
      <c r="K11" s="51"/>
      <c r="L11" s="78"/>
      <c r="M11" s="6">
        <f t="shared" si="2"/>
        <v>0</v>
      </c>
      <c r="N11" s="41">
        <f t="shared" si="3"/>
        <v>0</v>
      </c>
      <c r="O11" s="41">
        <f t="shared" si="4"/>
        <v>0</v>
      </c>
      <c r="P11" s="41">
        <f t="shared" si="5"/>
        <v>0</v>
      </c>
      <c r="Q11" s="11"/>
      <c r="R11" s="183" t="s">
        <v>23</v>
      </c>
      <c r="S11" s="183"/>
      <c r="T11" s="76">
        <f>SUM(P49)</f>
        <v>0</v>
      </c>
      <c r="U11" s="2"/>
      <c r="V11" s="2"/>
      <c r="W11" s="2"/>
      <c r="X11" s="2"/>
      <c r="Y11" s="11"/>
    </row>
    <row r="12" spans="1:32" ht="24" customHeight="1">
      <c r="A12" s="75">
        <v>9</v>
      </c>
      <c r="B12" s="28"/>
      <c r="C12" s="85"/>
      <c r="D12" s="82"/>
      <c r="E12" s="28"/>
      <c r="F12" s="28"/>
      <c r="G12" s="37"/>
      <c r="H12" s="72">
        <f t="shared" si="0"/>
        <v>0</v>
      </c>
      <c r="I12" s="72">
        <f t="shared" si="1"/>
        <v>0</v>
      </c>
      <c r="J12" s="71"/>
      <c r="K12" s="51"/>
      <c r="L12" s="78"/>
      <c r="M12" s="6">
        <f t="shared" si="2"/>
        <v>0</v>
      </c>
      <c r="N12" s="41">
        <f t="shared" si="3"/>
        <v>0</v>
      </c>
      <c r="O12" s="41">
        <f t="shared" si="4"/>
        <v>0</v>
      </c>
      <c r="P12" s="41">
        <f t="shared" si="5"/>
        <v>0</v>
      </c>
      <c r="Q12" s="11"/>
      <c r="R12" s="172" t="s">
        <v>16</v>
      </c>
      <c r="S12" s="172"/>
      <c r="T12" s="14">
        <f>SUM(P11)</f>
        <v>0</v>
      </c>
      <c r="U12" s="2"/>
      <c r="V12" s="2"/>
      <c r="W12" s="2"/>
      <c r="X12" s="2"/>
      <c r="Y12" s="11"/>
    </row>
    <row r="13" spans="1:32" ht="24" customHeight="1">
      <c r="A13" s="75">
        <v>10</v>
      </c>
      <c r="B13" s="28"/>
      <c r="C13" s="85"/>
      <c r="D13" s="82"/>
      <c r="E13" s="28"/>
      <c r="F13" s="28"/>
      <c r="G13" s="37"/>
      <c r="H13" s="72">
        <f t="shared" si="0"/>
        <v>0</v>
      </c>
      <c r="I13" s="72">
        <f t="shared" si="1"/>
        <v>0</v>
      </c>
      <c r="J13" s="71"/>
      <c r="K13" s="51"/>
      <c r="L13" s="78"/>
      <c r="M13" s="6">
        <f t="shared" si="2"/>
        <v>0</v>
      </c>
      <c r="N13" s="41">
        <f t="shared" si="3"/>
        <v>0</v>
      </c>
      <c r="O13" s="41">
        <f t="shared" si="4"/>
        <v>0</v>
      </c>
      <c r="P13" s="41">
        <f t="shared" si="5"/>
        <v>0</v>
      </c>
      <c r="Q13" s="11"/>
      <c r="R13" s="172" t="s">
        <v>17</v>
      </c>
      <c r="S13" s="172"/>
      <c r="T13" s="14">
        <f>SUM(P5,P10,P35,P47)</f>
        <v>0</v>
      </c>
      <c r="U13" s="2"/>
      <c r="V13" s="2"/>
      <c r="W13" s="2"/>
      <c r="X13" s="2"/>
      <c r="Y13" s="11"/>
      <c r="AD13" s="46"/>
      <c r="AE13" s="46"/>
      <c r="AF13" s="46"/>
    </row>
    <row r="14" spans="1:32" ht="24" customHeight="1">
      <c r="A14" s="75">
        <v>11</v>
      </c>
      <c r="B14" s="28"/>
      <c r="C14" s="85"/>
      <c r="D14" s="82"/>
      <c r="E14" s="28"/>
      <c r="F14" s="28"/>
      <c r="G14" s="37"/>
      <c r="H14" s="72">
        <f t="shared" si="0"/>
        <v>0</v>
      </c>
      <c r="I14" s="72">
        <f t="shared" si="1"/>
        <v>0</v>
      </c>
      <c r="J14" s="71"/>
      <c r="K14" s="51"/>
      <c r="L14" s="78"/>
      <c r="M14" s="6">
        <f t="shared" si="2"/>
        <v>0</v>
      </c>
      <c r="N14" s="41">
        <f t="shared" si="3"/>
        <v>0</v>
      </c>
      <c r="O14" s="41">
        <f t="shared" si="4"/>
        <v>0</v>
      </c>
      <c r="P14" s="41">
        <f t="shared" si="5"/>
        <v>0</v>
      </c>
      <c r="Q14" s="11"/>
      <c r="R14" s="172" t="s">
        <v>15</v>
      </c>
      <c r="S14" s="172"/>
      <c r="T14" s="14">
        <f>SUM(P6,P8:P9,P13,P21,P30:P31,P44)</f>
        <v>0</v>
      </c>
      <c r="U14" s="2"/>
      <c r="V14" s="2"/>
      <c r="W14" s="2"/>
      <c r="X14" s="2"/>
      <c r="Y14" s="11"/>
    </row>
    <row r="15" spans="1:32" ht="24" customHeight="1">
      <c r="A15" s="75">
        <v>12</v>
      </c>
      <c r="B15" s="28"/>
      <c r="C15" s="85"/>
      <c r="D15" s="82"/>
      <c r="E15" s="28"/>
      <c r="F15" s="28"/>
      <c r="G15" s="37"/>
      <c r="H15" s="72">
        <f t="shared" si="0"/>
        <v>0</v>
      </c>
      <c r="I15" s="72">
        <f t="shared" si="1"/>
        <v>0</v>
      </c>
      <c r="J15" s="71"/>
      <c r="K15" s="51"/>
      <c r="L15" s="78"/>
      <c r="M15" s="6">
        <f t="shared" si="2"/>
        <v>0</v>
      </c>
      <c r="N15" s="41">
        <f t="shared" si="3"/>
        <v>0</v>
      </c>
      <c r="O15" s="41">
        <f t="shared" si="4"/>
        <v>0</v>
      </c>
      <c r="P15" s="41">
        <f t="shared" si="5"/>
        <v>0</v>
      </c>
      <c r="Q15" s="11"/>
      <c r="R15" s="172" t="s">
        <v>19</v>
      </c>
      <c r="S15" s="172"/>
      <c r="T15" s="14">
        <f>SUM(P14,P16,P42)</f>
        <v>0</v>
      </c>
      <c r="U15" s="2"/>
      <c r="V15" s="2"/>
      <c r="W15" s="2"/>
      <c r="X15" s="2"/>
      <c r="Y15" s="11"/>
    </row>
    <row r="16" spans="1:32" s="46" customFormat="1" ht="24" customHeight="1">
      <c r="A16" s="75">
        <v>13</v>
      </c>
      <c r="B16" s="28"/>
      <c r="C16" s="85"/>
      <c r="D16" s="82"/>
      <c r="E16" s="28"/>
      <c r="F16" s="28"/>
      <c r="G16" s="37"/>
      <c r="H16" s="72">
        <f t="shared" si="0"/>
        <v>0</v>
      </c>
      <c r="I16" s="72">
        <f t="shared" si="1"/>
        <v>0</v>
      </c>
      <c r="J16" s="71"/>
      <c r="K16" s="51"/>
      <c r="L16" s="78"/>
      <c r="M16" s="6">
        <f t="shared" si="2"/>
        <v>0</v>
      </c>
      <c r="N16" s="41">
        <f t="shared" si="3"/>
        <v>0</v>
      </c>
      <c r="O16" s="41">
        <f t="shared" si="4"/>
        <v>0</v>
      </c>
      <c r="P16" s="41">
        <f t="shared" si="5"/>
        <v>0</v>
      </c>
      <c r="Q16" s="1"/>
      <c r="R16" s="172" t="s">
        <v>22</v>
      </c>
      <c r="S16" s="172"/>
      <c r="T16" s="14">
        <f>SUM(P4,P7,P12,P15,P17:P20,P23:P29,P32:P34,P36:P41,P43,P46)</f>
        <v>0</v>
      </c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ht="24" customHeight="1">
      <c r="A17" s="75">
        <v>14</v>
      </c>
      <c r="B17" s="28"/>
      <c r="C17" s="85"/>
      <c r="D17" s="82"/>
      <c r="E17" s="28"/>
      <c r="F17" s="28"/>
      <c r="G17" s="37"/>
      <c r="H17" s="72">
        <f t="shared" si="0"/>
        <v>0</v>
      </c>
      <c r="I17" s="72">
        <f t="shared" si="1"/>
        <v>0</v>
      </c>
      <c r="J17" s="71"/>
      <c r="K17" s="51"/>
      <c r="L17" s="78"/>
      <c r="M17" s="6">
        <f t="shared" si="2"/>
        <v>0</v>
      </c>
      <c r="N17" s="41">
        <f t="shared" si="3"/>
        <v>0</v>
      </c>
      <c r="O17" s="41">
        <f t="shared" si="4"/>
        <v>0</v>
      </c>
      <c r="P17" s="41">
        <f t="shared" si="5"/>
        <v>0</v>
      </c>
      <c r="Q17" s="11"/>
      <c r="R17" s="186" t="s">
        <v>24</v>
      </c>
      <c r="S17" s="187"/>
      <c r="T17" s="14"/>
      <c r="U17" s="2"/>
      <c r="V17" s="2"/>
      <c r="W17" s="2"/>
      <c r="X17" s="2"/>
      <c r="Y17" s="11"/>
    </row>
    <row r="18" spans="1:25" ht="24" customHeight="1">
      <c r="A18" s="75">
        <v>15</v>
      </c>
      <c r="B18" s="28"/>
      <c r="C18" s="85"/>
      <c r="D18" s="82"/>
      <c r="E18" s="28"/>
      <c r="F18" s="28"/>
      <c r="G18" s="37"/>
      <c r="H18" s="72">
        <f t="shared" si="0"/>
        <v>0</v>
      </c>
      <c r="I18" s="72">
        <f t="shared" si="1"/>
        <v>0</v>
      </c>
      <c r="J18" s="71"/>
      <c r="K18" s="51"/>
      <c r="L18" s="78"/>
      <c r="M18" s="6">
        <f t="shared" si="2"/>
        <v>0</v>
      </c>
      <c r="N18" s="41">
        <f t="shared" si="3"/>
        <v>0</v>
      </c>
      <c r="O18" s="41">
        <f t="shared" si="4"/>
        <v>0</v>
      </c>
      <c r="P18" s="41">
        <f t="shared" si="5"/>
        <v>0</v>
      </c>
      <c r="Q18" s="11"/>
      <c r="R18" s="184" t="s">
        <v>34</v>
      </c>
      <c r="S18" s="185"/>
      <c r="T18" s="14"/>
      <c r="U18" s="2"/>
      <c r="V18" s="2"/>
      <c r="W18" s="2"/>
      <c r="X18" s="2"/>
      <c r="Y18" s="11"/>
    </row>
    <row r="19" spans="1:25" ht="24" customHeight="1">
      <c r="A19" s="75">
        <v>16</v>
      </c>
      <c r="B19" s="28"/>
      <c r="C19" s="85"/>
      <c r="D19" s="82"/>
      <c r="E19" s="28"/>
      <c r="F19" s="28"/>
      <c r="G19" s="37"/>
      <c r="H19" s="72">
        <f t="shared" si="0"/>
        <v>0</v>
      </c>
      <c r="I19" s="72">
        <f t="shared" si="1"/>
        <v>0</v>
      </c>
      <c r="J19" s="71"/>
      <c r="K19" s="51"/>
      <c r="L19" s="78"/>
      <c r="M19" s="6">
        <f t="shared" si="2"/>
        <v>0</v>
      </c>
      <c r="N19" s="41">
        <f t="shared" si="3"/>
        <v>0</v>
      </c>
      <c r="O19" s="41">
        <f t="shared" si="4"/>
        <v>0</v>
      </c>
      <c r="P19" s="41">
        <f t="shared" si="5"/>
        <v>0</v>
      </c>
      <c r="Q19" s="11"/>
      <c r="R19" s="184" t="s">
        <v>55</v>
      </c>
      <c r="S19" s="185"/>
      <c r="T19" s="14"/>
      <c r="U19" s="2"/>
      <c r="V19" s="2"/>
      <c r="W19" s="2"/>
      <c r="X19" s="2"/>
      <c r="Y19" s="11"/>
    </row>
    <row r="20" spans="1:25" ht="24" customHeight="1">
      <c r="A20" s="75">
        <v>17</v>
      </c>
      <c r="B20" s="28"/>
      <c r="C20" s="85"/>
      <c r="D20" s="82"/>
      <c r="E20" s="28"/>
      <c r="F20" s="28"/>
      <c r="G20" s="37"/>
      <c r="H20" s="72">
        <f t="shared" si="0"/>
        <v>0</v>
      </c>
      <c r="I20" s="72">
        <f t="shared" si="1"/>
        <v>0</v>
      </c>
      <c r="J20" s="71"/>
      <c r="K20" s="51"/>
      <c r="L20" s="78"/>
      <c r="M20" s="6">
        <f t="shared" si="2"/>
        <v>0</v>
      </c>
      <c r="N20" s="41">
        <f t="shared" si="3"/>
        <v>0</v>
      </c>
      <c r="O20" s="41">
        <f t="shared" si="4"/>
        <v>0</v>
      </c>
      <c r="P20" s="41">
        <f t="shared" si="5"/>
        <v>0</v>
      </c>
      <c r="Q20" s="11"/>
      <c r="R20" s="186" t="s">
        <v>58</v>
      </c>
      <c r="S20" s="187"/>
      <c r="T20" s="14"/>
      <c r="U20" s="2"/>
      <c r="V20" s="2"/>
      <c r="W20" s="2"/>
      <c r="X20" s="2"/>
      <c r="Y20" s="11"/>
    </row>
    <row r="21" spans="1:25" ht="24" customHeight="1">
      <c r="A21" s="75">
        <v>18</v>
      </c>
      <c r="B21" s="28"/>
      <c r="C21" s="85"/>
      <c r="D21" s="82"/>
      <c r="E21" s="28"/>
      <c r="F21" s="28"/>
      <c r="G21" s="37"/>
      <c r="H21" s="72">
        <f t="shared" si="0"/>
        <v>0</v>
      </c>
      <c r="I21" s="72">
        <f t="shared" si="1"/>
        <v>0</v>
      </c>
      <c r="J21" s="71"/>
      <c r="K21" s="51"/>
      <c r="L21" s="78"/>
      <c r="M21" s="6">
        <f t="shared" si="2"/>
        <v>0</v>
      </c>
      <c r="N21" s="41">
        <f t="shared" si="3"/>
        <v>0</v>
      </c>
      <c r="O21" s="41">
        <f t="shared" si="4"/>
        <v>0</v>
      </c>
      <c r="P21" s="41">
        <f t="shared" si="5"/>
        <v>0</v>
      </c>
      <c r="Q21" s="11"/>
      <c r="R21" s="33"/>
      <c r="S21" s="33"/>
      <c r="T21" s="34"/>
      <c r="U21" s="2"/>
      <c r="V21" s="2"/>
      <c r="W21" s="2"/>
      <c r="X21" s="2"/>
      <c r="Y21" s="11"/>
    </row>
    <row r="22" spans="1:25" ht="24" customHeight="1">
      <c r="A22" s="75">
        <v>19</v>
      </c>
      <c r="B22" s="28"/>
      <c r="C22" s="85"/>
      <c r="D22" s="82"/>
      <c r="E22" s="28"/>
      <c r="F22" s="28"/>
      <c r="G22" s="37"/>
      <c r="H22" s="72">
        <f t="shared" si="0"/>
        <v>0</v>
      </c>
      <c r="I22" s="72">
        <f t="shared" si="1"/>
        <v>0</v>
      </c>
      <c r="J22" s="71"/>
      <c r="K22" s="51"/>
      <c r="L22" s="78"/>
      <c r="M22" s="6">
        <f t="shared" si="2"/>
        <v>0</v>
      </c>
      <c r="N22" s="41">
        <f t="shared" si="3"/>
        <v>0</v>
      </c>
      <c r="O22" s="41">
        <f t="shared" si="4"/>
        <v>0</v>
      </c>
      <c r="P22" s="41">
        <f t="shared" si="5"/>
        <v>0</v>
      </c>
      <c r="Q22" s="11"/>
      <c r="R22" s="33"/>
      <c r="S22" s="33"/>
      <c r="T22" s="34"/>
      <c r="U22" s="2"/>
      <c r="V22" s="2"/>
      <c r="W22" s="2"/>
      <c r="X22" s="2"/>
      <c r="Y22" s="11"/>
    </row>
    <row r="23" spans="1:25" ht="24" customHeight="1">
      <c r="A23" s="75">
        <v>20</v>
      </c>
      <c r="B23" s="28"/>
      <c r="C23" s="85"/>
      <c r="D23" s="82"/>
      <c r="E23" s="28"/>
      <c r="F23" s="28"/>
      <c r="G23" s="37"/>
      <c r="H23" s="72">
        <f t="shared" si="0"/>
        <v>0</v>
      </c>
      <c r="I23" s="72">
        <f t="shared" si="1"/>
        <v>0</v>
      </c>
      <c r="J23" s="71"/>
      <c r="K23" s="51"/>
      <c r="L23" s="78"/>
      <c r="M23" s="6">
        <f t="shared" si="2"/>
        <v>0</v>
      </c>
      <c r="N23" s="41">
        <f t="shared" si="3"/>
        <v>0</v>
      </c>
      <c r="O23" s="41">
        <f t="shared" si="4"/>
        <v>0</v>
      </c>
      <c r="P23" s="41">
        <f t="shared" si="5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ht="24" customHeight="1">
      <c r="A24" s="75">
        <v>21</v>
      </c>
      <c r="B24" s="28"/>
      <c r="C24" s="85"/>
      <c r="D24" s="82"/>
      <c r="E24" s="28"/>
      <c r="F24" s="28"/>
      <c r="G24" s="37"/>
      <c r="H24" s="72">
        <f t="shared" si="0"/>
        <v>0</v>
      </c>
      <c r="I24" s="72">
        <f t="shared" si="1"/>
        <v>0</v>
      </c>
      <c r="J24" s="71"/>
      <c r="K24" s="51"/>
      <c r="L24" s="78"/>
      <c r="M24" s="6">
        <f t="shared" si="2"/>
        <v>0</v>
      </c>
      <c r="N24" s="41">
        <f t="shared" si="3"/>
        <v>0</v>
      </c>
      <c r="O24" s="41">
        <f t="shared" si="4"/>
        <v>0</v>
      </c>
      <c r="P24" s="41">
        <f t="shared" si="5"/>
        <v>0</v>
      </c>
      <c r="Q24" s="11"/>
      <c r="R24" s="188" t="s">
        <v>25</v>
      </c>
      <c r="S24" s="189"/>
      <c r="T24" s="189"/>
      <c r="U24" s="189"/>
      <c r="V24" s="189"/>
      <c r="W24" s="189"/>
      <c r="X24" s="189"/>
      <c r="Y24" s="190"/>
    </row>
    <row r="25" spans="1:25" ht="24" customHeight="1">
      <c r="A25" s="75">
        <v>22</v>
      </c>
      <c r="B25" s="28"/>
      <c r="C25" s="85"/>
      <c r="D25" s="82"/>
      <c r="E25" s="28"/>
      <c r="F25" s="28"/>
      <c r="G25" s="37"/>
      <c r="H25" s="72">
        <f t="shared" si="0"/>
        <v>0</v>
      </c>
      <c r="I25" s="72">
        <f t="shared" si="1"/>
        <v>0</v>
      </c>
      <c r="J25" s="71"/>
      <c r="K25" s="51"/>
      <c r="L25" s="78"/>
      <c r="M25" s="6">
        <f t="shared" si="2"/>
        <v>0</v>
      </c>
      <c r="N25" s="41">
        <f t="shared" si="3"/>
        <v>0</v>
      </c>
      <c r="O25" s="41">
        <f t="shared" si="4"/>
        <v>0</v>
      </c>
      <c r="P25" s="41">
        <f t="shared" si="5"/>
        <v>0</v>
      </c>
      <c r="Q25" s="11"/>
      <c r="R25" s="23" t="s">
        <v>26</v>
      </c>
      <c r="S25" s="23" t="s">
        <v>27</v>
      </c>
      <c r="T25" s="23" t="s">
        <v>28</v>
      </c>
      <c r="U25" s="24" t="s">
        <v>29</v>
      </c>
      <c r="V25" s="23" t="s">
        <v>30</v>
      </c>
      <c r="W25" s="23" t="s">
        <v>31</v>
      </c>
      <c r="X25" s="23" t="s">
        <v>32</v>
      </c>
      <c r="Y25" s="23" t="s">
        <v>33</v>
      </c>
    </row>
    <row r="26" spans="1:25" ht="24" customHeight="1">
      <c r="A26" s="75">
        <v>23</v>
      </c>
      <c r="B26" s="28"/>
      <c r="C26" s="85"/>
      <c r="D26" s="82"/>
      <c r="E26" s="28"/>
      <c r="F26" s="28"/>
      <c r="G26" s="37"/>
      <c r="H26" s="72">
        <f t="shared" si="0"/>
        <v>0</v>
      </c>
      <c r="I26" s="72">
        <f t="shared" si="1"/>
        <v>0</v>
      </c>
      <c r="J26" s="71"/>
      <c r="K26" s="51"/>
      <c r="L26" s="78"/>
      <c r="M26" s="6">
        <f t="shared" si="2"/>
        <v>0</v>
      </c>
      <c r="N26" s="41">
        <f t="shared" si="3"/>
        <v>0</v>
      </c>
      <c r="O26" s="41">
        <f t="shared" si="4"/>
        <v>0</v>
      </c>
      <c r="P26" s="41">
        <f t="shared" si="5"/>
        <v>0</v>
      </c>
      <c r="Q26" s="11"/>
      <c r="R26" s="15">
        <v>1</v>
      </c>
      <c r="S26" s="80" t="s">
        <v>16</v>
      </c>
      <c r="T26" s="16" t="s">
        <v>35</v>
      </c>
      <c r="U26" s="17" t="s">
        <v>36</v>
      </c>
      <c r="V26" s="15" t="s">
        <v>37</v>
      </c>
      <c r="W26" s="18">
        <f>SUM(T12,T4)</f>
        <v>0</v>
      </c>
      <c r="X26" s="18">
        <f t="shared" ref="X26:X30" si="6">W26*4%</f>
        <v>0</v>
      </c>
      <c r="Y26" s="18">
        <f>(W26-X26)</f>
        <v>0</v>
      </c>
    </row>
    <row r="27" spans="1:25" ht="24" customHeight="1">
      <c r="A27" s="75">
        <v>24</v>
      </c>
      <c r="B27" s="28"/>
      <c r="C27" s="85"/>
      <c r="D27" s="82"/>
      <c r="E27" s="28"/>
      <c r="F27" s="28"/>
      <c r="G27" s="37"/>
      <c r="H27" s="72">
        <f t="shared" si="0"/>
        <v>0</v>
      </c>
      <c r="I27" s="72">
        <f t="shared" si="1"/>
        <v>0</v>
      </c>
      <c r="J27" s="71"/>
      <c r="K27" s="51"/>
      <c r="L27" s="78"/>
      <c r="M27" s="6">
        <f t="shared" si="2"/>
        <v>0</v>
      </c>
      <c r="N27" s="41">
        <f t="shared" si="3"/>
        <v>0</v>
      </c>
      <c r="O27" s="41">
        <f t="shared" si="4"/>
        <v>0</v>
      </c>
      <c r="P27" s="41">
        <f t="shared" si="5"/>
        <v>0</v>
      </c>
      <c r="Q27" s="2"/>
      <c r="R27" s="15">
        <v>2</v>
      </c>
      <c r="S27" s="19" t="s">
        <v>20</v>
      </c>
      <c r="T27" s="16" t="s">
        <v>38</v>
      </c>
      <c r="U27" s="17" t="s">
        <v>36</v>
      </c>
      <c r="V27" s="15" t="s">
        <v>37</v>
      </c>
      <c r="W27" s="18">
        <f>SUM(T8)</f>
        <v>0</v>
      </c>
      <c r="X27" s="18">
        <f t="shared" si="6"/>
        <v>0</v>
      </c>
      <c r="Y27" s="18">
        <f t="shared" ref="Y27:Y35" si="7">(W27-X27)</f>
        <v>0</v>
      </c>
    </row>
    <row r="28" spans="1:25" ht="24" customHeight="1">
      <c r="A28" s="75">
        <v>25</v>
      </c>
      <c r="B28" s="28"/>
      <c r="C28" s="85"/>
      <c r="D28" s="82"/>
      <c r="E28" s="28"/>
      <c r="F28" s="28"/>
      <c r="G28" s="37"/>
      <c r="H28" s="72">
        <f t="shared" si="0"/>
        <v>0</v>
      </c>
      <c r="I28" s="72">
        <f t="shared" si="1"/>
        <v>0</v>
      </c>
      <c r="J28" s="71"/>
      <c r="K28" s="51"/>
      <c r="L28" s="78"/>
      <c r="M28" s="6">
        <f t="shared" si="2"/>
        <v>0</v>
      </c>
      <c r="N28" s="41">
        <f t="shared" si="3"/>
        <v>0</v>
      </c>
      <c r="O28" s="41">
        <f t="shared" si="4"/>
        <v>0</v>
      </c>
      <c r="P28" s="41">
        <f t="shared" si="5"/>
        <v>0</v>
      </c>
      <c r="Q28" s="2"/>
      <c r="R28" s="15">
        <v>3</v>
      </c>
      <c r="S28" s="80" t="s">
        <v>17</v>
      </c>
      <c r="T28" s="16" t="s">
        <v>39</v>
      </c>
      <c r="U28" s="17" t="s">
        <v>40</v>
      </c>
      <c r="V28" s="15" t="s">
        <v>37</v>
      </c>
      <c r="W28" s="18">
        <f>SUM(T5,T13)</f>
        <v>0</v>
      </c>
      <c r="X28" s="18">
        <f t="shared" si="6"/>
        <v>0</v>
      </c>
      <c r="Y28" s="18">
        <f t="shared" si="7"/>
        <v>0</v>
      </c>
    </row>
    <row r="29" spans="1:25" ht="24" customHeight="1">
      <c r="A29" s="75">
        <v>26</v>
      </c>
      <c r="B29" s="28"/>
      <c r="C29" s="85"/>
      <c r="D29" s="82"/>
      <c r="E29" s="28"/>
      <c r="F29" s="28"/>
      <c r="G29" s="37"/>
      <c r="H29" s="72">
        <f t="shared" si="0"/>
        <v>0</v>
      </c>
      <c r="I29" s="72">
        <f t="shared" si="1"/>
        <v>0</v>
      </c>
      <c r="J29" s="71"/>
      <c r="K29" s="51"/>
      <c r="L29" s="78"/>
      <c r="M29" s="6">
        <f t="shared" si="2"/>
        <v>0</v>
      </c>
      <c r="N29" s="41">
        <f t="shared" si="3"/>
        <v>0</v>
      </c>
      <c r="O29" s="41">
        <f t="shared" si="4"/>
        <v>0</v>
      </c>
      <c r="P29" s="41">
        <f t="shared" si="5"/>
        <v>0</v>
      </c>
      <c r="Q29" s="2"/>
      <c r="R29" s="15">
        <v>4</v>
      </c>
      <c r="S29" s="80" t="s">
        <v>15</v>
      </c>
      <c r="T29" s="16" t="s">
        <v>39</v>
      </c>
      <c r="U29" s="17" t="s">
        <v>41</v>
      </c>
      <c r="V29" s="15" t="s">
        <v>37</v>
      </c>
      <c r="W29" s="18">
        <f>SUM(T6,T14)</f>
        <v>0</v>
      </c>
      <c r="X29" s="18">
        <f t="shared" si="6"/>
        <v>0</v>
      </c>
      <c r="Y29" s="18">
        <f t="shared" si="7"/>
        <v>0</v>
      </c>
    </row>
    <row r="30" spans="1:25" ht="24" customHeight="1">
      <c r="A30" s="75">
        <v>27</v>
      </c>
      <c r="B30" s="28"/>
      <c r="C30" s="85"/>
      <c r="D30" s="82"/>
      <c r="E30" s="28"/>
      <c r="F30" s="28"/>
      <c r="G30" s="37"/>
      <c r="H30" s="72">
        <f t="shared" si="0"/>
        <v>0</v>
      </c>
      <c r="I30" s="72">
        <f t="shared" si="1"/>
        <v>0</v>
      </c>
      <c r="J30" s="71"/>
      <c r="K30" s="51"/>
      <c r="L30" s="78"/>
      <c r="M30" s="6">
        <f t="shared" si="2"/>
        <v>0</v>
      </c>
      <c r="N30" s="41">
        <f t="shared" si="3"/>
        <v>0</v>
      </c>
      <c r="O30" s="41">
        <f t="shared" si="4"/>
        <v>0</v>
      </c>
      <c r="P30" s="41">
        <f t="shared" si="5"/>
        <v>0</v>
      </c>
      <c r="Q30" s="2"/>
      <c r="R30" s="15">
        <v>5</v>
      </c>
      <c r="S30" s="80" t="s">
        <v>19</v>
      </c>
      <c r="T30" s="16" t="s">
        <v>42</v>
      </c>
      <c r="U30" s="17" t="s">
        <v>43</v>
      </c>
      <c r="V30" s="15" t="s">
        <v>37</v>
      </c>
      <c r="W30" s="18">
        <f>SUM(T7,T15)</f>
        <v>0</v>
      </c>
      <c r="X30" s="18">
        <f t="shared" si="6"/>
        <v>0</v>
      </c>
      <c r="Y30" s="18">
        <f t="shared" si="7"/>
        <v>0</v>
      </c>
    </row>
    <row r="31" spans="1:25" ht="24" customHeight="1">
      <c r="A31" s="75">
        <v>28</v>
      </c>
      <c r="B31" s="28"/>
      <c r="C31" s="85"/>
      <c r="D31" s="82"/>
      <c r="E31" s="28"/>
      <c r="F31" s="28"/>
      <c r="G31" s="37"/>
      <c r="H31" s="72">
        <f t="shared" si="0"/>
        <v>0</v>
      </c>
      <c r="I31" s="72">
        <f t="shared" si="1"/>
        <v>0</v>
      </c>
      <c r="J31" s="71"/>
      <c r="K31" s="51"/>
      <c r="L31" s="78"/>
      <c r="M31" s="6">
        <f t="shared" si="2"/>
        <v>0</v>
      </c>
      <c r="N31" s="41">
        <f t="shared" si="3"/>
        <v>0</v>
      </c>
      <c r="O31" s="41">
        <f t="shared" si="4"/>
        <v>0</v>
      </c>
      <c r="P31" s="41">
        <f t="shared" si="5"/>
        <v>0</v>
      </c>
      <c r="Q31" s="2"/>
      <c r="R31" s="15">
        <v>6</v>
      </c>
      <c r="S31" s="80" t="s">
        <v>22</v>
      </c>
      <c r="T31" s="16" t="s">
        <v>44</v>
      </c>
      <c r="U31" s="17" t="s">
        <v>45</v>
      </c>
      <c r="V31" s="15" t="s">
        <v>37</v>
      </c>
      <c r="W31" s="18">
        <f>SUM(T16,T10)</f>
        <v>0</v>
      </c>
      <c r="X31" s="18">
        <f>W31*4%</f>
        <v>0</v>
      </c>
      <c r="Y31" s="18">
        <f t="shared" si="7"/>
        <v>0</v>
      </c>
    </row>
    <row r="32" spans="1:25" ht="24" customHeight="1">
      <c r="A32" s="75">
        <v>29</v>
      </c>
      <c r="B32" s="28"/>
      <c r="C32" s="85"/>
      <c r="D32" s="82"/>
      <c r="E32" s="28"/>
      <c r="F32" s="28"/>
      <c r="G32" s="37"/>
      <c r="H32" s="72">
        <f t="shared" si="0"/>
        <v>0</v>
      </c>
      <c r="I32" s="72">
        <f t="shared" si="1"/>
        <v>0</v>
      </c>
      <c r="J32" s="71"/>
      <c r="K32" s="51"/>
      <c r="L32" s="78"/>
      <c r="M32" s="6">
        <f t="shared" si="2"/>
        <v>0</v>
      </c>
      <c r="N32" s="41">
        <f t="shared" si="3"/>
        <v>0</v>
      </c>
      <c r="O32" s="41">
        <f t="shared" si="4"/>
        <v>0</v>
      </c>
      <c r="P32" s="41">
        <f t="shared" si="5"/>
        <v>0</v>
      </c>
      <c r="Q32" s="2"/>
      <c r="R32" s="15">
        <v>7</v>
      </c>
      <c r="S32" s="31" t="s">
        <v>24</v>
      </c>
      <c r="T32" s="36" t="s">
        <v>46</v>
      </c>
      <c r="U32" s="3" t="s">
        <v>47</v>
      </c>
      <c r="V32" s="3" t="s">
        <v>37</v>
      </c>
      <c r="W32" s="18">
        <f>SUM(T17)</f>
        <v>0</v>
      </c>
      <c r="X32" s="18">
        <f>W32*4%</f>
        <v>0</v>
      </c>
      <c r="Y32" s="18">
        <f t="shared" si="7"/>
        <v>0</v>
      </c>
    </row>
    <row r="33" spans="1:25" ht="24" customHeight="1">
      <c r="A33" s="75">
        <v>30</v>
      </c>
      <c r="B33" s="28"/>
      <c r="C33" s="85"/>
      <c r="D33" s="82"/>
      <c r="E33" s="28"/>
      <c r="F33" s="28"/>
      <c r="G33" s="37"/>
      <c r="H33" s="72">
        <f t="shared" si="0"/>
        <v>0</v>
      </c>
      <c r="I33" s="72">
        <f t="shared" si="1"/>
        <v>0</v>
      </c>
      <c r="J33" s="71"/>
      <c r="K33" s="51"/>
      <c r="L33" s="78"/>
      <c r="M33" s="6">
        <f t="shared" si="2"/>
        <v>0</v>
      </c>
      <c r="N33" s="41">
        <f t="shared" si="3"/>
        <v>0</v>
      </c>
      <c r="O33" s="41">
        <f t="shared" si="4"/>
        <v>0</v>
      </c>
      <c r="P33" s="41">
        <f t="shared" si="5"/>
        <v>0</v>
      </c>
      <c r="Q33" s="2"/>
      <c r="R33" s="15">
        <v>8</v>
      </c>
      <c r="S33" s="35" t="s">
        <v>34</v>
      </c>
      <c r="T33" s="31" t="s">
        <v>54</v>
      </c>
      <c r="U33" s="3" t="s">
        <v>48</v>
      </c>
      <c r="V33" s="3" t="s">
        <v>37</v>
      </c>
      <c r="W33" s="18">
        <f t="shared" ref="W33:W35" si="8">SUM(T18)</f>
        <v>0</v>
      </c>
      <c r="X33" s="18">
        <f>W33*4%</f>
        <v>0</v>
      </c>
      <c r="Y33" s="18">
        <f t="shared" si="7"/>
        <v>0</v>
      </c>
    </row>
    <row r="34" spans="1:25" ht="24" customHeight="1">
      <c r="A34" s="75">
        <v>31</v>
      </c>
      <c r="B34" s="28"/>
      <c r="C34" s="85"/>
      <c r="D34" s="82"/>
      <c r="E34" s="28"/>
      <c r="F34" s="28"/>
      <c r="G34" s="37"/>
      <c r="H34" s="72">
        <f t="shared" si="0"/>
        <v>0</v>
      </c>
      <c r="I34" s="72">
        <f t="shared" si="1"/>
        <v>0</v>
      </c>
      <c r="J34" s="71"/>
      <c r="K34" s="51"/>
      <c r="L34" s="78"/>
      <c r="M34" s="6">
        <f t="shared" si="2"/>
        <v>0</v>
      </c>
      <c r="N34" s="41">
        <f t="shared" si="3"/>
        <v>0</v>
      </c>
      <c r="O34" s="41">
        <f t="shared" si="4"/>
        <v>0</v>
      </c>
      <c r="P34" s="41">
        <f t="shared" si="5"/>
        <v>0</v>
      </c>
      <c r="Q34" s="2"/>
      <c r="R34" s="15">
        <v>9</v>
      </c>
      <c r="S34" s="35" t="s">
        <v>55</v>
      </c>
      <c r="T34" s="31" t="s">
        <v>56</v>
      </c>
      <c r="U34" s="3" t="s">
        <v>57</v>
      </c>
      <c r="V34" s="3" t="s">
        <v>37</v>
      </c>
      <c r="W34" s="18">
        <f t="shared" si="8"/>
        <v>0</v>
      </c>
      <c r="X34" s="18">
        <f t="shared" ref="X34:X35" si="9">W34*4%</f>
        <v>0</v>
      </c>
      <c r="Y34" s="18">
        <f t="shared" si="7"/>
        <v>0</v>
      </c>
    </row>
    <row r="35" spans="1:25" ht="24" customHeight="1">
      <c r="A35" s="75">
        <v>32</v>
      </c>
      <c r="B35" s="28"/>
      <c r="C35" s="85"/>
      <c r="D35" s="82"/>
      <c r="E35" s="28"/>
      <c r="F35" s="28"/>
      <c r="G35" s="37"/>
      <c r="H35" s="72">
        <f t="shared" si="0"/>
        <v>0</v>
      </c>
      <c r="I35" s="72">
        <f t="shared" si="1"/>
        <v>0</v>
      </c>
      <c r="J35" s="71"/>
      <c r="K35" s="51"/>
      <c r="L35" s="78"/>
      <c r="M35" s="6">
        <f t="shared" si="2"/>
        <v>0</v>
      </c>
      <c r="N35" s="41">
        <f t="shared" si="3"/>
        <v>0</v>
      </c>
      <c r="O35" s="41">
        <f t="shared" si="4"/>
        <v>0</v>
      </c>
      <c r="P35" s="41">
        <f t="shared" si="5"/>
        <v>0</v>
      </c>
      <c r="Q35" s="2"/>
      <c r="R35" s="15">
        <v>10</v>
      </c>
      <c r="S35" s="40" t="s">
        <v>58</v>
      </c>
      <c r="T35" s="31" t="s">
        <v>59</v>
      </c>
      <c r="U35" s="3" t="s">
        <v>60</v>
      </c>
      <c r="V35" s="3" t="s">
        <v>37</v>
      </c>
      <c r="W35" s="18">
        <f t="shared" si="8"/>
        <v>0</v>
      </c>
      <c r="X35" s="18">
        <f t="shared" si="9"/>
        <v>0</v>
      </c>
      <c r="Y35" s="18">
        <f t="shared" si="7"/>
        <v>0</v>
      </c>
    </row>
    <row r="36" spans="1:25" ht="24" customHeight="1" thickBot="1">
      <c r="A36" s="75">
        <v>33</v>
      </c>
      <c r="B36" s="28"/>
      <c r="C36" s="85"/>
      <c r="D36" s="82"/>
      <c r="E36" s="28"/>
      <c r="F36" s="28"/>
      <c r="G36" s="37"/>
      <c r="H36" s="72">
        <f t="shared" si="0"/>
        <v>0</v>
      </c>
      <c r="I36" s="72">
        <f t="shared" si="1"/>
        <v>0</v>
      </c>
      <c r="J36" s="71"/>
      <c r="K36" s="51"/>
      <c r="L36" s="78"/>
      <c r="M36" s="6">
        <f t="shared" si="2"/>
        <v>0</v>
      </c>
      <c r="N36" s="41">
        <f t="shared" si="3"/>
        <v>0</v>
      </c>
      <c r="O36" s="41">
        <f t="shared" si="4"/>
        <v>0</v>
      </c>
      <c r="P36" s="41">
        <f t="shared" si="5"/>
        <v>0</v>
      </c>
      <c r="Q36" s="2"/>
      <c r="R36" s="20"/>
      <c r="S36" s="20"/>
      <c r="T36" s="20"/>
      <c r="U36" s="20"/>
      <c r="V36" s="26" t="s">
        <v>49</v>
      </c>
      <c r="W36" s="27">
        <f>SUM(W26:W35)</f>
        <v>0</v>
      </c>
      <c r="X36" s="27">
        <f t="shared" ref="X36:Y36" si="10">SUM(X26:X35)</f>
        <v>0</v>
      </c>
      <c r="Y36" s="27">
        <f t="shared" si="10"/>
        <v>0</v>
      </c>
    </row>
    <row r="37" spans="1:25" ht="24" customHeight="1" thickTop="1">
      <c r="A37" s="75">
        <v>34</v>
      </c>
      <c r="B37" s="28"/>
      <c r="C37" s="85"/>
      <c r="D37" s="82"/>
      <c r="E37" s="28"/>
      <c r="F37" s="28"/>
      <c r="G37" s="37"/>
      <c r="H37" s="72">
        <f t="shared" si="0"/>
        <v>0</v>
      </c>
      <c r="I37" s="72">
        <f t="shared" si="1"/>
        <v>0</v>
      </c>
      <c r="J37" s="71"/>
      <c r="K37" s="51"/>
      <c r="L37" s="78"/>
      <c r="M37" s="6">
        <f t="shared" si="2"/>
        <v>0</v>
      </c>
      <c r="N37" s="41">
        <f t="shared" si="3"/>
        <v>0</v>
      </c>
      <c r="O37" s="41">
        <f t="shared" si="4"/>
        <v>0</v>
      </c>
      <c r="P37" s="41">
        <f t="shared" si="5"/>
        <v>0</v>
      </c>
      <c r="Q37" s="2"/>
    </row>
    <row r="38" spans="1:25" ht="24" customHeight="1">
      <c r="A38" s="75">
        <v>35</v>
      </c>
      <c r="B38" s="28"/>
      <c r="C38" s="85"/>
      <c r="D38" s="82"/>
      <c r="E38" s="28"/>
      <c r="F38" s="28"/>
      <c r="G38" s="37"/>
      <c r="H38" s="72">
        <f t="shared" si="0"/>
        <v>0</v>
      </c>
      <c r="I38" s="72">
        <f t="shared" si="1"/>
        <v>0</v>
      </c>
      <c r="J38" s="71"/>
      <c r="K38" s="51"/>
      <c r="L38" s="78"/>
      <c r="M38" s="6">
        <f t="shared" si="2"/>
        <v>0</v>
      </c>
      <c r="N38" s="41">
        <f t="shared" si="3"/>
        <v>0</v>
      </c>
      <c r="O38" s="41">
        <f t="shared" si="4"/>
        <v>0</v>
      </c>
      <c r="P38" s="41">
        <f t="shared" si="5"/>
        <v>0</v>
      </c>
      <c r="Q38" s="2"/>
    </row>
    <row r="39" spans="1:25" ht="24" customHeight="1">
      <c r="A39" s="75">
        <v>36</v>
      </c>
      <c r="B39" s="28"/>
      <c r="C39" s="85"/>
      <c r="D39" s="82"/>
      <c r="E39" s="28"/>
      <c r="F39" s="28"/>
      <c r="G39" s="37"/>
      <c r="H39" s="72">
        <f t="shared" si="0"/>
        <v>0</v>
      </c>
      <c r="I39" s="72">
        <f t="shared" si="1"/>
        <v>0</v>
      </c>
      <c r="J39" s="71"/>
      <c r="K39" s="51"/>
      <c r="L39" s="78"/>
      <c r="M39" s="6">
        <f t="shared" si="2"/>
        <v>0</v>
      </c>
      <c r="N39" s="41">
        <f t="shared" si="3"/>
        <v>0</v>
      </c>
      <c r="O39" s="41">
        <f t="shared" si="4"/>
        <v>0</v>
      </c>
      <c r="P39" s="41">
        <f t="shared" si="5"/>
        <v>0</v>
      </c>
      <c r="Q39" s="2"/>
    </row>
    <row r="40" spans="1:25" ht="24" customHeight="1">
      <c r="A40" s="75">
        <v>37</v>
      </c>
      <c r="B40" s="28"/>
      <c r="C40" s="85"/>
      <c r="D40" s="82"/>
      <c r="E40" s="28"/>
      <c r="F40" s="28"/>
      <c r="G40" s="37"/>
      <c r="H40" s="72">
        <f t="shared" si="0"/>
        <v>0</v>
      </c>
      <c r="I40" s="72">
        <f t="shared" si="1"/>
        <v>0</v>
      </c>
      <c r="J40" s="71"/>
      <c r="K40" s="51"/>
      <c r="L40" s="78"/>
      <c r="M40" s="6">
        <f t="shared" si="2"/>
        <v>0</v>
      </c>
      <c r="N40" s="41">
        <f t="shared" si="3"/>
        <v>0</v>
      </c>
      <c r="O40" s="41">
        <f t="shared" si="4"/>
        <v>0</v>
      </c>
      <c r="P40" s="41">
        <f t="shared" si="5"/>
        <v>0</v>
      </c>
      <c r="Q40" s="2"/>
    </row>
    <row r="41" spans="1:25" ht="24" customHeight="1">
      <c r="A41" s="75">
        <v>38</v>
      </c>
      <c r="B41" s="28"/>
      <c r="C41" s="85"/>
      <c r="D41" s="82"/>
      <c r="E41" s="28"/>
      <c r="F41" s="28"/>
      <c r="G41" s="37"/>
      <c r="H41" s="72">
        <f t="shared" si="0"/>
        <v>0</v>
      </c>
      <c r="I41" s="72">
        <f t="shared" si="1"/>
        <v>0</v>
      </c>
      <c r="J41" s="71"/>
      <c r="K41" s="51"/>
      <c r="L41" s="78"/>
      <c r="M41" s="6">
        <f t="shared" si="2"/>
        <v>0</v>
      </c>
      <c r="N41" s="41">
        <f t="shared" si="3"/>
        <v>0</v>
      </c>
      <c r="O41" s="41">
        <f t="shared" si="4"/>
        <v>0</v>
      </c>
      <c r="P41" s="41">
        <f t="shared" si="5"/>
        <v>0</v>
      </c>
      <c r="Q41" s="20"/>
    </row>
    <row r="42" spans="1:25" ht="24" customHeight="1">
      <c r="A42" s="75">
        <v>39</v>
      </c>
      <c r="B42" s="28"/>
      <c r="C42" s="85"/>
      <c r="D42" s="82"/>
      <c r="E42" s="28"/>
      <c r="F42" s="28"/>
      <c r="G42" s="37"/>
      <c r="H42" s="72">
        <f t="shared" si="0"/>
        <v>0</v>
      </c>
      <c r="I42" s="72">
        <f t="shared" si="1"/>
        <v>0</v>
      </c>
      <c r="J42" s="71"/>
      <c r="K42" s="51"/>
      <c r="L42" s="78"/>
      <c r="M42" s="6">
        <f t="shared" si="2"/>
        <v>0</v>
      </c>
      <c r="N42" s="41">
        <f t="shared" si="3"/>
        <v>0</v>
      </c>
      <c r="O42" s="41">
        <f t="shared" si="4"/>
        <v>0</v>
      </c>
      <c r="P42" s="41">
        <f t="shared" si="5"/>
        <v>0</v>
      </c>
      <c r="Q42" s="20"/>
    </row>
    <row r="43" spans="1:25">
      <c r="A43" s="75">
        <v>40</v>
      </c>
      <c r="B43" s="28"/>
      <c r="C43" s="85"/>
      <c r="D43" s="82"/>
      <c r="E43" s="28"/>
      <c r="F43" s="28"/>
      <c r="G43" s="37"/>
      <c r="H43" s="72">
        <f t="shared" si="0"/>
        <v>0</v>
      </c>
      <c r="I43" s="72">
        <f t="shared" si="1"/>
        <v>0</v>
      </c>
      <c r="J43" s="71"/>
      <c r="K43" s="51"/>
      <c r="L43" s="78"/>
      <c r="M43" s="6">
        <f t="shared" si="2"/>
        <v>0</v>
      </c>
      <c r="N43" s="41">
        <f t="shared" si="3"/>
        <v>0</v>
      </c>
      <c r="O43" s="41">
        <f t="shared" si="4"/>
        <v>0</v>
      </c>
      <c r="P43" s="41">
        <f t="shared" si="5"/>
        <v>0</v>
      </c>
    </row>
    <row r="44" spans="1:25">
      <c r="A44" s="75">
        <v>41</v>
      </c>
      <c r="B44" s="28"/>
      <c r="C44" s="85"/>
      <c r="D44" s="82"/>
      <c r="E44" s="28"/>
      <c r="F44" s="28"/>
      <c r="G44" s="37"/>
      <c r="H44" s="72">
        <f t="shared" si="0"/>
        <v>0</v>
      </c>
      <c r="I44" s="72">
        <f t="shared" si="1"/>
        <v>0</v>
      </c>
      <c r="J44" s="71"/>
      <c r="K44" s="51"/>
      <c r="L44" s="78"/>
      <c r="M44" s="6">
        <f t="shared" si="2"/>
        <v>0</v>
      </c>
      <c r="N44" s="41">
        <f t="shared" si="3"/>
        <v>0</v>
      </c>
      <c r="O44" s="41">
        <f t="shared" si="4"/>
        <v>0</v>
      </c>
      <c r="P44" s="41">
        <f t="shared" si="5"/>
        <v>0</v>
      </c>
    </row>
    <row r="45" spans="1:25">
      <c r="A45" s="75">
        <v>42</v>
      </c>
      <c r="B45" s="28"/>
      <c r="C45" s="85"/>
      <c r="D45" s="82"/>
      <c r="E45" s="28"/>
      <c r="F45" s="28"/>
      <c r="G45" s="37"/>
      <c r="H45" s="72">
        <f t="shared" si="0"/>
        <v>0</v>
      </c>
      <c r="I45" s="72">
        <f t="shared" si="1"/>
        <v>0</v>
      </c>
      <c r="J45" s="71"/>
      <c r="K45" s="51"/>
      <c r="L45" s="78"/>
      <c r="M45" s="6">
        <f t="shared" si="2"/>
        <v>0</v>
      </c>
      <c r="N45" s="41">
        <f t="shared" si="3"/>
        <v>0</v>
      </c>
      <c r="O45" s="41">
        <f t="shared" si="4"/>
        <v>0</v>
      </c>
      <c r="P45" s="41">
        <f t="shared" si="5"/>
        <v>0</v>
      </c>
    </row>
    <row r="46" spans="1:25">
      <c r="A46" s="75">
        <v>43</v>
      </c>
      <c r="B46" s="28"/>
      <c r="C46" s="85"/>
      <c r="D46" s="82"/>
      <c r="E46" s="28"/>
      <c r="F46" s="28"/>
      <c r="G46" s="37"/>
      <c r="H46" s="72">
        <f t="shared" si="0"/>
        <v>0</v>
      </c>
      <c r="I46" s="72">
        <f t="shared" si="1"/>
        <v>0</v>
      </c>
      <c r="J46" s="71"/>
      <c r="K46" s="51"/>
      <c r="L46" s="78"/>
      <c r="M46" s="6">
        <f t="shared" si="2"/>
        <v>0</v>
      </c>
      <c r="N46" s="41">
        <f t="shared" si="3"/>
        <v>0</v>
      </c>
      <c r="O46" s="41">
        <f t="shared" si="4"/>
        <v>0</v>
      </c>
      <c r="P46" s="41">
        <f t="shared" si="5"/>
        <v>0</v>
      </c>
    </row>
    <row r="47" spans="1:25">
      <c r="A47" s="75">
        <v>44</v>
      </c>
      <c r="B47" s="28"/>
      <c r="C47" s="85"/>
      <c r="D47" s="82"/>
      <c r="E47" s="28"/>
      <c r="F47" s="28"/>
      <c r="G47" s="37"/>
      <c r="H47" s="72">
        <f t="shared" si="0"/>
        <v>0</v>
      </c>
      <c r="I47" s="72">
        <f t="shared" si="1"/>
        <v>0</v>
      </c>
      <c r="J47" s="71"/>
      <c r="K47" s="51"/>
      <c r="L47" s="78"/>
      <c r="M47" s="6">
        <f t="shared" si="2"/>
        <v>0</v>
      </c>
      <c r="N47" s="41">
        <f t="shared" si="3"/>
        <v>0</v>
      </c>
      <c r="O47" s="41">
        <f t="shared" si="4"/>
        <v>0</v>
      </c>
      <c r="P47" s="41">
        <f t="shared" si="5"/>
        <v>0</v>
      </c>
    </row>
    <row r="49" spans="8:16">
      <c r="H49" s="56">
        <f>SUM(H4:H48)</f>
        <v>0</v>
      </c>
      <c r="I49" s="56">
        <f t="shared" ref="I49:J49" si="11">SUM(I4:I48)</f>
        <v>0</v>
      </c>
      <c r="J49" s="56">
        <f t="shared" si="11"/>
        <v>0</v>
      </c>
      <c r="K49" s="56"/>
      <c r="M49" s="32">
        <f>SUM(M4:M48)</f>
        <v>0</v>
      </c>
      <c r="N49" s="32">
        <f t="shared" ref="N49:P49" si="12">SUM(N4:N48)</f>
        <v>0</v>
      </c>
      <c r="O49" s="32">
        <f t="shared" si="12"/>
        <v>0</v>
      </c>
      <c r="P49" s="32">
        <f t="shared" si="12"/>
        <v>0</v>
      </c>
    </row>
    <row r="68" spans="2:3">
      <c r="B68" s="43"/>
      <c r="C68" s="42"/>
    </row>
  </sheetData>
  <mergeCells count="36"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R20:S20"/>
    <mergeCell ref="R24:Y24"/>
    <mergeCell ref="R14:S14"/>
    <mergeCell ref="R15:S15"/>
    <mergeCell ref="R16:S16"/>
    <mergeCell ref="R17:S17"/>
    <mergeCell ref="R18:S18"/>
    <mergeCell ref="R19:S19"/>
  </mergeCells>
  <pageMargins left="0.31496062992125984" right="0.31496062992125984" top="0.55118110236220474" bottom="0.35433070866141736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พฤษภาคม!Print_Area</vt:lpstr>
      <vt:lpstr>มิถุนายน!Print_Area</vt:lpstr>
      <vt:lpstr>มีนาคม!Print_Area</vt:lpstr>
      <vt:lpstr>เมษายน!Print_Area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2025-05-03T09:10:20Z</cp:lastPrinted>
  <dcterms:created xsi:type="dcterms:W3CDTF">2024-04-03T11:03:17Z</dcterms:created>
  <dcterms:modified xsi:type="dcterms:W3CDTF">2025-06-02T09:04:06Z</dcterms:modified>
</cp:coreProperties>
</file>