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8_{A0376455-4C4F-4269-AA19-BA4400E97D16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ROI'!$A$1:$L$105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37" i="7" l="1"/>
  <c r="K91" i="7"/>
  <c r="H73" i="7"/>
  <c r="K73" i="7" s="1"/>
  <c r="H23" i="7" l="1"/>
  <c r="K23" i="7" s="1"/>
  <c r="J23" i="7"/>
  <c r="H25" i="7"/>
  <c r="K25" i="7" s="1"/>
  <c r="J25" i="7"/>
  <c r="H24" i="7"/>
  <c r="K24" i="7" s="1"/>
  <c r="J24" i="7"/>
  <c r="H28" i="7"/>
  <c r="K28" i="7" s="1"/>
  <c r="J28" i="7"/>
  <c r="H29" i="7"/>
  <c r="K29" i="7" s="1"/>
  <c r="J29" i="7"/>
  <c r="H30" i="7" l="1"/>
  <c r="K30" i="7" s="1"/>
  <c r="J30" i="7"/>
  <c r="J31" i="7" l="1"/>
  <c r="H31" i="7"/>
  <c r="K31" i="7" s="1"/>
  <c r="H27" i="7" l="1"/>
  <c r="H26" i="7"/>
  <c r="J82" i="7" l="1"/>
  <c r="K82" i="7"/>
  <c r="K18" i="7" l="1"/>
  <c r="K83" i="7" l="1"/>
  <c r="J26" i="7"/>
  <c r="J27" i="7"/>
  <c r="K74" i="7" l="1"/>
  <c r="A99" i="7" l="1"/>
  <c r="A100" i="7" l="1"/>
  <c r="K19" i="7" l="1"/>
  <c r="K20" i="7" s="1"/>
  <c r="J77" i="7"/>
  <c r="H77" i="7"/>
  <c r="H105" i="7"/>
  <c r="G20" i="7"/>
  <c r="H8" i="7"/>
  <c r="K8" i="7"/>
  <c r="E8" i="7"/>
  <c r="E10" i="7"/>
  <c r="H9" i="7"/>
  <c r="E9" i="7"/>
  <c r="J33" i="7" l="1"/>
  <c r="H33" i="7"/>
  <c r="K33" i="7" s="1"/>
  <c r="K16" i="7" l="1"/>
  <c r="J76" i="7" l="1"/>
  <c r="H76" i="7"/>
  <c r="K76" i="7" s="1"/>
  <c r="J75" i="7"/>
  <c r="H75" i="7"/>
  <c r="K75" i="7" s="1"/>
  <c r="J85" i="7"/>
  <c r="H85" i="7"/>
  <c r="K85" i="7" s="1"/>
  <c r="H87" i="7"/>
  <c r="K87" i="7" s="1"/>
  <c r="J87" i="7"/>
  <c r="H88" i="7"/>
  <c r="K88" i="7" s="1"/>
  <c r="J88" i="7"/>
  <c r="H78" i="7"/>
  <c r="H86" i="7"/>
  <c r="K86" i="7" s="1"/>
  <c r="J50" i="7"/>
  <c r="J51" i="7"/>
  <c r="H50" i="7"/>
  <c r="K50" i="7" s="1"/>
  <c r="H51" i="7"/>
  <c r="K51" i="7" s="1"/>
  <c r="K14" i="7"/>
  <c r="K15" i="7"/>
  <c r="K92" i="7" s="1"/>
  <c r="K13" i="7"/>
  <c r="K89" i="7" l="1"/>
  <c r="J86" i="7"/>
  <c r="J78" i="7"/>
  <c r="K78" i="7"/>
  <c r="K79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65" i="7"/>
  <c r="H65" i="7"/>
  <c r="K65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6" i="7"/>
  <c r="H36" i="7"/>
  <c r="K36" i="7" s="1"/>
  <c r="J35" i="7"/>
  <c r="H35" i="7"/>
  <c r="K35" i="7" s="1"/>
  <c r="J34" i="7"/>
  <c r="H34" i="7"/>
  <c r="K34" i="7" s="1"/>
  <c r="J32" i="7"/>
  <c r="H32" i="7"/>
  <c r="K32" i="7" s="1"/>
  <c r="K27" i="7"/>
  <c r="K26" i="7"/>
  <c r="C10" i="7"/>
  <c r="H10" i="7" s="1"/>
  <c r="K96" i="7" l="1"/>
  <c r="K17" i="7"/>
  <c r="K70" i="7"/>
  <c r="K94" i="7" l="1"/>
  <c r="K93" i="7"/>
  <c r="K95" i="7" s="1"/>
</calcChain>
</file>

<file path=xl/sharedStrings.xml><?xml version="1.0" encoding="utf-8"?>
<sst xmlns="http://schemas.openxmlformats.org/spreadsheetml/2006/main" count="2807" uniqueCount="858">
  <si>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</si>
  <si>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</si>
  <si>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</si>
  <si>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</si>
  <si>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</si>
  <si>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</si>
  <si>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</si>
  <si>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</si>
  <si>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</si>
  <si>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</si>
  <si>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</si>
  <si>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</si>
  <si>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</si>
  <si>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</si>
  <si>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</si>
  <si>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</si>
  <si>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</si>
  <si>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</si>
  <si>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</si>
  <si>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</si>
  <si>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</si>
  <si>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</si>
  <si>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</si>
  <si>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</si>
  <si>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</si>
  <si>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</si>
  <si>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</si>
  <si>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</si>
  <si>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</si>
  <si>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</si>
  <si>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</si>
  <si>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</si>
  <si>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</si>
  <si>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</si>
  <si>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</si>
  <si>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</si>
  <si>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</si>
  <si>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</si>
  <si>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</si>
  <si>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</si>
  <si>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</si>
  <si>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</si>
  <si>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</si>
  <si>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</si>
  <si>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</si>
  <si>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</si>
  <si>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</si>
  <si>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</si>
  <si>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</si>
  <si>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</si>
  <si>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</si>
  <si>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</si>
  <si>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</si>
  <si>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</si>
  <si>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</si>
  <si>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</si>
  <si>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</si>
  <si>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</si>
  <si>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</si>
  <si>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</si>
  <si>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</si>
  <si>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</si>
  <si>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</si>
  <si>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</si>
  <si>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</si>
  <si>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</si>
  <si>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</si>
  <si>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</si>
  <si>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</si>
  <si>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</si>
  <si>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</si>
  <si>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</si>
  <si>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</si>
  <si>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</si>
  <si>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</si>
  <si>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</si>
  <si>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</si>
  <si>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</si>
  <si>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</si>
  <si>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</si>
  <si>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</si>
  <si>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</si>
  <si>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</si>
  <si>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</si>
  <si>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</si>
  <si>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</si>
  <si>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</si>
  <si>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</si>
  <si>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</si>
  <si>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</si>
  <si>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</si>
  <si>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</si>
  <si>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</si>
  <si>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</si>
  <si>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</si>
  <si>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</si>
  <si>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</si>
  <si>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</si>
  <si>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</si>
  <si>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</si>
  <si>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</si>
  <si>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</si>
  <si>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</si>
  <si>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</si>
  <si>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</si>
  <si>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</si>
  <si>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</si>
  <si>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</si>
  <si>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</si>
  <si>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</si>
  <si>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</si>
  <si>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</si>
  <si>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</si>
  <si>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</si>
  <si>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</si>
  <si>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</si>
  <si>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</si>
  <si>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</si>
  <si>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</si>
  <si>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</si>
  <si>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</si>
  <si>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</si>
  <si>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</si>
  <si>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</si>
  <si>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</si>
  <si>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</si>
  <si>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</si>
  <si>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</si>
  <si>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</si>
  <si>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</si>
  <si>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</si>
  <si>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</si>
  <si>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</si>
  <si>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</si>
  <si>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</si>
  <si>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</si>
  <si>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</si>
  <si>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</si>
  <si>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</si>
  <si>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</si>
  <si>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</si>
  <si>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</si>
  <si>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</si>
  <si>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</si>
  <si>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</si>
  <si>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</si>
  <si>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</si>
  <si>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</si>
  <si>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</si>
  <si>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</si>
  <si>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</si>
  <si>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</si>
  <si>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</si>
  <si>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</si>
  <si>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</si>
  <si>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</si>
  <si>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</si>
  <si>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</si>
  <si>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</si>
  <si>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</si>
  <si>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</si>
  <si>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</si>
  <si>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</si>
  <si>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</si>
  <si>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</si>
  <si>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</si>
  <si>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</si>
  <si>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</si>
  <si>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</si>
  <si>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</si>
  <si>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</si>
  <si>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</si>
  <si>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</si>
  <si>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</si>
  <si>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</si>
  <si>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</si>
  <si>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</si>
  <si>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</si>
  <si>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</si>
  <si>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</si>
  <si>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</si>
  <si>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</si>
  <si>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</si>
  <si>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</si>
  <si>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</si>
  <si>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</si>
  <si>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</si>
  <si>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</si>
  <si>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</si>
  <si>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</si>
  <si>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</si>
  <si>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</si>
  <si>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</si>
  <si>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</si>
  <si>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</si>
  <si>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</si>
  <si>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</si>
  <si>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</si>
  <si>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</si>
  <si>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</si>
  <si>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</si>
  <si>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</si>
  <si>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</si>
  <si>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</si>
  <si>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</si>
  <si>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</si>
  <si>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</si>
  <si>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</si>
  <si>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</si>
  <si>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</si>
  <si>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</si>
  <si>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</si>
  <si>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</si>
  <si>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</si>
  <si>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</si>
  <si>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</si>
  <si>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</si>
  <si>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</si>
  <si>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</si>
  <si>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</si>
  <si>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</si>
  <si>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</si>
  <si>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</si>
  <si>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</si>
  <si>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</si>
  <si>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</si>
  <si>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</si>
  <si>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</si>
  <si>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</si>
  <si>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</si>
  <si>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</si>
  <si>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</si>
  <si>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</si>
  <si>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</si>
  <si>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</si>
  <si>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</si>
  <si>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</si>
  <si>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</si>
  <si>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</si>
  <si>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</si>
  <si>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</si>
  <si>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</si>
  <si>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</si>
  <si>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</si>
  <si>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</si>
  <si>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</si>
  <si>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</si>
  <si>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</si>
  <si>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</si>
  <si>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</si>
  <si>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</si>
  <si>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</si>
  <si>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</si>
  <si>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</si>
  <si>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</si>
  <si>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</si>
  <si>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</si>
  <si>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</si>
  <si>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</si>
  <si>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</si>
  <si>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</si>
  <si>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</si>
  <si>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</si>
  <si>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</si>
  <si>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</si>
  <si>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</si>
  <si>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</si>
  <si>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</si>
  <si>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</si>
  <si>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</si>
  <si>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</si>
  <si>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</si>
  <si>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</si>
  <si>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</si>
  <si>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</si>
  <si>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</si>
  <si>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</si>
  <si>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</si>
  <si>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</si>
  <si>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</si>
  <si>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</si>
  <si>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</si>
  <si>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</si>
  <si>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</si>
  <si>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</si>
  <si>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</si>
  <si>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</si>
  <si>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</si>
  <si>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</si>
  <si>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</si>
  <si>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</si>
  <si>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</si>
  <si>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</si>
  <si>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</si>
  <si>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</si>
  <si>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</si>
  <si>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</si>
  <si>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</si>
  <si>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</si>
  <si>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</si>
  <si>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</si>
  <si>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</si>
  <si>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</si>
  <si>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</si>
  <si>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</si>
  <si>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</si>
  <si>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</si>
  <si>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</si>
  <si>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</si>
  <si>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</si>
  <si>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</si>
  <si>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</si>
  <si>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</si>
  <si>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</si>
  <si>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</si>
  <si>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</si>
  <si>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</si>
  <si>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</si>
  <si>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</si>
  <si>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</si>
  <si>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</si>
  <si>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</si>
  <si>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</si>
  <si>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</si>
  <si>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</si>
  <si>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</si>
  <si>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</si>
  <si>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</si>
  <si>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</si>
  <si>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</si>
  <si>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</si>
  <si>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</si>
  <si>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</si>
  <si>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</si>
  <si>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</si>
  <si>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</si>
  <si>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</si>
  <si>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</si>
  <si>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</si>
  <si>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</si>
  <si>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</si>
  <si>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</si>
  <si>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</si>
  <si>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</si>
  <si>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</si>
  <si>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</si>
  <si>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</si>
  <si>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</si>
  <si>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</si>
  <si>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</si>
  <si>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</si>
  <si>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</si>
  <si>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</si>
  <si>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</si>
  <si>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</si>
  <si>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</si>
  <si>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</si>
  <si>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</si>
  <si>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</si>
  <si>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</si>
  <si>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</si>
  <si>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</si>
  <si>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</si>
  <si>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</si>
  <si>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</si>
  <si>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</si>
  <si>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</si>
  <si>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</si>
  <si>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</si>
  <si>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</si>
  <si>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</si>
  <si>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</si>
  <si>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</si>
  <si>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</si>
  <si>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</si>
  <si>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</si>
  <si>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</si>
  <si>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</si>
  <si>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</si>
  <si>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</si>
  <si>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</si>
  <si>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</si>
  <si>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</si>
  <si>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</si>
  <si>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</si>
  <si>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</si>
  <si>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</si>
  <si>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</si>
  <si>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</si>
  <si>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</si>
  <si>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</si>
  <si>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</si>
  <si>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</si>
  <si>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</si>
  <si>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</si>
  <si>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</si>
  <si>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</si>
  <si>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</si>
  <si>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</si>
  <si>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</si>
  <si>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</si>
  <si>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</si>
  <si>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</si>
  <si>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</si>
  <si>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</si>
  <si>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</si>
  <si>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</si>
  <si>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</si>
  <si>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</si>
  <si>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</si>
  <si>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</si>
  <si>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</si>
  <si>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</si>
  <si>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</si>
  <si>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</si>
  <si>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</si>
  <si>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</si>
  <si>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</si>
  <si>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</si>
  <si>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</si>
  <si>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</si>
  <si>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</si>
  <si>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</si>
  <si>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</si>
  <si>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</si>
  <si>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</si>
  <si>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</si>
  <si>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</si>
  <si>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</si>
  <si>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</si>
  <si>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</si>
  <si>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</si>
  <si>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</si>
  <si>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</si>
  <si>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</si>
  <si>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</si>
  <si>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</si>
  <si>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</si>
  <si>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</si>
  <si>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</si>
  <si>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</si>
  <si>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</si>
  <si>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</si>
  <si>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</si>
  <si>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</si>
  <si>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</si>
  <si>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</si>
  <si>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</si>
  <si>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</si>
  <si>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</si>
  <si>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</si>
  <si>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</si>
  <si>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</si>
  <si>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</si>
  <si>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</si>
  <si>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</si>
  <si>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</si>
  <si>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</si>
  <si>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</si>
  <si>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</si>
  <si>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</si>
  <si>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</si>
  <si>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</si>
  <si>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</si>
  <si>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</si>
  <si>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</si>
  <si>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</si>
  <si>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</si>
  <si>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</si>
  <si>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</si>
  <si>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</si>
  <si>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</si>
  <si>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</si>
  <si>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</si>
  <si>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</si>
  <si>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</si>
  <si>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</si>
  <si>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</si>
  <si>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</si>
  <si>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</si>
  <si>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</si>
  <si>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</si>
  <si>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</si>
  <si>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</si>
  <si>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</si>
  <si>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</si>
  <si>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</si>
  <si>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</si>
  <si>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</si>
  <si>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</si>
  <si>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</si>
  <si>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</si>
  <si>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</si>
  <si>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</si>
  <si>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</si>
  <si>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</si>
  <si>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</si>
  <si>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</si>
  <si>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</si>
  <si>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</si>
  <si>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</si>
  <si>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</si>
  <si>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</si>
  <si>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</si>
  <si>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</si>
  <si>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</si>
  <si>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</si>
  <si>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</si>
  <si>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</si>
  <si>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</si>
  <si>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</si>
  <si>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</si>
  <si>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</si>
  <si>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</si>
  <si>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</si>
  <si>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</si>
  <si>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</si>
  <si>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</si>
  <si>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</si>
  <si>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</si>
  <si>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</si>
  <si>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</si>
  <si>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</si>
  <si>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</si>
  <si>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</si>
  <si>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</si>
  <si>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</si>
  <si>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</si>
  <si>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</si>
  <si>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</si>
  <si>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</si>
  <si>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</si>
  <si>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</si>
  <si>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</si>
  <si>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</si>
  <si>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</si>
  <si>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</si>
  <si>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</si>
  <si>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</si>
  <si>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</si>
  <si>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</si>
  <si>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</si>
  <si>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</si>
  <si>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</si>
  <si>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</si>
  <si>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</si>
  <si>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</si>
  <si>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</si>
  <si>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</si>
  <si>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</si>
  <si>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</si>
  <si>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</si>
  <si>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</si>
  <si>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</si>
  <si>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</si>
  <si>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</si>
  <si>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</si>
  <si>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</si>
  <si>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</si>
  <si>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</si>
  <si>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</si>
  <si>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</si>
  <si>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</si>
  <si>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</si>
  <si>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</si>
  <si>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</si>
  <si>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</si>
  <si>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</si>
  <si>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</si>
  <si>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</si>
  <si>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</si>
  <si>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</si>
  <si>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</si>
  <si>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</si>
  <si>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</si>
  <si>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</si>
  <si>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</si>
  <si>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</si>
  <si>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</si>
  <si>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</si>
  <si>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</si>
  <si>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</si>
  <si>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</si>
  <si>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</si>
  <si>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</si>
  <si>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</si>
  <si>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</si>
  <si>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</si>
  <si>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</si>
  <si>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</si>
  <si>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</si>
  <si>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</si>
  <si>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</si>
  <si>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</si>
  <si>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</si>
  <si>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</si>
  <si>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</si>
  <si>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</si>
  <si>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</si>
  <si>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</si>
  <si>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</si>
  <si>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</si>
  <si>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</si>
  <si>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</si>
  <si>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</si>
  <si>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</si>
  <si>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</si>
  <si>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</si>
  <si>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</si>
  <si>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</si>
  <si>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</si>
  <si>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</si>
  <si>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</si>
  <si>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</si>
  <si>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</si>
  <si>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</si>
  <si>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</si>
  <si>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</si>
  <si>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</si>
  <si>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</si>
  <si>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</si>
  <si>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</si>
  <si>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</si>
  <si>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</si>
  <si>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</si>
  <si>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</si>
  <si>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</si>
  <si>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</si>
  <si>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</si>
  <si>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</si>
  <si>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</si>
  <si>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</si>
  <si>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</si>
  <si>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</si>
  <si>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</si>
  <si>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</si>
  <si>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</si>
  <si>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</si>
  <si>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</si>
  <si>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</si>
  <si>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</si>
  <si>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</si>
  <si>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</si>
  <si>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</si>
  <si>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</si>
  <si>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</si>
  <si>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</si>
  <si>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</si>
  <si>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</si>
  <si>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</si>
  <si>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</si>
  <si>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</si>
  <si>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</si>
  <si>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</si>
  <si>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</si>
  <si>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</si>
  <si>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</si>
  <si>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</si>
  <si>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</si>
  <si>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</si>
  <si>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</si>
  <si>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</si>
  <si>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</si>
  <si>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</si>
  <si>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</si>
  <si>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</si>
  <si>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</si>
  <si>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</si>
  <si>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</si>
  <si>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</si>
  <si>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</si>
  <si>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</si>
  <si>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</si>
  <si>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</si>
  <si>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</si>
  <si>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</si>
  <si>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</si>
  <si>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</si>
  <si>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</si>
  <si>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</si>
  <si>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</si>
  <si>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</si>
  <si>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</si>
  <si>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</si>
  <si>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</si>
  <si>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</si>
  <si>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</si>
  <si>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</si>
  <si>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</si>
  <si>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</si>
  <si>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</si>
  <si>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</si>
  <si>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</si>
  <si>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</si>
  <si>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</si>
  <si>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</si>
  <si>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</si>
  <si>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</si>
  <si>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</si>
  <si>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</si>
  <si>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</si>
  <si>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</si>
  <si>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</si>
  <si>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</si>
  <si>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</si>
  <si>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</si>
  <si>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</si>
  <si>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</si>
  <si>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</si>
  <si>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</si>
  <si>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</si>
  <si>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</si>
  <si>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</si>
  <si>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</si>
  <si>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</si>
  <si>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</si>
  <si>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</si>
  <si>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</si>
  <si>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</si>
  <si>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</si>
  <si>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</si>
  <si>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</si>
  <si>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</si>
  <si>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</si>
  <si>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</si>
  <si>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</si>
  <si>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</si>
  <si>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</si>
  <si>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</si>
  <si>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</si>
  <si>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</si>
  <si>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</si>
  <si>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</si>
  <si>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</si>
  <si>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</si>
  <si>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</si>
  <si>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</si>
  <si>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</si>
  <si>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</si>
  <si>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</si>
  <si>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</si>
  <si>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</si>
  <si>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</si>
  <si>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</si>
  <si>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</si>
  <si>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</si>
  <si>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</si>
  <si>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</si>
  <si>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</si>
  <si>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</si>
  <si>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</si>
  <si>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</si>
  <si>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</si>
  <si>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</si>
  <si>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</si>
  <si>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</si>
  <si>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</si>
  <si>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</si>
  <si>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</si>
  <si>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</si>
  <si>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</si>
  <si>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</si>
  <si>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</si>
  <si>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</si>
  <si>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</si>
  <si>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</si>
  <si>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</si>
  <si>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</si>
  <si>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</si>
  <si>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</si>
  <si>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</si>
  <si>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</si>
  <si>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</si>
  <si>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</si>
  <si>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</si>
  <si>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</si>
  <si>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</si>
  <si>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</si>
  <si>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</si>
  <si>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</si>
  <si>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</si>
  <si>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</si>
  <si>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</si>
  <si>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</si>
  <si>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</si>
  <si>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</si>
  <si>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</si>
  <si>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</si>
  <si>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</si>
  <si>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</si>
  <si>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</si>
  <si>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</si>
  <si>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</si>
  <si>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</si>
  <si>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</si>
  <si>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</si>
  <si>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</si>
  <si>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</si>
  <si>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</si>
  <si>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</si>
  <si>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</si>
  <si>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</si>
  <si>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</si>
  <si>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</si>
  <si>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</si>
  <si>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</si>
  <si>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</si>
  <si>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</si>
  <si>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</si>
  <si>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</si>
  <si>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</si>
  <si>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</si>
  <si>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</si>
  <si>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</si>
  <si>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</si>
  <si>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</si>
  <si>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</si>
  <si>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</si>
  <si>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</si>
  <si>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</si>
  <si>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</si>
  <si>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</si>
  <si>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</si>
  <si>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</si>
  <si>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</si>
  <si>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</si>
  <si>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</si>
  <si>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</si>
  <si>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</si>
  <si>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</si>
  <si>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</si>
  <si>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</si>
  <si>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</si>
  <si>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</si>
  <si>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</si>
  <si>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</si>
  <si>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</si>
  <si>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</si>
  <si>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</si>
  <si>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</si>
  <si>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</si>
  <si>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</si>
  <si>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</si>
  <si>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</si>
  <si>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</si>
  <si>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</si>
  <si>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</si>
  <si>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</si>
  <si>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นายนิมิต จุ้ยอยู่ทอง</t>
  </si>
  <si>
    <t>........................................................................</t>
  </si>
  <si>
    <t>Service Support / ผู้ช่วยผู้อำนวยการส่วนงานบริหาร</t>
  </si>
  <si>
    <t>https://maps.app.goo.gl/vdGPA7iLo8V6WqTK7</t>
  </si>
  <si>
    <t xml:space="preserve"> เอเชียสากล อพาร์ทเม้น</t>
  </si>
  <si>
    <t>729/1-3 อาคาร 2 หมู่6 ซ.สันติตาม 2 ต.สำโรงเหนือ อ.เมืองสมุทรปราการ จ.สมุทรปราการ 10270</t>
  </si>
  <si>
    <t xml:space="preserve">098-831-2181 </t>
  </si>
  <si>
    <t>061-4210333</t>
  </si>
  <si>
    <t>หมายเหตุ  ลักษณะการเดินสายบนราง ท</t>
  </si>
  <si>
    <t>9942/3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</si>
</sst>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4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6" fillId="9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3" borderId="0" xfId="0" applyFont="1" applyFill="1" applyAlignment="1">
      <alignment horizontal="right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339291</xdr:colOff>
      <xdr:row>101</xdr:row>
      <xdr:rowOff>41909</xdr:rowOff>
    </xdr:from>
    <xdr:to>
      <xdr:col>7</xdr:col>
      <xdr:colOff>589182</xdr:colOff>
      <xdr:row>101</xdr:row>
      <xdr:rowOff>239304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9959541" y="177965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20774</xdr:colOff>
      <xdr:row>101</xdr:row>
      <xdr:rowOff>55245</xdr:rowOff>
    </xdr:from>
    <xdr:to>
      <xdr:col>8</xdr:col>
      <xdr:colOff>275988</xdr:colOff>
      <xdr:row>101</xdr:row>
      <xdr:rowOff>249950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0974524" y="17809845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24</xdr:col>
      <xdr:colOff>420351</xdr:colOff>
      <xdr:row>38</xdr:row>
      <xdr:rowOff>32181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7927E8-E130-49DB-A10C-AC7AE4DD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4441151" cy="706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vdGPA7iLo8V6WqTK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9"/>
  <sheetViews>
    <sheetView tabSelected="1" view="pageBreakPreview" topLeftCell="A89" zoomScale="80" zoomScaleNormal="80" zoomScaleSheetLayoutView="80" workbookViewId="0">
      <selection activeCell="G110" sqref="G110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01" t="s">
        <v>439</v>
      </c>
      <c r="D1" s="301"/>
      <c r="E1" s="301"/>
      <c r="F1" s="301"/>
      <c r="G1" s="301"/>
      <c r="H1" s="301"/>
      <c r="I1" s="302"/>
      <c r="J1" s="133" t="s">
        <v>93</v>
      </c>
      <c r="K1" s="292" t="s">
        <v>857</v>
      </c>
      <c r="L1" s="293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94">
        <v>45729</v>
      </c>
      <c r="L2" s="295"/>
    </row>
    <row r="3" spans="1:12" ht="27">
      <c r="A3" s="296" t="s">
        <v>292</v>
      </c>
      <c r="B3" s="297"/>
      <c r="C3" s="165" t="s">
        <v>852</v>
      </c>
      <c r="D3" s="139" t="s">
        <v>95</v>
      </c>
      <c r="E3" s="313" t="s">
        <v>851</v>
      </c>
      <c r="F3" s="314"/>
      <c r="G3" s="314"/>
      <c r="H3" s="314"/>
      <c r="I3" s="139" t="s">
        <v>308</v>
      </c>
      <c r="J3" s="307" t="s">
        <v>318</v>
      </c>
      <c r="K3" s="307"/>
      <c r="L3" s="308"/>
    </row>
    <row r="4" spans="1:12" ht="27">
      <c r="A4" s="296" t="s">
        <v>94</v>
      </c>
      <c r="B4" s="297"/>
      <c r="C4" s="309" t="s">
        <v>853</v>
      </c>
      <c r="D4" s="310"/>
      <c r="E4" s="310"/>
      <c r="F4" s="310"/>
      <c r="G4" s="310"/>
      <c r="H4" s="310"/>
      <c r="I4" s="139" t="s">
        <v>601</v>
      </c>
      <c r="J4" s="311" t="s">
        <v>603</v>
      </c>
      <c r="K4" s="311"/>
      <c r="L4" s="312"/>
    </row>
    <row r="5" spans="1:12" ht="27">
      <c r="A5" s="296" t="s">
        <v>340</v>
      </c>
      <c r="B5" s="297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3</v>
      </c>
      <c r="I5" s="142" t="s">
        <v>306</v>
      </c>
      <c r="J5" s="139" t="s">
        <v>339</v>
      </c>
      <c r="K5" s="153">
        <v>98</v>
      </c>
      <c r="L5" s="143" t="s">
        <v>307</v>
      </c>
    </row>
    <row r="6" spans="1:12" ht="27">
      <c r="A6" s="296" t="s">
        <v>312</v>
      </c>
      <c r="B6" s="297"/>
      <c r="C6" s="306" t="s">
        <v>854</v>
      </c>
      <c r="D6" s="299"/>
      <c r="E6" s="299"/>
      <c r="F6" s="299"/>
      <c r="G6" s="139" t="s">
        <v>314</v>
      </c>
      <c r="H6" s="299" t="s">
        <v>325</v>
      </c>
      <c r="I6" s="299"/>
      <c r="J6" s="139" t="s">
        <v>315</v>
      </c>
      <c r="K6" s="306" t="s">
        <v>855</v>
      </c>
      <c r="L6" s="300"/>
    </row>
    <row r="7" spans="1:12" ht="27">
      <c r="A7" s="296" t="s">
        <v>313</v>
      </c>
      <c r="B7" s="297"/>
      <c r="C7" s="298"/>
      <c r="D7" s="298"/>
      <c r="E7" s="298"/>
      <c r="F7" s="298"/>
      <c r="G7" s="139" t="s">
        <v>314</v>
      </c>
      <c r="H7" s="299" t="s">
        <v>845</v>
      </c>
      <c r="I7" s="299"/>
      <c r="J7" s="139" t="s">
        <v>315</v>
      </c>
      <c r="K7" s="299" t="s">
        <v>845</v>
      </c>
      <c r="L7" s="300"/>
    </row>
    <row r="8" spans="1:12" ht="27">
      <c r="A8" s="144"/>
      <c r="B8" s="139" t="s">
        <v>101</v>
      </c>
      <c r="C8" s="153" t="s">
        <v>594</v>
      </c>
      <c r="D8" s="139" t="s">
        <v>314</v>
      </c>
      <c r="E8" s="303" t="str">
        <f>VLOOKUP(C8,'Ref.3'!M3:P25,3,0)</f>
        <v>Sales Executive</v>
      </c>
      <c r="F8" s="303"/>
      <c r="G8" s="139" t="s">
        <v>311</v>
      </c>
      <c r="H8" s="303" t="str">
        <f>VLOOKUP(C8,'Ref.3'!M3:P25,4,0)</f>
        <v>Resident</v>
      </c>
      <c r="I8" s="303"/>
      <c r="J8" s="139" t="s">
        <v>315</v>
      </c>
      <c r="K8" s="304" t="str">
        <f>VLOOKUP(C8,'Ref.3'!M3:P25,2,0)</f>
        <v>061-421-0333</v>
      </c>
      <c r="L8" s="305"/>
    </row>
    <row r="9" spans="1:12" ht="27">
      <c r="A9" s="144"/>
      <c r="B9" s="139" t="s">
        <v>309</v>
      </c>
      <c r="C9" s="154" t="s">
        <v>202</v>
      </c>
      <c r="D9" s="139" t="s">
        <v>240</v>
      </c>
      <c r="E9" s="319" t="str">
        <f>VLOOKUP(C9,'Ref.3'!B4:G43,2,0)</f>
        <v>WD</v>
      </c>
      <c r="F9" s="319"/>
      <c r="G9" s="139" t="s">
        <v>291</v>
      </c>
      <c r="H9" s="319" t="str">
        <f>VLOOKUP(C9,'Ref.3'!B4:F43,5,0)</f>
        <v>GH</v>
      </c>
      <c r="I9" s="319"/>
      <c r="J9" s="139" t="s">
        <v>316</v>
      </c>
      <c r="K9" s="290" t="s">
        <v>719</v>
      </c>
      <c r="L9" s="291"/>
    </row>
    <row r="10" spans="1:12" ht="27">
      <c r="A10" s="145"/>
      <c r="B10" s="139" t="s">
        <v>296</v>
      </c>
      <c r="C10" s="146" t="str">
        <f>C9</f>
        <v>วัดด่าน</v>
      </c>
      <c r="D10" s="139" t="s">
        <v>310</v>
      </c>
      <c r="E10" s="320" t="str">
        <f>VLOOKUP(C9,'Ref.3'!B4:F43,2,0)</f>
        <v>WD</v>
      </c>
      <c r="F10" s="320"/>
      <c r="G10" s="139" t="s">
        <v>390</v>
      </c>
      <c r="H10" s="319" t="str">
        <f>VLOOKUP(C10,'Ref.3'!B4:F43,3,0)</f>
        <v>G</v>
      </c>
      <c r="I10" s="319"/>
      <c r="J10" s="139" t="s">
        <v>315</v>
      </c>
      <c r="K10" s="303" t="s">
        <v>384</v>
      </c>
      <c r="L10" s="321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24" t="s">
        <v>96</v>
      </c>
      <c r="C12" s="325"/>
      <c r="D12" s="325"/>
      <c r="E12" s="325"/>
      <c r="F12" s="325"/>
      <c r="G12" s="326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27" t="s">
        <v>531</v>
      </c>
      <c r="C13" s="328"/>
      <c r="D13" s="328"/>
      <c r="E13" s="328"/>
      <c r="F13" s="328"/>
      <c r="G13" s="329"/>
      <c r="H13" s="253"/>
      <c r="I13" s="254"/>
      <c r="J13" s="255" t="s">
        <v>51</v>
      </c>
      <c r="K13" s="256">
        <f>I13*H13</f>
        <v>0</v>
      </c>
      <c r="L13" s="257" t="s">
        <v>13</v>
      </c>
    </row>
    <row r="14" spans="1:12" ht="24.6">
      <c r="A14" s="252">
        <v>2</v>
      </c>
      <c r="B14" s="327" t="s">
        <v>532</v>
      </c>
      <c r="C14" s="328"/>
      <c r="D14" s="328"/>
      <c r="E14" s="328"/>
      <c r="F14" s="328"/>
      <c r="G14" s="329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15" t="s">
        <v>297</v>
      </c>
      <c r="C15" s="316"/>
      <c r="D15" s="316"/>
      <c r="E15" s="316"/>
      <c r="F15" s="316"/>
      <c r="G15" s="317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22" t="s">
        <v>298</v>
      </c>
      <c r="C16" s="322"/>
      <c r="D16" s="322"/>
      <c r="E16" s="322"/>
      <c r="F16" s="322"/>
      <c r="G16" s="322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32">
        <v>5</v>
      </c>
      <c r="B17" s="261" t="s">
        <v>518</v>
      </c>
      <c r="C17" s="262"/>
      <c r="D17" s="261" t="s">
        <v>523</v>
      </c>
      <c r="E17" s="323"/>
      <c r="F17" s="323"/>
      <c r="G17" s="323"/>
      <c r="H17" s="318" t="s">
        <v>299</v>
      </c>
      <c r="I17" s="318"/>
      <c r="J17" s="318"/>
      <c r="K17" s="264">
        <f>SUM(K13:K16)</f>
        <v>0</v>
      </c>
      <c r="L17" s="265" t="s">
        <v>13</v>
      </c>
    </row>
    <row r="18" spans="1:12" ht="24.6">
      <c r="A18" s="333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30" t="s">
        <v>806</v>
      </c>
      <c r="I18" s="330"/>
      <c r="J18" s="330"/>
      <c r="K18" s="264">
        <f>H14</f>
        <v>0</v>
      </c>
      <c r="L18" s="265" t="s">
        <v>13</v>
      </c>
    </row>
    <row r="19" spans="1:12" ht="24.6">
      <c r="A19" s="334"/>
      <c r="B19" s="266" t="s">
        <v>504</v>
      </c>
      <c r="C19" s="263"/>
      <c r="D19" s="273">
        <v>2567</v>
      </c>
      <c r="E19" s="274"/>
      <c r="F19" s="275"/>
      <c r="G19" s="267"/>
      <c r="H19" s="331" t="s">
        <v>304</v>
      </c>
      <c r="I19" s="331"/>
      <c r="J19" s="331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37" t="s">
        <v>807</v>
      </c>
      <c r="C20" s="338"/>
      <c r="D20" s="339" t="s">
        <v>808</v>
      </c>
      <c r="E20" s="340"/>
      <c r="F20" s="340"/>
      <c r="G20" s="191">
        <f>H13</f>
        <v>0</v>
      </c>
      <c r="H20" s="192" t="s">
        <v>13</v>
      </c>
      <c r="I20" s="335" t="s">
        <v>809</v>
      </c>
      <c r="J20" s="336"/>
      <c r="K20" s="193">
        <f>K18-K19</f>
        <v>0</v>
      </c>
      <c r="L20" s="194" t="s">
        <v>13</v>
      </c>
    </row>
    <row r="21" spans="1:12" ht="24.6">
      <c r="A21" s="342" t="s">
        <v>521</v>
      </c>
      <c r="B21" s="343"/>
      <c r="C21" s="343"/>
      <c r="D21" s="343"/>
      <c r="E21" s="343"/>
      <c r="F21" s="343"/>
      <c r="G21" s="343"/>
      <c r="H21" s="188"/>
      <c r="I21" s="187"/>
      <c r="J21" s="187"/>
      <c r="K21" s="188"/>
      <c r="L21" s="189"/>
    </row>
    <row r="22" spans="1:12" ht="24.6">
      <c r="A22" s="32" t="s">
        <v>46</v>
      </c>
      <c r="B22" s="344" t="s">
        <v>577</v>
      </c>
      <c r="C22" s="344"/>
      <c r="D22" s="344"/>
      <c r="E22" s="344"/>
      <c r="F22" s="344"/>
      <c r="G22" s="344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11">
        <v>1</v>
      </c>
      <c r="B23" s="341" t="s">
        <v>839</v>
      </c>
      <c r="C23" s="341"/>
      <c r="D23" s="341"/>
      <c r="E23" s="341"/>
      <c r="F23" s="341"/>
      <c r="G23" s="341"/>
      <c r="H23" s="207">
        <f>IFERROR(VLOOKUP(B23,'Ref.1'!$E$2:$F$278,2,FALSE),"")</f>
        <v>3</v>
      </c>
      <c r="I23" s="208">
        <v>120</v>
      </c>
      <c r="J23" s="209" t="str">
        <f>IFERROR(VLOOKUP(B23,'Ref.1'!$B$2:$C$278,2,FALSE),"")</f>
        <v>เมตร</v>
      </c>
      <c r="K23" s="207">
        <f t="shared" ref="K23" si="2">IFERROR(I23*H23,0)</f>
        <v>360</v>
      </c>
      <c r="L23" s="212" t="s">
        <v>13</v>
      </c>
    </row>
    <row r="24" spans="1:12" ht="24.6">
      <c r="A24" s="211">
        <v>2</v>
      </c>
      <c r="B24" s="341" t="s">
        <v>15</v>
      </c>
      <c r="C24" s="341"/>
      <c r="D24" s="341"/>
      <c r="E24" s="341"/>
      <c r="F24" s="341"/>
      <c r="G24" s="341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ref="K24" si="3">IFERROR(I24*H24,0)</f>
        <v>2150</v>
      </c>
      <c r="L24" s="212" t="s">
        <v>13</v>
      </c>
    </row>
    <row r="25" spans="1:12" ht="24.6">
      <c r="A25" s="211">
        <v>3</v>
      </c>
      <c r="B25" s="341" t="s">
        <v>17</v>
      </c>
      <c r="C25" s="341"/>
      <c r="D25" s="341"/>
      <c r="E25" s="341"/>
      <c r="F25" s="341"/>
      <c r="G25" s="341"/>
      <c r="H25" s="207">
        <f>IFERROR(VLOOKUP(B25,'Ref.1'!$E$2:$F$278,2,FALSE),"")</f>
        <v>1400</v>
      </c>
      <c r="I25" s="208">
        <v>1</v>
      </c>
      <c r="J25" s="209" t="str">
        <f>IFERROR(VLOOKUP(B25,'Ref.1'!$B$2:$C$278,2,FALSE),"")</f>
        <v>ตัว</v>
      </c>
      <c r="K25" s="207">
        <f t="shared" ref="K25" si="4">IFERROR(I25*H25,0)</f>
        <v>1400</v>
      </c>
      <c r="L25" s="212" t="s">
        <v>13</v>
      </c>
    </row>
    <row r="26" spans="1:12" ht="24.6">
      <c r="A26" s="211">
        <v>4</v>
      </c>
      <c r="B26" s="341" t="s">
        <v>20</v>
      </c>
      <c r="C26" s="341"/>
      <c r="D26" s="341"/>
      <c r="E26" s="341"/>
      <c r="F26" s="341"/>
      <c r="G26" s="341"/>
      <c r="H26" s="207">
        <f>IFERROR(VLOOKUP(B26,'Ref.1'!$E$2:$F$278,2,FALSE),"")</f>
        <v>4.4939999999999998</v>
      </c>
      <c r="I26" s="208">
        <v>300</v>
      </c>
      <c r="J26" s="209" t="str">
        <f>IFERROR(VLOOKUP(B26,'Ref.1'!$B$2:$C$278,2,FALSE),"")</f>
        <v>เมตร</v>
      </c>
      <c r="K26" s="207">
        <f t="shared" ref="K26:K36" si="5">IFERROR(I26*H26,0)</f>
        <v>1348.1999999999998</v>
      </c>
      <c r="L26" s="212" t="s">
        <v>13</v>
      </c>
    </row>
    <row r="27" spans="1:12" ht="24.6">
      <c r="A27" s="211">
        <v>5</v>
      </c>
      <c r="B27" s="341" t="s">
        <v>25</v>
      </c>
      <c r="C27" s="341"/>
      <c r="D27" s="341"/>
      <c r="E27" s="341"/>
      <c r="F27" s="341"/>
      <c r="G27" s="341"/>
      <c r="H27" s="207">
        <f>IFERROR(VLOOKUP(B27,'Ref.1'!$E$2:$F$278,2,FALSE),"")</f>
        <v>58.85</v>
      </c>
      <c r="I27" s="208">
        <v>22</v>
      </c>
      <c r="J27" s="209" t="str">
        <f>IFERROR(VLOOKUP(B27,'Ref.1'!$B$2:$C$278,2,FALSE),"")</f>
        <v>ตัว</v>
      </c>
      <c r="K27" s="207">
        <f t="shared" si="5"/>
        <v>1294.7</v>
      </c>
      <c r="L27" s="212" t="s">
        <v>13</v>
      </c>
    </row>
    <row r="28" spans="1:12" ht="24.6">
      <c r="A28" s="211">
        <v>6</v>
      </c>
      <c r="B28" s="341" t="s">
        <v>21</v>
      </c>
      <c r="C28" s="341"/>
      <c r="D28" s="341"/>
      <c r="E28" s="341"/>
      <c r="F28" s="341"/>
      <c r="G28" s="341"/>
      <c r="H28" s="207">
        <f>IFERROR(VLOOKUP(B28,'Ref.1'!$E$2:$F$278,2,FALSE),"")</f>
        <v>26.75</v>
      </c>
      <c r="I28" s="208">
        <v>2</v>
      </c>
      <c r="J28" s="209" t="str">
        <f>IFERROR(VLOOKUP(B28,'Ref.1'!$B$2:$C$278,2,FALSE),"")</f>
        <v>ตัว</v>
      </c>
      <c r="K28" s="207">
        <f t="shared" ref="K28:K29" si="6">IFERROR(I28*H28,0)</f>
        <v>53.5</v>
      </c>
      <c r="L28" s="212" t="s">
        <v>13</v>
      </c>
    </row>
    <row r="29" spans="1:12" ht="24.6">
      <c r="A29" s="211">
        <v>7</v>
      </c>
      <c r="B29" s="341" t="s">
        <v>22</v>
      </c>
      <c r="C29" s="341"/>
      <c r="D29" s="341"/>
      <c r="E29" s="341"/>
      <c r="F29" s="341"/>
      <c r="G29" s="341"/>
      <c r="H29" s="207">
        <f>IFERROR(VLOOKUP(B29,'Ref.1'!$E$2:$F$278,2,FALSE),"")</f>
        <v>46.01</v>
      </c>
      <c r="I29" s="208">
        <v>2</v>
      </c>
      <c r="J29" s="209" t="str">
        <f>IFERROR(VLOOKUP(B29,'Ref.1'!$B$2:$C$278,2,FALSE),"")</f>
        <v>ตัว</v>
      </c>
      <c r="K29" s="207">
        <f t="shared" si="6"/>
        <v>92.02</v>
      </c>
      <c r="L29" s="212" t="s">
        <v>13</v>
      </c>
    </row>
    <row r="30" spans="1:12" ht="24.6">
      <c r="A30" s="211">
        <v>8</v>
      </c>
      <c r="B30" s="341" t="s">
        <v>23</v>
      </c>
      <c r="C30" s="341"/>
      <c r="D30" s="341"/>
      <c r="E30" s="341"/>
      <c r="F30" s="341"/>
      <c r="G30" s="341"/>
      <c r="H30" s="207">
        <f>IFERROR(VLOOKUP(B30,'Ref.1'!$E$2:$F$278,2,FALSE),"")</f>
        <v>50.29</v>
      </c>
      <c r="I30" s="208">
        <v>5</v>
      </c>
      <c r="J30" s="209" t="str">
        <f>IFERROR(VLOOKUP(B30,'Ref.1'!$B$2:$C$278,2,FALSE),"")</f>
        <v>ตัว</v>
      </c>
      <c r="K30" s="207">
        <f t="shared" ref="K30" si="7">IFERROR(I30*H30,0)</f>
        <v>251.45</v>
      </c>
      <c r="L30" s="212" t="s">
        <v>13</v>
      </c>
    </row>
    <row r="31" spans="1:12" ht="24.6">
      <c r="A31" s="211">
        <v>9</v>
      </c>
      <c r="B31" s="341" t="s">
        <v>19</v>
      </c>
      <c r="C31" s="341"/>
      <c r="D31" s="341"/>
      <c r="E31" s="341"/>
      <c r="F31" s="341"/>
      <c r="G31" s="341"/>
      <c r="H31" s="207">
        <f>IFERROR(VLOOKUP(B31,'Ref.1'!$E$2:$F$278,2,FALSE),"")</f>
        <v>2.4931000000000001</v>
      </c>
      <c r="I31" s="208">
        <v>150</v>
      </c>
      <c r="J31" s="209" t="str">
        <f>IFERROR(VLOOKUP(B31,'Ref.1'!$B$2:$C$278,2,FALSE),"")</f>
        <v>ตัว</v>
      </c>
      <c r="K31" s="207">
        <f t="shared" ref="K31" si="8">IFERROR(I31*H31,0)</f>
        <v>373.96500000000003</v>
      </c>
      <c r="L31" s="212" t="s">
        <v>13</v>
      </c>
    </row>
    <row r="32" spans="1:12" ht="24.6" hidden="1">
      <c r="A32" s="206">
        <v>21</v>
      </c>
      <c r="B32" s="345"/>
      <c r="C32" s="346"/>
      <c r="D32" s="346"/>
      <c r="E32" s="346"/>
      <c r="F32" s="346"/>
      <c r="G32" s="347"/>
      <c r="H32" s="207" t="str">
        <f t="shared" ref="H32:H33" si="9">IFERROR(VLOOKUP(B32,Priceนอกอาคาร,2,FALSE),"")</f>
        <v/>
      </c>
      <c r="I32" s="209"/>
      <c r="J32" s="209" t="str">
        <f t="shared" ref="J32:J36" si="10">IFERROR(VLOOKUP(B32,หน่วยนอกอาคาร,2,FALSE),"")</f>
        <v/>
      </c>
      <c r="K32" s="207">
        <f t="shared" si="5"/>
        <v>0</v>
      </c>
      <c r="L32" s="212" t="s">
        <v>13</v>
      </c>
    </row>
    <row r="33" spans="1:12" ht="24.6" hidden="1">
      <c r="A33" s="211">
        <v>22</v>
      </c>
      <c r="B33" s="348"/>
      <c r="C33" s="349"/>
      <c r="D33" s="349"/>
      <c r="E33" s="349"/>
      <c r="F33" s="349"/>
      <c r="G33" s="350"/>
      <c r="H33" s="207" t="str">
        <f t="shared" si="9"/>
        <v/>
      </c>
      <c r="I33" s="209"/>
      <c r="J33" s="209" t="str">
        <f t="shared" si="10"/>
        <v/>
      </c>
      <c r="K33" s="207">
        <f t="shared" si="5"/>
        <v>0</v>
      </c>
      <c r="L33" s="212" t="s">
        <v>13</v>
      </c>
    </row>
    <row r="34" spans="1:12" ht="24.6" hidden="1">
      <c r="A34" s="206">
        <v>23</v>
      </c>
      <c r="B34" s="348"/>
      <c r="C34" s="349"/>
      <c r="D34" s="349"/>
      <c r="E34" s="349"/>
      <c r="F34" s="349"/>
      <c r="G34" s="350"/>
      <c r="H34" s="207" t="str">
        <f>IFERROR(VLOOKUP(B34,Priceนอกอาคาร,2,FALSE),"")</f>
        <v/>
      </c>
      <c r="I34" s="214"/>
      <c r="J34" s="209" t="str">
        <f t="shared" si="10"/>
        <v/>
      </c>
      <c r="K34" s="207">
        <f t="shared" si="5"/>
        <v>0</v>
      </c>
      <c r="L34" s="212" t="s">
        <v>13</v>
      </c>
    </row>
    <row r="35" spans="1:12" ht="24.6" hidden="1">
      <c r="A35" s="211">
        <v>24</v>
      </c>
      <c r="B35" s="348"/>
      <c r="C35" s="349"/>
      <c r="D35" s="349"/>
      <c r="E35" s="349"/>
      <c r="F35" s="349"/>
      <c r="G35" s="350"/>
      <c r="H35" s="207" t="str">
        <f>IFERROR(VLOOKUP(B35,Priceนอกอาคาร,2,FALSE),"")</f>
        <v/>
      </c>
      <c r="I35" s="214"/>
      <c r="J35" s="209" t="str">
        <f t="shared" si="10"/>
        <v/>
      </c>
      <c r="K35" s="207">
        <f t="shared" si="5"/>
        <v>0</v>
      </c>
      <c r="L35" s="212" t="s">
        <v>13</v>
      </c>
    </row>
    <row r="36" spans="1:12" ht="24.6" hidden="1">
      <c r="A36" s="206">
        <v>25</v>
      </c>
      <c r="B36" s="348"/>
      <c r="C36" s="349"/>
      <c r="D36" s="349"/>
      <c r="E36" s="349"/>
      <c r="F36" s="349"/>
      <c r="G36" s="350"/>
      <c r="H36" s="207" t="str">
        <f t="shared" ref="H36" si="11">IFERROR(VLOOKUP(B36,Priceนอกอาคาร,2,FALSE),"")</f>
        <v/>
      </c>
      <c r="I36" s="214"/>
      <c r="J36" s="209" t="str">
        <f t="shared" si="10"/>
        <v/>
      </c>
      <c r="K36" s="207">
        <f t="shared" si="5"/>
        <v>0</v>
      </c>
      <c r="L36" s="212" t="s">
        <v>13</v>
      </c>
    </row>
    <row r="37" spans="1:12" ht="27" thickBot="1">
      <c r="A37" s="351" t="s">
        <v>97</v>
      </c>
      <c r="B37" s="352"/>
      <c r="C37" s="352"/>
      <c r="D37" s="352"/>
      <c r="E37" s="352"/>
      <c r="F37" s="352"/>
      <c r="G37" s="352"/>
      <c r="H37" s="352"/>
      <c r="I37" s="352"/>
      <c r="J37" s="352"/>
      <c r="K37" s="215">
        <f>SUM(K23:K36)</f>
        <v>7323.835</v>
      </c>
      <c r="L37" s="216" t="s">
        <v>13</v>
      </c>
    </row>
    <row r="38" spans="1:12" ht="24.6" hidden="1" customHeight="1">
      <c r="A38" s="287" t="s">
        <v>337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9"/>
    </row>
    <row r="39" spans="1:12" ht="27.6" hidden="1" thickBot="1">
      <c r="A39" s="217" t="s">
        <v>46</v>
      </c>
      <c r="B39" s="353" t="s">
        <v>88</v>
      </c>
      <c r="C39" s="353"/>
      <c r="D39" s="353"/>
      <c r="E39" s="353"/>
      <c r="F39" s="353"/>
      <c r="G39" s="353"/>
      <c r="H39" s="219" t="s">
        <v>2</v>
      </c>
      <c r="I39" s="218" t="s">
        <v>30</v>
      </c>
      <c r="J39" s="218" t="s">
        <v>1</v>
      </c>
      <c r="K39" s="219" t="s">
        <v>3</v>
      </c>
      <c r="L39" s="220" t="s">
        <v>1</v>
      </c>
    </row>
    <row r="40" spans="1:12" ht="25.2" hidden="1" thickBot="1">
      <c r="A40" s="221">
        <v>1</v>
      </c>
      <c r="B40" s="341" t="s">
        <v>488</v>
      </c>
      <c r="C40" s="341"/>
      <c r="D40" s="341"/>
      <c r="E40" s="341"/>
      <c r="F40" s="341"/>
      <c r="G40" s="341"/>
      <c r="H40" s="207">
        <f t="shared" ref="H40:H51" si="12">IFERROR(VLOOKUP(B40,Priceนอกอาคาร,2,FALSE),"")</f>
        <v>2000</v>
      </c>
      <c r="I40" s="208"/>
      <c r="J40" s="209" t="str">
        <f>IFERROR(VLOOKUP(B40,หน่วยนอกอาคาร,2,FALSE),"")</f>
        <v>ตัว</v>
      </c>
      <c r="K40" s="207">
        <f t="shared" ref="K40:K51" si="13">IFERROR(I40*H40,0)</f>
        <v>0</v>
      </c>
      <c r="L40" s="210" t="s">
        <v>13</v>
      </c>
    </row>
    <row r="41" spans="1:12" ht="25.2" hidden="1" thickBot="1">
      <c r="A41" s="221">
        <v>2</v>
      </c>
      <c r="B41" s="341" t="s">
        <v>489</v>
      </c>
      <c r="C41" s="341"/>
      <c r="D41" s="341"/>
      <c r="E41" s="341"/>
      <c r="F41" s="341"/>
      <c r="G41" s="341"/>
      <c r="H41" s="207">
        <f t="shared" si="12"/>
        <v>10890</v>
      </c>
      <c r="I41" s="208"/>
      <c r="J41" s="209" t="str">
        <f t="shared" ref="J41:J69" si="14">IFERROR(VLOOKUP(B41,หน่วยนอกอาคาร,2,FALSE),"")</f>
        <v>ตัว</v>
      </c>
      <c r="K41" s="207">
        <f t="shared" si="13"/>
        <v>0</v>
      </c>
      <c r="L41" s="210" t="s">
        <v>13</v>
      </c>
    </row>
    <row r="42" spans="1:12" ht="25.2" hidden="1" thickBot="1">
      <c r="A42" s="221">
        <v>3</v>
      </c>
      <c r="B42" s="341" t="s">
        <v>129</v>
      </c>
      <c r="C42" s="341"/>
      <c r="D42" s="341"/>
      <c r="E42" s="341"/>
      <c r="F42" s="341"/>
      <c r="G42" s="341"/>
      <c r="H42" s="207">
        <f t="shared" si="12"/>
        <v>3785</v>
      </c>
      <c r="I42" s="208"/>
      <c r="J42" s="209" t="str">
        <f t="shared" si="14"/>
        <v>ชุด</v>
      </c>
      <c r="K42" s="207">
        <f t="shared" si="13"/>
        <v>0</v>
      </c>
      <c r="L42" s="210" t="s">
        <v>13</v>
      </c>
    </row>
    <row r="43" spans="1:12" ht="25.2" hidden="1" thickBot="1">
      <c r="A43" s="221">
        <v>4</v>
      </c>
      <c r="B43" s="341" t="s">
        <v>130</v>
      </c>
      <c r="C43" s="341"/>
      <c r="D43" s="341"/>
      <c r="E43" s="341"/>
      <c r="F43" s="341"/>
      <c r="G43" s="341"/>
      <c r="H43" s="207" t="str">
        <f t="shared" si="12"/>
        <v/>
      </c>
      <c r="I43" s="208"/>
      <c r="J43" s="209" t="str">
        <f t="shared" si="14"/>
        <v/>
      </c>
      <c r="K43" s="207">
        <f t="shared" si="13"/>
        <v>0</v>
      </c>
      <c r="L43" s="210" t="s">
        <v>13</v>
      </c>
    </row>
    <row r="44" spans="1:12" ht="25.2" hidden="1" thickBot="1">
      <c r="A44" s="221">
        <v>5</v>
      </c>
      <c r="B44" s="348" t="s">
        <v>131</v>
      </c>
      <c r="C44" s="349"/>
      <c r="D44" s="349"/>
      <c r="E44" s="349"/>
      <c r="F44" s="349"/>
      <c r="G44" s="350"/>
      <c r="H44" s="207">
        <f t="shared" si="12"/>
        <v>1800</v>
      </c>
      <c r="I44" s="208"/>
      <c r="J44" s="209" t="str">
        <f t="shared" si="14"/>
        <v>กล่อง</v>
      </c>
      <c r="K44" s="207">
        <f t="shared" si="13"/>
        <v>0</v>
      </c>
      <c r="L44" s="210" t="s">
        <v>13</v>
      </c>
    </row>
    <row r="45" spans="1:12" ht="25.2" hidden="1" thickBot="1">
      <c r="A45" s="221">
        <v>6</v>
      </c>
      <c r="B45" s="348" t="s">
        <v>41</v>
      </c>
      <c r="C45" s="349"/>
      <c r="D45" s="349"/>
      <c r="E45" s="349"/>
      <c r="F45" s="349"/>
      <c r="G45" s="350"/>
      <c r="H45" s="207">
        <f t="shared" si="12"/>
        <v>50</v>
      </c>
      <c r="I45" s="208"/>
      <c r="J45" s="209" t="str">
        <f t="shared" si="14"/>
        <v>ถุง</v>
      </c>
      <c r="K45" s="207">
        <f t="shared" si="13"/>
        <v>0</v>
      </c>
      <c r="L45" s="210" t="s">
        <v>13</v>
      </c>
    </row>
    <row r="46" spans="1:12" ht="25.2" hidden="1" thickBot="1">
      <c r="A46" s="221">
        <v>7</v>
      </c>
      <c r="B46" s="348"/>
      <c r="C46" s="349"/>
      <c r="D46" s="349"/>
      <c r="E46" s="349"/>
      <c r="F46" s="349"/>
      <c r="G46" s="350"/>
      <c r="H46" s="207" t="str">
        <f t="shared" si="12"/>
        <v/>
      </c>
      <c r="I46" s="208"/>
      <c r="J46" s="209" t="str">
        <f t="shared" si="14"/>
        <v/>
      </c>
      <c r="K46" s="207">
        <f t="shared" si="13"/>
        <v>0</v>
      </c>
      <c r="L46" s="210" t="s">
        <v>13</v>
      </c>
    </row>
    <row r="47" spans="1:12" ht="25.2" hidden="1" thickBot="1">
      <c r="A47" s="221">
        <v>8</v>
      </c>
      <c r="B47" s="348"/>
      <c r="C47" s="349"/>
      <c r="D47" s="349"/>
      <c r="E47" s="349"/>
      <c r="F47" s="349"/>
      <c r="G47" s="350"/>
      <c r="H47" s="207" t="str">
        <f t="shared" si="12"/>
        <v/>
      </c>
      <c r="I47" s="208"/>
      <c r="J47" s="209" t="str">
        <f t="shared" si="14"/>
        <v/>
      </c>
      <c r="K47" s="207">
        <f t="shared" si="13"/>
        <v>0</v>
      </c>
      <c r="L47" s="210" t="s">
        <v>13</v>
      </c>
    </row>
    <row r="48" spans="1:12" ht="25.2" hidden="1" thickBot="1">
      <c r="A48" s="221">
        <v>9</v>
      </c>
      <c r="B48" s="348"/>
      <c r="C48" s="349"/>
      <c r="D48" s="349"/>
      <c r="E48" s="349"/>
      <c r="F48" s="349"/>
      <c r="G48" s="350"/>
      <c r="H48" s="207" t="str">
        <f t="shared" si="12"/>
        <v/>
      </c>
      <c r="I48" s="208"/>
      <c r="J48" s="209" t="str">
        <f t="shared" si="14"/>
        <v/>
      </c>
      <c r="K48" s="207">
        <f t="shared" si="13"/>
        <v>0</v>
      </c>
      <c r="L48" s="210" t="s">
        <v>13</v>
      </c>
    </row>
    <row r="49" spans="1:12" ht="25.2" hidden="1" thickBot="1">
      <c r="A49" s="221">
        <v>10</v>
      </c>
      <c r="B49" s="348"/>
      <c r="C49" s="349"/>
      <c r="D49" s="349"/>
      <c r="E49" s="349"/>
      <c r="F49" s="349"/>
      <c r="G49" s="350"/>
      <c r="H49" s="207" t="str">
        <f t="shared" si="12"/>
        <v/>
      </c>
      <c r="I49" s="208"/>
      <c r="J49" s="209" t="str">
        <f t="shared" si="14"/>
        <v/>
      </c>
      <c r="K49" s="207">
        <f t="shared" si="13"/>
        <v>0</v>
      </c>
      <c r="L49" s="210" t="s">
        <v>13</v>
      </c>
    </row>
    <row r="50" spans="1:12" ht="25.2" hidden="1" thickBot="1">
      <c r="A50" s="221">
        <v>11</v>
      </c>
      <c r="B50" s="348"/>
      <c r="C50" s="349"/>
      <c r="D50" s="349"/>
      <c r="E50" s="349"/>
      <c r="F50" s="349"/>
      <c r="G50" s="350"/>
      <c r="H50" s="207" t="str">
        <f t="shared" si="12"/>
        <v/>
      </c>
      <c r="I50" s="209"/>
      <c r="J50" s="209" t="str">
        <f t="shared" si="14"/>
        <v/>
      </c>
      <c r="K50" s="207">
        <f t="shared" si="13"/>
        <v>0</v>
      </c>
      <c r="L50" s="210" t="s">
        <v>13</v>
      </c>
    </row>
    <row r="51" spans="1:12" ht="25.2" hidden="1" thickBot="1">
      <c r="A51" s="221">
        <v>12</v>
      </c>
      <c r="B51" s="348"/>
      <c r="C51" s="349"/>
      <c r="D51" s="349"/>
      <c r="E51" s="349"/>
      <c r="F51" s="349"/>
      <c r="G51" s="350"/>
      <c r="H51" s="207" t="str">
        <f t="shared" si="12"/>
        <v/>
      </c>
      <c r="I51" s="209"/>
      <c r="J51" s="209" t="str">
        <f t="shared" si="14"/>
        <v/>
      </c>
      <c r="K51" s="207">
        <f t="shared" si="13"/>
        <v>0</v>
      </c>
      <c r="L51" s="210" t="s">
        <v>13</v>
      </c>
    </row>
    <row r="52" spans="1:12" ht="25.2" hidden="1" thickBot="1">
      <c r="A52" s="222">
        <v>13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5.2" hidden="1" thickBot="1">
      <c r="A53" s="222">
        <v>14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5.2" hidden="1" thickBot="1">
      <c r="A54" s="222">
        <v>15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5.2" hidden="1" thickBot="1">
      <c r="A55" s="222">
        <v>16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5.2" hidden="1" thickBot="1">
      <c r="A56" s="222">
        <v>17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5.2" hidden="1" thickBot="1">
      <c r="A57" s="222">
        <v>18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5.2" hidden="1" thickBot="1">
      <c r="A58" s="222">
        <v>19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5.2" hidden="1" thickBot="1">
      <c r="A59" s="222">
        <v>20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5.2" hidden="1" thickBot="1">
      <c r="A60" s="222">
        <v>21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5.2" hidden="1" thickBot="1">
      <c r="A61" s="222">
        <v>22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5.2" hidden="1" thickBot="1">
      <c r="A62" s="222">
        <v>23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5.2" hidden="1" thickBot="1">
      <c r="A63" s="222">
        <v>24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5.2" hidden="1" thickBot="1">
      <c r="A64" s="222">
        <v>25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5.2" hidden="1" thickBot="1">
      <c r="A65" s="222">
        <v>26</v>
      </c>
      <c r="B65" s="223"/>
      <c r="C65" s="224"/>
      <c r="D65" s="224"/>
      <c r="E65" s="224"/>
      <c r="F65" s="224"/>
      <c r="G65" s="224"/>
      <c r="H65" s="225" t="str">
        <f t="shared" ref="H65:H69" si="15">IFERROR(VLOOKUP(B65,Priceนอกอาคาร,2,FALSE),"")</f>
        <v/>
      </c>
      <c r="I65" s="226"/>
      <c r="J65" s="226" t="str">
        <f t="shared" si="14"/>
        <v/>
      </c>
      <c r="K65" s="225">
        <f>IFERROR(I65*H65,0)</f>
        <v>0</v>
      </c>
      <c r="L65" s="210"/>
    </row>
    <row r="66" spans="1:12" ht="25.2" hidden="1" thickBot="1">
      <c r="A66" s="222">
        <v>27</v>
      </c>
      <c r="B66" s="223"/>
      <c r="C66" s="224"/>
      <c r="D66" s="224"/>
      <c r="E66" s="224"/>
      <c r="F66" s="224"/>
      <c r="G66" s="224"/>
      <c r="H66" s="225" t="str">
        <f t="shared" si="15"/>
        <v/>
      </c>
      <c r="I66" s="226"/>
      <c r="J66" s="226" t="str">
        <f t="shared" si="14"/>
        <v/>
      </c>
      <c r="K66" s="225">
        <f>IFERROR(I66*H66,0)</f>
        <v>0</v>
      </c>
      <c r="L66" s="210"/>
    </row>
    <row r="67" spans="1:12" ht="11.55" hidden="1" customHeight="1">
      <c r="A67" s="222">
        <v>28</v>
      </c>
      <c r="B67" s="223"/>
      <c r="C67" s="224"/>
      <c r="D67" s="224"/>
      <c r="E67" s="224"/>
      <c r="F67" s="224"/>
      <c r="G67" s="224"/>
      <c r="H67" s="225" t="str">
        <f t="shared" si="15"/>
        <v/>
      </c>
      <c r="I67" s="226"/>
      <c r="J67" s="226" t="str">
        <f t="shared" si="14"/>
        <v/>
      </c>
      <c r="K67" s="225">
        <f>IFERROR(I67*H67,0)</f>
        <v>0</v>
      </c>
      <c r="L67" s="210"/>
    </row>
    <row r="68" spans="1:12" ht="25.2" hidden="1" thickBot="1">
      <c r="A68" s="222">
        <v>29</v>
      </c>
      <c r="B68" s="223"/>
      <c r="C68" s="224"/>
      <c r="D68" s="224"/>
      <c r="E68" s="224"/>
      <c r="F68" s="224"/>
      <c r="G68" s="224"/>
      <c r="H68" s="225" t="str">
        <f t="shared" si="15"/>
        <v/>
      </c>
      <c r="I68" s="226"/>
      <c r="J68" s="226" t="str">
        <f t="shared" si="14"/>
        <v/>
      </c>
      <c r="K68" s="225">
        <f>IFERROR(I68*H68,0)</f>
        <v>0</v>
      </c>
      <c r="L68" s="210"/>
    </row>
    <row r="69" spans="1:12" ht="25.2" hidden="1" thickBot="1">
      <c r="A69" s="227">
        <v>30</v>
      </c>
      <c r="B69" s="228"/>
      <c r="C69" s="229"/>
      <c r="D69" s="229"/>
      <c r="E69" s="229"/>
      <c r="F69" s="229"/>
      <c r="G69" s="229"/>
      <c r="H69" s="230" t="str">
        <f t="shared" si="15"/>
        <v/>
      </c>
      <c r="I69" s="226"/>
      <c r="J69" s="226" t="str">
        <f t="shared" si="14"/>
        <v/>
      </c>
      <c r="K69" s="230">
        <f>IFERROR(I69*H69,0)</f>
        <v>0</v>
      </c>
      <c r="L69" s="231"/>
    </row>
    <row r="70" spans="1:12" ht="27" hidden="1" thickBot="1">
      <c r="A70" s="232"/>
      <c r="B70" s="360"/>
      <c r="C70" s="360"/>
      <c r="D70" s="360"/>
      <c r="E70" s="360"/>
      <c r="F70" s="360"/>
      <c r="G70" s="360"/>
      <c r="H70" s="233"/>
      <c r="I70" s="361" t="s">
        <v>97</v>
      </c>
      <c r="J70" s="361"/>
      <c r="K70" s="234">
        <f>SUM(K40:K69)</f>
        <v>0</v>
      </c>
      <c r="L70" s="235" t="s">
        <v>13</v>
      </c>
    </row>
    <row r="71" spans="1:12" ht="24.6">
      <c r="A71" s="236"/>
      <c r="B71" s="365" t="s">
        <v>707</v>
      </c>
      <c r="C71" s="366"/>
      <c r="D71" s="366"/>
      <c r="E71" s="366"/>
      <c r="F71" s="366"/>
      <c r="G71" s="367"/>
      <c r="H71" s="237"/>
      <c r="I71" s="238"/>
      <c r="J71" s="238"/>
      <c r="K71" s="237"/>
      <c r="L71" s="239"/>
    </row>
    <row r="72" spans="1:12" ht="24.6">
      <c r="A72" s="240" t="s">
        <v>46</v>
      </c>
      <c r="B72" s="368" t="s">
        <v>96</v>
      </c>
      <c r="C72" s="368"/>
      <c r="D72" s="368"/>
      <c r="E72" s="368"/>
      <c r="F72" s="368"/>
      <c r="G72" s="368"/>
      <c r="H72" s="242" t="s">
        <v>47</v>
      </c>
      <c r="I72" s="241" t="s">
        <v>48</v>
      </c>
      <c r="J72" s="241" t="s">
        <v>1</v>
      </c>
      <c r="K72" s="242" t="s">
        <v>49</v>
      </c>
      <c r="L72" s="243" t="s">
        <v>1</v>
      </c>
    </row>
    <row r="73" spans="1:12" ht="24.6">
      <c r="A73" s="211">
        <v>1</v>
      </c>
      <c r="B73" s="348" t="s">
        <v>632</v>
      </c>
      <c r="C73" s="349"/>
      <c r="D73" s="349"/>
      <c r="E73" s="349"/>
      <c r="F73" s="349"/>
      <c r="G73" s="350"/>
      <c r="H73" s="207">
        <f>IFERROR(VLOOKUP(B73,'Ref.1'!$E$2:$F$278,2,FALSE),"")</f>
        <v>7</v>
      </c>
      <c r="I73" s="208">
        <v>120</v>
      </c>
      <c r="J73" s="209" t="s">
        <v>4</v>
      </c>
      <c r="K73" s="207">
        <f t="shared" ref="K73" si="16">IFERROR(I73*H73,0)</f>
        <v>840</v>
      </c>
      <c r="L73" s="245" t="s">
        <v>13</v>
      </c>
    </row>
    <row r="74" spans="1:12" ht="24.6">
      <c r="A74" s="280">
        <v>2</v>
      </c>
      <c r="B74" s="362"/>
      <c r="C74" s="363"/>
      <c r="D74" s="363"/>
      <c r="E74" s="363"/>
      <c r="F74" s="363"/>
      <c r="G74" s="364"/>
      <c r="H74" s="225"/>
      <c r="I74" s="226"/>
      <c r="J74" s="226"/>
      <c r="K74" s="225">
        <f t="shared" ref="K74" si="17">H74*I74</f>
        <v>0</v>
      </c>
      <c r="L74" s="281"/>
    </row>
    <row r="75" spans="1:12" ht="24.6" hidden="1">
      <c r="A75" s="244">
        <v>3</v>
      </c>
      <c r="B75" s="341"/>
      <c r="C75" s="341"/>
      <c r="D75" s="341"/>
      <c r="E75" s="341"/>
      <c r="F75" s="341"/>
      <c r="G75" s="341"/>
      <c r="H75" s="207" t="str">
        <f t="shared" ref="H75:H88" si="18">IFERROR(VLOOKUP(B75,Priceนอกอาคาร,2,FALSE),"")</f>
        <v/>
      </c>
      <c r="I75" s="213"/>
      <c r="J75" s="209" t="str">
        <f t="shared" ref="J75" si="19">IFERROR(VLOOKUP(B75,หน่วยนอกอาคาร,2,FALSE),"")</f>
        <v/>
      </c>
      <c r="K75" s="207">
        <f t="shared" ref="K75" si="20">IFERROR(I75*H75,0)</f>
        <v>0</v>
      </c>
      <c r="L75" s="245" t="s">
        <v>13</v>
      </c>
    </row>
    <row r="76" spans="1:12" ht="24.6" hidden="1">
      <c r="A76" s="244">
        <v>4</v>
      </c>
      <c r="B76" s="341"/>
      <c r="C76" s="341"/>
      <c r="D76" s="341"/>
      <c r="E76" s="341"/>
      <c r="F76" s="341"/>
      <c r="G76" s="341"/>
      <c r="H76" s="207" t="str">
        <f t="shared" si="18"/>
        <v/>
      </c>
      <c r="I76" s="213"/>
      <c r="J76" s="209" t="str">
        <f t="shared" ref="J76:J77" si="21">IFERROR(VLOOKUP(B76,หน่วยนอกอาคาร,2,FALSE),"")</f>
        <v/>
      </c>
      <c r="K76" s="207">
        <f t="shared" ref="K76" si="22">IFERROR(I76*H76,0)</f>
        <v>0</v>
      </c>
      <c r="L76" s="245" t="s">
        <v>13</v>
      </c>
    </row>
    <row r="77" spans="1:12" ht="24.6" hidden="1">
      <c r="A77" s="244">
        <v>5</v>
      </c>
      <c r="B77" s="341"/>
      <c r="C77" s="341"/>
      <c r="D77" s="341"/>
      <c r="E77" s="341"/>
      <c r="F77" s="341"/>
      <c r="G77" s="341"/>
      <c r="H77" s="207" t="str">
        <f t="shared" si="18"/>
        <v/>
      </c>
      <c r="I77" s="213"/>
      <c r="J77" s="209" t="str">
        <f t="shared" si="21"/>
        <v/>
      </c>
      <c r="K77" s="207"/>
      <c r="L77" s="245" t="s">
        <v>13</v>
      </c>
    </row>
    <row r="78" spans="1:12" ht="24.6" hidden="1">
      <c r="A78" s="244">
        <v>6</v>
      </c>
      <c r="B78" s="341"/>
      <c r="C78" s="341"/>
      <c r="D78" s="341"/>
      <c r="E78" s="341"/>
      <c r="F78" s="341"/>
      <c r="G78" s="341"/>
      <c r="H78" s="207" t="str">
        <f t="shared" si="18"/>
        <v/>
      </c>
      <c r="I78" s="213"/>
      <c r="J78" s="209" t="str">
        <f t="shared" ref="J78:J88" si="23">IFERROR(VLOOKUP(B78,หน่วยนอกอาคาร,2,FALSE),"")</f>
        <v/>
      </c>
      <c r="K78" s="207">
        <f t="shared" ref="K78" si="24">IFERROR(I78*H78,0)</f>
        <v>0</v>
      </c>
      <c r="L78" s="245" t="s">
        <v>13</v>
      </c>
    </row>
    <row r="79" spans="1:12" ht="27" thickBot="1">
      <c r="A79" s="351" t="s">
        <v>97</v>
      </c>
      <c r="B79" s="352"/>
      <c r="C79" s="352"/>
      <c r="D79" s="352"/>
      <c r="E79" s="352"/>
      <c r="F79" s="352"/>
      <c r="G79" s="352"/>
      <c r="H79" s="352"/>
      <c r="I79" s="352"/>
      <c r="J79" s="352"/>
      <c r="K79" s="246">
        <f>SUM(K73:K78)</f>
        <v>840</v>
      </c>
      <c r="L79" s="247" t="s">
        <v>13</v>
      </c>
    </row>
    <row r="80" spans="1:12" ht="24.6">
      <c r="A80" s="236"/>
      <c r="B80" s="365" t="s">
        <v>450</v>
      </c>
      <c r="C80" s="366"/>
      <c r="D80" s="366"/>
      <c r="E80" s="366"/>
      <c r="F80" s="366"/>
      <c r="G80" s="367"/>
      <c r="H80" s="237"/>
      <c r="I80" s="238"/>
      <c r="J80" s="238"/>
      <c r="K80" s="237"/>
      <c r="L80" s="239"/>
    </row>
    <row r="81" spans="1:12" ht="24.6">
      <c r="A81" s="240" t="s">
        <v>46</v>
      </c>
      <c r="B81" s="368" t="s">
        <v>96</v>
      </c>
      <c r="C81" s="368"/>
      <c r="D81" s="368"/>
      <c r="E81" s="368"/>
      <c r="F81" s="368"/>
      <c r="G81" s="368"/>
      <c r="H81" s="242" t="s">
        <v>47</v>
      </c>
      <c r="I81" s="241" t="s">
        <v>48</v>
      </c>
      <c r="J81" s="241" t="s">
        <v>1</v>
      </c>
      <c r="K81" s="242" t="s">
        <v>49</v>
      </c>
      <c r="L81" s="243" t="s">
        <v>1</v>
      </c>
    </row>
    <row r="82" spans="1:12" ht="24.6">
      <c r="A82" s="244">
        <v>1</v>
      </c>
      <c r="B82" s="341" t="s">
        <v>422</v>
      </c>
      <c r="C82" s="341"/>
      <c r="D82" s="341"/>
      <c r="E82" s="341"/>
      <c r="F82" s="341"/>
      <c r="G82" s="341"/>
      <c r="H82" s="207">
        <v>2000</v>
      </c>
      <c r="I82" s="208">
        <v>2</v>
      </c>
      <c r="J82" s="209" t="str">
        <f t="shared" ref="J82" si="25">IFERROR(VLOOKUP(B82,หน่วยนอกอาคาร,2,FALSE),"")</f>
        <v>วัน</v>
      </c>
      <c r="K82" s="207">
        <f t="shared" ref="K82" si="26">IFERROR(I82*H82,0)</f>
        <v>4000</v>
      </c>
      <c r="L82" s="245" t="s">
        <v>13</v>
      </c>
    </row>
    <row r="83" spans="1:12" ht="24.6">
      <c r="A83" s="244">
        <v>2</v>
      </c>
      <c r="B83" s="341" t="s">
        <v>427</v>
      </c>
      <c r="C83" s="341"/>
      <c r="D83" s="341"/>
      <c r="E83" s="341"/>
      <c r="F83" s="341"/>
      <c r="G83" s="341"/>
      <c r="H83" s="207">
        <v>1500</v>
      </c>
      <c r="I83" s="208">
        <v>1</v>
      </c>
      <c r="J83" s="209" t="s">
        <v>0</v>
      </c>
      <c r="K83" s="207">
        <f t="shared" ref="K83:K88" si="27">IFERROR(I83*H83,0)</f>
        <v>1500</v>
      </c>
      <c r="L83" s="245" t="s">
        <v>13</v>
      </c>
    </row>
    <row r="84" spans="1:12" ht="25.2" thickBot="1">
      <c r="A84" s="211"/>
      <c r="B84" s="348"/>
      <c r="C84" s="349"/>
      <c r="D84" s="349"/>
      <c r="E84" s="349"/>
      <c r="F84" s="349"/>
      <c r="G84" s="350"/>
      <c r="H84" s="207"/>
      <c r="I84" s="208"/>
      <c r="J84" s="209"/>
      <c r="K84" s="207"/>
      <c r="L84" s="245"/>
    </row>
    <row r="85" spans="1:12" ht="25.2" hidden="1" thickBot="1">
      <c r="A85" s="244">
        <v>3</v>
      </c>
      <c r="B85" s="341"/>
      <c r="C85" s="341"/>
      <c r="D85" s="341"/>
      <c r="E85" s="341"/>
      <c r="F85" s="341"/>
      <c r="G85" s="341"/>
      <c r="H85" s="207" t="str">
        <f t="shared" ref="H85" si="28">IFERROR(VLOOKUP(B85,Priceนอกอาคาร,2,FALSE),"")</f>
        <v/>
      </c>
      <c r="I85" s="213"/>
      <c r="J85" s="209" t="str">
        <f t="shared" ref="J85" si="29">IFERROR(VLOOKUP(B85,หน่วยนอกอาคาร,2,FALSE),"")</f>
        <v/>
      </c>
      <c r="K85" s="207">
        <f t="shared" si="27"/>
        <v>0</v>
      </c>
      <c r="L85" s="245" t="s">
        <v>13</v>
      </c>
    </row>
    <row r="86" spans="1:12" ht="25.2" hidden="1" thickBot="1">
      <c r="A86" s="244">
        <v>4</v>
      </c>
      <c r="B86" s="341"/>
      <c r="C86" s="341"/>
      <c r="D86" s="341"/>
      <c r="E86" s="341"/>
      <c r="F86" s="341"/>
      <c r="G86" s="341"/>
      <c r="H86" s="207" t="str">
        <f t="shared" si="18"/>
        <v/>
      </c>
      <c r="I86" s="213"/>
      <c r="J86" s="209" t="str">
        <f t="shared" si="23"/>
        <v/>
      </c>
      <c r="K86" s="207">
        <f t="shared" si="27"/>
        <v>0</v>
      </c>
      <c r="L86" s="245" t="s">
        <v>13</v>
      </c>
    </row>
    <row r="87" spans="1:12" ht="25.2" hidden="1" thickBot="1">
      <c r="A87" s="248">
        <v>5</v>
      </c>
      <c r="B87" s="371"/>
      <c r="C87" s="371"/>
      <c r="D87" s="371"/>
      <c r="E87" s="371"/>
      <c r="F87" s="371"/>
      <c r="G87" s="371"/>
      <c r="H87" s="249" t="str">
        <f t="shared" si="18"/>
        <v/>
      </c>
      <c r="I87" s="250"/>
      <c r="J87" s="251" t="str">
        <f t="shared" si="23"/>
        <v/>
      </c>
      <c r="K87" s="207">
        <f t="shared" si="27"/>
        <v>0</v>
      </c>
      <c r="L87" s="245" t="s">
        <v>13</v>
      </c>
    </row>
    <row r="88" spans="1:12" ht="23.55" hidden="1" customHeight="1" thickBot="1">
      <c r="A88" s="94">
        <v>6</v>
      </c>
      <c r="B88" s="356"/>
      <c r="C88" s="357"/>
      <c r="D88" s="357"/>
      <c r="E88" s="357"/>
      <c r="F88" s="357"/>
      <c r="G88" s="358"/>
      <c r="H88" s="95" t="str">
        <f t="shared" si="18"/>
        <v/>
      </c>
      <c r="I88" s="105"/>
      <c r="J88" s="96" t="str">
        <f t="shared" si="23"/>
        <v/>
      </c>
      <c r="K88" s="207">
        <f t="shared" si="27"/>
        <v>0</v>
      </c>
      <c r="L88" s="245" t="s">
        <v>13</v>
      </c>
    </row>
    <row r="89" spans="1:12" ht="28.8" customHeight="1">
      <c r="A89" s="36"/>
      <c r="B89" s="355" t="s">
        <v>856</v>
      </c>
      <c r="C89" s="355"/>
      <c r="D89" s="355"/>
      <c r="E89" s="355"/>
      <c r="F89" s="355"/>
      <c r="G89" s="355"/>
      <c r="H89" s="37"/>
      <c r="I89" s="359" t="s">
        <v>97</v>
      </c>
      <c r="J89" s="359"/>
      <c r="K89" s="166">
        <f>SUM(K82:K87)</f>
        <v>5500</v>
      </c>
      <c r="L89" s="26" t="s">
        <v>13</v>
      </c>
    </row>
    <row r="90" spans="1:12" ht="6.6" hidden="1" customHeight="1">
      <c r="A90" s="36"/>
      <c r="B90" s="355"/>
      <c r="C90" s="355"/>
      <c r="D90" s="355"/>
      <c r="E90" s="355"/>
      <c r="F90" s="355"/>
      <c r="G90" s="355"/>
      <c r="H90" s="37"/>
      <c r="I90" s="39"/>
      <c r="J90" s="39"/>
      <c r="K90" s="38"/>
      <c r="L90" s="26"/>
    </row>
    <row r="91" spans="1:12" ht="28.8">
      <c r="A91" s="27"/>
      <c r="B91" s="355"/>
      <c r="C91" s="355"/>
      <c r="D91" s="355"/>
      <c r="E91" s="355"/>
      <c r="F91" s="355"/>
      <c r="G91" s="355"/>
      <c r="H91" s="99"/>
      <c r="I91" s="27"/>
      <c r="J91" s="40" t="s">
        <v>98</v>
      </c>
      <c r="K91" s="119">
        <f>K79+K70+K37+K89</f>
        <v>13663.834999999999</v>
      </c>
      <c r="L91" s="41" t="s">
        <v>13</v>
      </c>
    </row>
    <row r="92" spans="1:12" ht="27.6" thickBot="1">
      <c r="A92" s="27"/>
      <c r="B92" s="107"/>
      <c r="C92" s="107"/>
      <c r="D92" s="107"/>
      <c r="E92" s="277"/>
      <c r="F92" s="107"/>
      <c r="G92" s="107"/>
      <c r="H92" s="115"/>
      <c r="I92" s="27"/>
      <c r="J92" s="40" t="s">
        <v>540</v>
      </c>
      <c r="K92" s="118">
        <f>K15+K16</f>
        <v>0</v>
      </c>
      <c r="L92" s="41" t="s">
        <v>13</v>
      </c>
    </row>
    <row r="93" spans="1:12" ht="28.2" thickTop="1" thickBot="1">
      <c r="A93" s="27"/>
      <c r="B93" s="107"/>
      <c r="C93" s="107"/>
      <c r="D93" s="107"/>
      <c r="E93" s="107"/>
      <c r="F93" s="107"/>
      <c r="G93" s="107"/>
      <c r="H93" s="115"/>
      <c r="I93" s="27"/>
      <c r="J93" s="40" t="s">
        <v>541</v>
      </c>
      <c r="K93" s="118">
        <f>K91-K92</f>
        <v>13663.834999999999</v>
      </c>
      <c r="L93" s="41" t="s">
        <v>13</v>
      </c>
    </row>
    <row r="94" spans="1:12" ht="29.4" thickTop="1">
      <c r="A94" s="27"/>
      <c r="B94" s="277"/>
      <c r="C94" s="277"/>
      <c r="D94" s="277"/>
      <c r="E94" s="107"/>
      <c r="F94" s="277"/>
      <c r="G94" s="277"/>
      <c r="H94" s="372" t="s">
        <v>443</v>
      </c>
      <c r="I94" s="372"/>
      <c r="J94" s="372"/>
      <c r="K94" s="97" t="e">
        <f>(K37+K79-K92)/(K20+G20)</f>
        <v>#DIV/0!</v>
      </c>
      <c r="L94" s="41" t="s">
        <v>51</v>
      </c>
    </row>
    <row r="95" spans="1:12" ht="28.8">
      <c r="A95" s="42"/>
      <c r="B95" s="277"/>
      <c r="C95" s="277"/>
      <c r="D95" s="277"/>
      <c r="E95" s="277"/>
      <c r="F95" s="277"/>
      <c r="G95" s="277"/>
      <c r="H95" s="99"/>
      <c r="I95" s="42"/>
      <c r="J95" s="98" t="s">
        <v>609</v>
      </c>
      <c r="K95" s="97" t="e">
        <f>K93/(K20+G20)</f>
        <v>#DIV/0!</v>
      </c>
      <c r="L95" s="43" t="s">
        <v>51</v>
      </c>
    </row>
    <row r="96" spans="1:12" ht="25.8" customHeight="1">
      <c r="A96" s="282"/>
      <c r="B96" s="277"/>
      <c r="C96" s="277"/>
      <c r="D96" s="277"/>
      <c r="E96" s="277"/>
      <c r="F96" s="277"/>
      <c r="G96" s="277"/>
      <c r="H96" s="44"/>
      <c r="I96" s="39"/>
      <c r="J96" s="114" t="s">
        <v>526</v>
      </c>
      <c r="K96" s="195">
        <f>(K20+G20)/K5</f>
        <v>0</v>
      </c>
      <c r="L96" s="116" t="s">
        <v>13</v>
      </c>
    </row>
    <row r="97" spans="1:16" ht="32.549999999999997" customHeight="1">
      <c r="A97" s="370" t="s">
        <v>580</v>
      </c>
      <c r="B97" s="370"/>
      <c r="C97" s="370"/>
      <c r="D97" s="278"/>
      <c r="E97" s="277"/>
      <c r="F97" s="278"/>
      <c r="G97" s="278"/>
      <c r="H97" s="286" t="s">
        <v>708</v>
      </c>
      <c r="I97" s="286"/>
      <c r="J97" s="286"/>
      <c r="K97" s="286"/>
      <c r="L97" s="286"/>
    </row>
    <row r="98" spans="1:16" ht="49.35" customHeight="1">
      <c r="A98" s="354" t="s">
        <v>490</v>
      </c>
      <c r="B98" s="354"/>
      <c r="C98" s="354"/>
      <c r="D98" s="354"/>
      <c r="E98" s="354"/>
      <c r="F98" s="354"/>
      <c r="G98" s="278"/>
      <c r="H98" s="286" t="s">
        <v>576</v>
      </c>
      <c r="I98" s="286"/>
      <c r="J98" s="286"/>
      <c r="K98" s="286"/>
      <c r="L98" s="286"/>
    </row>
    <row r="99" spans="1:16" ht="20.55" customHeight="1">
      <c r="A99" s="370" t="str">
        <f>C8</f>
        <v>นายรุ่งอรุณ อินบุญรอด</v>
      </c>
      <c r="B99" s="370"/>
      <c r="C99" s="370"/>
      <c r="D99" s="354"/>
      <c r="E99" s="354"/>
      <c r="F99" s="354"/>
      <c r="G99" s="278"/>
      <c r="H99" s="283" t="s">
        <v>848</v>
      </c>
      <c r="I99" s="283"/>
      <c r="J99" s="283"/>
      <c r="K99" s="283"/>
      <c r="L99" s="283"/>
    </row>
    <row r="100" spans="1:16" ht="20.55" customHeight="1">
      <c r="A100" s="354" t="str">
        <f>VLOOKUP(A99,'Ref.3'!M3:O25,3,0)</f>
        <v>Sales Executive</v>
      </c>
      <c r="B100" s="354"/>
      <c r="C100" s="354"/>
      <c r="D100" s="354"/>
      <c r="E100" s="354"/>
      <c r="F100" s="354"/>
      <c r="G100" s="278"/>
      <c r="H100" s="284" t="s">
        <v>614</v>
      </c>
      <c r="I100" s="284"/>
      <c r="J100" s="284"/>
      <c r="K100" s="284"/>
      <c r="L100" s="284"/>
    </row>
    <row r="101" spans="1:16" ht="20.55" customHeight="1">
      <c r="A101" s="276"/>
      <c r="B101" s="276"/>
      <c r="C101" s="276"/>
      <c r="D101" s="279"/>
      <c r="E101" s="278"/>
      <c r="F101" s="279"/>
      <c r="G101" s="279"/>
      <c r="H101" s="204"/>
      <c r="I101" s="204"/>
      <c r="J101" s="203"/>
      <c r="K101" s="203"/>
      <c r="L101" s="205"/>
      <c r="N101" s="369"/>
      <c r="O101" s="369"/>
      <c r="P101" s="369"/>
    </row>
    <row r="102" spans="1:16" ht="24.6">
      <c r="A102" s="354" t="s">
        <v>846</v>
      </c>
      <c r="B102" s="354"/>
      <c r="C102" s="354"/>
      <c r="D102" s="276"/>
      <c r="E102" s="279"/>
      <c r="F102" s="276"/>
      <c r="G102" s="276"/>
      <c r="H102" s="286" t="s">
        <v>706</v>
      </c>
      <c r="I102" s="286"/>
      <c r="J102" s="286"/>
      <c r="K102" s="286"/>
      <c r="L102" s="286"/>
    </row>
    <row r="103" spans="1:16" ht="49.35" customHeight="1">
      <c r="A103" s="354" t="s">
        <v>490</v>
      </c>
      <c r="B103" s="354"/>
      <c r="C103" s="354"/>
      <c r="D103" s="373" t="s">
        <v>849</v>
      </c>
      <c r="E103" s="373"/>
      <c r="F103" s="373"/>
      <c r="G103" s="113"/>
      <c r="H103" s="286" t="s">
        <v>491</v>
      </c>
      <c r="I103" s="286"/>
      <c r="J103" s="286"/>
      <c r="K103" s="286"/>
      <c r="L103" s="286"/>
    </row>
    <row r="104" spans="1:16" ht="46.2" customHeight="1">
      <c r="A104" s="354" t="s">
        <v>847</v>
      </c>
      <c r="B104" s="354"/>
      <c r="C104" s="354"/>
      <c r="D104" s="354" t="s">
        <v>693</v>
      </c>
      <c r="E104" s="354"/>
      <c r="F104" s="354"/>
      <c r="G104" s="113"/>
      <c r="H104" s="285" t="s">
        <v>539</v>
      </c>
      <c r="I104" s="285"/>
      <c r="J104" s="285"/>
      <c r="K104" s="285"/>
      <c r="L104" s="285"/>
    </row>
    <row r="105" spans="1:16" ht="24.6">
      <c r="A105" s="354" t="s">
        <v>850</v>
      </c>
      <c r="B105" s="354"/>
      <c r="C105" s="354"/>
      <c r="D105" s="354" t="s">
        <v>694</v>
      </c>
      <c r="E105" s="354"/>
      <c r="F105" s="354"/>
      <c r="G105" s="113"/>
      <c r="H105" s="283" t="str">
        <f>VLOOKUP(H104,'Ref.3'!I8:J10,2,0)</f>
        <v>ผู้อนุมัติสายงาน Cable</v>
      </c>
      <c r="I105" s="283"/>
      <c r="J105" s="283"/>
      <c r="K105" s="283"/>
      <c r="L105" s="283"/>
    </row>
    <row r="106" spans="1:16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E107" s="113"/>
      <c r="H107" s="113"/>
      <c r="I107" s="113"/>
      <c r="J107" s="113"/>
      <c r="K107" s="113"/>
      <c r="L107" s="113"/>
    </row>
    <row r="108" spans="1:16">
      <c r="A108" s="113"/>
      <c r="B108" s="113"/>
      <c r="C108" s="113"/>
      <c r="H108" s="113"/>
      <c r="I108" s="113"/>
      <c r="J108" s="113"/>
      <c r="K108" s="113"/>
      <c r="L108" s="113"/>
    </row>
    <row r="109" spans="1:16">
      <c r="A109" s="113"/>
      <c r="B109" s="113"/>
      <c r="C109" s="113"/>
      <c r="H109" s="113"/>
      <c r="I109" s="113"/>
      <c r="J109" s="113"/>
      <c r="K109" s="113"/>
      <c r="L109" s="113"/>
    </row>
  </sheetData>
  <dataConsolidate/>
  <mergeCells count="109">
    <mergeCell ref="N101:P101"/>
    <mergeCell ref="A100:C100"/>
    <mergeCell ref="A105:C105"/>
    <mergeCell ref="B44:G44"/>
    <mergeCell ref="B50:G50"/>
    <mergeCell ref="B51:G51"/>
    <mergeCell ref="B45:G45"/>
    <mergeCell ref="B85:G85"/>
    <mergeCell ref="B80:G80"/>
    <mergeCell ref="B81:G81"/>
    <mergeCell ref="A97:C97"/>
    <mergeCell ref="A98:C98"/>
    <mergeCell ref="A99:C99"/>
    <mergeCell ref="A102:C102"/>
    <mergeCell ref="A103:C103"/>
    <mergeCell ref="A104:C104"/>
    <mergeCell ref="B83:G83"/>
    <mergeCell ref="D105:F105"/>
    <mergeCell ref="D104:F104"/>
    <mergeCell ref="D103:F103"/>
    <mergeCell ref="B87:G87"/>
    <mergeCell ref="B84:G84"/>
    <mergeCell ref="H94:J94"/>
    <mergeCell ref="D98:F98"/>
    <mergeCell ref="D99:F99"/>
    <mergeCell ref="D100:F100"/>
    <mergeCell ref="B89:G89"/>
    <mergeCell ref="B90:G90"/>
    <mergeCell ref="B88:G88"/>
    <mergeCell ref="I89:J89"/>
    <mergeCell ref="B86:G86"/>
    <mergeCell ref="B91:G91"/>
    <mergeCell ref="B70:G70"/>
    <mergeCell ref="B82:G82"/>
    <mergeCell ref="A79:J79"/>
    <mergeCell ref="I70:J70"/>
    <mergeCell ref="B77:G77"/>
    <mergeCell ref="B74:G74"/>
    <mergeCell ref="B73:G73"/>
    <mergeCell ref="B71:G71"/>
    <mergeCell ref="B72:G72"/>
    <mergeCell ref="B78:G78"/>
    <mergeCell ref="B40:G40"/>
    <mergeCell ref="B41:G41"/>
    <mergeCell ref="B42:G42"/>
    <mergeCell ref="B43:G43"/>
    <mergeCell ref="B75:G75"/>
    <mergeCell ref="B76:G76"/>
    <mergeCell ref="B32:G32"/>
    <mergeCell ref="B34:G34"/>
    <mergeCell ref="B33:G33"/>
    <mergeCell ref="B35:G35"/>
    <mergeCell ref="B36:G36"/>
    <mergeCell ref="B46:G46"/>
    <mergeCell ref="B47:G47"/>
    <mergeCell ref="B48:G48"/>
    <mergeCell ref="B49:G49"/>
    <mergeCell ref="A37:J37"/>
    <mergeCell ref="B39:G39"/>
    <mergeCell ref="H18:J18"/>
    <mergeCell ref="H19:J19"/>
    <mergeCell ref="A17:A19"/>
    <mergeCell ref="I20:J20"/>
    <mergeCell ref="B20:C20"/>
    <mergeCell ref="D20:F20"/>
    <mergeCell ref="B27:G27"/>
    <mergeCell ref="B31:G31"/>
    <mergeCell ref="A21:G21"/>
    <mergeCell ref="B22:G22"/>
    <mergeCell ref="B26:G26"/>
    <mergeCell ref="B30:G30"/>
    <mergeCell ref="B28:G28"/>
    <mergeCell ref="B29:G29"/>
    <mergeCell ref="B24:G24"/>
    <mergeCell ref="B25:G25"/>
    <mergeCell ref="B23:G23"/>
    <mergeCell ref="B15:G15"/>
    <mergeCell ref="H17:J17"/>
    <mergeCell ref="E9:F9"/>
    <mergeCell ref="H9:I9"/>
    <mergeCell ref="E10:F10"/>
    <mergeCell ref="H10:I10"/>
    <mergeCell ref="K10:L10"/>
    <mergeCell ref="B16:G16"/>
    <mergeCell ref="E17:G17"/>
    <mergeCell ref="B12:G12"/>
    <mergeCell ref="B13:G13"/>
    <mergeCell ref="B14:G14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40:B69 B84 B23:B36 B73" xr:uid="{B52077B7-097D-41B0-84C1-9AC060B759BD}">
      <formula1>นอกอาคาร</formula1>
    </dataValidation>
  </dataValidations>
  <hyperlinks>
    <hyperlink ref="E3" r:id="rId1" xr:uid="{0C25EC42-1A7B-4962-84E2-6C5612B63F80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B88:G88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A99:C99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B75:G77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H104:L104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B82:G83 B85:G87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B1" zoomScale="70" zoomScaleNormal="70" workbookViewId="0">
      <selection activeCell="B1" sqref="B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2025-03-17T02:55:33Z</dcterms:modified>
</cp:coreProperties>
</file>