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D781BF6-E57E-46E8-8D24-6A1CADB943F5}" xr6:coauthVersionLast="43" xr6:coauthVersionMax="43" xr10:uidLastSave="{00000000-0000-0000-0000-000000000000}"/>
  <workbookProtection workbookAlgorithmName="SHA-512" workbookHashValue="wIz7lFiH889+yiRp6r8B/aO9yutU/2h0h7KYcbf2c7FfdGt3oOIL0q0MR0ySweSh7Q/KywQyC5wQw7l0p5+dpQ==" workbookSaltValue="5xevmPRv9QbcjtrvO7YyJQ==" workbookSpinCount="100000" lockStructure="1"/>
  <bookViews>
    <workbookView xWindow="-108" yWindow="-108" windowWidth="23256" windowHeight="124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ROI'!$A$1:$L$104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8" i="7" l="1"/>
  <c r="K28" i="7" s="1"/>
  <c r="J28" i="7"/>
  <c r="H24" i="7" l="1"/>
  <c r="K24" i="7" s="1"/>
  <c r="J24" i="7"/>
  <c r="H25" i="7" l="1"/>
  <c r="K25" i="7" s="1"/>
  <c r="J25" i="7"/>
  <c r="J26" i="7"/>
  <c r="H26" i="7"/>
  <c r="K26" i="7" s="1"/>
  <c r="H23" i="7" l="1"/>
  <c r="J81" i="7" l="1"/>
  <c r="K81" i="7"/>
  <c r="H70" i="7"/>
  <c r="K18" i="7" l="1"/>
  <c r="K82" i="7" l="1"/>
  <c r="K83" i="7"/>
  <c r="J23" i="7"/>
  <c r="J27" i="7"/>
  <c r="H27" i="7"/>
  <c r="K27" i="7" s="1"/>
  <c r="K71" i="7" l="1"/>
  <c r="A98" i="7" l="1"/>
  <c r="A99" i="7" l="1"/>
  <c r="K19" i="7" l="1"/>
  <c r="K20" i="7" s="1"/>
  <c r="J76" i="7"/>
  <c r="H76" i="7"/>
  <c r="G20" i="7"/>
  <c r="H8" i="7"/>
  <c r="K8" i="7"/>
  <c r="E8" i="7"/>
  <c r="E10" i="7"/>
  <c r="H9" i="7"/>
  <c r="E9" i="7"/>
  <c r="J30" i="7" l="1"/>
  <c r="H30" i="7"/>
  <c r="K30" i="7" s="1"/>
  <c r="K16" i="7" l="1"/>
  <c r="J75" i="7" l="1"/>
  <c r="H75" i="7"/>
  <c r="K75" i="7" s="1"/>
  <c r="J74" i="7"/>
  <c r="H74" i="7"/>
  <c r="K74" i="7" s="1"/>
  <c r="J84" i="7"/>
  <c r="H84" i="7"/>
  <c r="K84" i="7" s="1"/>
  <c r="J83" i="7"/>
  <c r="H86" i="7"/>
  <c r="K86" i="7" s="1"/>
  <c r="J86" i="7"/>
  <c r="H87" i="7"/>
  <c r="K87" i="7" s="1"/>
  <c r="J87" i="7"/>
  <c r="H77" i="7"/>
  <c r="H85" i="7"/>
  <c r="K85" i="7" s="1"/>
  <c r="J47" i="7"/>
  <c r="J48" i="7"/>
  <c r="H47" i="7"/>
  <c r="K47" i="7" s="1"/>
  <c r="H48" i="7"/>
  <c r="K48" i="7" s="1"/>
  <c r="K14" i="7"/>
  <c r="K15" i="7"/>
  <c r="K91" i="7" s="1"/>
  <c r="K13" i="7"/>
  <c r="K88" i="7" l="1"/>
  <c r="J85" i="7"/>
  <c r="J77" i="7"/>
  <c r="K77" i="7"/>
  <c r="K78" i="7" s="1"/>
  <c r="J66" i="7"/>
  <c r="H66" i="7"/>
  <c r="K66" i="7" s="1"/>
  <c r="J65" i="7"/>
  <c r="H65" i="7"/>
  <c r="K65" i="7" s="1"/>
  <c r="J64" i="7"/>
  <c r="H64" i="7"/>
  <c r="K64" i="7" s="1"/>
  <c r="J63" i="7"/>
  <c r="H63" i="7"/>
  <c r="K63" i="7" s="1"/>
  <c r="J62" i="7"/>
  <c r="H62" i="7"/>
  <c r="K62" i="7" s="1"/>
  <c r="J46" i="7"/>
  <c r="H46" i="7"/>
  <c r="K46" i="7" s="1"/>
  <c r="J45" i="7"/>
  <c r="H45" i="7"/>
  <c r="K45" i="7" s="1"/>
  <c r="J44" i="7"/>
  <c r="H44" i="7"/>
  <c r="K44" i="7" s="1"/>
  <c r="J43" i="7"/>
  <c r="H43" i="7"/>
  <c r="K43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3" i="7"/>
  <c r="H33" i="7"/>
  <c r="K33" i="7" s="1"/>
  <c r="J32" i="7"/>
  <c r="H32" i="7"/>
  <c r="K32" i="7" s="1"/>
  <c r="J31" i="7"/>
  <c r="H31" i="7"/>
  <c r="K31" i="7" s="1"/>
  <c r="J29" i="7"/>
  <c r="H29" i="7"/>
  <c r="K29" i="7" s="1"/>
  <c r="K23" i="7"/>
  <c r="C10" i="7"/>
  <c r="H10" i="7" s="1"/>
  <c r="K34" i="7" l="1"/>
  <c r="K95" i="7"/>
  <c r="K17" i="7"/>
  <c r="K67" i="7"/>
  <c r="K93" i="7" l="1"/>
  <c r="K90" i="7"/>
  <c r="K92" i="7" s="1"/>
  <c r="K94" i="7" s="1"/>
</calcChain>
</file>

<file path=xl/sharedStrings.xml><?xml version="1.0" encoding="utf-8"?>
<sst xmlns="http://schemas.openxmlformats.org/spreadsheetml/2006/main" count="2800" uniqueCount="860">
  <si>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</si>
  <si>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</si>
  <si>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</si>
  <si>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</si>
  <si>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</si>
  <si>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</si>
  <si>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</si>
  <si>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</si>
  <si>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</si>
  <si>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</si>
  <si>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</si>
  <si>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</si>
  <si>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</si>
  <si>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</si>
  <si>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</si>
  <si>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</si>
  <si>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</si>
  <si>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</si>
  <si>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</si>
  <si>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</si>
  <si>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</si>
  <si>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</si>
  <si>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</si>
  <si>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</si>
  <si>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</si>
  <si>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</si>
  <si>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</si>
  <si>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</si>
  <si>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</si>
  <si>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</si>
  <si>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</si>
  <si>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</si>
  <si>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</si>
  <si>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</si>
  <si>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</si>
  <si>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</si>
  <si>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</si>
  <si>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</si>
  <si>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</si>
  <si>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</si>
  <si>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</si>
  <si>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</si>
  <si>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</si>
  <si>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</si>
  <si>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</si>
  <si>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</si>
  <si>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</si>
  <si>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</si>
  <si>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</si>
  <si>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</si>
  <si>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</si>
  <si>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</si>
  <si>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</si>
  <si>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</si>
  <si>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</si>
  <si>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</si>
  <si>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</si>
  <si>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</si>
  <si>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</si>
  <si>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</si>
  <si>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</si>
  <si>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</si>
  <si>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</si>
  <si>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</si>
  <si>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</si>
  <si>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</si>
  <si>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</si>
  <si>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</si>
  <si>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</si>
  <si>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</si>
  <si>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</si>
  <si>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</si>
  <si>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</si>
  <si>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</si>
  <si>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</si>
  <si>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</si>
  <si>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</si>
  <si>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</si>
  <si>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</si>
  <si>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</si>
  <si>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</si>
  <si>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</si>
  <si>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</si>
  <si>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</si>
  <si>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</si>
  <si>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</si>
  <si>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</si>
  <si>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</si>
  <si>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</si>
  <si>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</si>
  <si>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</si>
  <si>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</si>
  <si>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</si>
  <si>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</si>
  <si>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</si>
  <si>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</si>
  <si>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</si>
  <si>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</si>
  <si>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</si>
  <si>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</si>
  <si>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</si>
  <si>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</si>
  <si>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</si>
  <si>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</si>
  <si>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</si>
  <si>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</si>
  <si>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</si>
  <si>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</si>
  <si>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</si>
  <si>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</si>
  <si>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</si>
  <si>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</si>
  <si>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</si>
  <si>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</si>
  <si>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</si>
  <si>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</si>
  <si>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</si>
  <si>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</si>
  <si>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</si>
  <si>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</si>
  <si>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</si>
  <si>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</si>
  <si>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</si>
  <si>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</si>
  <si>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</si>
  <si>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</si>
  <si>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</si>
  <si>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</si>
  <si>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</si>
  <si>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</si>
  <si>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</si>
  <si>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</si>
  <si>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</si>
  <si>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</si>
  <si>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</si>
  <si>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</si>
  <si>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</si>
  <si>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</si>
  <si>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</si>
  <si>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</si>
  <si>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</si>
  <si>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</si>
  <si>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</si>
  <si>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</si>
  <si>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</si>
  <si>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</si>
  <si>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</si>
  <si>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</si>
  <si>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</si>
  <si>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</si>
  <si>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</si>
  <si>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</si>
  <si>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</si>
  <si>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</si>
  <si>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</si>
  <si>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</si>
  <si>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</si>
  <si>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</si>
  <si>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</si>
  <si>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</si>
  <si>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</si>
  <si>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</si>
  <si>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</si>
  <si>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</si>
  <si>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</si>
  <si>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</si>
  <si>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</si>
  <si>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</si>
  <si>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</si>
  <si>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</si>
  <si>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</si>
  <si>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</si>
  <si>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</si>
  <si>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</si>
  <si>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</si>
  <si>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</si>
  <si>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</si>
  <si>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</si>
  <si>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</si>
  <si>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</si>
  <si>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</si>
  <si>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</si>
  <si>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</si>
  <si>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</si>
  <si>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</si>
  <si>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</si>
  <si>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</si>
  <si>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</si>
  <si>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</si>
  <si>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</si>
  <si>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</si>
  <si>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</si>
  <si>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</si>
  <si>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</si>
  <si>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</si>
  <si>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</si>
  <si>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</si>
  <si>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</si>
  <si>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</si>
  <si>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</si>
  <si>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</si>
  <si>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</si>
  <si>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</si>
  <si>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</si>
  <si>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</si>
  <si>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</si>
  <si>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</si>
  <si>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</si>
  <si>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</si>
  <si>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</si>
  <si>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</si>
  <si>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</si>
  <si>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</si>
  <si>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</si>
  <si>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</si>
  <si>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</si>
  <si>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</si>
  <si>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</si>
  <si>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</si>
  <si>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</si>
  <si>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</si>
  <si>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</si>
  <si>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</si>
  <si>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</si>
  <si>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</si>
  <si>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</si>
  <si>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</si>
  <si>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</si>
  <si>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</si>
  <si>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</si>
  <si>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</si>
  <si>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</si>
  <si>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</si>
  <si>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</si>
  <si>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</si>
  <si>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</si>
  <si>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</si>
  <si>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</si>
  <si>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</si>
  <si>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</si>
  <si>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</si>
  <si>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</si>
  <si>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</si>
  <si>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</si>
  <si>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</si>
  <si>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</si>
  <si>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</si>
  <si>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</si>
  <si>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</si>
  <si>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</si>
  <si>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</si>
  <si>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</si>
  <si>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</si>
  <si>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</si>
  <si>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</si>
  <si>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</si>
  <si>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</si>
  <si>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</si>
  <si>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</si>
  <si>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</si>
  <si>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</si>
  <si>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</si>
  <si>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</si>
  <si>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</si>
  <si>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</si>
  <si>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</si>
  <si>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</si>
  <si>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</si>
  <si>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</si>
  <si>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</si>
  <si>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</si>
  <si>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</si>
  <si>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</si>
  <si>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</si>
  <si>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</si>
  <si>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</si>
  <si>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</si>
  <si>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</si>
  <si>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</si>
  <si>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</si>
  <si>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</si>
  <si>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</si>
  <si>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</si>
  <si>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</si>
  <si>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</si>
  <si>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</si>
  <si>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</si>
  <si>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</si>
  <si>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</si>
  <si>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</si>
  <si>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</si>
  <si>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</si>
  <si>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</si>
  <si>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</si>
  <si>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</si>
  <si>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</si>
  <si>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</si>
  <si>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</si>
  <si>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</si>
  <si>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</si>
  <si>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</si>
  <si>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</si>
  <si>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</si>
  <si>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</si>
  <si>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</si>
  <si>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</si>
  <si>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</si>
  <si>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</si>
  <si>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</si>
  <si>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</si>
  <si>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</si>
  <si>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</si>
  <si>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</si>
  <si>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</si>
  <si>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</si>
  <si>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</si>
  <si>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</si>
  <si>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</si>
  <si>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</si>
  <si>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</si>
  <si>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</si>
  <si>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</si>
  <si>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</si>
  <si>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</si>
  <si>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</si>
  <si>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</si>
  <si>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</si>
  <si>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</si>
  <si>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</si>
  <si>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</si>
  <si>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</si>
  <si>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</si>
  <si>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</si>
  <si>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</si>
  <si>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</si>
  <si>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</si>
  <si>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</si>
  <si>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</si>
  <si>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</si>
  <si>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</si>
  <si>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</si>
  <si>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</si>
  <si>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</si>
  <si>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</si>
  <si>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</si>
  <si>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</si>
  <si>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</si>
  <si>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</si>
  <si>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</si>
  <si>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</si>
  <si>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</si>
  <si>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</si>
  <si>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</si>
  <si>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</si>
  <si>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</si>
  <si>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</si>
  <si>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</si>
  <si>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</si>
  <si>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</si>
  <si>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</si>
  <si>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</si>
  <si>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</si>
  <si>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</si>
  <si>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</si>
  <si>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</si>
  <si>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</si>
  <si>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</si>
  <si>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</si>
  <si>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</si>
  <si>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</si>
  <si>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</si>
  <si>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</si>
  <si>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</si>
  <si>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</si>
  <si>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</si>
  <si>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</si>
  <si>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</si>
  <si>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</si>
  <si>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</si>
  <si>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</si>
  <si>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</si>
  <si>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</si>
  <si>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</si>
  <si>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</si>
  <si>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</si>
  <si>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</si>
  <si>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</si>
  <si>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</si>
  <si>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</si>
  <si>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</si>
  <si>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</si>
  <si>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</si>
  <si>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</si>
  <si>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</si>
  <si>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</si>
  <si>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</si>
  <si>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</si>
  <si>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</si>
  <si>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</si>
  <si>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</si>
  <si>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</si>
  <si>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</si>
  <si>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</si>
  <si>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</si>
  <si>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</si>
  <si>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</si>
  <si>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</si>
  <si>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</si>
  <si>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</si>
  <si>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</si>
  <si>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</si>
  <si>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</si>
  <si>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</si>
  <si>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</si>
  <si>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</si>
  <si>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</si>
  <si>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</si>
  <si>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</si>
  <si>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</si>
  <si>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</si>
  <si>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</si>
  <si>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</si>
  <si>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</si>
  <si>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</si>
  <si>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</si>
  <si>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</si>
  <si>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</si>
  <si>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</si>
  <si>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</si>
  <si>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</si>
  <si>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</si>
  <si>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</si>
  <si>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</si>
  <si>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</si>
  <si>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</si>
  <si>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</si>
  <si>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</si>
  <si>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</si>
  <si>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</si>
  <si>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</si>
  <si>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</si>
  <si>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</si>
  <si>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</si>
  <si>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</si>
  <si>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</si>
  <si>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</si>
  <si>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</si>
  <si>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</si>
  <si>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</si>
  <si>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</si>
  <si>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</si>
  <si>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</si>
  <si>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</si>
  <si>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</si>
  <si>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</si>
  <si>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</si>
  <si>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</si>
  <si>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</si>
  <si>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</si>
  <si>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</si>
  <si>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</si>
  <si>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</si>
  <si>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</si>
  <si>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</si>
  <si>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</si>
  <si>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</si>
  <si>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</si>
  <si>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</si>
  <si>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</si>
  <si>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</si>
  <si>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</si>
  <si>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</si>
  <si>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</si>
  <si>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</si>
  <si>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</si>
  <si>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</si>
  <si>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</si>
  <si>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</si>
  <si>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</si>
  <si>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</si>
  <si>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</si>
  <si>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</si>
  <si>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</si>
  <si>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</si>
  <si>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</si>
  <si>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</si>
  <si>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</si>
  <si>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</si>
  <si>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</si>
  <si>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</si>
  <si>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</si>
  <si>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</si>
  <si>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</si>
  <si>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</si>
  <si>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</si>
  <si>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</si>
  <si>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</si>
  <si>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</si>
  <si>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</si>
  <si>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</si>
  <si>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</si>
  <si>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</si>
  <si>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</si>
  <si>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</si>
  <si>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</si>
  <si>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</si>
  <si>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</si>
  <si>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</si>
  <si>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</si>
  <si>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</si>
  <si>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</si>
  <si>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</si>
  <si>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</si>
  <si>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</si>
  <si>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</si>
  <si>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</si>
  <si>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</si>
  <si>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</si>
  <si>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</si>
  <si>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</si>
  <si>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</si>
  <si>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</si>
  <si>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</si>
  <si>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</si>
  <si>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</si>
  <si>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</si>
  <si>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</si>
  <si>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</si>
  <si>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</si>
  <si>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</si>
  <si>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</si>
  <si>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</si>
  <si>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</si>
  <si>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</si>
  <si>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</si>
  <si>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</si>
  <si>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</si>
  <si>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</si>
  <si>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</si>
  <si>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</si>
  <si>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</si>
  <si>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</si>
  <si>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</si>
  <si>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</si>
  <si>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</si>
  <si>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</si>
  <si>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</si>
  <si>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</si>
  <si>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</si>
  <si>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</si>
  <si>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</si>
  <si>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</si>
  <si>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</si>
  <si>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</si>
  <si>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</si>
  <si>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</si>
  <si>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</si>
  <si>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</si>
  <si>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</si>
  <si>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</si>
  <si>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</si>
  <si>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</si>
  <si>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</si>
  <si>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</si>
  <si>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</si>
  <si>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</si>
  <si>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</si>
  <si>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</si>
  <si>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</si>
  <si>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</si>
  <si>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</si>
  <si>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</si>
  <si>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</si>
  <si>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</si>
  <si>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</si>
  <si>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</si>
  <si>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</si>
  <si>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</si>
  <si>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</si>
  <si>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</si>
  <si>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</si>
  <si>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</si>
  <si>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</si>
  <si>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</si>
  <si>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</si>
  <si>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</si>
  <si>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</si>
  <si>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</si>
  <si>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</si>
  <si>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</si>
  <si>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</si>
  <si>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</si>
  <si>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</si>
  <si>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</si>
  <si>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</si>
  <si>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</si>
  <si>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</si>
  <si>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</si>
  <si>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</si>
  <si>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</si>
  <si>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</si>
  <si>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</si>
  <si>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</si>
  <si>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</si>
  <si>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</si>
  <si>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</si>
  <si>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</si>
  <si>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</si>
  <si>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</si>
  <si>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</si>
  <si>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</si>
  <si>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</si>
  <si>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</si>
  <si>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</si>
  <si>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</si>
  <si>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</si>
  <si>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</si>
  <si>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</si>
  <si>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</si>
  <si>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</si>
  <si>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</si>
  <si>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</si>
  <si>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</si>
  <si>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</si>
  <si>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</si>
  <si>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</si>
  <si>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</si>
  <si>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</si>
  <si>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</si>
  <si>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</si>
  <si>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</si>
  <si>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</si>
  <si>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</si>
  <si>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</si>
  <si>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</si>
  <si>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</si>
  <si>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</si>
  <si>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</si>
  <si>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</si>
  <si>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</si>
  <si>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</si>
  <si>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</si>
  <si>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</si>
  <si>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</si>
  <si>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</si>
  <si>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</si>
  <si>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</si>
  <si>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</si>
  <si>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</si>
  <si>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</si>
  <si>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</si>
  <si>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</si>
  <si>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</si>
  <si>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</si>
  <si>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</si>
  <si>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</si>
  <si>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</si>
  <si>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</si>
  <si>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</si>
  <si>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</si>
  <si>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</si>
  <si>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</si>
  <si>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</si>
  <si>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</si>
  <si>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</si>
  <si>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</si>
  <si>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</si>
  <si>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</si>
  <si>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</si>
  <si>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</si>
  <si>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</si>
  <si>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</si>
  <si>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</si>
  <si>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</si>
  <si>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</si>
  <si>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</si>
  <si>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</si>
  <si>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</si>
  <si>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</si>
  <si>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</si>
  <si>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</si>
  <si>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</si>
  <si>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</si>
  <si>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</si>
  <si>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</si>
  <si>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</si>
  <si>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</si>
  <si>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</si>
  <si>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</si>
  <si>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</si>
  <si>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</si>
  <si>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</si>
  <si>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</si>
  <si>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</si>
  <si>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</si>
  <si>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</si>
  <si>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</si>
  <si>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</si>
  <si>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</si>
  <si>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</si>
  <si>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</si>
  <si>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</si>
  <si>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</si>
  <si>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</si>
  <si>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</si>
  <si>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</si>
  <si>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</si>
  <si>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</si>
  <si>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</si>
  <si>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</si>
  <si>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</si>
  <si>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</si>
  <si>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</si>
  <si>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</si>
  <si>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</si>
  <si>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</si>
  <si>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</si>
  <si>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</si>
  <si>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</si>
  <si>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</si>
  <si>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</si>
  <si>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</si>
  <si>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</si>
  <si>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</si>
  <si>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</si>
  <si>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</si>
  <si>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</si>
  <si>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</si>
  <si>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</si>
  <si>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</si>
  <si>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</si>
  <si>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</si>
  <si>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</si>
  <si>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</si>
  <si>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</si>
  <si>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</si>
  <si>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</si>
  <si>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</si>
  <si>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</si>
  <si>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</si>
  <si>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</si>
  <si>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</si>
  <si>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</si>
  <si>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</si>
  <si>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</si>
  <si>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</si>
  <si>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</si>
  <si>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</si>
  <si>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</si>
  <si>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</si>
  <si>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</si>
  <si>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</si>
  <si>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</si>
  <si>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</si>
  <si>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</si>
  <si>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</si>
  <si>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</si>
  <si>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</si>
  <si>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</si>
  <si>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</si>
  <si>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</si>
  <si>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</si>
  <si>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</si>
  <si>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</si>
  <si>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</si>
  <si>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</si>
  <si>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</si>
  <si>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</si>
  <si>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</si>
  <si>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</si>
  <si>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</si>
  <si>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</si>
  <si>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</si>
  <si>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</si>
  <si>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</si>
  <si>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</si>
  <si>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</si>
  <si>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</si>
  <si>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</si>
  <si>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</si>
  <si>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</si>
  <si>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</si>
  <si>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</si>
  <si>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</si>
  <si>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</si>
  <si>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</si>
  <si>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</si>
  <si>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</si>
  <si>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</si>
  <si>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</si>
  <si>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</si>
  <si>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</si>
  <si>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</si>
  <si>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</si>
  <si>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</si>
  <si>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</si>
  <si>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</si>
  <si>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</si>
  <si>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</si>
  <si>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</si>
  <si>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</si>
  <si>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</si>
  <si>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</si>
  <si>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</si>
  <si>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</si>
  <si>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</si>
  <si>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</si>
  <si>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</si>
  <si>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</si>
  <si>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</si>
  <si>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</si>
  <si>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</si>
  <si>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</si>
  <si>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</si>
  <si>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</si>
  <si>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</si>
  <si>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</si>
  <si>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</si>
  <si>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</si>
  <si>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</si>
  <si>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</si>
  <si>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</si>
  <si>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</si>
  <si>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</si>
  <si>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</si>
  <si>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</si>
  <si>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</si>
  <si>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</si>
  <si>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</si>
  <si>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</si>
  <si>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</si>
  <si>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</si>
  <si>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</si>
  <si>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</si>
  <si>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</si>
  <si>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</si>
  <si>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</si>
  <si>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</si>
  <si>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</si>
  <si>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</si>
  <si>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</si>
  <si>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</si>
  <si>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</si>
  <si>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</si>
  <si>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</si>
  <si>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</si>
  <si>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</si>
  <si>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นายนิมิต จุ้ยอยู่ทอง</t>
  </si>
  <si>
    <t>Service Support / ผู้ช่วยผู้อำนวยการส่วนงานบริหาร</t>
  </si>
  <si>
    <t xml:space="preserve">หมายเหตุ  </t>
  </si>
  <si>
    <t>โรงแรมมายเบด รัชดา-ลาดพร้าว</t>
  </si>
  <si>
    <t xml:space="preserve">8/64 ซ.ลาดพร้าว 23 ถ.รัชดาภิเษก แขวงจันทรเกษม เขตจตุจักร กรุงเทพมหานคร 10900  </t>
  </si>
  <si>
    <t>085-128-0563</t>
  </si>
  <si>
    <t>คุณนัท</t>
  </si>
  <si>
    <t>10484/04</t>
  </si>
  <si>
    <t>423/2025</t>
  </si>
  <si>
    <t>https://maps.app.goo.gl/98fTJeGboG31m49G8</t>
  </si>
  <si>
    <t xml:space="preserve">                       ผู้อนุมัติสายงาน Cable</t>
  </si>
  <si>
    <t>...................................................................................................</t>
  </si>
  <si>
    <t xml:space="preserve">                         Survey Manager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</si>
</sst>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6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5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6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5" xfId="0" applyFont="1" applyBorder="1" applyAlignment="1">
      <alignment wrapText="1"/>
    </xf>
    <xf numFmtId="0" fontId="30" fillId="0" borderId="46" xfId="0" applyFont="1" applyBorder="1" applyAlignment="1">
      <alignment horizontal="center" wrapText="1"/>
    </xf>
    <xf numFmtId="0" fontId="30" fillId="17" borderId="46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33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3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0" xfId="0" applyFont="1" applyFill="1" applyAlignment="1">
      <alignment horizontal="left"/>
    </xf>
    <xf numFmtId="0" fontId="8" fillId="15" borderId="7" xfId="0" applyFont="1" applyFill="1" applyBorder="1" applyAlignment="1">
      <alignment horizontal="center" vertical="center"/>
    </xf>
    <xf numFmtId="0" fontId="8" fillId="15" borderId="28" xfId="0" applyFont="1" applyFill="1" applyBorder="1" applyAlignment="1">
      <alignment horizontal="center" vertical="center"/>
    </xf>
    <xf numFmtId="43" fontId="33" fillId="3" borderId="0" xfId="1" applyFont="1" applyFill="1" applyAlignment="1">
      <alignment horizontal="left" vertical="center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33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2" fillId="3" borderId="43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4" xfId="0" applyFont="1" applyFill="1" applyBorder="1" applyAlignment="1" applyProtection="1">
      <alignment horizontal="left"/>
      <protection locked="0"/>
    </xf>
    <xf numFmtId="0" fontId="36" fillId="9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8" xfId="0" applyFont="1" applyFill="1" applyBorder="1" applyAlignment="1">
      <alignment horizontal="left" vertical="center"/>
    </xf>
    <xf numFmtId="0" fontId="6" fillId="18" borderId="49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6" fillId="5" borderId="47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177366</xdr:colOff>
      <xdr:row>100</xdr:row>
      <xdr:rowOff>80009</xdr:rowOff>
    </xdr:from>
    <xdr:to>
      <xdr:col>8</xdr:col>
      <xdr:colOff>427257</xdr:colOff>
      <xdr:row>100</xdr:row>
      <xdr:rowOff>277404</xdr:rowOff>
    </xdr:to>
    <xdr:sp macro="" textlink="">
      <xdr:nvSpPr>
        <xdr:cNvPr id="6" name="Oval 10">
          <a:extLst>
            <a:ext uri="{FF2B5EF4-FFF2-40B4-BE49-F238E27FC236}">
              <a16:creationId xmlns:a16="http://schemas.microsoft.com/office/drawing/2014/main" id="{28801AE0-97D0-4B05-AC2F-0C0EBFC7AFEF}"/>
            </a:ext>
          </a:extLst>
        </xdr:cNvPr>
        <xdr:cNvSpPr/>
      </xdr:nvSpPr>
      <xdr:spPr>
        <a:xfrm>
          <a:off x="11131116" y="17520284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249374</xdr:colOff>
      <xdr:row>100</xdr:row>
      <xdr:rowOff>83820</xdr:rowOff>
    </xdr:from>
    <xdr:to>
      <xdr:col>9</xdr:col>
      <xdr:colOff>504588</xdr:colOff>
      <xdr:row>100</xdr:row>
      <xdr:rowOff>278525</xdr:rowOff>
    </xdr:to>
    <xdr:sp macro="" textlink="">
      <xdr:nvSpPr>
        <xdr:cNvPr id="7" name="Oval 10">
          <a:extLst>
            <a:ext uri="{FF2B5EF4-FFF2-40B4-BE49-F238E27FC236}">
              <a16:creationId xmlns:a16="http://schemas.microsoft.com/office/drawing/2014/main" id="{988223C6-4416-48CE-8B2D-9492D12527E7}"/>
            </a:ext>
          </a:extLst>
        </xdr:cNvPr>
        <xdr:cNvSpPr/>
      </xdr:nvSpPr>
      <xdr:spPr>
        <a:xfrm>
          <a:off x="12127049" y="17524095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87085</xdr:colOff>
      <xdr:row>0</xdr:row>
      <xdr:rowOff>43544</xdr:rowOff>
    </xdr:from>
    <xdr:to>
      <xdr:col>24</xdr:col>
      <xdr:colOff>568402</xdr:colOff>
      <xdr:row>31</xdr:row>
      <xdr:rowOff>98475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08036-3EFF-4594-B456-7E569819E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685" y="43544"/>
          <a:ext cx="14502117" cy="5791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98fTJeGboG31m49G8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2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2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2" t="s">
        <v>506</v>
      </c>
      <c r="J19" s="112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2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711</v>
      </c>
      <c r="C28" s="49" t="s">
        <v>5</v>
      </c>
      <c r="E28" s="48" t="s">
        <v>711</v>
      </c>
      <c r="F28" s="50">
        <v>45</v>
      </c>
      <c r="G28" s="49" t="s">
        <v>5</v>
      </c>
      <c r="I28" s="45" t="s">
        <v>515</v>
      </c>
    </row>
    <row r="29" spans="1:15">
      <c r="B29" s="48" t="s">
        <v>659</v>
      </c>
      <c r="C29" s="49" t="s">
        <v>5</v>
      </c>
      <c r="E29" s="48" t="s">
        <v>659</v>
      </c>
      <c r="F29" s="50">
        <v>3400</v>
      </c>
      <c r="G29" s="49" t="s">
        <v>5</v>
      </c>
      <c r="I29" s="45" t="s">
        <v>516</v>
      </c>
    </row>
    <row r="30" spans="1:15">
      <c r="A30" s="100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0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8">
        <v>243257</v>
      </c>
      <c r="B32" s="109" t="s">
        <v>489</v>
      </c>
      <c r="C32" s="110" t="s">
        <v>5</v>
      </c>
      <c r="E32" s="109" t="s">
        <v>489</v>
      </c>
      <c r="F32" s="111">
        <v>10890</v>
      </c>
      <c r="G32" s="110" t="s">
        <v>5</v>
      </c>
    </row>
    <row r="33" spans="1:8">
      <c r="A33" s="108">
        <v>243410</v>
      </c>
      <c r="B33" s="109" t="s">
        <v>562</v>
      </c>
      <c r="C33" s="110" t="s">
        <v>5</v>
      </c>
      <c r="E33" s="109" t="s">
        <v>562</v>
      </c>
      <c r="F33" s="111">
        <v>3000</v>
      </c>
      <c r="G33" s="110" t="s">
        <v>5</v>
      </c>
    </row>
    <row r="34" spans="1:8">
      <c r="A34" s="100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0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0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704</v>
      </c>
      <c r="C40" s="49" t="s">
        <v>40</v>
      </c>
      <c r="E40" s="48" t="s">
        <v>704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708</v>
      </c>
      <c r="C45" s="49" t="s">
        <v>5</v>
      </c>
      <c r="E45" s="48" t="s">
        <v>708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813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630</v>
      </c>
      <c r="J56" s="92"/>
      <c r="K56" s="93">
        <v>7</v>
      </c>
    </row>
    <row r="57" spans="2:11">
      <c r="B57" s="51" t="s">
        <v>710</v>
      </c>
      <c r="C57" s="49" t="s">
        <v>0</v>
      </c>
      <c r="E57" s="51" t="s">
        <v>710</v>
      </c>
      <c r="F57" s="50">
        <v>1200</v>
      </c>
      <c r="G57" s="49" t="s">
        <v>0</v>
      </c>
      <c r="I57" s="54" t="s">
        <v>631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632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633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634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635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636</v>
      </c>
      <c r="J62" s="69"/>
      <c r="K62" s="72">
        <v>60</v>
      </c>
    </row>
    <row r="63" spans="2:11">
      <c r="B63" s="51" t="s">
        <v>623</v>
      </c>
      <c r="C63" s="49" t="s">
        <v>0</v>
      </c>
      <c r="E63" s="51" t="s">
        <v>623</v>
      </c>
      <c r="F63" s="50">
        <v>1500</v>
      </c>
      <c r="G63" s="49" t="s">
        <v>0</v>
      </c>
      <c r="I63" s="69" t="s">
        <v>637</v>
      </c>
      <c r="J63" s="117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7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7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7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7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838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7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623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710</v>
      </c>
      <c r="K106" s="45">
        <v>1200</v>
      </c>
    </row>
    <row r="107" spans="2:11" ht="19.8">
      <c r="B107" s="103" t="s">
        <v>448</v>
      </c>
      <c r="C107" s="85" t="s">
        <v>5</v>
      </c>
      <c r="D107" s="103"/>
      <c r="E107" s="103" t="s">
        <v>448</v>
      </c>
      <c r="F107" s="102">
        <v>9200</v>
      </c>
      <c r="G107" s="85" t="s">
        <v>5</v>
      </c>
    </row>
    <row r="108" spans="2:11" ht="19.8">
      <c r="B108" s="103" t="s">
        <v>467</v>
      </c>
      <c r="C108" s="85" t="s">
        <v>7</v>
      </c>
      <c r="D108" s="106"/>
      <c r="E108" s="103" t="s">
        <v>467</v>
      </c>
      <c r="F108" s="102">
        <v>300</v>
      </c>
      <c r="G108" s="85" t="s">
        <v>7</v>
      </c>
    </row>
    <row r="109" spans="2:11">
      <c r="B109" s="101" t="s">
        <v>468</v>
      </c>
      <c r="C109" s="85" t="s">
        <v>5</v>
      </c>
      <c r="D109" s="86"/>
      <c r="E109" s="101" t="s">
        <v>468</v>
      </c>
      <c r="F109" s="102">
        <v>5500</v>
      </c>
      <c r="G109" s="85" t="s">
        <v>5</v>
      </c>
    </row>
    <row r="110" spans="2:11">
      <c r="B110" s="101" t="s">
        <v>447</v>
      </c>
      <c r="C110" s="85" t="s">
        <v>5</v>
      </c>
      <c r="D110" s="86"/>
      <c r="E110" s="101" t="s">
        <v>447</v>
      </c>
      <c r="F110" s="102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1" t="s">
        <v>612</v>
      </c>
      <c r="C112" s="85" t="s">
        <v>5</v>
      </c>
      <c r="D112" s="86"/>
      <c r="E112" s="101" t="s">
        <v>612</v>
      </c>
      <c r="F112" s="102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700</v>
      </c>
      <c r="C171" s="85" t="s">
        <v>5</v>
      </c>
      <c r="D171" s="86"/>
      <c r="E171" s="84" t="s">
        <v>700</v>
      </c>
      <c r="F171" s="87">
        <v>1750</v>
      </c>
      <c r="G171" s="85" t="s">
        <v>5</v>
      </c>
    </row>
    <row r="172" spans="2:11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>
      <c r="B173" s="156" t="s">
        <v>675</v>
      </c>
      <c r="C173" s="157" t="s">
        <v>5</v>
      </c>
      <c r="D173" s="158"/>
      <c r="E173" s="156" t="s">
        <v>675</v>
      </c>
      <c r="F173" s="159">
        <v>1198</v>
      </c>
      <c r="G173" s="157" t="s">
        <v>5</v>
      </c>
      <c r="K173" s="81"/>
    </row>
    <row r="174" spans="2:11">
      <c r="B174" s="156" t="s">
        <v>676</v>
      </c>
      <c r="C174" s="157" t="s">
        <v>5</v>
      </c>
      <c r="D174" s="158"/>
      <c r="E174" s="156" t="s">
        <v>676</v>
      </c>
      <c r="F174" s="159">
        <v>1104</v>
      </c>
      <c r="G174" s="157" t="s">
        <v>5</v>
      </c>
      <c r="K174" s="81"/>
    </row>
    <row r="175" spans="2:11">
      <c r="B175" s="156" t="s">
        <v>677</v>
      </c>
      <c r="C175" s="157" t="s">
        <v>5</v>
      </c>
      <c r="D175" s="158"/>
      <c r="E175" s="156" t="s">
        <v>677</v>
      </c>
      <c r="F175" s="159">
        <v>11404</v>
      </c>
      <c r="G175" s="157" t="s">
        <v>5</v>
      </c>
    </row>
    <row r="176" spans="2:11">
      <c r="B176" s="156" t="s">
        <v>660</v>
      </c>
      <c r="C176" s="157" t="s">
        <v>5</v>
      </c>
      <c r="D176" s="158"/>
      <c r="E176" s="156" t="s">
        <v>660</v>
      </c>
      <c r="F176" s="159">
        <v>1198</v>
      </c>
      <c r="G176" s="157" t="s">
        <v>5</v>
      </c>
    </row>
    <row r="177" spans="2:10">
      <c r="B177" s="156" t="s">
        <v>661</v>
      </c>
      <c r="C177" s="157" t="s">
        <v>5</v>
      </c>
      <c r="D177" s="158"/>
      <c r="E177" s="156" t="s">
        <v>661</v>
      </c>
      <c r="F177" s="159">
        <v>1198</v>
      </c>
      <c r="G177" s="157" t="s">
        <v>5</v>
      </c>
      <c r="I177" s="81" t="s">
        <v>120</v>
      </c>
      <c r="J177" s="81"/>
    </row>
    <row r="178" spans="2:10">
      <c r="B178" s="156" t="s">
        <v>662</v>
      </c>
      <c r="C178" s="157" t="s">
        <v>5</v>
      </c>
      <c r="D178" s="158"/>
      <c r="E178" s="156" t="s">
        <v>662</v>
      </c>
      <c r="F178" s="159">
        <v>1716</v>
      </c>
      <c r="G178" s="157" t="s">
        <v>5</v>
      </c>
      <c r="I178" s="81" t="s">
        <v>127</v>
      </c>
      <c r="J178" s="81"/>
    </row>
    <row r="179" spans="2:10">
      <c r="B179" s="156" t="s">
        <v>663</v>
      </c>
      <c r="C179" s="157" t="s">
        <v>5</v>
      </c>
      <c r="D179" s="158"/>
      <c r="E179" s="156" t="s">
        <v>663</v>
      </c>
      <c r="F179" s="159">
        <v>1848</v>
      </c>
      <c r="G179" s="157" t="s">
        <v>5</v>
      </c>
      <c r="I179" s="45" t="s">
        <v>100</v>
      </c>
    </row>
    <row r="180" spans="2:10">
      <c r="B180" s="156" t="s">
        <v>664</v>
      </c>
      <c r="C180" s="157" t="s">
        <v>5</v>
      </c>
      <c r="D180" s="158"/>
      <c r="E180" s="156" t="s">
        <v>664</v>
      </c>
      <c r="F180" s="159">
        <v>1716</v>
      </c>
      <c r="G180" s="157" t="s">
        <v>5</v>
      </c>
      <c r="I180" s="45" t="s">
        <v>121</v>
      </c>
    </row>
    <row r="181" spans="2:10">
      <c r="B181" s="156" t="s">
        <v>665</v>
      </c>
      <c r="C181" s="157" t="s">
        <v>5</v>
      </c>
      <c r="D181" s="158"/>
      <c r="E181" s="156" t="s">
        <v>665</v>
      </c>
      <c r="F181" s="159">
        <v>1716</v>
      </c>
      <c r="G181" s="157" t="s">
        <v>5</v>
      </c>
      <c r="H181" s="81"/>
    </row>
    <row r="182" spans="2:10">
      <c r="B182" s="156" t="s">
        <v>666</v>
      </c>
      <c r="C182" s="157" t="s">
        <v>5</v>
      </c>
      <c r="D182" s="158"/>
      <c r="E182" s="156" t="s">
        <v>666</v>
      </c>
      <c r="F182" s="159">
        <v>2038</v>
      </c>
      <c r="G182" s="157" t="s">
        <v>5</v>
      </c>
      <c r="H182" s="81"/>
    </row>
    <row r="183" spans="2:10">
      <c r="B183" s="156" t="s">
        <v>667</v>
      </c>
      <c r="C183" s="157" t="s">
        <v>5</v>
      </c>
      <c r="D183" s="158"/>
      <c r="E183" s="156" t="s">
        <v>667</v>
      </c>
      <c r="F183" s="159">
        <v>1944</v>
      </c>
      <c r="G183" s="157" t="s">
        <v>5</v>
      </c>
    </row>
    <row r="184" spans="2:10">
      <c r="B184" s="156" t="s">
        <v>668</v>
      </c>
      <c r="C184" s="157" t="s">
        <v>5</v>
      </c>
      <c r="D184" s="158"/>
      <c r="E184" s="156" t="s">
        <v>668</v>
      </c>
      <c r="F184" s="159">
        <v>1944</v>
      </c>
      <c r="G184" s="157" t="s">
        <v>5</v>
      </c>
    </row>
    <row r="185" spans="2:10">
      <c r="B185" s="156" t="s">
        <v>669</v>
      </c>
      <c r="C185" s="157" t="s">
        <v>5</v>
      </c>
      <c r="D185" s="158"/>
      <c r="E185" s="156" t="s">
        <v>669</v>
      </c>
      <c r="F185" s="159">
        <v>1524</v>
      </c>
      <c r="G185" s="157" t="s">
        <v>5</v>
      </c>
    </row>
    <row r="186" spans="2:10">
      <c r="B186" s="156" t="s">
        <v>670</v>
      </c>
      <c r="C186" s="157" t="s">
        <v>5</v>
      </c>
      <c r="D186" s="158"/>
      <c r="E186" s="156" t="s">
        <v>670</v>
      </c>
      <c r="F186" s="159">
        <v>1404</v>
      </c>
      <c r="G186" s="157" t="s">
        <v>5</v>
      </c>
    </row>
    <row r="187" spans="2:10">
      <c r="B187" s="156" t="s">
        <v>671</v>
      </c>
      <c r="C187" s="157" t="s">
        <v>5</v>
      </c>
      <c r="D187" s="158"/>
      <c r="E187" s="156" t="s">
        <v>671</v>
      </c>
      <c r="F187" s="159">
        <v>1404</v>
      </c>
      <c r="G187" s="157" t="s">
        <v>5</v>
      </c>
    </row>
    <row r="188" spans="2:10">
      <c r="B188" s="156" t="s">
        <v>672</v>
      </c>
      <c r="C188" s="157" t="s">
        <v>5</v>
      </c>
      <c r="D188" s="158"/>
      <c r="E188" s="156" t="s">
        <v>672</v>
      </c>
      <c r="F188" s="159">
        <v>1716</v>
      </c>
      <c r="G188" s="157" t="s">
        <v>5</v>
      </c>
    </row>
    <row r="189" spans="2:10">
      <c r="B189" s="156" t="s">
        <v>673</v>
      </c>
      <c r="C189" s="157" t="s">
        <v>5</v>
      </c>
      <c r="D189" s="158"/>
      <c r="E189" s="156" t="s">
        <v>673</v>
      </c>
      <c r="F189" s="159">
        <v>1644</v>
      </c>
      <c r="G189" s="157" t="s">
        <v>5</v>
      </c>
    </row>
    <row r="190" spans="2:10">
      <c r="B190" s="156" t="s">
        <v>674</v>
      </c>
      <c r="C190" s="157" t="s">
        <v>5</v>
      </c>
      <c r="D190" s="158"/>
      <c r="E190" s="156" t="s">
        <v>674</v>
      </c>
      <c r="F190" s="159">
        <v>1644</v>
      </c>
      <c r="G190" s="157" t="s">
        <v>5</v>
      </c>
    </row>
    <row r="191" spans="2:10">
      <c r="B191" s="156" t="s">
        <v>678</v>
      </c>
      <c r="C191" s="157" t="s">
        <v>5</v>
      </c>
      <c r="D191" s="158"/>
      <c r="E191" s="156" t="s">
        <v>678</v>
      </c>
      <c r="F191" s="159">
        <v>2616</v>
      </c>
      <c r="G191" s="157" t="s">
        <v>5</v>
      </c>
    </row>
    <row r="192" spans="2:10">
      <c r="B192" s="156" t="s">
        <v>679</v>
      </c>
      <c r="C192" s="157" t="s">
        <v>5</v>
      </c>
      <c r="D192" s="158"/>
      <c r="E192" s="156" t="s">
        <v>679</v>
      </c>
      <c r="F192" s="159">
        <v>2328</v>
      </c>
      <c r="G192" s="157" t="s">
        <v>5</v>
      </c>
    </row>
    <row r="193" spans="2:7">
      <c r="B193" s="156" t="s">
        <v>680</v>
      </c>
      <c r="C193" s="157" t="s">
        <v>5</v>
      </c>
      <c r="D193" s="158"/>
      <c r="E193" s="156" t="s">
        <v>680</v>
      </c>
      <c r="F193" s="159">
        <v>2220</v>
      </c>
      <c r="G193" s="157" t="s">
        <v>5</v>
      </c>
    </row>
    <row r="194" spans="2:7">
      <c r="B194" s="156" t="s">
        <v>681</v>
      </c>
      <c r="C194" s="157" t="s">
        <v>5</v>
      </c>
      <c r="D194" s="158"/>
      <c r="E194" s="156" t="s">
        <v>681</v>
      </c>
      <c r="F194" s="159">
        <v>3024</v>
      </c>
      <c r="G194" s="157" t="s">
        <v>5</v>
      </c>
    </row>
    <row r="195" spans="2:7">
      <c r="B195" s="156" t="s">
        <v>682</v>
      </c>
      <c r="C195" s="157" t="s">
        <v>5</v>
      </c>
      <c r="D195" s="158"/>
      <c r="E195" s="156" t="s">
        <v>682</v>
      </c>
      <c r="F195" s="159">
        <v>3108</v>
      </c>
      <c r="G195" s="157" t="s">
        <v>5</v>
      </c>
    </row>
    <row r="196" spans="2:7">
      <c r="B196" s="156" t="s">
        <v>683</v>
      </c>
      <c r="C196" s="157" t="s">
        <v>5</v>
      </c>
      <c r="D196" s="158"/>
      <c r="E196" s="156" t="s">
        <v>683</v>
      </c>
      <c r="F196" s="159">
        <v>3060</v>
      </c>
      <c r="G196" s="157" t="s">
        <v>5</v>
      </c>
    </row>
    <row r="197" spans="2:7">
      <c r="B197" s="156" t="s">
        <v>684</v>
      </c>
      <c r="C197" s="157" t="s">
        <v>5</v>
      </c>
      <c r="D197" s="158"/>
      <c r="E197" s="156" t="s">
        <v>684</v>
      </c>
      <c r="F197" s="159">
        <v>2820</v>
      </c>
      <c r="G197" s="157" t="s">
        <v>5</v>
      </c>
    </row>
    <row r="198" spans="2:7">
      <c r="B198" s="156" t="s">
        <v>685</v>
      </c>
      <c r="C198" s="157" t="s">
        <v>5</v>
      </c>
      <c r="D198" s="158"/>
      <c r="E198" s="156" t="s">
        <v>685</v>
      </c>
      <c r="F198" s="159">
        <v>4668</v>
      </c>
      <c r="G198" s="157" t="s">
        <v>5</v>
      </c>
    </row>
    <row r="199" spans="2:7">
      <c r="B199" s="156" t="s">
        <v>686</v>
      </c>
      <c r="C199" s="157" t="s">
        <v>5</v>
      </c>
      <c r="D199" s="158"/>
      <c r="E199" s="156" t="s">
        <v>686</v>
      </c>
      <c r="F199" s="159">
        <v>4308</v>
      </c>
      <c r="G199" s="157" t="s">
        <v>5</v>
      </c>
    </row>
    <row r="200" spans="2:7">
      <c r="B200" s="156" t="s">
        <v>687</v>
      </c>
      <c r="C200" s="157" t="s">
        <v>5</v>
      </c>
      <c r="D200" s="158"/>
      <c r="E200" s="156" t="s">
        <v>687</v>
      </c>
      <c r="F200" s="159">
        <v>11268</v>
      </c>
      <c r="G200" s="157" t="s">
        <v>5</v>
      </c>
    </row>
    <row r="201" spans="2:7">
      <c r="B201" s="156" t="s">
        <v>690</v>
      </c>
      <c r="C201" s="157" t="s">
        <v>5</v>
      </c>
      <c r="D201" s="158"/>
      <c r="E201" s="156" t="s">
        <v>690</v>
      </c>
      <c r="F201" s="159">
        <v>1700</v>
      </c>
      <c r="G201" s="157" t="s">
        <v>5</v>
      </c>
    </row>
    <row r="202" spans="2:7">
      <c r="B202" s="156" t="s">
        <v>689</v>
      </c>
      <c r="C202" s="157" t="s">
        <v>5</v>
      </c>
      <c r="D202" s="158"/>
      <c r="E202" s="156" t="s">
        <v>689</v>
      </c>
      <c r="F202" s="159">
        <v>4800</v>
      </c>
      <c r="G202" s="157" t="s">
        <v>5</v>
      </c>
    </row>
    <row r="203" spans="2:7">
      <c r="B203" s="156" t="s">
        <v>688</v>
      </c>
      <c r="C203" s="157" t="s">
        <v>5</v>
      </c>
      <c r="D203" s="158"/>
      <c r="E203" s="156" t="s">
        <v>688</v>
      </c>
      <c r="F203" s="159">
        <v>11000</v>
      </c>
      <c r="G203" s="157" t="s">
        <v>5</v>
      </c>
    </row>
    <row r="204" spans="2:7">
      <c r="B204" s="84" t="s">
        <v>624</v>
      </c>
      <c r="C204" s="85" t="s">
        <v>63</v>
      </c>
      <c r="D204" s="86"/>
      <c r="E204" s="84" t="s">
        <v>624</v>
      </c>
      <c r="F204" s="87">
        <v>200</v>
      </c>
      <c r="G204" s="85" t="s">
        <v>63</v>
      </c>
    </row>
    <row r="205" spans="2:7">
      <c r="B205" s="84" t="s">
        <v>703</v>
      </c>
      <c r="C205" s="85" t="s">
        <v>4</v>
      </c>
      <c r="D205" s="86"/>
      <c r="E205" s="84" t="s">
        <v>703</v>
      </c>
      <c r="F205" s="87">
        <v>15</v>
      </c>
      <c r="G205" s="85" t="s">
        <v>4</v>
      </c>
    </row>
    <row r="206" spans="2:7">
      <c r="B206" s="84" t="s">
        <v>702</v>
      </c>
      <c r="C206" s="85" t="s">
        <v>4</v>
      </c>
      <c r="D206" s="86"/>
      <c r="E206" s="84" t="s">
        <v>702</v>
      </c>
      <c r="F206" s="87">
        <v>50</v>
      </c>
      <c r="G206" s="85" t="s">
        <v>4</v>
      </c>
    </row>
    <row r="207" spans="2:7">
      <c r="B207" s="84" t="s">
        <v>616</v>
      </c>
      <c r="C207" s="85" t="s">
        <v>9</v>
      </c>
      <c r="D207" s="86"/>
      <c r="E207" s="84" t="s">
        <v>616</v>
      </c>
      <c r="F207" s="87">
        <v>33</v>
      </c>
      <c r="G207" s="85" t="s">
        <v>9</v>
      </c>
    </row>
    <row r="208" spans="2:7">
      <c r="B208" s="84" t="s">
        <v>625</v>
      </c>
      <c r="C208" s="85" t="s">
        <v>4</v>
      </c>
      <c r="D208" s="86"/>
      <c r="E208" s="84" t="s">
        <v>625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813</v>
      </c>
      <c r="C213" s="85" t="s">
        <v>423</v>
      </c>
      <c r="D213" s="86"/>
      <c r="E213" s="84" t="s">
        <v>813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838</v>
      </c>
      <c r="C217" s="70" t="s">
        <v>4</v>
      </c>
      <c r="D217" s="71"/>
      <c r="E217" s="54" t="s">
        <v>838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630</v>
      </c>
      <c r="C226" s="70" t="s">
        <v>4</v>
      </c>
      <c r="D226" s="71"/>
      <c r="E226" s="92" t="s">
        <v>630</v>
      </c>
      <c r="F226" s="93">
        <v>7</v>
      </c>
      <c r="G226" s="70" t="s">
        <v>4</v>
      </c>
    </row>
    <row r="227" spans="2:7">
      <c r="B227" s="54" t="s">
        <v>631</v>
      </c>
      <c r="C227" s="70" t="s">
        <v>4</v>
      </c>
      <c r="D227" s="71"/>
      <c r="E227" s="54" t="s">
        <v>631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632</v>
      </c>
      <c r="C230" s="70" t="s">
        <v>4</v>
      </c>
      <c r="D230" s="71"/>
      <c r="E230" s="69" t="s">
        <v>632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633</v>
      </c>
      <c r="C232" s="70" t="s">
        <v>4</v>
      </c>
      <c r="D232" s="71"/>
      <c r="E232" s="69" t="s">
        <v>633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634</v>
      </c>
      <c r="C234" s="70" t="s">
        <v>4</v>
      </c>
      <c r="D234" s="71"/>
      <c r="E234" s="69" t="s">
        <v>634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635</v>
      </c>
      <c r="C236" s="70" t="s">
        <v>4</v>
      </c>
      <c r="D236" s="71"/>
      <c r="E236" s="69" t="s">
        <v>635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636</v>
      </c>
      <c r="C238" s="70" t="s">
        <v>4</v>
      </c>
      <c r="D238" s="71"/>
      <c r="E238" s="69" t="s">
        <v>636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637</v>
      </c>
      <c r="C240" s="70" t="s">
        <v>4</v>
      </c>
      <c r="D240" s="71"/>
      <c r="E240" s="69" t="s">
        <v>637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815</v>
      </c>
      <c r="C259" s="70" t="s">
        <v>5</v>
      </c>
      <c r="D259" s="71"/>
      <c r="E259" s="69" t="s">
        <v>815</v>
      </c>
      <c r="F259" s="72">
        <v>15000</v>
      </c>
      <c r="G259" s="70" t="s">
        <v>5</v>
      </c>
    </row>
    <row r="260" spans="2:7">
      <c r="B260" s="69" t="s">
        <v>816</v>
      </c>
      <c r="C260" s="70" t="s">
        <v>5</v>
      </c>
      <c r="D260" s="71"/>
      <c r="E260" s="69" t="s">
        <v>816</v>
      </c>
      <c r="F260" s="72">
        <v>22000</v>
      </c>
      <c r="G260" s="70" t="s">
        <v>5</v>
      </c>
    </row>
    <row r="261" spans="2:7">
      <c r="B261" s="69" t="s">
        <v>817</v>
      </c>
      <c r="C261" s="70" t="s">
        <v>5</v>
      </c>
      <c r="D261" s="71"/>
      <c r="E261" s="69" t="s">
        <v>817</v>
      </c>
      <c r="F261" s="72">
        <v>34000</v>
      </c>
      <c r="G261" s="70" t="s">
        <v>5</v>
      </c>
    </row>
    <row r="262" spans="2:7">
      <c r="B262" s="69" t="s">
        <v>818</v>
      </c>
      <c r="C262" s="70" t="s">
        <v>5</v>
      </c>
      <c r="D262" s="71"/>
      <c r="E262" s="69" t="s">
        <v>818</v>
      </c>
      <c r="F262" s="72">
        <v>21000</v>
      </c>
      <c r="G262" s="70" t="s">
        <v>5</v>
      </c>
    </row>
    <row r="263" spans="2:7">
      <c r="B263" s="69" t="s">
        <v>819</v>
      </c>
      <c r="C263" s="70" t="s">
        <v>5</v>
      </c>
      <c r="D263" s="71"/>
      <c r="E263" s="69" t="s">
        <v>819</v>
      </c>
      <c r="F263" s="72">
        <v>33000</v>
      </c>
      <c r="G263" s="70" t="s">
        <v>5</v>
      </c>
    </row>
    <row r="264" spans="2:7">
      <c r="B264" s="69" t="s">
        <v>820</v>
      </c>
      <c r="C264" s="70" t="s">
        <v>5</v>
      </c>
      <c r="D264" s="71"/>
      <c r="E264" s="69" t="s">
        <v>820</v>
      </c>
      <c r="F264" s="72">
        <v>25000</v>
      </c>
      <c r="G264" s="70" t="s">
        <v>5</v>
      </c>
    </row>
    <row r="265" spans="2:7">
      <c r="B265" s="69" t="s">
        <v>821</v>
      </c>
      <c r="C265" s="70" t="s">
        <v>5</v>
      </c>
      <c r="D265" s="71"/>
      <c r="E265" s="69" t="s">
        <v>821</v>
      </c>
      <c r="F265" s="72">
        <v>70000</v>
      </c>
      <c r="G265" s="70" t="s">
        <v>5</v>
      </c>
    </row>
    <row r="266" spans="2:7">
      <c r="B266" s="69" t="s">
        <v>822</v>
      </c>
      <c r="C266" s="70" t="s">
        <v>40</v>
      </c>
      <c r="D266" s="71"/>
      <c r="E266" s="69" t="s">
        <v>822</v>
      </c>
      <c r="F266" s="72">
        <v>2200</v>
      </c>
      <c r="G266" s="70" t="s">
        <v>40</v>
      </c>
    </row>
    <row r="267" spans="2:7">
      <c r="B267" s="69" t="s">
        <v>823</v>
      </c>
      <c r="C267" s="70" t="s">
        <v>835</v>
      </c>
      <c r="D267" s="71"/>
      <c r="E267" s="69" t="s">
        <v>823</v>
      </c>
      <c r="F267" s="72">
        <v>4590</v>
      </c>
      <c r="G267" s="70" t="s">
        <v>835</v>
      </c>
    </row>
    <row r="268" spans="2:7">
      <c r="B268" s="69" t="s">
        <v>824</v>
      </c>
      <c r="C268" s="70" t="s">
        <v>835</v>
      </c>
      <c r="D268" s="71"/>
      <c r="E268" s="69" t="s">
        <v>824</v>
      </c>
      <c r="F268" s="72">
        <v>7990</v>
      </c>
      <c r="G268" s="70" t="s">
        <v>835</v>
      </c>
    </row>
    <row r="269" spans="2:7">
      <c r="B269" s="69" t="s">
        <v>825</v>
      </c>
      <c r="C269" s="70" t="s">
        <v>835</v>
      </c>
      <c r="D269" s="71"/>
      <c r="E269" s="69" t="s">
        <v>825</v>
      </c>
      <c r="F269" s="72">
        <v>11500</v>
      </c>
      <c r="G269" s="70" t="s">
        <v>835</v>
      </c>
    </row>
    <row r="270" spans="2:7">
      <c r="B270" s="69" t="s">
        <v>826</v>
      </c>
      <c r="C270" s="70" t="s">
        <v>836</v>
      </c>
      <c r="D270" s="71"/>
      <c r="E270" s="69" t="s">
        <v>826</v>
      </c>
      <c r="F270" s="201">
        <v>1350</v>
      </c>
      <c r="G270" s="70" t="s">
        <v>836</v>
      </c>
    </row>
    <row r="271" spans="2:7">
      <c r="B271" s="69" t="s">
        <v>827</v>
      </c>
      <c r="C271" s="70" t="s">
        <v>836</v>
      </c>
      <c r="D271" s="71"/>
      <c r="E271" s="69" t="s">
        <v>827</v>
      </c>
      <c r="F271" s="201">
        <v>2550</v>
      </c>
      <c r="G271" s="70" t="s">
        <v>836</v>
      </c>
    </row>
    <row r="272" spans="2:7">
      <c r="B272" s="69" t="s">
        <v>828</v>
      </c>
      <c r="C272" s="70" t="s">
        <v>836</v>
      </c>
      <c r="D272" s="71"/>
      <c r="E272" s="69" t="s">
        <v>828</v>
      </c>
      <c r="F272" s="201">
        <v>2150</v>
      </c>
      <c r="G272" s="70" t="s">
        <v>836</v>
      </c>
    </row>
    <row r="273" spans="2:7">
      <c r="B273" s="69" t="s">
        <v>829</v>
      </c>
      <c r="C273" s="70" t="s">
        <v>836</v>
      </c>
      <c r="D273" s="71"/>
      <c r="E273" s="69" t="s">
        <v>829</v>
      </c>
      <c r="F273" s="201">
        <v>5700</v>
      </c>
      <c r="G273" s="70" t="s">
        <v>836</v>
      </c>
    </row>
    <row r="274" spans="2:7">
      <c r="B274" s="69" t="s">
        <v>830</v>
      </c>
      <c r="C274" s="70" t="s">
        <v>836</v>
      </c>
      <c r="D274" s="71"/>
      <c r="E274" s="69" t="s">
        <v>830</v>
      </c>
      <c r="F274" s="201">
        <v>2790</v>
      </c>
      <c r="G274" s="70" t="s">
        <v>836</v>
      </c>
    </row>
    <row r="275" spans="2:7">
      <c r="B275" s="69" t="s">
        <v>831</v>
      </c>
      <c r="C275" s="70" t="s">
        <v>5</v>
      </c>
      <c r="D275" s="71"/>
      <c r="E275" s="69" t="s">
        <v>831</v>
      </c>
      <c r="F275" s="200">
        <v>54500</v>
      </c>
      <c r="G275" s="70" t="s">
        <v>5</v>
      </c>
    </row>
    <row r="276" spans="2:7">
      <c r="B276" s="69" t="s">
        <v>832</v>
      </c>
      <c r="C276" s="70" t="s">
        <v>5</v>
      </c>
      <c r="D276" s="71"/>
      <c r="E276" s="69" t="s">
        <v>832</v>
      </c>
      <c r="F276" s="202">
        <v>54500</v>
      </c>
      <c r="G276" s="70" t="s">
        <v>5</v>
      </c>
    </row>
    <row r="277" spans="2:7">
      <c r="B277" s="69" t="s">
        <v>833</v>
      </c>
      <c r="C277" s="70" t="s">
        <v>5</v>
      </c>
      <c r="D277" s="71"/>
      <c r="E277" s="69" t="s">
        <v>833</v>
      </c>
      <c r="F277" s="202">
        <v>92800</v>
      </c>
      <c r="G277" s="70" t="s">
        <v>5</v>
      </c>
    </row>
    <row r="278" spans="2:7">
      <c r="B278" s="69" t="s">
        <v>834</v>
      </c>
      <c r="C278" s="70" t="s">
        <v>5</v>
      </c>
      <c r="D278" s="71"/>
      <c r="E278" s="69" t="s">
        <v>834</v>
      </c>
      <c r="F278" s="202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45" t="s">
        <v>301</v>
      </c>
      <c r="C281" s="75" t="s">
        <v>13</v>
      </c>
      <c r="E281" s="197" t="s">
        <v>301</v>
      </c>
      <c r="F281" s="199">
        <v>399</v>
      </c>
      <c r="G281" s="77"/>
    </row>
    <row r="282" spans="2:7">
      <c r="B282" s="45" t="s">
        <v>302</v>
      </c>
      <c r="C282" s="75" t="s">
        <v>13</v>
      </c>
      <c r="E282" s="197" t="s">
        <v>302</v>
      </c>
      <c r="F282" s="198">
        <v>499</v>
      </c>
      <c r="G282" s="76"/>
    </row>
    <row r="283" spans="2:7">
      <c r="B283" s="45" t="s">
        <v>303</v>
      </c>
      <c r="C283" s="75" t="s">
        <v>13</v>
      </c>
      <c r="E283" s="197" t="s">
        <v>303</v>
      </c>
      <c r="F283" s="198">
        <v>599</v>
      </c>
      <c r="G283" s="76"/>
    </row>
    <row r="284" spans="2:7">
      <c r="B284" s="45" t="s">
        <v>455</v>
      </c>
      <c r="C284" s="75" t="s">
        <v>13</v>
      </c>
      <c r="E284" s="197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812</v>
      </c>
      <c r="F286" s="198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814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19"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648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649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692</v>
      </c>
      <c r="S5" t="s">
        <v>693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650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692</v>
      </c>
      <c r="S6" t="s">
        <v>693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651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691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652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691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653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692</v>
      </c>
      <c r="S9" t="s">
        <v>693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654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691</v>
      </c>
      <c r="T10" t="s">
        <v>318</v>
      </c>
      <c r="U10" s="4" t="s">
        <v>325</v>
      </c>
      <c r="W10" t="s">
        <v>618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655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691</v>
      </c>
      <c r="T11" t="s">
        <v>319</v>
      </c>
      <c r="U11" s="4" t="s">
        <v>327</v>
      </c>
      <c r="W11" t="s">
        <v>619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656</v>
      </c>
      <c r="N12" s="126" t="s">
        <v>614</v>
      </c>
      <c r="O12" s="1" t="s">
        <v>615</v>
      </c>
      <c r="P12" s="124" t="s">
        <v>329</v>
      </c>
      <c r="Q12" s="127" t="s">
        <v>294</v>
      </c>
      <c r="R12" s="126" t="s">
        <v>243</v>
      </c>
      <c r="S12" t="s">
        <v>691</v>
      </c>
      <c r="T12" t="s">
        <v>320</v>
      </c>
      <c r="U12" s="4" t="s">
        <v>328</v>
      </c>
      <c r="W12" t="s">
        <v>620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656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691</v>
      </c>
      <c r="T13" t="s">
        <v>335</v>
      </c>
      <c r="U13" s="4" t="s">
        <v>565</v>
      </c>
      <c r="W13" t="s">
        <v>621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657</v>
      </c>
      <c r="J14" s="4"/>
      <c r="N14" s="126" t="s">
        <v>626</v>
      </c>
      <c r="O14" s="123" t="s">
        <v>627</v>
      </c>
      <c r="P14" s="124" t="s">
        <v>330</v>
      </c>
      <c r="Q14" s="127" t="s">
        <v>295</v>
      </c>
      <c r="R14" t="s">
        <v>692</v>
      </c>
      <c r="S14" t="s">
        <v>693</v>
      </c>
      <c r="T14" t="s">
        <v>336</v>
      </c>
      <c r="U14" s="4" t="s">
        <v>566</v>
      </c>
      <c r="W14" t="s">
        <v>622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628</v>
      </c>
      <c r="O15" s="123" t="s">
        <v>629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617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646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646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646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646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646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646</v>
      </c>
      <c r="M28" s="10" t="s">
        <v>575</v>
      </c>
      <c r="N28" s="10" t="s">
        <v>648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646</v>
      </c>
      <c r="M29" s="10" t="s">
        <v>575</v>
      </c>
      <c r="N29" s="10" t="s">
        <v>649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645</v>
      </c>
      <c r="M30" s="10" t="s">
        <v>647</v>
      </c>
      <c r="N30" s="10" t="s">
        <v>650</v>
      </c>
      <c r="O30" s="10" t="s">
        <v>385</v>
      </c>
      <c r="P30" s="126" t="s">
        <v>626</v>
      </c>
      <c r="Q30" s="126" t="s">
        <v>626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645</v>
      </c>
      <c r="M31" s="10" t="s">
        <v>647</v>
      </c>
      <c r="N31" s="10" t="s">
        <v>651</v>
      </c>
      <c r="O31" s="10" t="s">
        <v>709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647</v>
      </c>
      <c r="N32" s="10" t="s">
        <v>652</v>
      </c>
      <c r="O32" s="10" t="s">
        <v>658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699</v>
      </c>
      <c r="L33" s="11" t="s">
        <v>581</v>
      </c>
      <c r="M33" s="10" t="s">
        <v>647</v>
      </c>
      <c r="N33" s="10" t="s">
        <v>653</v>
      </c>
      <c r="O33" s="12" t="s">
        <v>386</v>
      </c>
      <c r="P33" s="126" t="s">
        <v>244</v>
      </c>
      <c r="Q33" s="126" t="s">
        <v>694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699</v>
      </c>
      <c r="L34" s="11" t="s">
        <v>581</v>
      </c>
      <c r="M34" s="10" t="s">
        <v>647</v>
      </c>
      <c r="N34" s="24" t="s">
        <v>654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699</v>
      </c>
      <c r="L35" s="11" t="s">
        <v>581</v>
      </c>
      <c r="M35" s="10" t="s">
        <v>647</v>
      </c>
      <c r="N35" s="24" t="s">
        <v>655</v>
      </c>
      <c r="O35" s="12" t="s">
        <v>388</v>
      </c>
      <c r="P35" s="126" t="s">
        <v>246</v>
      </c>
      <c r="Q35" s="126" t="s">
        <v>695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699</v>
      </c>
      <c r="L36" s="11" t="s">
        <v>581</v>
      </c>
      <c r="M36" s="10" t="s">
        <v>647</v>
      </c>
      <c r="N36" s="10" t="s">
        <v>373</v>
      </c>
      <c r="O36" s="12" t="s">
        <v>389</v>
      </c>
      <c r="P36" s="128" t="s">
        <v>247</v>
      </c>
      <c r="Q36" s="128" t="s">
        <v>696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699</v>
      </c>
      <c r="L37" s="11" t="s">
        <v>581</v>
      </c>
      <c r="M37" s="10" t="s">
        <v>647</v>
      </c>
      <c r="N37" s="13" t="s">
        <v>283</v>
      </c>
      <c r="O37" s="10" t="s">
        <v>418</v>
      </c>
      <c r="P37" s="126" t="s">
        <v>614</v>
      </c>
      <c r="Q37" s="126" t="s">
        <v>614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699</v>
      </c>
      <c r="L38" s="11" t="s">
        <v>581</v>
      </c>
      <c r="M38" s="10" t="s">
        <v>647</v>
      </c>
      <c r="N38" s="12" t="s">
        <v>374</v>
      </c>
      <c r="O38" s="12" t="s">
        <v>391</v>
      </c>
      <c r="P38" s="12" t="s">
        <v>594</v>
      </c>
      <c r="Q38" s="126" t="s">
        <v>697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699</v>
      </c>
      <c r="L39" s="11" t="s">
        <v>581</v>
      </c>
      <c r="M39" s="10" t="s">
        <v>647</v>
      </c>
      <c r="N39" s="25" t="s">
        <v>549</v>
      </c>
      <c r="O39" s="12" t="s">
        <v>550</v>
      </c>
      <c r="P39" s="126" t="s">
        <v>626</v>
      </c>
      <c r="Q39" s="126" t="s">
        <v>626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699</v>
      </c>
      <c r="L40" s="11" t="s">
        <v>581</v>
      </c>
      <c r="M40" s="10" t="s">
        <v>647</v>
      </c>
      <c r="N40" s="12" t="s">
        <v>376</v>
      </c>
      <c r="O40" s="10"/>
      <c r="P40" s="126" t="s">
        <v>628</v>
      </c>
      <c r="Q40" s="126" t="s">
        <v>698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699</v>
      </c>
      <c r="L41" s="11" t="s">
        <v>581</v>
      </c>
      <c r="M41" s="10" t="s">
        <v>647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699</v>
      </c>
      <c r="L42" s="11" t="s">
        <v>581</v>
      </c>
      <c r="M42" s="10" t="s">
        <v>647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699</v>
      </c>
      <c r="L43" s="11" t="s">
        <v>581</v>
      </c>
      <c r="M43" s="10" t="s">
        <v>647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699</v>
      </c>
      <c r="L44" s="11" t="s">
        <v>581</v>
      </c>
      <c r="M44" s="10" t="s">
        <v>647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699</v>
      </c>
      <c r="L45" s="11" t="s">
        <v>581</v>
      </c>
      <c r="M45" s="10" t="s">
        <v>647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643</v>
      </c>
      <c r="J46" s="20" t="s">
        <v>304</v>
      </c>
      <c r="K46" s="13" t="s">
        <v>699</v>
      </c>
      <c r="L46" s="11" t="s">
        <v>581</v>
      </c>
      <c r="M46" s="10" t="s">
        <v>647</v>
      </c>
      <c r="P46" s="126" t="s">
        <v>252</v>
      </c>
      <c r="Q46" s="126" t="s">
        <v>252</v>
      </c>
      <c r="R46" s="162"/>
    </row>
    <row r="47" spans="2:18" ht="15.6">
      <c r="I47" t="s">
        <v>644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640</v>
      </c>
      <c r="J48" s="20" t="s">
        <v>304</v>
      </c>
      <c r="K48" s="13" t="s">
        <v>699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641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642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638</v>
      </c>
      <c r="J51" s="20" t="s">
        <v>304</v>
      </c>
      <c r="K51" s="13" t="s">
        <v>283</v>
      </c>
      <c r="L51" s="155" t="s">
        <v>645</v>
      </c>
      <c r="M51" s="10" t="s">
        <v>647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639</v>
      </c>
      <c r="J52" s="20" t="s">
        <v>304</v>
      </c>
      <c r="K52" s="13" t="s">
        <v>283</v>
      </c>
      <c r="L52" s="155" t="s">
        <v>645</v>
      </c>
      <c r="M52" s="10" t="s">
        <v>647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643</v>
      </c>
      <c r="J84" s="20" t="s">
        <v>304</v>
      </c>
    </row>
    <row r="85" spans="9:11" ht="15.6">
      <c r="I85" t="s">
        <v>644</v>
      </c>
      <c r="J85" s="20" t="s">
        <v>304</v>
      </c>
    </row>
    <row r="86" spans="9:11" ht="15.6">
      <c r="I86" t="s">
        <v>640</v>
      </c>
      <c r="J86" s="20" t="s">
        <v>304</v>
      </c>
      <c r="K86">
        <v>399</v>
      </c>
    </row>
    <row r="87" spans="9:11" ht="15.6">
      <c r="I87" t="s">
        <v>641</v>
      </c>
      <c r="J87" s="21" t="s">
        <v>301</v>
      </c>
      <c r="K87">
        <v>399</v>
      </c>
    </row>
    <row r="88" spans="9:11" ht="15.6">
      <c r="I88" t="s">
        <v>642</v>
      </c>
      <c r="J88" s="20" t="s">
        <v>557</v>
      </c>
    </row>
    <row r="89" spans="9:11" ht="15.6">
      <c r="I89" t="s">
        <v>638</v>
      </c>
      <c r="J89" s="20" t="s">
        <v>304</v>
      </c>
    </row>
    <row r="90" spans="9:11" ht="15.6">
      <c r="I90" t="s">
        <v>639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C32" zoomScale="70" zoomScaleNormal="70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712</v>
      </c>
      <c r="O3" s="170" t="s">
        <v>809</v>
      </c>
      <c r="P3" s="124" t="s">
        <v>713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714</v>
      </c>
      <c r="F4" s="9" t="s">
        <v>279</v>
      </c>
      <c r="G4" s="9" t="s">
        <v>279</v>
      </c>
      <c r="H4" s="10" t="s">
        <v>715</v>
      </c>
      <c r="I4" s="11" t="s">
        <v>268</v>
      </c>
      <c r="J4" s="10" t="s">
        <v>100</v>
      </c>
      <c r="M4" s="169" t="s">
        <v>245</v>
      </c>
      <c r="N4" s="124" t="s">
        <v>716</v>
      </c>
      <c r="O4" s="170" t="s">
        <v>810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714</v>
      </c>
      <c r="F5" s="9" t="s">
        <v>279</v>
      </c>
      <c r="G5" s="9" t="s">
        <v>282</v>
      </c>
      <c r="H5" s="10" t="s">
        <v>718</v>
      </c>
      <c r="I5" s="11" t="s">
        <v>269</v>
      </c>
      <c r="J5" s="10" t="s">
        <v>575</v>
      </c>
      <c r="M5" s="171" t="s">
        <v>719</v>
      </c>
      <c r="N5" s="124" t="s">
        <v>720</v>
      </c>
      <c r="O5" s="170" t="s">
        <v>811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714</v>
      </c>
      <c r="F6" s="9" t="s">
        <v>279</v>
      </c>
      <c r="G6" s="9" t="s">
        <v>181</v>
      </c>
      <c r="H6" s="10" t="s">
        <v>721</v>
      </c>
      <c r="I6" s="11" t="s">
        <v>722</v>
      </c>
      <c r="J6" s="10" t="s">
        <v>574</v>
      </c>
      <c r="M6" s="172" t="s">
        <v>242</v>
      </c>
      <c r="N6" s="123" t="s">
        <v>723</v>
      </c>
      <c r="O6" s="170" t="s">
        <v>724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714</v>
      </c>
      <c r="F7" s="9" t="s">
        <v>279</v>
      </c>
      <c r="G7" s="9" t="s">
        <v>222</v>
      </c>
      <c r="H7" s="10" t="s">
        <v>725</v>
      </c>
      <c r="I7" s="11" t="s">
        <v>726</v>
      </c>
      <c r="J7" s="10" t="s">
        <v>574</v>
      </c>
      <c r="M7" s="172" t="s">
        <v>727</v>
      </c>
      <c r="N7" s="123" t="s">
        <v>728</v>
      </c>
      <c r="O7" s="170" t="s">
        <v>724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714</v>
      </c>
      <c r="F8" s="9" t="s">
        <v>279</v>
      </c>
      <c r="G8" s="9" t="s">
        <v>284</v>
      </c>
      <c r="H8" s="10" t="s">
        <v>729</v>
      </c>
      <c r="I8" s="13" t="s">
        <v>283</v>
      </c>
      <c r="J8" s="13" t="s">
        <v>68</v>
      </c>
      <c r="K8" s="11"/>
      <c r="M8" s="169" t="s">
        <v>730</v>
      </c>
      <c r="N8" s="123" t="s">
        <v>731</v>
      </c>
      <c r="O8" s="170" t="s">
        <v>732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714</v>
      </c>
      <c r="F9" s="9" t="s">
        <v>279</v>
      </c>
      <c r="G9" s="9" t="s">
        <v>108</v>
      </c>
      <c r="H9" s="10" t="s">
        <v>733</v>
      </c>
      <c r="I9" s="14" t="s">
        <v>539</v>
      </c>
      <c r="J9" s="14" t="s">
        <v>122</v>
      </c>
      <c r="M9" s="172" t="s">
        <v>584</v>
      </c>
      <c r="N9" s="123" t="s">
        <v>734</v>
      </c>
      <c r="O9" s="170" t="s">
        <v>732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714</v>
      </c>
      <c r="F10" s="9" t="s">
        <v>108</v>
      </c>
      <c r="G10" s="4" t="s">
        <v>368</v>
      </c>
      <c r="H10" s="24" t="s">
        <v>735</v>
      </c>
      <c r="I10" s="13" t="s">
        <v>582</v>
      </c>
      <c r="J10" s="14" t="s">
        <v>431</v>
      </c>
      <c r="M10" s="169" t="s">
        <v>244</v>
      </c>
      <c r="N10" s="123" t="s">
        <v>736</v>
      </c>
      <c r="O10" s="170" t="s">
        <v>737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714</v>
      </c>
      <c r="F11" s="9" t="s">
        <v>108</v>
      </c>
      <c r="G11" s="4" t="s">
        <v>738</v>
      </c>
      <c r="H11" s="24" t="s">
        <v>739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811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714</v>
      </c>
      <c r="F12" s="9" t="s">
        <v>108</v>
      </c>
      <c r="G12" s="4" t="s">
        <v>740</v>
      </c>
      <c r="H12" s="13" t="s">
        <v>283</v>
      </c>
      <c r="I12" t="s">
        <v>266</v>
      </c>
      <c r="M12" s="172" t="s">
        <v>741</v>
      </c>
      <c r="N12" s="123" t="s">
        <v>742</v>
      </c>
      <c r="O12" s="170" t="s">
        <v>732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714</v>
      </c>
      <c r="F13" s="9" t="s">
        <v>108</v>
      </c>
      <c r="G13" s="4" t="s">
        <v>743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744</v>
      </c>
      <c r="O13" s="170" t="s">
        <v>732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646</v>
      </c>
      <c r="J14" s="10" t="s">
        <v>575</v>
      </c>
      <c r="K14" t="s">
        <v>745</v>
      </c>
      <c r="M14" s="172" t="s">
        <v>614</v>
      </c>
      <c r="N14" s="123" t="s">
        <v>746</v>
      </c>
      <c r="O14" s="170" t="s">
        <v>732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645</v>
      </c>
      <c r="J15" s="10" t="s">
        <v>647</v>
      </c>
      <c r="K15" t="s">
        <v>747</v>
      </c>
      <c r="M15" s="173" t="s">
        <v>748</v>
      </c>
      <c r="N15" s="123" t="s">
        <v>629</v>
      </c>
      <c r="O15" s="170" t="s">
        <v>732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749</v>
      </c>
      <c r="M16" s="172" t="s">
        <v>248</v>
      </c>
      <c r="N16" s="123" t="s">
        <v>750</v>
      </c>
      <c r="O16" s="170" t="s">
        <v>751</v>
      </c>
      <c r="P16" s="124" t="s">
        <v>752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753</v>
      </c>
      <c r="O17" s="170" t="s">
        <v>754</v>
      </c>
      <c r="P17" s="124" t="s">
        <v>752</v>
      </c>
      <c r="R17" t="s">
        <v>755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756</v>
      </c>
      <c r="N18" s="174" t="s">
        <v>757</v>
      </c>
      <c r="O18" s="170" t="s">
        <v>732</v>
      </c>
      <c r="P18" s="124" t="s">
        <v>752</v>
      </c>
      <c r="R18" t="s">
        <v>758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759</v>
      </c>
      <c r="O19" s="170" t="s">
        <v>760</v>
      </c>
      <c r="P19" s="124" t="s">
        <v>752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645</v>
      </c>
      <c r="L20" s="10" t="s">
        <v>647</v>
      </c>
      <c r="M20" s="172" t="s">
        <v>255</v>
      </c>
      <c r="N20" s="123" t="s">
        <v>289</v>
      </c>
      <c r="O20" s="170" t="s">
        <v>761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762</v>
      </c>
      <c r="L21" s="10" t="s">
        <v>574</v>
      </c>
      <c r="M21" s="172" t="s">
        <v>254</v>
      </c>
      <c r="N21" s="123" t="s">
        <v>288</v>
      </c>
      <c r="O21" s="170" t="s">
        <v>761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763</v>
      </c>
      <c r="N22" s="123" t="s">
        <v>764</v>
      </c>
      <c r="O22" s="170" t="s">
        <v>765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766</v>
      </c>
      <c r="N23" s="174" t="s">
        <v>265</v>
      </c>
      <c r="O23" s="170" t="s">
        <v>732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767</v>
      </c>
      <c r="O24" s="170" t="s">
        <v>768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769</v>
      </c>
      <c r="N25" s="123" t="s">
        <v>362</v>
      </c>
      <c r="O25" s="170" t="s">
        <v>770</v>
      </c>
      <c r="P25" s="124" t="s">
        <v>771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772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773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774</v>
      </c>
      <c r="I29" s="21" t="s">
        <v>301</v>
      </c>
      <c r="J29">
        <v>399</v>
      </c>
      <c r="M29" s="10" t="s">
        <v>715</v>
      </c>
      <c r="N29" s="10" t="s">
        <v>383</v>
      </c>
      <c r="O29" s="169" t="s">
        <v>243</v>
      </c>
      <c r="P29" s="172" t="s">
        <v>837</v>
      </c>
      <c r="R29" t="s">
        <v>775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776</v>
      </c>
      <c r="I30" s="20" t="s">
        <v>304</v>
      </c>
      <c r="M30" s="10" t="s">
        <v>718</v>
      </c>
      <c r="N30" s="10" t="s">
        <v>384</v>
      </c>
      <c r="O30" s="172" t="s">
        <v>244</v>
      </c>
      <c r="P30" s="172" t="s">
        <v>737</v>
      </c>
      <c r="R30" t="s">
        <v>777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778</v>
      </c>
      <c r="I31" s="21" t="s">
        <v>301</v>
      </c>
      <c r="M31" s="10" t="s">
        <v>721</v>
      </c>
      <c r="N31" s="10" t="s">
        <v>385</v>
      </c>
      <c r="O31" s="172" t="s">
        <v>245</v>
      </c>
      <c r="P31" s="172" t="s">
        <v>717</v>
      </c>
      <c r="R31" t="s">
        <v>779</v>
      </c>
    </row>
    <row r="32" spans="2:18" ht="25.2" thickBot="1">
      <c r="B32" s="175" t="s">
        <v>229</v>
      </c>
      <c r="C32" s="176" t="s">
        <v>230</v>
      </c>
      <c r="D32" s="176" t="s">
        <v>740</v>
      </c>
      <c r="E32" s="176" t="s">
        <v>740</v>
      </c>
      <c r="F32" s="176" t="s">
        <v>740</v>
      </c>
      <c r="G32" s="4"/>
      <c r="H32" s="22" t="s">
        <v>780</v>
      </c>
      <c r="I32" s="20" t="s">
        <v>304</v>
      </c>
      <c r="M32" s="10" t="s">
        <v>725</v>
      </c>
      <c r="N32" s="10" t="s">
        <v>781</v>
      </c>
      <c r="O32" s="177" t="s">
        <v>782</v>
      </c>
      <c r="P32" s="177" t="s">
        <v>693</v>
      </c>
      <c r="R32" t="s">
        <v>783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729</v>
      </c>
      <c r="N33" s="10" t="s">
        <v>784</v>
      </c>
      <c r="O33" s="177" t="s">
        <v>692</v>
      </c>
      <c r="P33" s="177" t="s">
        <v>693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M34" s="10" t="s">
        <v>733</v>
      </c>
      <c r="N34" s="12" t="s">
        <v>386</v>
      </c>
      <c r="O34" s="177" t="s">
        <v>785</v>
      </c>
      <c r="P34" s="177" t="s">
        <v>693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M35" s="10" t="s">
        <v>735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739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738</v>
      </c>
      <c r="E37" s="178" t="s">
        <v>738</v>
      </c>
      <c r="F37" s="178" t="s">
        <v>738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786</v>
      </c>
      <c r="D38" s="178" t="s">
        <v>738</v>
      </c>
      <c r="E38" s="178" t="s">
        <v>738</v>
      </c>
      <c r="F38" s="178" t="s">
        <v>738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787</v>
      </c>
      <c r="D39" s="178" t="s">
        <v>740</v>
      </c>
      <c r="E39" s="178" t="s">
        <v>740</v>
      </c>
      <c r="F39" s="178" t="s">
        <v>740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743</v>
      </c>
      <c r="E40" s="178" t="s">
        <v>743</v>
      </c>
      <c r="F40" s="178" t="s">
        <v>743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788</v>
      </c>
      <c r="C41" s="182" t="s">
        <v>789</v>
      </c>
      <c r="D41" s="178" t="s">
        <v>740</v>
      </c>
      <c r="E41" s="178" t="s">
        <v>740</v>
      </c>
      <c r="F41" s="178" t="s">
        <v>740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790</v>
      </c>
      <c r="C42" s="178" t="s">
        <v>791</v>
      </c>
      <c r="D42" s="178" t="s">
        <v>743</v>
      </c>
      <c r="E42" s="178" t="s">
        <v>743</v>
      </c>
      <c r="F42" s="178" t="s">
        <v>743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792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793</v>
      </c>
      <c r="I45" s="20" t="s">
        <v>304</v>
      </c>
      <c r="U45" s="126"/>
    </row>
    <row r="46" spans="2:21" ht="15.6">
      <c r="G46" s="4"/>
      <c r="H46" s="185" t="s">
        <v>794</v>
      </c>
      <c r="I46" s="20" t="s">
        <v>304</v>
      </c>
      <c r="J46" s="186"/>
    </row>
    <row r="47" spans="2:21" ht="15.6">
      <c r="G47" s="4"/>
      <c r="H47" s="23" t="s">
        <v>839</v>
      </c>
      <c r="I47" s="21" t="s">
        <v>302</v>
      </c>
      <c r="U47" s="160"/>
    </row>
    <row r="48" spans="2:21">
      <c r="H48" s="23" t="s">
        <v>840</v>
      </c>
      <c r="I48" t="s">
        <v>557</v>
      </c>
      <c r="U48" s="160"/>
    </row>
    <row r="49" spans="8:21" ht="15.6">
      <c r="H49" s="185" t="s">
        <v>795</v>
      </c>
      <c r="I49" s="21" t="s">
        <v>302</v>
      </c>
      <c r="U49" s="160"/>
    </row>
    <row r="50" spans="8:21" ht="15.6">
      <c r="H50" s="23" t="s">
        <v>796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797</v>
      </c>
      <c r="I55" s="20" t="s">
        <v>304</v>
      </c>
      <c r="U55" s="125"/>
    </row>
    <row r="56" spans="8:21" ht="15.6">
      <c r="H56" s="23" t="s">
        <v>798</v>
      </c>
      <c r="I56" s="20" t="s">
        <v>304</v>
      </c>
      <c r="U56" s="125"/>
    </row>
    <row r="57" spans="8:21" ht="15.6">
      <c r="H57" s="23" t="s">
        <v>841</v>
      </c>
      <c r="I57" s="20" t="s">
        <v>304</v>
      </c>
      <c r="U57" s="160"/>
    </row>
    <row r="58" spans="8:21" ht="15.6">
      <c r="H58" t="s">
        <v>799</v>
      </c>
      <c r="I58" s="20" t="s">
        <v>304</v>
      </c>
      <c r="U58" s="125"/>
    </row>
    <row r="59" spans="8:21" ht="15.6">
      <c r="H59" t="s">
        <v>800</v>
      </c>
      <c r="I59" s="20" t="s">
        <v>304</v>
      </c>
    </row>
    <row r="60" spans="8:21" ht="15.6">
      <c r="H60" t="s">
        <v>801</v>
      </c>
      <c r="I60" s="20" t="s">
        <v>304</v>
      </c>
      <c r="J60">
        <v>399</v>
      </c>
    </row>
    <row r="61" spans="8:21" ht="15.6">
      <c r="H61" t="s">
        <v>802</v>
      </c>
      <c r="I61" s="20" t="s">
        <v>304</v>
      </c>
      <c r="J61">
        <v>399</v>
      </c>
    </row>
    <row r="62" spans="8:21" ht="15.6">
      <c r="H62" t="s">
        <v>803</v>
      </c>
      <c r="I62" s="20" t="s">
        <v>304</v>
      </c>
    </row>
    <row r="63" spans="8:21" ht="15.6">
      <c r="H63" t="s">
        <v>842</v>
      </c>
      <c r="I63" s="20" t="s">
        <v>304</v>
      </c>
    </row>
    <row r="64" spans="8:21" ht="15.6">
      <c r="H64" t="s">
        <v>843</v>
      </c>
      <c r="I64" s="20" t="s">
        <v>304</v>
      </c>
    </row>
    <row r="65" spans="8:9" ht="15.6">
      <c r="H65" t="s">
        <v>638</v>
      </c>
      <c r="I65" s="20" t="s">
        <v>304</v>
      </c>
    </row>
    <row r="66" spans="8:9">
      <c r="H66" t="s">
        <v>804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8"/>
  <sheetViews>
    <sheetView tabSelected="1" view="pageBreakPreview" topLeftCell="A94" zoomScale="80" zoomScaleNormal="80" zoomScaleSheetLayoutView="80" workbookViewId="0">
      <selection activeCell="L109" sqref="L109"/>
    </sheetView>
  </sheetViews>
  <sheetFormatPr defaultRowHeight="14.4"/>
  <cols>
    <col min="1" max="1" width="6.44140625" bestFit="1" customWidth="1"/>
    <col min="2" max="2" width="27.21875" customWidth="1"/>
    <col min="3" max="3" width="39.44140625" customWidth="1"/>
    <col min="4" max="4" width="17.44140625" customWidth="1"/>
    <col min="5" max="5" width="18.5546875" customWidth="1"/>
    <col min="6" max="6" width="14.21875" customWidth="1"/>
    <col min="7" max="7" width="17" customWidth="1"/>
    <col min="8" max="8" width="19.44140625" customWidth="1"/>
    <col min="9" max="9" width="13.4414062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363" t="s">
        <v>439</v>
      </c>
      <c r="D1" s="363"/>
      <c r="E1" s="363"/>
      <c r="F1" s="363"/>
      <c r="G1" s="363"/>
      <c r="H1" s="363"/>
      <c r="I1" s="364"/>
      <c r="J1" s="133" t="s">
        <v>93</v>
      </c>
      <c r="K1" s="354" t="s">
        <v>854</v>
      </c>
      <c r="L1" s="355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356" t="s">
        <v>855</v>
      </c>
      <c r="L2" s="357"/>
    </row>
    <row r="3" spans="1:12" ht="27">
      <c r="A3" s="358" t="s">
        <v>292</v>
      </c>
      <c r="B3" s="359"/>
      <c r="C3" s="165" t="s">
        <v>850</v>
      </c>
      <c r="D3" s="139" t="s">
        <v>95</v>
      </c>
      <c r="E3" s="374" t="s">
        <v>856</v>
      </c>
      <c r="F3" s="375"/>
      <c r="G3" s="375"/>
      <c r="H3" s="375"/>
      <c r="I3" s="139" t="s">
        <v>308</v>
      </c>
      <c r="J3" s="368" t="s">
        <v>335</v>
      </c>
      <c r="K3" s="368"/>
      <c r="L3" s="369"/>
    </row>
    <row r="4" spans="1:12" ht="27">
      <c r="A4" s="358" t="s">
        <v>94</v>
      </c>
      <c r="B4" s="359"/>
      <c r="C4" s="370" t="s">
        <v>851</v>
      </c>
      <c r="D4" s="371"/>
      <c r="E4" s="371"/>
      <c r="F4" s="371"/>
      <c r="G4" s="371"/>
      <c r="H4" s="371"/>
      <c r="I4" s="139" t="s">
        <v>601</v>
      </c>
      <c r="J4" s="372" t="s">
        <v>602</v>
      </c>
      <c r="K4" s="372"/>
      <c r="L4" s="373"/>
    </row>
    <row r="5" spans="1:12" ht="27">
      <c r="A5" s="358" t="s">
        <v>340</v>
      </c>
      <c r="B5" s="359"/>
      <c r="C5" s="267" t="s">
        <v>344</v>
      </c>
      <c r="D5" s="139" t="s">
        <v>305</v>
      </c>
      <c r="E5" s="140">
        <v>1</v>
      </c>
      <c r="F5" s="141" t="s">
        <v>338</v>
      </c>
      <c r="G5" s="139" t="s">
        <v>102</v>
      </c>
      <c r="H5" s="140">
        <v>5</v>
      </c>
      <c r="I5" s="142" t="s">
        <v>306</v>
      </c>
      <c r="J5" s="139" t="s">
        <v>339</v>
      </c>
      <c r="K5" s="153">
        <v>36</v>
      </c>
      <c r="L5" s="143" t="s">
        <v>307</v>
      </c>
    </row>
    <row r="6" spans="1:12" ht="27">
      <c r="A6" s="358" t="s">
        <v>312</v>
      </c>
      <c r="B6" s="359"/>
      <c r="C6" s="367" t="s">
        <v>853</v>
      </c>
      <c r="D6" s="361"/>
      <c r="E6" s="361"/>
      <c r="F6" s="361"/>
      <c r="G6" s="139" t="s">
        <v>314</v>
      </c>
      <c r="H6" s="361" t="s">
        <v>324</v>
      </c>
      <c r="I6" s="361"/>
      <c r="J6" s="139" t="s">
        <v>315</v>
      </c>
      <c r="K6" s="367" t="s">
        <v>852</v>
      </c>
      <c r="L6" s="362"/>
    </row>
    <row r="7" spans="1:12" ht="27">
      <c r="A7" s="358" t="s">
        <v>313</v>
      </c>
      <c r="B7" s="359"/>
      <c r="C7" s="360" t="s">
        <v>844</v>
      </c>
      <c r="D7" s="360"/>
      <c r="E7" s="360"/>
      <c r="F7" s="360"/>
      <c r="G7" s="139" t="s">
        <v>314</v>
      </c>
      <c r="H7" s="361" t="s">
        <v>844</v>
      </c>
      <c r="I7" s="361"/>
      <c r="J7" s="139" t="s">
        <v>315</v>
      </c>
      <c r="K7" s="361" t="s">
        <v>844</v>
      </c>
      <c r="L7" s="362"/>
    </row>
    <row r="8" spans="1:12" ht="27">
      <c r="A8" s="144"/>
      <c r="B8" s="139" t="s">
        <v>101</v>
      </c>
      <c r="C8" s="153" t="s">
        <v>242</v>
      </c>
      <c r="D8" s="139" t="s">
        <v>314</v>
      </c>
      <c r="E8" s="344" t="str">
        <f>VLOOKUP(C8,'Ref.3'!M3:P25,3,0)</f>
        <v>Sales Supervisor</v>
      </c>
      <c r="F8" s="344"/>
      <c r="G8" s="139" t="s">
        <v>311</v>
      </c>
      <c r="H8" s="344" t="str">
        <f>VLOOKUP(C8,'Ref.3'!M3:P25,4,0)</f>
        <v>Hospitality</v>
      </c>
      <c r="I8" s="344"/>
      <c r="J8" s="139" t="s">
        <v>315</v>
      </c>
      <c r="K8" s="365" t="str">
        <f>VLOOKUP(C8,'Ref.3'!M3:P25,2,0)</f>
        <v>065-924-8833</v>
      </c>
      <c r="L8" s="366"/>
    </row>
    <row r="9" spans="1:12" ht="27">
      <c r="A9" s="144"/>
      <c r="B9" s="139" t="s">
        <v>309</v>
      </c>
      <c r="C9" s="154" t="s">
        <v>220</v>
      </c>
      <c r="D9" s="139" t="s">
        <v>240</v>
      </c>
      <c r="E9" s="342" t="str">
        <f>VLOOKUP(C9,'Ref.3'!B4:G43,2,0)</f>
        <v>LY</v>
      </c>
      <c r="F9" s="342"/>
      <c r="G9" s="139" t="s">
        <v>291</v>
      </c>
      <c r="H9" s="342" t="str">
        <f>VLOOKUP(C9,'Ref.3'!B4:F43,5,0)</f>
        <v>J</v>
      </c>
      <c r="I9" s="342"/>
      <c r="J9" s="139" t="s">
        <v>316</v>
      </c>
      <c r="K9" s="290" t="s">
        <v>718</v>
      </c>
      <c r="L9" s="291"/>
    </row>
    <row r="10" spans="1:12" ht="27">
      <c r="A10" s="145"/>
      <c r="B10" s="139" t="s">
        <v>296</v>
      </c>
      <c r="C10" s="146" t="str">
        <f>C9</f>
        <v>ลาดยาว</v>
      </c>
      <c r="D10" s="139" t="s">
        <v>310</v>
      </c>
      <c r="E10" s="343" t="str">
        <f>VLOOKUP(C9,'Ref.3'!B4:F43,2,0)</f>
        <v>LY</v>
      </c>
      <c r="F10" s="343"/>
      <c r="G10" s="139" t="s">
        <v>390</v>
      </c>
      <c r="H10" s="342" t="str">
        <f>VLOOKUP(C10,'Ref.3'!B4:F43,3,0)</f>
        <v>J</v>
      </c>
      <c r="I10" s="342"/>
      <c r="J10" s="139" t="s">
        <v>315</v>
      </c>
      <c r="K10" s="344" t="s">
        <v>384</v>
      </c>
      <c r="L10" s="345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48" t="s">
        <v>96</v>
      </c>
      <c r="C12" s="349"/>
      <c r="D12" s="349"/>
      <c r="E12" s="349"/>
      <c r="F12" s="349"/>
      <c r="G12" s="350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0">
        <v>1</v>
      </c>
      <c r="B13" s="351" t="s">
        <v>531</v>
      </c>
      <c r="C13" s="352"/>
      <c r="D13" s="352"/>
      <c r="E13" s="352"/>
      <c r="F13" s="352"/>
      <c r="G13" s="353"/>
      <c r="H13" s="251"/>
      <c r="I13" s="252"/>
      <c r="J13" s="253" t="s">
        <v>51</v>
      </c>
      <c r="K13" s="254">
        <f>I13*H13</f>
        <v>0</v>
      </c>
      <c r="L13" s="255" t="s">
        <v>13</v>
      </c>
    </row>
    <row r="14" spans="1:12" ht="24.6">
      <c r="A14" s="250">
        <v>2</v>
      </c>
      <c r="B14" s="351" t="s">
        <v>532</v>
      </c>
      <c r="C14" s="352"/>
      <c r="D14" s="352"/>
      <c r="E14" s="352"/>
      <c r="F14" s="352"/>
      <c r="G14" s="353"/>
      <c r="H14" s="251"/>
      <c r="I14" s="252"/>
      <c r="J14" s="253" t="s">
        <v>51</v>
      </c>
      <c r="K14" s="254">
        <f t="shared" ref="K14:K15" si="0">I14*H14</f>
        <v>0</v>
      </c>
      <c r="L14" s="255" t="s">
        <v>13</v>
      </c>
    </row>
    <row r="15" spans="1:12" ht="24.6">
      <c r="A15" s="250">
        <v>3</v>
      </c>
      <c r="B15" s="338" t="s">
        <v>297</v>
      </c>
      <c r="C15" s="339"/>
      <c r="D15" s="339"/>
      <c r="E15" s="339"/>
      <c r="F15" s="339"/>
      <c r="G15" s="340"/>
      <c r="H15" s="251"/>
      <c r="I15" s="252"/>
      <c r="J15" s="256" t="s">
        <v>50</v>
      </c>
      <c r="K15" s="254">
        <f t="shared" si="0"/>
        <v>0</v>
      </c>
      <c r="L15" s="255" t="s">
        <v>13</v>
      </c>
    </row>
    <row r="16" spans="1:12" ht="24.6">
      <c r="A16" s="250">
        <v>4</v>
      </c>
      <c r="B16" s="346" t="s">
        <v>298</v>
      </c>
      <c r="C16" s="346"/>
      <c r="D16" s="346"/>
      <c r="E16" s="346"/>
      <c r="F16" s="346"/>
      <c r="G16" s="346"/>
      <c r="H16" s="257"/>
      <c r="I16" s="252"/>
      <c r="J16" s="256" t="s">
        <v>50</v>
      </c>
      <c r="K16" s="254">
        <f t="shared" ref="K16" si="1">I16*H16</f>
        <v>0</v>
      </c>
      <c r="L16" s="258" t="s">
        <v>13</v>
      </c>
    </row>
    <row r="17" spans="1:12" ht="24.6">
      <c r="A17" s="326">
        <v>5</v>
      </c>
      <c r="B17" s="259" t="s">
        <v>518</v>
      </c>
      <c r="C17" s="260"/>
      <c r="D17" s="259" t="s">
        <v>523</v>
      </c>
      <c r="E17" s="347"/>
      <c r="F17" s="347"/>
      <c r="G17" s="347"/>
      <c r="H17" s="341" t="s">
        <v>299</v>
      </c>
      <c r="I17" s="341"/>
      <c r="J17" s="341"/>
      <c r="K17" s="262">
        <f>SUM(K13:K16)</f>
        <v>0</v>
      </c>
      <c r="L17" s="263" t="s">
        <v>13</v>
      </c>
    </row>
    <row r="18" spans="1:12" ht="24.6">
      <c r="A18" s="327"/>
      <c r="B18" s="264" t="s">
        <v>524</v>
      </c>
      <c r="C18" s="261"/>
      <c r="D18" s="268" t="s">
        <v>525</v>
      </c>
      <c r="E18" s="269"/>
      <c r="F18" s="270" t="s">
        <v>517</v>
      </c>
      <c r="G18" s="261"/>
      <c r="H18" s="324" t="s">
        <v>805</v>
      </c>
      <c r="I18" s="324"/>
      <c r="J18" s="324"/>
      <c r="K18" s="262">
        <f>H14</f>
        <v>0</v>
      </c>
      <c r="L18" s="263" t="s">
        <v>13</v>
      </c>
    </row>
    <row r="19" spans="1:12" ht="24.6">
      <c r="A19" s="328"/>
      <c r="B19" s="264" t="s">
        <v>504</v>
      </c>
      <c r="C19" s="261"/>
      <c r="D19" s="271">
        <v>2567</v>
      </c>
      <c r="E19" s="272"/>
      <c r="F19" s="273"/>
      <c r="G19" s="265"/>
      <c r="H19" s="325" t="s">
        <v>304</v>
      </c>
      <c r="I19" s="325"/>
      <c r="J19" s="325"/>
      <c r="K19" s="266">
        <f>VLOOKUP(H19,'Ref.1'!E280:F285,2,0)</f>
        <v>0</v>
      </c>
      <c r="L19" s="263" t="s">
        <v>13</v>
      </c>
    </row>
    <row r="20" spans="1:12" ht="27.6" thickBot="1">
      <c r="A20" s="190">
        <v>6</v>
      </c>
      <c r="B20" s="331" t="s">
        <v>806</v>
      </c>
      <c r="C20" s="332"/>
      <c r="D20" s="333" t="s">
        <v>807</v>
      </c>
      <c r="E20" s="334"/>
      <c r="F20" s="334"/>
      <c r="G20" s="191">
        <f>H13</f>
        <v>0</v>
      </c>
      <c r="H20" s="192" t="s">
        <v>13</v>
      </c>
      <c r="I20" s="329" t="s">
        <v>808</v>
      </c>
      <c r="J20" s="330"/>
      <c r="K20" s="193">
        <f>K18-K19</f>
        <v>0</v>
      </c>
      <c r="L20" s="194" t="s">
        <v>13</v>
      </c>
    </row>
    <row r="21" spans="1:12" ht="24.6">
      <c r="A21" s="335" t="s">
        <v>521</v>
      </c>
      <c r="B21" s="336"/>
      <c r="C21" s="336"/>
      <c r="D21" s="336"/>
      <c r="E21" s="336"/>
      <c r="F21" s="336"/>
      <c r="G21" s="336"/>
      <c r="H21" s="188"/>
      <c r="I21" s="187"/>
      <c r="J21" s="187"/>
      <c r="K21" s="188"/>
      <c r="L21" s="189"/>
    </row>
    <row r="22" spans="1:12" ht="24.6">
      <c r="A22" s="32" t="s">
        <v>46</v>
      </c>
      <c r="B22" s="337" t="s">
        <v>577</v>
      </c>
      <c r="C22" s="337"/>
      <c r="D22" s="337"/>
      <c r="E22" s="337"/>
      <c r="F22" s="337"/>
      <c r="G22" s="337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9">
        <v>1</v>
      </c>
      <c r="B23" s="298" t="s">
        <v>20</v>
      </c>
      <c r="C23" s="298"/>
      <c r="D23" s="298"/>
      <c r="E23" s="298"/>
      <c r="F23" s="298"/>
      <c r="G23" s="298"/>
      <c r="H23" s="205">
        <f>IFERROR(VLOOKUP(B23,'Ref.1'!$E$2:$F$278,2,FALSE),"")</f>
        <v>4.4939999999999998</v>
      </c>
      <c r="I23" s="206">
        <v>100</v>
      </c>
      <c r="J23" s="207" t="str">
        <f>IFERROR(VLOOKUP(B23,'Ref.1'!$B$2:$C$278,2,FALSE),"")</f>
        <v>เมตร</v>
      </c>
      <c r="K23" s="205">
        <f t="shared" ref="K23:K33" si="2">IFERROR(I23*H23,0)</f>
        <v>449.4</v>
      </c>
      <c r="L23" s="210" t="s">
        <v>13</v>
      </c>
    </row>
    <row r="24" spans="1:12" ht="24.6">
      <c r="A24" s="209">
        <v>2</v>
      </c>
      <c r="B24" s="298" t="s">
        <v>23</v>
      </c>
      <c r="C24" s="298"/>
      <c r="D24" s="298"/>
      <c r="E24" s="298"/>
      <c r="F24" s="298"/>
      <c r="G24" s="298"/>
      <c r="H24" s="205">
        <f>IFERROR(VLOOKUP(B24,'Ref.1'!$E$2:$F$278,2,FALSE),"")</f>
        <v>50.29</v>
      </c>
      <c r="I24" s="206">
        <v>4</v>
      </c>
      <c r="J24" s="207" t="str">
        <f>IFERROR(VLOOKUP(B24,'Ref.1'!$B$2:$C$278,2,FALSE),"")</f>
        <v>ตัว</v>
      </c>
      <c r="K24" s="205">
        <f t="shared" ref="K24" si="3">IFERROR(I24*H24,0)</f>
        <v>201.16</v>
      </c>
      <c r="L24" s="210" t="s">
        <v>13</v>
      </c>
    </row>
    <row r="25" spans="1:12" ht="24.6">
      <c r="A25" s="209">
        <v>3</v>
      </c>
      <c r="B25" s="298" t="s">
        <v>21</v>
      </c>
      <c r="C25" s="298"/>
      <c r="D25" s="298"/>
      <c r="E25" s="298"/>
      <c r="F25" s="298"/>
      <c r="G25" s="298"/>
      <c r="H25" s="205">
        <f>IFERROR(VLOOKUP(B25,'Ref.1'!$E$2:$F$278,2,FALSE),"")</f>
        <v>26.75</v>
      </c>
      <c r="I25" s="206">
        <v>6</v>
      </c>
      <c r="J25" s="207" t="str">
        <f>IFERROR(VLOOKUP(B25,'Ref.1'!$B$2:$C$278,2,FALSE),"")</f>
        <v>ตัว</v>
      </c>
      <c r="K25" s="205">
        <f t="shared" ref="K25" si="4">IFERROR(I25*H25,0)</f>
        <v>160.5</v>
      </c>
      <c r="L25" s="210" t="s">
        <v>13</v>
      </c>
    </row>
    <row r="26" spans="1:12" ht="24.6">
      <c r="A26" s="209">
        <v>4</v>
      </c>
      <c r="B26" s="298" t="s">
        <v>17</v>
      </c>
      <c r="C26" s="298"/>
      <c r="D26" s="298"/>
      <c r="E26" s="298"/>
      <c r="F26" s="298"/>
      <c r="G26" s="298"/>
      <c r="H26" s="205">
        <f>IFERROR(VLOOKUP(B26,'Ref.1'!$E$2:$F$278,2,FALSE),"")</f>
        <v>1400</v>
      </c>
      <c r="I26" s="206">
        <v>2</v>
      </c>
      <c r="J26" s="207" t="str">
        <f>IFERROR(VLOOKUP(B26,'Ref.1'!$B$2:$C$278,2,FALSE),"")</f>
        <v>ตัว</v>
      </c>
      <c r="K26" s="205">
        <f t="shared" ref="K26" si="5">IFERROR(I26*H26,0)</f>
        <v>2800</v>
      </c>
      <c r="L26" s="210" t="s">
        <v>13</v>
      </c>
    </row>
    <row r="27" spans="1:12" ht="24.6">
      <c r="A27" s="209">
        <v>5</v>
      </c>
      <c r="B27" s="298" t="s">
        <v>139</v>
      </c>
      <c r="C27" s="298"/>
      <c r="D27" s="298"/>
      <c r="E27" s="298"/>
      <c r="F27" s="298"/>
      <c r="G27" s="298"/>
      <c r="H27" s="205">
        <f>IFERROR(VLOOKUP(B27,'Ref.1'!$E$2:$F$278,2,FALSE),"")</f>
        <v>2.34</v>
      </c>
      <c r="I27" s="206">
        <v>10</v>
      </c>
      <c r="J27" s="207" t="str">
        <f>IFERROR(VLOOKUP(B27,'Ref.1'!$B$2:$C$278,2,FALSE),"")</f>
        <v>ตัว</v>
      </c>
      <c r="K27" s="205">
        <f t="shared" si="2"/>
        <v>23.4</v>
      </c>
      <c r="L27" s="210" t="s">
        <v>13</v>
      </c>
    </row>
    <row r="28" spans="1:12" ht="24.6">
      <c r="A28" s="209">
        <v>6</v>
      </c>
      <c r="B28" s="298" t="s">
        <v>138</v>
      </c>
      <c r="C28" s="298"/>
      <c r="D28" s="298"/>
      <c r="E28" s="298"/>
      <c r="F28" s="298"/>
      <c r="G28" s="298"/>
      <c r="H28" s="205">
        <f>IFERROR(VLOOKUP(B28,'Ref.1'!$E$2:$F$278,2,FALSE),"")</f>
        <v>4.3899999999999997</v>
      </c>
      <c r="I28" s="206">
        <v>40</v>
      </c>
      <c r="J28" s="207" t="str">
        <f>IFERROR(VLOOKUP(B28,'Ref.1'!$B$2:$C$278,2,FALSE),"")</f>
        <v>ตัว</v>
      </c>
      <c r="K28" s="205">
        <f t="shared" ref="K28" si="6">IFERROR(I28*H28,0)</f>
        <v>175.6</v>
      </c>
      <c r="L28" s="210" t="s">
        <v>13</v>
      </c>
    </row>
    <row r="29" spans="1:12" ht="24.6" hidden="1">
      <c r="A29" s="209">
        <v>7</v>
      </c>
      <c r="B29" s="320"/>
      <c r="C29" s="321"/>
      <c r="D29" s="321"/>
      <c r="E29" s="321"/>
      <c r="F29" s="321"/>
      <c r="G29" s="322"/>
      <c r="H29" s="205" t="str">
        <f t="shared" ref="H29:H30" si="7">IFERROR(VLOOKUP(B29,Priceนอกอาคาร,2,FALSE),"")</f>
        <v/>
      </c>
      <c r="I29" s="207"/>
      <c r="J29" s="207" t="str">
        <f t="shared" ref="J29:J33" si="8">IFERROR(VLOOKUP(B29,หน่วยนอกอาคาร,2,FALSE),"")</f>
        <v/>
      </c>
      <c r="K29" s="205">
        <f t="shared" si="2"/>
        <v>0</v>
      </c>
      <c r="L29" s="210" t="s">
        <v>13</v>
      </c>
    </row>
    <row r="30" spans="1:12" ht="24.6" hidden="1">
      <c r="A30" s="209">
        <v>8</v>
      </c>
      <c r="B30" s="295"/>
      <c r="C30" s="296"/>
      <c r="D30" s="296"/>
      <c r="E30" s="296"/>
      <c r="F30" s="296"/>
      <c r="G30" s="297"/>
      <c r="H30" s="205" t="str">
        <f t="shared" si="7"/>
        <v/>
      </c>
      <c r="I30" s="207"/>
      <c r="J30" s="207" t="str">
        <f t="shared" si="8"/>
        <v/>
      </c>
      <c r="K30" s="205">
        <f t="shared" si="2"/>
        <v>0</v>
      </c>
      <c r="L30" s="210" t="s">
        <v>13</v>
      </c>
    </row>
    <row r="31" spans="1:12" ht="24.6" hidden="1">
      <c r="A31" s="209">
        <v>9</v>
      </c>
      <c r="B31" s="295"/>
      <c r="C31" s="296"/>
      <c r="D31" s="296"/>
      <c r="E31" s="296"/>
      <c r="F31" s="296"/>
      <c r="G31" s="297"/>
      <c r="H31" s="205" t="str">
        <f>IFERROR(VLOOKUP(B31,Priceนอกอาคาร,2,FALSE),"")</f>
        <v/>
      </c>
      <c r="I31" s="212"/>
      <c r="J31" s="207" t="str">
        <f t="shared" si="8"/>
        <v/>
      </c>
      <c r="K31" s="205">
        <f t="shared" si="2"/>
        <v>0</v>
      </c>
      <c r="L31" s="210" t="s">
        <v>13</v>
      </c>
    </row>
    <row r="32" spans="1:12" ht="24.6" hidden="1">
      <c r="A32" s="209">
        <v>10</v>
      </c>
      <c r="B32" s="295"/>
      <c r="C32" s="296"/>
      <c r="D32" s="296"/>
      <c r="E32" s="296"/>
      <c r="F32" s="296"/>
      <c r="G32" s="297"/>
      <c r="H32" s="205" t="str">
        <f>IFERROR(VLOOKUP(B32,Priceนอกอาคาร,2,FALSE),"")</f>
        <v/>
      </c>
      <c r="I32" s="212"/>
      <c r="J32" s="207" t="str">
        <f t="shared" si="8"/>
        <v/>
      </c>
      <c r="K32" s="205">
        <f t="shared" si="2"/>
        <v>0</v>
      </c>
      <c r="L32" s="210" t="s">
        <v>13</v>
      </c>
    </row>
    <row r="33" spans="1:12" ht="24.6" hidden="1">
      <c r="A33" s="209">
        <v>11</v>
      </c>
      <c r="B33" s="295"/>
      <c r="C33" s="296"/>
      <c r="D33" s="296"/>
      <c r="E33" s="296"/>
      <c r="F33" s="296"/>
      <c r="G33" s="297"/>
      <c r="H33" s="205" t="str">
        <f t="shared" ref="H33" si="9">IFERROR(VLOOKUP(B33,Priceนอกอาคาร,2,FALSE),"")</f>
        <v/>
      </c>
      <c r="I33" s="212"/>
      <c r="J33" s="207" t="str">
        <f t="shared" si="8"/>
        <v/>
      </c>
      <c r="K33" s="205">
        <f t="shared" si="2"/>
        <v>0</v>
      </c>
      <c r="L33" s="210" t="s">
        <v>13</v>
      </c>
    </row>
    <row r="34" spans="1:12" ht="27" thickBot="1">
      <c r="A34" s="314" t="s">
        <v>97</v>
      </c>
      <c r="B34" s="315"/>
      <c r="C34" s="315"/>
      <c r="D34" s="315"/>
      <c r="E34" s="315"/>
      <c r="F34" s="315"/>
      <c r="G34" s="315"/>
      <c r="H34" s="315"/>
      <c r="I34" s="315"/>
      <c r="J34" s="315"/>
      <c r="K34" s="213">
        <f>SUM(K23:K33)</f>
        <v>3810.06</v>
      </c>
      <c r="L34" s="214" t="s">
        <v>13</v>
      </c>
    </row>
    <row r="35" spans="1:12" ht="24.6" hidden="1" customHeight="1">
      <c r="A35" s="284" t="s">
        <v>337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  <c r="L35" s="286"/>
    </row>
    <row r="36" spans="1:12" ht="27.6" hidden="1" thickBot="1">
      <c r="A36" s="215" t="s">
        <v>46</v>
      </c>
      <c r="B36" s="323" t="s">
        <v>88</v>
      </c>
      <c r="C36" s="323"/>
      <c r="D36" s="323"/>
      <c r="E36" s="323"/>
      <c r="F36" s="323"/>
      <c r="G36" s="323"/>
      <c r="H36" s="217" t="s">
        <v>2</v>
      </c>
      <c r="I36" s="216" t="s">
        <v>30</v>
      </c>
      <c r="J36" s="216" t="s">
        <v>1</v>
      </c>
      <c r="K36" s="217" t="s">
        <v>3</v>
      </c>
      <c r="L36" s="218" t="s">
        <v>1</v>
      </c>
    </row>
    <row r="37" spans="1:12" ht="25.2" hidden="1" thickBot="1">
      <c r="A37" s="219">
        <v>1</v>
      </c>
      <c r="B37" s="298" t="s">
        <v>488</v>
      </c>
      <c r="C37" s="298"/>
      <c r="D37" s="298"/>
      <c r="E37" s="298"/>
      <c r="F37" s="298"/>
      <c r="G37" s="298"/>
      <c r="H37" s="205">
        <f t="shared" ref="H37:H48" si="10">IFERROR(VLOOKUP(B37,Priceนอกอาคาร,2,FALSE),"")</f>
        <v>2000</v>
      </c>
      <c r="I37" s="206"/>
      <c r="J37" s="207" t="str">
        <f>IFERROR(VLOOKUP(B37,หน่วยนอกอาคาร,2,FALSE),"")</f>
        <v>ตัว</v>
      </c>
      <c r="K37" s="205">
        <f t="shared" ref="K37:K48" si="11">IFERROR(I37*H37,0)</f>
        <v>0</v>
      </c>
      <c r="L37" s="208" t="s">
        <v>13</v>
      </c>
    </row>
    <row r="38" spans="1:12" ht="25.2" hidden="1" thickBot="1">
      <c r="A38" s="219">
        <v>2</v>
      </c>
      <c r="B38" s="298" t="s">
        <v>489</v>
      </c>
      <c r="C38" s="298"/>
      <c r="D38" s="298"/>
      <c r="E38" s="298"/>
      <c r="F38" s="298"/>
      <c r="G38" s="298"/>
      <c r="H38" s="205">
        <f t="shared" si="10"/>
        <v>10890</v>
      </c>
      <c r="I38" s="206"/>
      <c r="J38" s="207" t="str">
        <f t="shared" ref="J38:J66" si="12">IFERROR(VLOOKUP(B38,หน่วยนอกอาคาร,2,FALSE),"")</f>
        <v>ตัว</v>
      </c>
      <c r="K38" s="205">
        <f t="shared" si="11"/>
        <v>0</v>
      </c>
      <c r="L38" s="208" t="s">
        <v>13</v>
      </c>
    </row>
    <row r="39" spans="1:12" ht="25.2" hidden="1" thickBot="1">
      <c r="A39" s="219">
        <v>3</v>
      </c>
      <c r="B39" s="298" t="s">
        <v>129</v>
      </c>
      <c r="C39" s="298"/>
      <c r="D39" s="298"/>
      <c r="E39" s="298"/>
      <c r="F39" s="298"/>
      <c r="G39" s="298"/>
      <c r="H39" s="205">
        <f t="shared" si="10"/>
        <v>3785</v>
      </c>
      <c r="I39" s="206"/>
      <c r="J39" s="207" t="str">
        <f t="shared" si="12"/>
        <v>ชุด</v>
      </c>
      <c r="K39" s="205">
        <f t="shared" si="11"/>
        <v>0</v>
      </c>
      <c r="L39" s="208" t="s">
        <v>13</v>
      </c>
    </row>
    <row r="40" spans="1:12" ht="25.2" hidden="1" thickBot="1">
      <c r="A40" s="219">
        <v>4</v>
      </c>
      <c r="B40" s="298" t="s">
        <v>130</v>
      </c>
      <c r="C40" s="298"/>
      <c r="D40" s="298"/>
      <c r="E40" s="298"/>
      <c r="F40" s="298"/>
      <c r="G40" s="298"/>
      <c r="H40" s="205" t="str">
        <f t="shared" si="10"/>
        <v/>
      </c>
      <c r="I40" s="206"/>
      <c r="J40" s="207" t="str">
        <f t="shared" si="12"/>
        <v/>
      </c>
      <c r="K40" s="205">
        <f t="shared" si="11"/>
        <v>0</v>
      </c>
      <c r="L40" s="208" t="s">
        <v>13</v>
      </c>
    </row>
    <row r="41" spans="1:12" ht="25.2" hidden="1" thickBot="1">
      <c r="A41" s="219">
        <v>5</v>
      </c>
      <c r="B41" s="295" t="s">
        <v>131</v>
      </c>
      <c r="C41" s="296"/>
      <c r="D41" s="296"/>
      <c r="E41" s="296"/>
      <c r="F41" s="296"/>
      <c r="G41" s="297"/>
      <c r="H41" s="205">
        <f t="shared" si="10"/>
        <v>1800</v>
      </c>
      <c r="I41" s="206"/>
      <c r="J41" s="207" t="str">
        <f t="shared" si="12"/>
        <v>กล่อง</v>
      </c>
      <c r="K41" s="205">
        <f t="shared" si="11"/>
        <v>0</v>
      </c>
      <c r="L41" s="208" t="s">
        <v>13</v>
      </c>
    </row>
    <row r="42" spans="1:12" ht="25.2" hidden="1" thickBot="1">
      <c r="A42" s="219">
        <v>6</v>
      </c>
      <c r="B42" s="295" t="s">
        <v>41</v>
      </c>
      <c r="C42" s="296"/>
      <c r="D42" s="296"/>
      <c r="E42" s="296"/>
      <c r="F42" s="296"/>
      <c r="G42" s="297"/>
      <c r="H42" s="205">
        <f t="shared" si="10"/>
        <v>50</v>
      </c>
      <c r="I42" s="206"/>
      <c r="J42" s="207" t="str">
        <f t="shared" si="12"/>
        <v>ถุง</v>
      </c>
      <c r="K42" s="205">
        <f t="shared" si="11"/>
        <v>0</v>
      </c>
      <c r="L42" s="208" t="s">
        <v>13</v>
      </c>
    </row>
    <row r="43" spans="1:12" ht="25.2" hidden="1" thickBot="1">
      <c r="A43" s="219">
        <v>7</v>
      </c>
      <c r="B43" s="295"/>
      <c r="C43" s="296"/>
      <c r="D43" s="296"/>
      <c r="E43" s="296"/>
      <c r="F43" s="296"/>
      <c r="G43" s="297"/>
      <c r="H43" s="205" t="str">
        <f t="shared" si="10"/>
        <v/>
      </c>
      <c r="I43" s="206"/>
      <c r="J43" s="207" t="str">
        <f t="shared" si="12"/>
        <v/>
      </c>
      <c r="K43" s="205">
        <f t="shared" si="11"/>
        <v>0</v>
      </c>
      <c r="L43" s="208" t="s">
        <v>13</v>
      </c>
    </row>
    <row r="44" spans="1:12" ht="25.2" hidden="1" thickBot="1">
      <c r="A44" s="219">
        <v>8</v>
      </c>
      <c r="B44" s="295"/>
      <c r="C44" s="296"/>
      <c r="D44" s="296"/>
      <c r="E44" s="296"/>
      <c r="F44" s="296"/>
      <c r="G44" s="297"/>
      <c r="H44" s="205" t="str">
        <f t="shared" si="10"/>
        <v/>
      </c>
      <c r="I44" s="206"/>
      <c r="J44" s="207" t="str">
        <f t="shared" si="12"/>
        <v/>
      </c>
      <c r="K44" s="205">
        <f t="shared" si="11"/>
        <v>0</v>
      </c>
      <c r="L44" s="208" t="s">
        <v>13</v>
      </c>
    </row>
    <row r="45" spans="1:12" ht="25.2" hidden="1" thickBot="1">
      <c r="A45" s="219">
        <v>9</v>
      </c>
      <c r="B45" s="295"/>
      <c r="C45" s="296"/>
      <c r="D45" s="296"/>
      <c r="E45" s="296"/>
      <c r="F45" s="296"/>
      <c r="G45" s="297"/>
      <c r="H45" s="205" t="str">
        <f t="shared" si="10"/>
        <v/>
      </c>
      <c r="I45" s="206"/>
      <c r="J45" s="207" t="str">
        <f t="shared" si="12"/>
        <v/>
      </c>
      <c r="K45" s="205">
        <f t="shared" si="11"/>
        <v>0</v>
      </c>
      <c r="L45" s="208" t="s">
        <v>13</v>
      </c>
    </row>
    <row r="46" spans="1:12" ht="25.2" hidden="1" thickBot="1">
      <c r="A46" s="219">
        <v>10</v>
      </c>
      <c r="B46" s="295"/>
      <c r="C46" s="296"/>
      <c r="D46" s="296"/>
      <c r="E46" s="296"/>
      <c r="F46" s="296"/>
      <c r="G46" s="297"/>
      <c r="H46" s="205" t="str">
        <f t="shared" si="10"/>
        <v/>
      </c>
      <c r="I46" s="206"/>
      <c r="J46" s="207" t="str">
        <f t="shared" si="12"/>
        <v/>
      </c>
      <c r="K46" s="205">
        <f t="shared" si="11"/>
        <v>0</v>
      </c>
      <c r="L46" s="208" t="s">
        <v>13</v>
      </c>
    </row>
    <row r="47" spans="1:12" ht="25.2" hidden="1" thickBot="1">
      <c r="A47" s="219">
        <v>11</v>
      </c>
      <c r="B47" s="295"/>
      <c r="C47" s="296"/>
      <c r="D47" s="296"/>
      <c r="E47" s="296"/>
      <c r="F47" s="296"/>
      <c r="G47" s="297"/>
      <c r="H47" s="205" t="str">
        <f t="shared" si="10"/>
        <v/>
      </c>
      <c r="I47" s="207"/>
      <c r="J47" s="207" t="str">
        <f t="shared" si="12"/>
        <v/>
      </c>
      <c r="K47" s="205">
        <f t="shared" si="11"/>
        <v>0</v>
      </c>
      <c r="L47" s="208" t="s">
        <v>13</v>
      </c>
    </row>
    <row r="48" spans="1:12" ht="25.2" hidden="1" thickBot="1">
      <c r="A48" s="219">
        <v>12</v>
      </c>
      <c r="B48" s="295"/>
      <c r="C48" s="296"/>
      <c r="D48" s="296"/>
      <c r="E48" s="296"/>
      <c r="F48" s="296"/>
      <c r="G48" s="297"/>
      <c r="H48" s="205" t="str">
        <f t="shared" si="10"/>
        <v/>
      </c>
      <c r="I48" s="207"/>
      <c r="J48" s="207" t="str">
        <f t="shared" si="12"/>
        <v/>
      </c>
      <c r="K48" s="205">
        <f t="shared" si="11"/>
        <v>0</v>
      </c>
      <c r="L48" s="208" t="s">
        <v>13</v>
      </c>
    </row>
    <row r="49" spans="1:12" ht="25.2" hidden="1" thickBot="1">
      <c r="A49" s="220">
        <v>13</v>
      </c>
      <c r="B49" s="221"/>
      <c r="C49" s="222"/>
      <c r="D49" s="222"/>
      <c r="E49" s="222"/>
      <c r="F49" s="222"/>
      <c r="G49" s="222"/>
      <c r="H49" s="223"/>
      <c r="I49" s="224"/>
      <c r="J49" s="224"/>
      <c r="K49" s="223"/>
      <c r="L49" s="208"/>
    </row>
    <row r="50" spans="1:12" ht="25.2" hidden="1" thickBot="1">
      <c r="A50" s="220">
        <v>14</v>
      </c>
      <c r="B50" s="221"/>
      <c r="C50" s="222"/>
      <c r="D50" s="222"/>
      <c r="E50" s="222"/>
      <c r="F50" s="222"/>
      <c r="G50" s="222"/>
      <c r="H50" s="223"/>
      <c r="I50" s="224"/>
      <c r="J50" s="224"/>
      <c r="K50" s="223"/>
      <c r="L50" s="208"/>
    </row>
    <row r="51" spans="1:12" ht="25.2" hidden="1" thickBot="1">
      <c r="A51" s="220">
        <v>15</v>
      </c>
      <c r="B51" s="221"/>
      <c r="C51" s="222"/>
      <c r="D51" s="222"/>
      <c r="E51" s="222"/>
      <c r="F51" s="222"/>
      <c r="G51" s="222"/>
      <c r="H51" s="223"/>
      <c r="I51" s="224"/>
      <c r="J51" s="224"/>
      <c r="K51" s="223"/>
      <c r="L51" s="208"/>
    </row>
    <row r="52" spans="1:12" ht="25.2" hidden="1" thickBot="1">
      <c r="A52" s="220">
        <v>16</v>
      </c>
      <c r="B52" s="221"/>
      <c r="C52" s="222"/>
      <c r="D52" s="222"/>
      <c r="E52" s="222"/>
      <c r="F52" s="222"/>
      <c r="G52" s="222"/>
      <c r="H52" s="223"/>
      <c r="I52" s="224"/>
      <c r="J52" s="224"/>
      <c r="K52" s="223"/>
      <c r="L52" s="208"/>
    </row>
    <row r="53" spans="1:12" ht="25.2" hidden="1" thickBot="1">
      <c r="A53" s="220">
        <v>17</v>
      </c>
      <c r="B53" s="221"/>
      <c r="C53" s="222"/>
      <c r="D53" s="222"/>
      <c r="E53" s="222"/>
      <c r="F53" s="222"/>
      <c r="G53" s="222"/>
      <c r="H53" s="223"/>
      <c r="I53" s="224"/>
      <c r="J53" s="224"/>
      <c r="K53" s="223"/>
      <c r="L53" s="208"/>
    </row>
    <row r="54" spans="1:12" ht="25.2" hidden="1" thickBot="1">
      <c r="A54" s="220">
        <v>18</v>
      </c>
      <c r="B54" s="221"/>
      <c r="C54" s="222"/>
      <c r="D54" s="222"/>
      <c r="E54" s="222"/>
      <c r="F54" s="222"/>
      <c r="G54" s="222"/>
      <c r="H54" s="223"/>
      <c r="I54" s="224"/>
      <c r="J54" s="224"/>
      <c r="K54" s="223"/>
      <c r="L54" s="208"/>
    </row>
    <row r="55" spans="1:12" ht="25.2" hidden="1" thickBot="1">
      <c r="A55" s="220">
        <v>19</v>
      </c>
      <c r="B55" s="221"/>
      <c r="C55" s="222"/>
      <c r="D55" s="222"/>
      <c r="E55" s="222"/>
      <c r="F55" s="222"/>
      <c r="G55" s="222"/>
      <c r="H55" s="223"/>
      <c r="I55" s="224"/>
      <c r="J55" s="224"/>
      <c r="K55" s="223"/>
      <c r="L55" s="208"/>
    </row>
    <row r="56" spans="1:12" ht="25.2" hidden="1" thickBot="1">
      <c r="A56" s="220">
        <v>20</v>
      </c>
      <c r="B56" s="221"/>
      <c r="C56" s="222"/>
      <c r="D56" s="222"/>
      <c r="E56" s="222"/>
      <c r="F56" s="222"/>
      <c r="G56" s="222"/>
      <c r="H56" s="223"/>
      <c r="I56" s="224"/>
      <c r="J56" s="224"/>
      <c r="K56" s="223"/>
      <c r="L56" s="208"/>
    </row>
    <row r="57" spans="1:12" ht="25.2" hidden="1" thickBot="1">
      <c r="A57" s="220">
        <v>21</v>
      </c>
      <c r="B57" s="221"/>
      <c r="C57" s="222"/>
      <c r="D57" s="222"/>
      <c r="E57" s="222"/>
      <c r="F57" s="222"/>
      <c r="G57" s="222"/>
      <c r="H57" s="223"/>
      <c r="I57" s="224"/>
      <c r="J57" s="224"/>
      <c r="K57" s="223"/>
      <c r="L57" s="208"/>
    </row>
    <row r="58" spans="1:12" ht="25.2" hidden="1" thickBot="1">
      <c r="A58" s="220">
        <v>22</v>
      </c>
      <c r="B58" s="221"/>
      <c r="C58" s="222"/>
      <c r="D58" s="222"/>
      <c r="E58" s="222"/>
      <c r="F58" s="222"/>
      <c r="G58" s="222"/>
      <c r="H58" s="223"/>
      <c r="I58" s="224"/>
      <c r="J58" s="224"/>
      <c r="K58" s="223"/>
      <c r="L58" s="208"/>
    </row>
    <row r="59" spans="1:12" ht="25.2" hidden="1" thickBot="1">
      <c r="A59" s="220">
        <v>23</v>
      </c>
      <c r="B59" s="221"/>
      <c r="C59" s="222"/>
      <c r="D59" s="222"/>
      <c r="E59" s="222"/>
      <c r="F59" s="222"/>
      <c r="G59" s="222"/>
      <c r="H59" s="223"/>
      <c r="I59" s="224"/>
      <c r="J59" s="224"/>
      <c r="K59" s="223"/>
      <c r="L59" s="208"/>
    </row>
    <row r="60" spans="1:12" ht="25.2" hidden="1" thickBot="1">
      <c r="A60" s="220">
        <v>24</v>
      </c>
      <c r="B60" s="221"/>
      <c r="C60" s="222"/>
      <c r="D60" s="222"/>
      <c r="E60" s="222"/>
      <c r="F60" s="222"/>
      <c r="G60" s="222"/>
      <c r="H60" s="223"/>
      <c r="I60" s="224"/>
      <c r="J60" s="224"/>
      <c r="K60" s="223"/>
      <c r="L60" s="208"/>
    </row>
    <row r="61" spans="1:12" ht="25.2" hidden="1" thickBot="1">
      <c r="A61" s="220">
        <v>25</v>
      </c>
      <c r="B61" s="221"/>
      <c r="C61" s="222"/>
      <c r="D61" s="222"/>
      <c r="E61" s="222"/>
      <c r="F61" s="222"/>
      <c r="G61" s="222"/>
      <c r="H61" s="223"/>
      <c r="I61" s="224"/>
      <c r="J61" s="224"/>
      <c r="K61" s="223"/>
      <c r="L61" s="208"/>
    </row>
    <row r="62" spans="1:12" ht="25.2" hidden="1" thickBot="1">
      <c r="A62" s="220">
        <v>26</v>
      </c>
      <c r="B62" s="221"/>
      <c r="C62" s="222"/>
      <c r="D62" s="222"/>
      <c r="E62" s="222"/>
      <c r="F62" s="222"/>
      <c r="G62" s="222"/>
      <c r="H62" s="223" t="str">
        <f t="shared" ref="H62:H66" si="13">IFERROR(VLOOKUP(B62,Priceนอกอาคาร,2,FALSE),"")</f>
        <v/>
      </c>
      <c r="I62" s="224"/>
      <c r="J62" s="224" t="str">
        <f t="shared" si="12"/>
        <v/>
      </c>
      <c r="K62" s="223">
        <f>IFERROR(I62*H62,0)</f>
        <v>0</v>
      </c>
      <c r="L62" s="208"/>
    </row>
    <row r="63" spans="1:12" ht="25.2" hidden="1" thickBot="1">
      <c r="A63" s="220">
        <v>27</v>
      </c>
      <c r="B63" s="221"/>
      <c r="C63" s="222"/>
      <c r="D63" s="222"/>
      <c r="E63" s="222"/>
      <c r="F63" s="222"/>
      <c r="G63" s="222"/>
      <c r="H63" s="223" t="str">
        <f t="shared" si="13"/>
        <v/>
      </c>
      <c r="I63" s="224"/>
      <c r="J63" s="224" t="str">
        <f t="shared" si="12"/>
        <v/>
      </c>
      <c r="K63" s="223">
        <f>IFERROR(I63*H63,0)</f>
        <v>0</v>
      </c>
      <c r="L63" s="208"/>
    </row>
    <row r="64" spans="1:12" ht="11.55" hidden="1" customHeight="1">
      <c r="A64" s="220">
        <v>28</v>
      </c>
      <c r="B64" s="221"/>
      <c r="C64" s="222"/>
      <c r="D64" s="222"/>
      <c r="E64" s="222"/>
      <c r="F64" s="222"/>
      <c r="G64" s="222"/>
      <c r="H64" s="223" t="str">
        <f t="shared" si="13"/>
        <v/>
      </c>
      <c r="I64" s="224"/>
      <c r="J64" s="224" t="str">
        <f t="shared" si="12"/>
        <v/>
      </c>
      <c r="K64" s="223">
        <f>IFERROR(I64*H64,0)</f>
        <v>0</v>
      </c>
      <c r="L64" s="208"/>
    </row>
    <row r="65" spans="1:12" ht="25.2" hidden="1" thickBot="1">
      <c r="A65" s="220">
        <v>29</v>
      </c>
      <c r="B65" s="221"/>
      <c r="C65" s="222"/>
      <c r="D65" s="222"/>
      <c r="E65" s="222"/>
      <c r="F65" s="222"/>
      <c r="G65" s="222"/>
      <c r="H65" s="223" t="str">
        <f t="shared" si="13"/>
        <v/>
      </c>
      <c r="I65" s="224"/>
      <c r="J65" s="224" t="str">
        <f t="shared" si="12"/>
        <v/>
      </c>
      <c r="K65" s="223">
        <f>IFERROR(I65*H65,0)</f>
        <v>0</v>
      </c>
      <c r="L65" s="208"/>
    </row>
    <row r="66" spans="1:12" ht="25.2" hidden="1" thickBot="1">
      <c r="A66" s="225">
        <v>30</v>
      </c>
      <c r="B66" s="226"/>
      <c r="C66" s="227"/>
      <c r="D66" s="227"/>
      <c r="E66" s="227"/>
      <c r="F66" s="227"/>
      <c r="G66" s="227"/>
      <c r="H66" s="228" t="str">
        <f t="shared" si="13"/>
        <v/>
      </c>
      <c r="I66" s="224"/>
      <c r="J66" s="224" t="str">
        <f t="shared" si="12"/>
        <v/>
      </c>
      <c r="K66" s="228">
        <f>IFERROR(I66*H66,0)</f>
        <v>0</v>
      </c>
      <c r="L66" s="229"/>
    </row>
    <row r="67" spans="1:12" ht="27" hidden="1" thickBot="1">
      <c r="A67" s="230"/>
      <c r="B67" s="313"/>
      <c r="C67" s="313"/>
      <c r="D67" s="313"/>
      <c r="E67" s="313"/>
      <c r="F67" s="313"/>
      <c r="G67" s="313"/>
      <c r="H67" s="231"/>
      <c r="I67" s="316" t="s">
        <v>97</v>
      </c>
      <c r="J67" s="316"/>
      <c r="K67" s="232">
        <f>SUM(K37:K66)</f>
        <v>0</v>
      </c>
      <c r="L67" s="233" t="s">
        <v>13</v>
      </c>
    </row>
    <row r="68" spans="1:12" ht="24.6">
      <c r="A68" s="234"/>
      <c r="B68" s="299" t="s">
        <v>706</v>
      </c>
      <c r="C68" s="300"/>
      <c r="D68" s="300"/>
      <c r="E68" s="300"/>
      <c r="F68" s="300"/>
      <c r="G68" s="301"/>
      <c r="H68" s="235"/>
      <c r="I68" s="236"/>
      <c r="J68" s="236"/>
      <c r="K68" s="235"/>
      <c r="L68" s="237"/>
    </row>
    <row r="69" spans="1:12" ht="24.6">
      <c r="A69" s="238" t="s">
        <v>46</v>
      </c>
      <c r="B69" s="302" t="s">
        <v>96</v>
      </c>
      <c r="C69" s="302"/>
      <c r="D69" s="302"/>
      <c r="E69" s="302"/>
      <c r="F69" s="302"/>
      <c r="G69" s="302"/>
      <c r="H69" s="240" t="s">
        <v>47</v>
      </c>
      <c r="I69" s="239" t="s">
        <v>48</v>
      </c>
      <c r="J69" s="239" t="s">
        <v>1</v>
      </c>
      <c r="K69" s="240" t="s">
        <v>49</v>
      </c>
      <c r="L69" s="241" t="s">
        <v>1</v>
      </c>
    </row>
    <row r="70" spans="1:12" ht="24.6">
      <c r="A70" s="209">
        <v>1</v>
      </c>
      <c r="B70" s="295"/>
      <c r="C70" s="296"/>
      <c r="D70" s="296"/>
      <c r="E70" s="296"/>
      <c r="F70" s="296"/>
      <c r="G70" s="297"/>
      <c r="H70" s="205" t="str">
        <f>IFERROR(VLOOKUP(B70,'Ref.1'!$E$2:$F$278,2,FALSE),"")</f>
        <v/>
      </c>
      <c r="I70" s="206"/>
      <c r="J70" s="207"/>
      <c r="K70" s="205"/>
      <c r="L70" s="210"/>
    </row>
    <row r="71" spans="1:12" ht="24.6">
      <c r="A71" s="278">
        <v>2</v>
      </c>
      <c r="B71" s="317"/>
      <c r="C71" s="318"/>
      <c r="D71" s="318"/>
      <c r="E71" s="318"/>
      <c r="F71" s="318"/>
      <c r="G71" s="319"/>
      <c r="H71" s="223"/>
      <c r="I71" s="224"/>
      <c r="J71" s="224"/>
      <c r="K71" s="223">
        <f t="shared" ref="K71" si="14">H71*I71</f>
        <v>0</v>
      </c>
      <c r="L71" s="279"/>
    </row>
    <row r="72" spans="1:12" ht="24.6">
      <c r="A72" s="242">
        <v>3</v>
      </c>
      <c r="B72" s="317"/>
      <c r="C72" s="318"/>
      <c r="D72" s="318"/>
      <c r="E72" s="318"/>
      <c r="F72" s="318"/>
      <c r="G72" s="319"/>
      <c r="H72" s="223"/>
      <c r="I72" s="206"/>
      <c r="J72" s="207"/>
      <c r="K72" s="223"/>
      <c r="L72" s="243"/>
    </row>
    <row r="73" spans="1:12" ht="24.6">
      <c r="A73" s="242">
        <v>4</v>
      </c>
      <c r="B73" s="317"/>
      <c r="C73" s="318"/>
      <c r="D73" s="318"/>
      <c r="E73" s="318"/>
      <c r="F73" s="318"/>
      <c r="G73" s="319"/>
      <c r="H73" s="223"/>
      <c r="I73" s="211"/>
      <c r="J73" s="207"/>
      <c r="K73" s="223"/>
      <c r="L73" s="243"/>
    </row>
    <row r="74" spans="1:12" ht="24.6" hidden="1">
      <c r="A74" s="242">
        <v>3</v>
      </c>
      <c r="B74" s="298"/>
      <c r="C74" s="298"/>
      <c r="D74" s="298"/>
      <c r="E74" s="298"/>
      <c r="F74" s="298"/>
      <c r="G74" s="298"/>
      <c r="H74" s="205" t="str">
        <f t="shared" ref="H74:H87" si="15">IFERROR(VLOOKUP(B74,Priceนอกอาคาร,2,FALSE),"")</f>
        <v/>
      </c>
      <c r="I74" s="211"/>
      <c r="J74" s="207" t="str">
        <f t="shared" ref="J74" si="16">IFERROR(VLOOKUP(B74,หน่วยนอกอาคาร,2,FALSE),"")</f>
        <v/>
      </c>
      <c r="K74" s="205">
        <f t="shared" ref="K74" si="17">IFERROR(I74*H74,0)</f>
        <v>0</v>
      </c>
      <c r="L74" s="243" t="s">
        <v>13</v>
      </c>
    </row>
    <row r="75" spans="1:12" ht="24.6" hidden="1">
      <c r="A75" s="242">
        <v>4</v>
      </c>
      <c r="B75" s="298"/>
      <c r="C75" s="298"/>
      <c r="D75" s="298"/>
      <c r="E75" s="298"/>
      <c r="F75" s="298"/>
      <c r="G75" s="298"/>
      <c r="H75" s="205" t="str">
        <f t="shared" si="15"/>
        <v/>
      </c>
      <c r="I75" s="211"/>
      <c r="J75" s="207" t="str">
        <f t="shared" ref="J75:J76" si="18">IFERROR(VLOOKUP(B75,หน่วยนอกอาคาร,2,FALSE),"")</f>
        <v/>
      </c>
      <c r="K75" s="205">
        <f t="shared" ref="K75" si="19">IFERROR(I75*H75,0)</f>
        <v>0</v>
      </c>
      <c r="L75" s="243" t="s">
        <v>13</v>
      </c>
    </row>
    <row r="76" spans="1:12" ht="24.6" hidden="1">
      <c r="A76" s="242">
        <v>5</v>
      </c>
      <c r="B76" s="298"/>
      <c r="C76" s="298"/>
      <c r="D76" s="298"/>
      <c r="E76" s="298"/>
      <c r="F76" s="298"/>
      <c r="G76" s="298"/>
      <c r="H76" s="205" t="str">
        <f t="shared" si="15"/>
        <v/>
      </c>
      <c r="I76" s="211"/>
      <c r="J76" s="207" t="str">
        <f t="shared" si="18"/>
        <v/>
      </c>
      <c r="K76" s="205"/>
      <c r="L76" s="243" t="s">
        <v>13</v>
      </c>
    </row>
    <row r="77" spans="1:12" ht="24.6" hidden="1">
      <c r="A77" s="242">
        <v>6</v>
      </c>
      <c r="B77" s="298"/>
      <c r="C77" s="298"/>
      <c r="D77" s="298"/>
      <c r="E77" s="298"/>
      <c r="F77" s="298"/>
      <c r="G77" s="298"/>
      <c r="H77" s="205" t="str">
        <f t="shared" si="15"/>
        <v/>
      </c>
      <c r="I77" s="211"/>
      <c r="J77" s="207" t="str">
        <f t="shared" ref="J77:J87" si="20">IFERROR(VLOOKUP(B77,หน่วยนอกอาคาร,2,FALSE),"")</f>
        <v/>
      </c>
      <c r="K77" s="205">
        <f t="shared" ref="K77" si="21">IFERROR(I77*H77,0)</f>
        <v>0</v>
      </c>
      <c r="L77" s="243" t="s">
        <v>13</v>
      </c>
    </row>
    <row r="78" spans="1:12" ht="27" thickBot="1">
      <c r="A78" s="314" t="s">
        <v>97</v>
      </c>
      <c r="B78" s="315"/>
      <c r="C78" s="315"/>
      <c r="D78" s="315"/>
      <c r="E78" s="315"/>
      <c r="F78" s="315"/>
      <c r="G78" s="315"/>
      <c r="H78" s="315"/>
      <c r="I78" s="315"/>
      <c r="J78" s="315"/>
      <c r="K78" s="244">
        <f>SUM(K70:K77)</f>
        <v>0</v>
      </c>
      <c r="L78" s="245" t="s">
        <v>13</v>
      </c>
    </row>
    <row r="79" spans="1:12" ht="24.6">
      <c r="A79" s="234"/>
      <c r="B79" s="299" t="s">
        <v>450</v>
      </c>
      <c r="C79" s="300"/>
      <c r="D79" s="300"/>
      <c r="E79" s="300"/>
      <c r="F79" s="300"/>
      <c r="G79" s="301"/>
      <c r="H79" s="235"/>
      <c r="I79" s="236"/>
      <c r="J79" s="236"/>
      <c r="K79" s="235"/>
      <c r="L79" s="237"/>
    </row>
    <row r="80" spans="1:12" ht="24.6">
      <c r="A80" s="238" t="s">
        <v>46</v>
      </c>
      <c r="B80" s="302" t="s">
        <v>96</v>
      </c>
      <c r="C80" s="302"/>
      <c r="D80" s="302"/>
      <c r="E80" s="302"/>
      <c r="F80" s="302"/>
      <c r="G80" s="302"/>
      <c r="H80" s="240" t="s">
        <v>47</v>
      </c>
      <c r="I80" s="239" t="s">
        <v>48</v>
      </c>
      <c r="J80" s="239" t="s">
        <v>1</v>
      </c>
      <c r="K80" s="240" t="s">
        <v>49</v>
      </c>
      <c r="L80" s="241" t="s">
        <v>1</v>
      </c>
    </row>
    <row r="81" spans="1:12" ht="24.6">
      <c r="A81" s="242">
        <v>1</v>
      </c>
      <c r="B81" s="298" t="s">
        <v>422</v>
      </c>
      <c r="C81" s="298"/>
      <c r="D81" s="298"/>
      <c r="E81" s="298"/>
      <c r="F81" s="298"/>
      <c r="G81" s="298"/>
      <c r="H81" s="205">
        <v>2000</v>
      </c>
      <c r="I81" s="206">
        <v>1</v>
      </c>
      <c r="J81" s="207" t="str">
        <f t="shared" ref="J81" si="22">IFERROR(VLOOKUP(B81,หน่วยนอกอาคาร,2,FALSE),"")</f>
        <v>วัน</v>
      </c>
      <c r="K81" s="205">
        <f t="shared" ref="K81" si="23">IFERROR(I81*H81,0)</f>
        <v>2000</v>
      </c>
      <c r="L81" s="243" t="s">
        <v>13</v>
      </c>
    </row>
    <row r="82" spans="1:12" ht="24.6">
      <c r="A82" s="242"/>
      <c r="B82" s="298"/>
      <c r="C82" s="298"/>
      <c r="D82" s="298"/>
      <c r="E82" s="298"/>
      <c r="F82" s="298"/>
      <c r="G82" s="298"/>
      <c r="H82" s="205"/>
      <c r="I82" s="206"/>
      <c r="J82" s="207"/>
      <c r="K82" s="205">
        <f t="shared" ref="K82:K87" si="24">IFERROR(I82*H82,0)</f>
        <v>0</v>
      </c>
      <c r="L82" s="243" t="s">
        <v>13</v>
      </c>
    </row>
    <row r="83" spans="1:12" ht="25.2" thickBot="1">
      <c r="A83" s="242"/>
      <c r="B83" s="298"/>
      <c r="C83" s="298"/>
      <c r="D83" s="298"/>
      <c r="E83" s="298"/>
      <c r="F83" s="298"/>
      <c r="G83" s="298"/>
      <c r="H83" s="205"/>
      <c r="I83" s="211"/>
      <c r="J83" s="207" t="str">
        <f t="shared" ref="J83:J84" si="25">IFERROR(VLOOKUP(B83,หน่วยนอกอาคาร,2,FALSE),"")</f>
        <v/>
      </c>
      <c r="K83" s="205">
        <f t="shared" si="24"/>
        <v>0</v>
      </c>
      <c r="L83" s="243" t="s">
        <v>13</v>
      </c>
    </row>
    <row r="84" spans="1:12" ht="25.2" hidden="1" thickBot="1">
      <c r="A84" s="242">
        <v>3</v>
      </c>
      <c r="B84" s="298"/>
      <c r="C84" s="298"/>
      <c r="D84" s="298"/>
      <c r="E84" s="298"/>
      <c r="F84" s="298"/>
      <c r="G84" s="298"/>
      <c r="H84" s="205" t="str">
        <f t="shared" ref="H84" si="26">IFERROR(VLOOKUP(B84,Priceนอกอาคาร,2,FALSE),"")</f>
        <v/>
      </c>
      <c r="I84" s="211"/>
      <c r="J84" s="207" t="str">
        <f t="shared" si="25"/>
        <v/>
      </c>
      <c r="K84" s="205">
        <f t="shared" si="24"/>
        <v>0</v>
      </c>
      <c r="L84" s="243" t="s">
        <v>13</v>
      </c>
    </row>
    <row r="85" spans="1:12" ht="25.2" hidden="1" thickBot="1">
      <c r="A85" s="242">
        <v>4</v>
      </c>
      <c r="B85" s="298"/>
      <c r="C85" s="298"/>
      <c r="D85" s="298"/>
      <c r="E85" s="298"/>
      <c r="F85" s="298"/>
      <c r="G85" s="298"/>
      <c r="H85" s="205" t="str">
        <f t="shared" si="15"/>
        <v/>
      </c>
      <c r="I85" s="211"/>
      <c r="J85" s="207" t="str">
        <f t="shared" si="20"/>
        <v/>
      </c>
      <c r="K85" s="205">
        <f t="shared" si="24"/>
        <v>0</v>
      </c>
      <c r="L85" s="243" t="s">
        <v>13</v>
      </c>
    </row>
    <row r="86" spans="1:12" ht="25.2" hidden="1" thickBot="1">
      <c r="A86" s="246">
        <v>5</v>
      </c>
      <c r="B86" s="306"/>
      <c r="C86" s="306"/>
      <c r="D86" s="306"/>
      <c r="E86" s="306"/>
      <c r="F86" s="306"/>
      <c r="G86" s="306"/>
      <c r="H86" s="247" t="str">
        <f t="shared" si="15"/>
        <v/>
      </c>
      <c r="I86" s="248"/>
      <c r="J86" s="249" t="str">
        <f t="shared" si="20"/>
        <v/>
      </c>
      <c r="K86" s="205">
        <f t="shared" si="24"/>
        <v>0</v>
      </c>
      <c r="L86" s="243" t="s">
        <v>13</v>
      </c>
    </row>
    <row r="87" spans="1:12" ht="23.55" hidden="1" customHeight="1" thickBot="1">
      <c r="A87" s="94">
        <v>6</v>
      </c>
      <c r="B87" s="309"/>
      <c r="C87" s="310"/>
      <c r="D87" s="310"/>
      <c r="E87" s="310"/>
      <c r="F87" s="310"/>
      <c r="G87" s="311"/>
      <c r="H87" s="95" t="str">
        <f t="shared" si="15"/>
        <v/>
      </c>
      <c r="I87" s="105"/>
      <c r="J87" s="96" t="str">
        <f t="shared" si="20"/>
        <v/>
      </c>
      <c r="K87" s="205">
        <f t="shared" si="24"/>
        <v>0</v>
      </c>
      <c r="L87" s="243" t="s">
        <v>13</v>
      </c>
    </row>
    <row r="88" spans="1:12" ht="28.8" customHeight="1">
      <c r="A88" s="36"/>
      <c r="B88" s="308" t="s">
        <v>849</v>
      </c>
      <c r="C88" s="308"/>
      <c r="D88" s="308"/>
      <c r="E88" s="308"/>
      <c r="F88" s="308"/>
      <c r="G88" s="308"/>
      <c r="H88" s="37"/>
      <c r="I88" s="312" t="s">
        <v>97</v>
      </c>
      <c r="J88" s="312"/>
      <c r="K88" s="166">
        <f>SUM(K81:K86)</f>
        <v>2000</v>
      </c>
      <c r="L88" s="26" t="s">
        <v>13</v>
      </c>
    </row>
    <row r="89" spans="1:12" ht="6.6" hidden="1" customHeight="1">
      <c r="A89" s="36"/>
      <c r="B89" s="308"/>
      <c r="C89" s="308"/>
      <c r="D89" s="308"/>
      <c r="E89" s="308"/>
      <c r="F89" s="308"/>
      <c r="G89" s="308"/>
      <c r="H89" s="37"/>
      <c r="I89" s="39"/>
      <c r="J89" s="39"/>
      <c r="K89" s="38"/>
      <c r="L89" s="26"/>
    </row>
    <row r="90" spans="1:12" ht="28.8">
      <c r="A90" s="27"/>
      <c r="B90" s="308"/>
      <c r="C90" s="308"/>
      <c r="D90" s="308"/>
      <c r="E90" s="308"/>
      <c r="F90" s="308"/>
      <c r="G90" s="308"/>
      <c r="H90" s="99"/>
      <c r="I90" s="27"/>
      <c r="J90" s="40" t="s">
        <v>98</v>
      </c>
      <c r="K90" s="119">
        <f>K78+K67+K34+K88</f>
        <v>5810.0599999999995</v>
      </c>
      <c r="L90" s="41" t="s">
        <v>13</v>
      </c>
    </row>
    <row r="91" spans="1:12" ht="27.6" thickBot="1">
      <c r="A91" s="27"/>
      <c r="B91" s="107"/>
      <c r="C91" s="107"/>
      <c r="D91" s="107"/>
      <c r="E91" s="275"/>
      <c r="F91" s="107"/>
      <c r="G91" s="107"/>
      <c r="H91" s="115"/>
      <c r="I91" s="27"/>
      <c r="J91" s="40" t="s">
        <v>540</v>
      </c>
      <c r="K91" s="118">
        <f>K15+K16</f>
        <v>0</v>
      </c>
      <c r="L91" s="41" t="s">
        <v>13</v>
      </c>
    </row>
    <row r="92" spans="1:12" ht="28.2" thickTop="1" thickBot="1">
      <c r="A92" s="27"/>
      <c r="B92" s="107"/>
      <c r="C92" s="107"/>
      <c r="D92" s="107"/>
      <c r="E92" s="107"/>
      <c r="F92" s="107"/>
      <c r="G92" s="107"/>
      <c r="H92" s="115"/>
      <c r="I92" s="27"/>
      <c r="J92" s="40" t="s">
        <v>541</v>
      </c>
      <c r="K92" s="118">
        <f>K90-K91</f>
        <v>5810.0599999999995</v>
      </c>
      <c r="L92" s="41" t="s">
        <v>13</v>
      </c>
    </row>
    <row r="93" spans="1:12" ht="29.4" thickTop="1">
      <c r="A93" s="27"/>
      <c r="B93" s="275"/>
      <c r="C93" s="275"/>
      <c r="D93" s="275"/>
      <c r="E93" s="107"/>
      <c r="F93" s="275"/>
      <c r="G93" s="275"/>
      <c r="H93" s="307" t="s">
        <v>443</v>
      </c>
      <c r="I93" s="307"/>
      <c r="J93" s="307"/>
      <c r="K93" s="97" t="e">
        <f>(K34+K78-K91)/(K20+G20)</f>
        <v>#DIV/0!</v>
      </c>
      <c r="L93" s="41" t="s">
        <v>51</v>
      </c>
    </row>
    <row r="94" spans="1:12" ht="28.8">
      <c r="A94" s="42"/>
      <c r="B94" s="275"/>
      <c r="C94" s="275"/>
      <c r="D94" s="275"/>
      <c r="E94" s="275"/>
      <c r="F94" s="275"/>
      <c r="G94" s="275"/>
      <c r="H94" s="99"/>
      <c r="I94" s="42"/>
      <c r="J94" s="98" t="s">
        <v>609</v>
      </c>
      <c r="K94" s="97" t="e">
        <f>K92/(K20+G20)</f>
        <v>#DIV/0!</v>
      </c>
      <c r="L94" s="43" t="s">
        <v>51</v>
      </c>
    </row>
    <row r="95" spans="1:12" ht="25.8" customHeight="1">
      <c r="A95" s="280"/>
      <c r="B95" s="275"/>
      <c r="C95" s="275"/>
      <c r="D95" s="275"/>
      <c r="E95" s="275"/>
      <c r="F95" s="275"/>
      <c r="G95" s="275"/>
      <c r="H95" s="44"/>
      <c r="I95" s="39"/>
      <c r="J95" s="114" t="s">
        <v>526</v>
      </c>
      <c r="K95" s="195">
        <f>(K20+G20)/K5</f>
        <v>0</v>
      </c>
      <c r="L95" s="116" t="s">
        <v>13</v>
      </c>
    </row>
    <row r="96" spans="1:12" ht="32.549999999999997" customHeight="1">
      <c r="A96" s="303" t="s">
        <v>580</v>
      </c>
      <c r="B96" s="303"/>
      <c r="C96" s="303"/>
      <c r="D96" s="276"/>
      <c r="E96" s="275"/>
      <c r="F96" s="276"/>
      <c r="G96" s="276"/>
      <c r="H96" s="283"/>
      <c r="I96" s="283" t="s">
        <v>707</v>
      </c>
      <c r="J96" s="283"/>
      <c r="K96" s="283"/>
      <c r="L96" s="283"/>
    </row>
    <row r="97" spans="1:16" ht="49.35" customHeight="1">
      <c r="A97" s="294" t="s">
        <v>490</v>
      </c>
      <c r="B97" s="294"/>
      <c r="C97" s="294"/>
      <c r="D97" s="294"/>
      <c r="E97" s="294"/>
      <c r="F97" s="294"/>
      <c r="G97" s="276"/>
      <c r="H97" s="283"/>
      <c r="I97" s="283" t="s">
        <v>576</v>
      </c>
      <c r="J97" s="283"/>
      <c r="K97" s="283"/>
      <c r="L97" s="283"/>
    </row>
    <row r="98" spans="1:16" ht="20.55" customHeight="1">
      <c r="A98" s="304" t="str">
        <f>C8</f>
        <v>นางสาวพัชรพรรณ   พึ่งพา</v>
      </c>
      <c r="B98" s="304"/>
      <c r="C98" s="304"/>
      <c r="D98" s="294"/>
      <c r="E98" s="294"/>
      <c r="F98" s="294"/>
      <c r="G98" s="276"/>
      <c r="H98" s="283"/>
      <c r="I98" s="287" t="s">
        <v>847</v>
      </c>
      <c r="J98" s="287"/>
      <c r="K98" s="287"/>
      <c r="L98" s="281"/>
    </row>
    <row r="99" spans="1:16" ht="20.55" customHeight="1">
      <c r="A99" s="294" t="str">
        <f>VLOOKUP(A98,'Ref.3'!M3:O25,3,0)</f>
        <v>Sales Supervisor</v>
      </c>
      <c r="B99" s="294"/>
      <c r="C99" s="294"/>
      <c r="D99" s="294"/>
      <c r="E99" s="294"/>
      <c r="F99" s="294"/>
      <c r="G99" s="276"/>
      <c r="H99" s="292" t="s">
        <v>859</v>
      </c>
      <c r="I99" s="292"/>
      <c r="J99" s="292"/>
      <c r="K99" s="292"/>
      <c r="L99" s="292"/>
    </row>
    <row r="100" spans="1:16" ht="20.55" customHeight="1">
      <c r="A100" s="274"/>
      <c r="B100" s="274"/>
      <c r="C100" s="274"/>
      <c r="D100" s="277"/>
      <c r="E100" s="276"/>
      <c r="F100" s="277"/>
      <c r="G100" s="277"/>
      <c r="H100" s="288"/>
      <c r="I100" s="203"/>
      <c r="J100" s="203"/>
      <c r="K100" s="283"/>
      <c r="L100" s="204"/>
      <c r="N100" s="293"/>
      <c r="O100" s="293"/>
      <c r="P100" s="293"/>
    </row>
    <row r="101" spans="1:16" ht="24.6">
      <c r="A101" s="305" t="s">
        <v>845</v>
      </c>
      <c r="B101" s="305"/>
      <c r="C101" s="305"/>
      <c r="D101" s="274"/>
      <c r="E101" s="277"/>
      <c r="F101" s="274"/>
      <c r="G101" s="274"/>
      <c r="H101" s="287"/>
      <c r="I101" s="283" t="s">
        <v>705</v>
      </c>
      <c r="J101" s="283"/>
      <c r="K101" s="283"/>
      <c r="L101" s="283"/>
    </row>
    <row r="102" spans="1:16" ht="49.35" customHeight="1">
      <c r="A102" s="294" t="s">
        <v>490</v>
      </c>
      <c r="B102" s="294"/>
      <c r="C102" s="294"/>
      <c r="D102" s="305" t="s">
        <v>858</v>
      </c>
      <c r="E102" s="305"/>
      <c r="F102" s="305"/>
      <c r="G102" s="113"/>
      <c r="H102" s="113"/>
      <c r="I102" s="283" t="s">
        <v>491</v>
      </c>
      <c r="J102" s="283"/>
      <c r="K102" s="283"/>
      <c r="L102" s="283"/>
    </row>
    <row r="103" spans="1:16" ht="46.2" customHeight="1">
      <c r="A103" s="294" t="s">
        <v>846</v>
      </c>
      <c r="B103" s="294"/>
      <c r="C103" s="294"/>
      <c r="D103" s="294" t="s">
        <v>692</v>
      </c>
      <c r="E103" s="294"/>
      <c r="F103" s="294"/>
      <c r="G103" s="113"/>
      <c r="H103" s="113"/>
      <c r="I103" s="288" t="s">
        <v>539</v>
      </c>
      <c r="J103" s="288"/>
      <c r="K103" s="288"/>
      <c r="L103" s="282"/>
    </row>
    <row r="104" spans="1:16" ht="24.6">
      <c r="A104" s="294" t="s">
        <v>848</v>
      </c>
      <c r="B104" s="294"/>
      <c r="C104" s="294"/>
      <c r="D104" s="294" t="s">
        <v>693</v>
      </c>
      <c r="E104" s="294"/>
      <c r="F104" s="294"/>
      <c r="G104" s="113"/>
      <c r="H104" s="289" t="s">
        <v>857</v>
      </c>
      <c r="I104" s="289"/>
      <c r="J104" s="289"/>
      <c r="K104" s="289"/>
      <c r="L104" s="281"/>
    </row>
    <row r="105" spans="1:16">
      <c r="A105" s="113"/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</row>
    <row r="106" spans="1:16">
      <c r="A106" s="113"/>
      <c r="B106" s="113"/>
      <c r="C106" s="113"/>
      <c r="E106" s="113"/>
      <c r="H106" s="113"/>
      <c r="I106" s="113"/>
      <c r="J106" s="113"/>
      <c r="K106" s="113"/>
      <c r="L106" s="113"/>
    </row>
    <row r="107" spans="1:16">
      <c r="A107" s="113"/>
      <c r="B107" s="113"/>
      <c r="C107" s="113"/>
      <c r="H107" s="113"/>
      <c r="I107" s="113"/>
      <c r="J107" s="113"/>
      <c r="K107" s="113"/>
      <c r="L107" s="113"/>
    </row>
    <row r="108" spans="1:16">
      <c r="A108" s="113"/>
      <c r="B108" s="113"/>
      <c r="C108" s="113"/>
      <c r="H108" s="113"/>
      <c r="I108" s="113"/>
      <c r="J108" s="113"/>
      <c r="K108" s="113"/>
      <c r="L108" s="113"/>
    </row>
  </sheetData>
  <dataConsolidate/>
  <mergeCells count="111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5:G15"/>
    <mergeCell ref="H17:J17"/>
    <mergeCell ref="E9:F9"/>
    <mergeCell ref="H9:I9"/>
    <mergeCell ref="E10:F10"/>
    <mergeCell ref="H10:I10"/>
    <mergeCell ref="K10:L10"/>
    <mergeCell ref="B16:G16"/>
    <mergeCell ref="E17:G17"/>
    <mergeCell ref="B12:G12"/>
    <mergeCell ref="B13:G13"/>
    <mergeCell ref="B14:G14"/>
    <mergeCell ref="H18:J18"/>
    <mergeCell ref="H19:J19"/>
    <mergeCell ref="A17:A19"/>
    <mergeCell ref="I20:J20"/>
    <mergeCell ref="B20:C20"/>
    <mergeCell ref="D20:F20"/>
    <mergeCell ref="B28:G28"/>
    <mergeCell ref="B27:G27"/>
    <mergeCell ref="B26:G26"/>
    <mergeCell ref="A21:G21"/>
    <mergeCell ref="B22:G22"/>
    <mergeCell ref="B23:G23"/>
    <mergeCell ref="B25:G25"/>
    <mergeCell ref="B24:G24"/>
    <mergeCell ref="B37:G37"/>
    <mergeCell ref="B38:G38"/>
    <mergeCell ref="B39:G39"/>
    <mergeCell ref="B40:G40"/>
    <mergeCell ref="B74:G74"/>
    <mergeCell ref="B75:G75"/>
    <mergeCell ref="B29:G29"/>
    <mergeCell ref="B31:G31"/>
    <mergeCell ref="B30:G30"/>
    <mergeCell ref="B32:G32"/>
    <mergeCell ref="B33:G33"/>
    <mergeCell ref="B43:G43"/>
    <mergeCell ref="B44:G44"/>
    <mergeCell ref="B45:G45"/>
    <mergeCell ref="B46:G46"/>
    <mergeCell ref="A34:J34"/>
    <mergeCell ref="B36:G36"/>
    <mergeCell ref="B67:G67"/>
    <mergeCell ref="B81:G81"/>
    <mergeCell ref="A78:J78"/>
    <mergeCell ref="I67:J67"/>
    <mergeCell ref="B76:G76"/>
    <mergeCell ref="B71:G71"/>
    <mergeCell ref="B70:G70"/>
    <mergeCell ref="B68:G68"/>
    <mergeCell ref="B69:G69"/>
    <mergeCell ref="B72:G72"/>
    <mergeCell ref="B73:G73"/>
    <mergeCell ref="B77:G77"/>
    <mergeCell ref="B83:G83"/>
    <mergeCell ref="H93:J93"/>
    <mergeCell ref="D97:F97"/>
    <mergeCell ref="D98:F98"/>
    <mergeCell ref="D99:F99"/>
    <mergeCell ref="B88:G88"/>
    <mergeCell ref="B89:G89"/>
    <mergeCell ref="B87:G87"/>
    <mergeCell ref="I88:J88"/>
    <mergeCell ref="B85:G85"/>
    <mergeCell ref="B90:G90"/>
    <mergeCell ref="H104:K104"/>
    <mergeCell ref="K9:L9"/>
    <mergeCell ref="H99:L99"/>
    <mergeCell ref="N100:P100"/>
    <mergeCell ref="A99:C99"/>
    <mergeCell ref="A104:C104"/>
    <mergeCell ref="B41:G41"/>
    <mergeCell ref="B47:G47"/>
    <mergeCell ref="B48:G48"/>
    <mergeCell ref="B42:G42"/>
    <mergeCell ref="B84:G84"/>
    <mergeCell ref="B79:G79"/>
    <mergeCell ref="B80:G80"/>
    <mergeCell ref="A96:C96"/>
    <mergeCell ref="A97:C97"/>
    <mergeCell ref="A98:C98"/>
    <mergeCell ref="A101:C101"/>
    <mergeCell ref="A102:C102"/>
    <mergeCell ref="A103:C103"/>
    <mergeCell ref="B82:G82"/>
    <mergeCell ref="D104:F104"/>
    <mergeCell ref="D103:F103"/>
    <mergeCell ref="D102:F102"/>
    <mergeCell ref="B86:G86"/>
  </mergeCells>
  <phoneticPr fontId="5" type="noConversion"/>
  <dataValidations count="1">
    <dataValidation type="list" allowBlank="1" showInputMessage="1" showErrorMessage="1" sqref="B37:B66 B70 B23:B33" xr:uid="{B52077B7-097D-41B0-84C1-9AC060B759BD}">
      <formula1>นอกอาคาร</formula1>
    </dataValidation>
  </dataValidations>
  <hyperlinks>
    <hyperlink ref="E3" r:id="rId1" xr:uid="{0C25EC42-1A7B-4962-84E2-6C5612B63F80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B87:G87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A98:C98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B74:G76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I103:L103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B81:G86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topLeftCell="B1" zoomScale="70" zoomScaleNormal="70" workbookViewId="0">
      <selection activeCell="I20" sqref="I20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2025-04-23T03:07:12Z</dcterms:modified>
</cp:coreProperties>
</file>