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FDC0732-9103-4EF8-ABD0-CA80D5125D96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</externalReference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7" l="1"/>
  <c r="K31" i="7" s="1"/>
  <c r="J31" i="7"/>
  <c r="H29" i="7"/>
  <c r="K29" i="7" s="1"/>
  <c r="J29" i="7"/>
  <c r="H30" i="7"/>
  <c r="K30" i="7" s="1"/>
  <c r="J30" i="7"/>
  <c r="H32" i="7"/>
  <c r="K32" i="7" s="1"/>
  <c r="J32" i="7"/>
  <c r="J23" i="7"/>
  <c r="H23" i="7"/>
  <c r="K23" i="7" s="1"/>
  <c r="H27" i="7"/>
  <c r="K27" i="7" s="1"/>
  <c r="H26" i="7"/>
  <c r="K26" i="7" s="1"/>
  <c r="J25" i="7"/>
  <c r="H25" i="7"/>
  <c r="K25" i="7" s="1"/>
  <c r="J24" i="7"/>
  <c r="H24" i="7"/>
  <c r="K24" i="7" s="1"/>
  <c r="K81" i="7" l="1"/>
  <c r="H69" i="7"/>
  <c r="K69" i="7" s="1"/>
  <c r="J28" i="7" l="1"/>
  <c r="H28" i="7"/>
  <c r="K28" i="7" s="1"/>
  <c r="H9" i="7" l="1"/>
  <c r="E9" i="7"/>
  <c r="H98" i="7" l="1"/>
  <c r="D103" i="7"/>
  <c r="H103" i="7" l="1"/>
  <c r="K82" i="7" l="1"/>
  <c r="A97" i="7" l="1"/>
  <c r="A98" i="7" l="1"/>
  <c r="K19" i="7" l="1"/>
  <c r="J75" i="7"/>
  <c r="H75" i="7"/>
  <c r="K18" i="7"/>
  <c r="G20" i="7"/>
  <c r="H8" i="7"/>
  <c r="K8" i="7"/>
  <c r="E8" i="7"/>
  <c r="E10" i="7"/>
  <c r="K9" i="7"/>
  <c r="K10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J82" i="7"/>
  <c r="J80" i="7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K89" i="7" s="1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H10" i="7"/>
  <c r="K33" i="7" l="1"/>
  <c r="K20" i="7"/>
  <c r="K94" i="7" s="1"/>
  <c r="K17" i="7"/>
  <c r="K66" i="7"/>
  <c r="K92" i="7" l="1"/>
  <c r="K91" i="7"/>
  <c r="K93" i="7" s="1"/>
</calcChain>
</file>

<file path=xl/sharedStrings.xml><?xml version="1.0" encoding="utf-8"?>
<sst xmlns="http://schemas.openxmlformats.org/spreadsheetml/2006/main" count="2817" uniqueCount="860">
  <si>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</si>
  <si>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</si>
  <si>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</si>
  <si>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</si>
  <si>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</si>
  <si>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</si>
  <si>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</si>
  <si>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</si>
  <si>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</si>
  <si>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</si>
  <si>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</si>
  <si>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</si>
  <si>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</si>
  <si>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</si>
  <si>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</si>
  <si>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</si>
  <si>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</si>
  <si>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</si>
  <si>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</si>
  <si>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</si>
  <si>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</si>
  <si>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</si>
  <si>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</si>
  <si>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</si>
  <si>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</si>
  <si>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</si>
  <si>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</si>
  <si>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</si>
  <si>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</si>
  <si>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</si>
  <si>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</si>
  <si>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</si>
  <si>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</si>
  <si>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</si>
  <si>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</si>
  <si>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</si>
  <si>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</si>
  <si>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</si>
  <si>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</si>
  <si>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</si>
  <si>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</si>
  <si>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</si>
  <si>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</si>
  <si>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</si>
  <si>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</si>
  <si>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</si>
  <si>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</si>
  <si>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</si>
  <si>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</si>
  <si>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</si>
  <si>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</si>
  <si>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</si>
  <si>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</si>
  <si>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</si>
  <si>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</si>
  <si>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</si>
  <si>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</si>
  <si>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</si>
  <si>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</si>
  <si>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</si>
  <si>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</si>
  <si>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</si>
  <si>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</si>
  <si>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</si>
  <si>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</si>
  <si>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</si>
  <si>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</si>
  <si>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</si>
  <si>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</si>
  <si>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</si>
  <si>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</si>
  <si>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</si>
  <si>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</si>
  <si>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</si>
  <si>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</si>
  <si>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</si>
  <si>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</si>
  <si>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</si>
  <si>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</si>
  <si>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</si>
  <si>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</si>
  <si>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</si>
  <si>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</si>
  <si>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</si>
  <si>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</si>
  <si>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</si>
  <si>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</si>
  <si>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</si>
  <si>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</si>
  <si>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</si>
  <si>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</si>
  <si>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</si>
  <si>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</si>
  <si>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</si>
  <si>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</si>
  <si>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</si>
  <si>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</si>
  <si>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</si>
  <si>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</si>
  <si>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</si>
  <si>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</si>
  <si>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</si>
  <si>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</si>
  <si>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</si>
  <si>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</si>
  <si>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</si>
  <si>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</si>
  <si>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</si>
  <si>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</si>
  <si>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</si>
  <si>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</si>
  <si>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</si>
  <si>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</si>
  <si>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</si>
  <si>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</si>
  <si>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</si>
  <si>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</si>
  <si>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</si>
  <si>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</si>
  <si>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</si>
  <si>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</si>
  <si>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</si>
  <si>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</si>
  <si>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</si>
  <si>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</si>
  <si>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</si>
  <si>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</si>
  <si>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</si>
  <si>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</si>
  <si>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</si>
  <si>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</si>
  <si>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</si>
  <si>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</si>
  <si>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</si>
  <si>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</si>
  <si>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</si>
  <si>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</si>
  <si>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</si>
  <si>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</si>
  <si>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</si>
  <si>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</si>
  <si>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</si>
  <si>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</si>
  <si>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</si>
  <si>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</si>
  <si>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</si>
  <si>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</si>
  <si>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</si>
  <si>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</si>
  <si>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</si>
  <si>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</si>
  <si>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</si>
  <si>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</si>
  <si>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</si>
  <si>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</si>
  <si>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</si>
  <si>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</si>
  <si>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</si>
  <si>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</si>
  <si>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</si>
  <si>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</si>
  <si>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</si>
  <si>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</si>
  <si>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</si>
  <si>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</si>
  <si>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</si>
  <si>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</si>
  <si>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</si>
  <si>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</si>
  <si>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</si>
  <si>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</si>
  <si>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</si>
  <si>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</si>
  <si>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</si>
  <si>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</si>
  <si>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</si>
  <si>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</si>
  <si>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</si>
  <si>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</si>
  <si>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</si>
  <si>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</si>
  <si>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</si>
  <si>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</si>
  <si>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</si>
  <si>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</si>
  <si>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</si>
  <si>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</si>
  <si>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</si>
  <si>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</si>
  <si>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</si>
  <si>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</si>
  <si>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</si>
  <si>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</si>
  <si>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</si>
  <si>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</si>
  <si>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</si>
  <si>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</si>
  <si>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</si>
  <si>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</si>
  <si>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</si>
  <si>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</si>
  <si>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</si>
  <si>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</si>
  <si>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</si>
  <si>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</si>
  <si>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</si>
  <si>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</si>
  <si>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</si>
  <si>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</si>
  <si>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</si>
  <si>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</si>
  <si>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</si>
  <si>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</si>
  <si>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</si>
  <si>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</si>
  <si>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</si>
  <si>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</si>
  <si>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</si>
  <si>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</si>
  <si>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</si>
  <si>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</si>
  <si>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</si>
  <si>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</si>
  <si>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</si>
  <si>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</si>
  <si>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</si>
  <si>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</si>
  <si>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</si>
  <si>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</si>
  <si>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</si>
  <si>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</si>
  <si>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</si>
  <si>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</si>
  <si>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</si>
  <si>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</si>
  <si>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</si>
  <si>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</si>
  <si>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</si>
  <si>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</si>
  <si>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</si>
  <si>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</si>
  <si>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</si>
  <si>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</si>
  <si>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</si>
  <si>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</si>
  <si>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</si>
  <si>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</si>
  <si>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</si>
  <si>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</si>
  <si>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</si>
  <si>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</si>
  <si>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</si>
  <si>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</si>
  <si>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</si>
  <si>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</si>
  <si>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</si>
  <si>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</si>
  <si>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</si>
  <si>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</si>
  <si>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</si>
  <si>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</si>
  <si>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</si>
  <si>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</si>
  <si>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</si>
  <si>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</si>
  <si>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</si>
  <si>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</si>
  <si>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</si>
  <si>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</si>
  <si>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</si>
  <si>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</si>
  <si>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</si>
  <si>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</si>
  <si>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</si>
  <si>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</si>
  <si>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</si>
  <si>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</si>
  <si>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</si>
  <si>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</si>
  <si>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</si>
  <si>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</si>
  <si>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</si>
  <si>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</si>
  <si>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</si>
  <si>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</si>
  <si>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</si>
  <si>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</si>
  <si>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</si>
  <si>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</si>
  <si>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</si>
  <si>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</si>
  <si>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</si>
  <si>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</si>
  <si>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</si>
  <si>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</si>
  <si>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</si>
  <si>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</si>
  <si>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</si>
  <si>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</si>
  <si>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</si>
  <si>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</si>
  <si>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</si>
  <si>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</si>
  <si>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</si>
  <si>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</si>
  <si>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</si>
  <si>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</si>
  <si>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</si>
  <si>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</si>
  <si>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</si>
  <si>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</si>
  <si>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</si>
  <si>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</si>
  <si>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</si>
  <si>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</si>
  <si>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</si>
  <si>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</si>
  <si>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</si>
  <si>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</si>
  <si>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</si>
  <si>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</si>
  <si>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</si>
  <si>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</si>
  <si>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</si>
  <si>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</si>
  <si>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</si>
  <si>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</si>
  <si>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</si>
  <si>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</si>
  <si>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</si>
  <si>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</si>
  <si>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</si>
  <si>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</si>
  <si>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</si>
  <si>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</si>
  <si>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</si>
  <si>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</si>
  <si>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</si>
  <si>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</si>
  <si>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</si>
  <si>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</si>
  <si>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</si>
  <si>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</si>
  <si>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</si>
  <si>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</si>
  <si>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</si>
  <si>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</si>
  <si>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</si>
  <si>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</si>
  <si>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</si>
  <si>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</si>
  <si>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</si>
  <si>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</si>
  <si>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</si>
  <si>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</si>
  <si>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</si>
  <si>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</si>
  <si>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</si>
  <si>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</si>
  <si>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</si>
  <si>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</si>
  <si>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</si>
  <si>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</si>
  <si>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</si>
  <si>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</si>
  <si>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</si>
  <si>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</si>
  <si>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</si>
  <si>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</si>
  <si>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</si>
  <si>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</si>
  <si>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</si>
  <si>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</si>
  <si>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</si>
  <si>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</si>
  <si>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</si>
  <si>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</si>
  <si>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</si>
  <si>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</si>
  <si>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</si>
  <si>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</si>
  <si>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</si>
  <si>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</si>
  <si>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</si>
  <si>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</si>
  <si>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</si>
  <si>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</si>
  <si>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</si>
  <si>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</si>
  <si>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</si>
  <si>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</si>
  <si>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</si>
  <si>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</si>
  <si>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</si>
  <si>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</si>
  <si>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</si>
  <si>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</si>
  <si>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</si>
  <si>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</si>
  <si>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</si>
  <si>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</si>
  <si>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</si>
  <si>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</si>
  <si>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</si>
  <si>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</si>
  <si>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</si>
  <si>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</si>
  <si>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</si>
  <si>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</si>
  <si>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</si>
  <si>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</si>
  <si>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</si>
  <si>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</si>
  <si>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</si>
  <si>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</si>
  <si>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</si>
  <si>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</si>
  <si>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</si>
  <si>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</si>
  <si>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</si>
  <si>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</si>
  <si>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</si>
  <si>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</si>
  <si>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</si>
  <si>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</si>
  <si>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</si>
  <si>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</si>
  <si>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</si>
  <si>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</si>
  <si>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</si>
  <si>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</si>
  <si>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</si>
  <si>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</si>
  <si>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</si>
  <si>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</si>
  <si>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</si>
  <si>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</si>
  <si>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</si>
  <si>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</si>
  <si>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</si>
  <si>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</si>
  <si>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</si>
  <si>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</si>
  <si>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</si>
  <si>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</si>
  <si>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</si>
  <si>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</si>
  <si>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</si>
  <si>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</si>
  <si>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</si>
  <si>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</si>
  <si>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</si>
  <si>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</si>
  <si>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</si>
  <si>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</si>
  <si>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</si>
  <si>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</si>
  <si>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</si>
  <si>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</si>
  <si>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</si>
  <si>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</si>
  <si>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</si>
  <si>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</si>
  <si>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</si>
  <si>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</si>
  <si>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</si>
  <si>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</si>
  <si>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</si>
  <si>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</si>
  <si>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</si>
  <si>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</si>
  <si>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</si>
  <si>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</si>
  <si>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</si>
  <si>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</si>
  <si>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</si>
  <si>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</si>
  <si>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</si>
  <si>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</si>
  <si>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</si>
  <si>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</si>
  <si>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</si>
  <si>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</si>
  <si>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</si>
  <si>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</si>
  <si>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</si>
  <si>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</si>
  <si>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</si>
  <si>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</si>
  <si>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</si>
  <si>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</si>
  <si>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</si>
  <si>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</si>
  <si>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</si>
  <si>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</si>
  <si>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</si>
  <si>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</si>
  <si>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</si>
  <si>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</si>
  <si>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</si>
  <si>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</si>
  <si>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</si>
  <si>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</si>
  <si>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</si>
  <si>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</si>
  <si>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</si>
  <si>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</si>
  <si>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</si>
  <si>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</si>
  <si>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</si>
  <si>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</si>
  <si>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</si>
  <si>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</si>
  <si>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</si>
  <si>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</si>
  <si>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</si>
  <si>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</si>
  <si>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</si>
  <si>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</si>
  <si>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</si>
  <si>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</si>
  <si>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</si>
  <si>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</si>
  <si>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</si>
  <si>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</si>
  <si>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</si>
  <si>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</si>
  <si>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</si>
  <si>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</si>
  <si>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</si>
  <si>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</si>
  <si>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</si>
  <si>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</si>
  <si>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</si>
  <si>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</si>
  <si>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</si>
  <si>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</si>
  <si>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</si>
  <si>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</si>
  <si>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</si>
  <si>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</si>
  <si>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</si>
  <si>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</si>
  <si>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</si>
  <si>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</si>
  <si>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</si>
  <si>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</si>
  <si>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</si>
  <si>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</si>
  <si>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</si>
  <si>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</si>
  <si>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</si>
  <si>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</si>
  <si>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</si>
  <si>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</si>
  <si>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</si>
  <si>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</si>
  <si>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</si>
  <si>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</si>
  <si>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</si>
  <si>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</si>
  <si>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</si>
  <si>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</si>
  <si>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</si>
  <si>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</si>
  <si>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</si>
  <si>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</si>
  <si>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</si>
  <si>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</si>
  <si>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</si>
  <si>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</si>
  <si>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</si>
  <si>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</si>
  <si>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</si>
  <si>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</si>
  <si>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</si>
  <si>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</si>
  <si>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</si>
  <si>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</si>
  <si>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</si>
  <si>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</si>
  <si>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</si>
  <si>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</si>
  <si>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</si>
  <si>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</si>
  <si>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</si>
  <si>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</si>
  <si>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</si>
  <si>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</si>
  <si>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</si>
  <si>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</si>
  <si>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</si>
  <si>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</si>
  <si>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</si>
  <si>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</si>
  <si>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</si>
  <si>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</si>
  <si>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</si>
  <si>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</si>
  <si>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</si>
  <si>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</si>
  <si>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</si>
  <si>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</si>
  <si>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</si>
  <si>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</si>
  <si>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</si>
  <si>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</si>
  <si>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</si>
  <si>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</si>
  <si>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</si>
  <si>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</si>
  <si>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</si>
  <si>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</si>
  <si>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</si>
  <si>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</si>
  <si>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</si>
  <si>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</si>
  <si>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</si>
  <si>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</si>
  <si>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</si>
  <si>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</si>
  <si>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</si>
  <si>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</si>
  <si>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</si>
  <si>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</si>
  <si>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</si>
  <si>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</si>
  <si>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</si>
  <si>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</si>
  <si>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</si>
  <si>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</si>
  <si>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</si>
  <si>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</si>
  <si>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</si>
  <si>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</si>
  <si>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</si>
  <si>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</si>
  <si>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</si>
  <si>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</si>
  <si>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</si>
  <si>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</si>
  <si>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</si>
  <si>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</si>
  <si>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</si>
  <si>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</si>
  <si>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</si>
  <si>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</si>
  <si>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</si>
  <si>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</si>
  <si>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</si>
  <si>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</si>
  <si>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</si>
  <si>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</si>
  <si>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</si>
  <si>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</si>
  <si>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</si>
  <si>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</si>
  <si>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</si>
  <si>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</si>
  <si>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</si>
  <si>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</si>
  <si>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</si>
  <si>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</si>
  <si>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</si>
  <si>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</si>
  <si>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</si>
  <si>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</si>
  <si>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</si>
  <si>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</si>
  <si>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</si>
  <si>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</si>
  <si>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</si>
  <si>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</si>
  <si>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</si>
  <si>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</si>
  <si>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</si>
  <si>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</si>
  <si>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</si>
  <si>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</si>
  <si>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</si>
  <si>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</si>
  <si>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</si>
  <si>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</si>
  <si>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</si>
  <si>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</si>
  <si>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</si>
  <si>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</si>
  <si>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</si>
  <si>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</si>
  <si>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</si>
  <si>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</si>
  <si>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</si>
  <si>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</si>
  <si>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</si>
  <si>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</si>
  <si>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</si>
  <si>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</si>
  <si>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</si>
  <si>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</si>
  <si>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</si>
  <si>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</si>
  <si>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</si>
  <si>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</si>
  <si>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</si>
  <si>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</si>
  <si>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</si>
  <si>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</si>
  <si>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</si>
  <si>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</si>
  <si>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</si>
  <si>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</si>
  <si>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</si>
  <si>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</si>
  <si>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</si>
  <si>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</si>
  <si>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</si>
  <si>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</si>
  <si>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</si>
  <si>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</si>
  <si>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</si>
  <si>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</si>
  <si>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</si>
  <si>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</si>
  <si>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</si>
  <si>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</si>
  <si>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</si>
  <si>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</si>
  <si>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</si>
  <si>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</si>
  <si>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</si>
  <si>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</si>
  <si>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</si>
  <si>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</si>
  <si>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</si>
  <si>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</si>
  <si>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</si>
  <si>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</si>
  <si>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</si>
  <si>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</si>
  <si>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</si>
  <si>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</si>
  <si>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</si>
  <si>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</si>
  <si>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</si>
  <si>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</si>
  <si>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</si>
  <si>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</si>
  <si>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</si>
  <si>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</si>
  <si>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</si>
  <si>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</si>
  <si>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</si>
  <si>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</si>
  <si>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</si>
  <si>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</si>
  <si>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</si>
  <si>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</si>
  <si>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</si>
  <si>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</si>
  <si>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</si>
  <si>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</si>
  <si>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</si>
  <si>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</si>
  <si>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</si>
  <si>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</si>
  <si>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</si>
  <si>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</si>
  <si>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</si>
  <si>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</si>
  <si>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</si>
  <si>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</si>
  <si>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</si>
  <si>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</si>
  <si>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</si>
  <si>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</si>
  <si>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</si>
  <si>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</si>
  <si>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</si>
  <si>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</si>
  <si>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</si>
  <si>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</si>
  <si>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</si>
  <si>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</si>
  <si>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</si>
  <si>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</si>
  <si>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</si>
  <si>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</si>
  <si>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</si>
  <si>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</si>
  <si>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</si>
  <si>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</si>
  <si>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</si>
  <si>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</si>
  <si>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</si>
  <si>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</si>
  <si>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</si>
  <si>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</si>
  <si>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</si>
  <si>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</si>
  <si>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</si>
  <si>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</si>
  <si>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</si>
  <si>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</si>
  <si>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</si>
  <si>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</si>
  <si>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</si>
  <si>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</si>
  <si>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</si>
  <si>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</si>
  <si>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</si>
  <si>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</si>
  <si>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</si>
  <si>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</si>
  <si>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</si>
  <si>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</si>
  <si>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</si>
  <si>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</si>
  <si>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</si>
  <si>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</si>
  <si>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</si>
  <si>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</si>
  <si>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</si>
  <si>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</si>
  <si>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</si>
  <si>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</si>
  <si>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</si>
  <si>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</si>
  <si>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</si>
  <si>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</si>
  <si>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</si>
  <si>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</si>
  <si>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</si>
  <si>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</si>
  <si>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</si>
  <si>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</si>
  <si>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</si>
  <si>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</si>
  <si>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</si>
  <si>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</si>
  <si>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</si>
  <si>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</si>
  <si>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</si>
  <si>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</si>
  <si>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</si>
  <si>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</si>
  <si>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</si>
  <si>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</si>
  <si>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</si>
  <si>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</si>
  <si>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</si>
  <si>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</si>
  <si>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</si>
  <si>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โรงแรมโนโวเทล ลิฟวิ่ง กรุงเทพ สุขุมวิท เลกาซี</t>
  </si>
  <si>
    <t>12, 14 ซ. สุขุมวิท 29 แขวงคลองเตยเหนือ เขตวัฒนา กรุงเทพมหานคร 10110</t>
  </si>
  <si>
    <t>https://maps.app.goo.gl/PWk2fhKemakeDSHZ9</t>
  </si>
  <si>
    <t>คุณวรเดช</t>
  </si>
  <si>
    <t>089 969 3578</t>
  </si>
  <si>
    <t>หมายเหตุ โครงการเดินสายร้อยท่อภายนอก 40 เมตรเดินสายใต้ฝ้า60เมตร</t>
  </si>
  <si>
    <t>21/1/2024</t>
  </si>
  <si>
    <t>9065/12025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</si>
</sst>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8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43" fontId="32" fillId="3" borderId="4" xfId="1" applyFont="1" applyFill="1" applyBorder="1" applyAlignment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24</xdr:col>
      <xdr:colOff>466075</xdr:colOff>
      <xdr:row>39</xdr:row>
      <xdr:rowOff>58188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6B6A52-49AF-4F14-84D2-1584BB82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4486875" cy="71024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1;&#3634;&#3609;&#3611;&#3637;2024%20&#3607;&#3633;&#3657;&#3591;&#3627;&#3617;&#3604;/&#3591;&#3634;&#3609;&#3611;&#3637;2024/2024%20Roi+Plan/ROI%20CABLE/2024_Survey%20ROI%20Cable%20%20&#3650;&#3619;&#3591;&#3649;&#3619;&#3617;%20&#3648;&#3623;&#3621;&#3634;%20&#3610;&#3637;%20&#3585;&#3619;&#3640;&#3591;&#3648;&#3607;&#3614;&#3631;%20&#3619;&#3634;&#3594;&#3648;&#3607;&#3623;&#36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1;&#3610;&#3648;&#3610;&#3636;&#3585;&#3648;&#3614;&#3636;&#3656;&#3617;&#3629;&#3640;&#3611;&#3585;&#3619;&#3603;&#3660;/202412/White%20House%20Neo/20240821_Survey%20ROI%20White%20House%20N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28620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6">
          <cell r="E276" t="str">
            <v>ไม่มีค่าใช้จ่ายเรื่อง Internet</v>
          </cell>
          <cell r="F276">
            <v>0</v>
          </cell>
        </row>
        <row r="277">
          <cell r="E277" t="str">
            <v>ค่าใช้จ่าย Internet ความเร็ว 200/200</v>
          </cell>
          <cell r="F277">
            <v>399</v>
          </cell>
        </row>
        <row r="278">
          <cell r="E278" t="str">
            <v>ค่าใช้จ่าย Internet ความเร็ว 300/300</v>
          </cell>
          <cell r="F278">
            <v>499</v>
          </cell>
        </row>
        <row r="279">
          <cell r="E279" t="str">
            <v>ค่าใช้จ่าย Internet ความเร็ว 500/500</v>
          </cell>
          <cell r="F279">
            <v>599</v>
          </cell>
        </row>
        <row r="280">
          <cell r="E280" t="str">
            <v>ค่าใช้จ่าย Internet ความเร็ว 1000/1000</v>
          </cell>
          <cell r="F280">
            <v>799</v>
          </cell>
        </row>
        <row r="281">
          <cell r="E281" t="str">
            <v>ค่าใช้จ่าย Internet ความเร็ว 500/500 (FIX IP)</v>
          </cell>
          <cell r="F281">
            <v>1200</v>
          </cell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</row>
        <row r="3">
          <cell r="E3" t="str">
            <v>Access Point Tenda AC 1200 Wave 2 Celiling Model i</v>
          </cell>
          <cell r="F3">
            <v>2500</v>
          </cell>
        </row>
        <row r="4">
          <cell r="E4" t="str">
            <v>Access Point TP-Link (EAP223) AC1350 Wireless MU-MIMO Gigabit Ceiling Mount</v>
          </cell>
          <cell r="F4">
            <v>2000</v>
          </cell>
        </row>
        <row r="5">
          <cell r="E5" t="str">
            <v xml:space="preserve">Access Point Zyxel NWA1123ACv3 </v>
          </cell>
          <cell r="F5">
            <v>2200</v>
          </cell>
        </row>
        <row r="6">
          <cell r="E6" t="str">
            <v>ROUTER (เราเตอร์) TENDA AC21 - AC2100 DUAL BAND GIGABIT WI-FI ROUTER</v>
          </cell>
          <cell r="F6">
            <v>1177</v>
          </cell>
        </row>
        <row r="7">
          <cell r="E7" t="str">
            <v>ROUTER (เราเตอร์) TENDA AC23 - AC2100 DUAL BAND GIGABIT WI-FI ROUTER</v>
          </cell>
          <cell r="F7">
            <v>1712</v>
          </cell>
        </row>
        <row r="8">
          <cell r="E8" t="str">
            <v>ROUTER (เราเตอร์) TP-LINK INWALL  Roaming</v>
          </cell>
          <cell r="F8">
            <v>2650</v>
          </cell>
        </row>
        <row r="9">
          <cell r="E9" t="str">
            <v>ROUTER (เราเตอร์) TP-LINK EAP265HD Roaming</v>
          </cell>
          <cell r="F9">
            <v>3990</v>
          </cell>
        </row>
        <row r="10">
          <cell r="E10" t="str">
            <v>OMADA Rooming</v>
          </cell>
          <cell r="F10">
            <v>10000</v>
          </cell>
        </row>
        <row r="11">
          <cell r="E11" t="str">
            <v xml:space="preserve">Access Point Omada AC1200 Wireless MU-MIMO Wall-Plate </v>
          </cell>
          <cell r="F11">
            <v>2800</v>
          </cell>
        </row>
        <row r="12">
          <cell r="E12" t="str">
            <v>Tenda i21 AC1200Mbps ceiling gigabit access point PoE</v>
          </cell>
          <cell r="F12">
            <v>1926</v>
          </cell>
        </row>
        <row r="13">
          <cell r="E13" t="str">
            <v>Tenda i24 AC1200Mbps ceiling gigabit access point PoE</v>
          </cell>
          <cell r="F13">
            <v>2568</v>
          </cell>
        </row>
        <row r="14">
          <cell r="E14" t="str">
            <v>AC2100 DUAL-BNLD Gigabitg Wireless Router</v>
          </cell>
          <cell r="F14">
            <v>1050</v>
          </cell>
        </row>
        <row r="15">
          <cell r="E15" t="str">
            <v>ZyXEL Gigabit Switching Hub  (GS1200-5HP V2) 5 Port POE Web-Menager</v>
          </cell>
          <cell r="F15">
            <v>2600</v>
          </cell>
        </row>
        <row r="16"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E20" t="str">
            <v>TP-LINK  TL-SG1024 24-port gigabit rackmount switch Roaming</v>
          </cell>
          <cell r="F20">
            <v>4500</v>
          </cell>
        </row>
        <row r="21"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E22" t="str">
            <v>WI-FI ROUTER Link sys AC1900</v>
          </cell>
          <cell r="F22">
            <v>1000</v>
          </cell>
        </row>
        <row r="23">
          <cell r="E23" t="str">
            <v xml:space="preserve"> Switch TP-Link 24-Port Gigabit Managed WI-FI ROUTER</v>
          </cell>
          <cell r="F23">
            <v>7600</v>
          </cell>
        </row>
        <row r="24">
          <cell r="E24" t="str">
            <v xml:space="preserve"> Switch TP-Link 48-Port Gigabit Managed WI-FI ROUTER</v>
          </cell>
          <cell r="F24">
            <v>12000</v>
          </cell>
        </row>
        <row r="25">
          <cell r="E25" t="str">
            <v>Aruba IOn 1930 8G 2SFP POE 124W Switch (8 x 10/100/1000 PoE+, 2 SFP)</v>
          </cell>
          <cell r="F25">
            <v>9700</v>
          </cell>
        </row>
        <row r="26">
          <cell r="E26" t="str">
            <v>Tenda TND-TEG5328P 24 port 10/100/1000 Managed PoE Switch</v>
          </cell>
          <cell r="F26">
            <v>12500</v>
          </cell>
        </row>
        <row r="27"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E28" t="str">
            <v>Optical Field Connector SC/APC Stech</v>
          </cell>
          <cell r="F28">
            <v>45</v>
          </cell>
        </row>
        <row r="29">
          <cell r="E29" t="str">
            <v>Switch TP-Link TL-SG2210P JetStream 8-Port Gigabit Smart PoE+</v>
          </cell>
          <cell r="F29">
            <v>3400</v>
          </cell>
        </row>
        <row r="30">
          <cell r="E30" t="str">
            <v>Switch TP-LINK TL-SG1218MP 18-Port Gigabit Rackmount Switch with 16 PoE+ (250W)</v>
          </cell>
          <cell r="F30">
            <v>5750</v>
          </cell>
        </row>
        <row r="31">
          <cell r="E31" t="str">
            <v>Switch TP-Link T1600G-52PS(TL-SG2452P) L2-Managed Gigabit POE Switch 48 Port,PoE+</v>
          </cell>
          <cell r="F31">
            <v>26000</v>
          </cell>
        </row>
        <row r="32">
          <cell r="E32" t="str">
            <v>Switch TP-LINK TL-SG3428MP 28-Port Gigabit L2 Managed Switch with 24-Port PoE+</v>
          </cell>
          <cell r="F32">
            <v>10890</v>
          </cell>
        </row>
        <row r="33">
          <cell r="E33" t="str">
            <v>Switch TP-Link TL-SG1008MP 8-Port Gigabit</v>
          </cell>
          <cell r="F33">
            <v>3000</v>
          </cell>
        </row>
        <row r="34">
          <cell r="E34" t="str">
            <v xml:space="preserve">Switch Tenda TEG5310P-8-150W </v>
          </cell>
          <cell r="F34">
            <v>4500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</row>
        <row r="36">
          <cell r="E36" t="str">
            <v>SFP Fiber Single-Mode Fiber (SMF) 10Gb 1310-1490</v>
          </cell>
          <cell r="F36">
            <v>10000</v>
          </cell>
        </row>
        <row r="37">
          <cell r="E37" t="str">
            <v>Mikrotik RB2011UiAS-RM</v>
          </cell>
          <cell r="F37">
            <v>3400</v>
          </cell>
        </row>
        <row r="38">
          <cell r="E38" t="str">
            <v>Mikrotik RB3011UiAS-RM</v>
          </cell>
          <cell r="F38">
            <v>5120</v>
          </cell>
        </row>
        <row r="39">
          <cell r="E39" t="str">
            <v>Mikrotik RB4011iGS+RM</v>
          </cell>
          <cell r="F39">
            <v>7900</v>
          </cell>
        </row>
        <row r="40">
          <cell r="E40" t="str">
            <v>TP-Link XC220-G3V</v>
          </cell>
          <cell r="F40">
            <v>1750</v>
          </cell>
        </row>
        <row r="41"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E43" t="str">
            <v>G7-00006  รางไฟชนิด 6 Outlet Universal มี Surge</v>
          </cell>
          <cell r="F43">
            <v>960</v>
          </cell>
        </row>
        <row r="44">
          <cell r="E44" t="str">
            <v xml:space="preserve">พัดลมระบายอากาศ 4" </v>
          </cell>
          <cell r="F44">
            <v>360</v>
          </cell>
        </row>
        <row r="45">
          <cell r="E45" t="str">
            <v>เครื่องสำรองไฟ UPS 1000VA VERTIV</v>
          </cell>
          <cell r="F45">
            <v>1890</v>
          </cell>
        </row>
        <row r="46">
          <cell r="E46" t="str">
            <v>สาย Lan cat6 305M</v>
          </cell>
          <cell r="F46">
            <v>3300</v>
          </cell>
        </row>
        <row r="47">
          <cell r="E47" t="str">
            <v>สาย Lan cat5e 305M</v>
          </cell>
          <cell r="F47">
            <v>1800</v>
          </cell>
        </row>
        <row r="48">
          <cell r="E48" t="str">
            <v>lan cat5e Outdoor 305M</v>
          </cell>
          <cell r="F48">
            <v>2630</v>
          </cell>
        </row>
        <row r="49">
          <cell r="E49" t="str">
            <v>เบ็ตเตล็ด กิ๊ปตอกสาย Lan</v>
          </cell>
          <cell r="F49">
            <v>960</v>
          </cell>
        </row>
        <row r="50"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E51" t="str">
            <v>US-6004 CAT 5E Locking Plug Boot  1 ถุง ถุงละ 10 ตัว</v>
          </cell>
          <cell r="F51">
            <v>50</v>
          </cell>
        </row>
        <row r="52">
          <cell r="E52" t="str">
            <v>ตัวต่อกลาง Lan Link CAT 5E LINK รุ่น US-4005IL</v>
          </cell>
          <cell r="F52">
            <v>60</v>
          </cell>
        </row>
        <row r="53">
          <cell r="E53" t="str">
            <v>SFP Fiber Single-Mode Fiber (SMF) 1.25Gb 1310-1490</v>
          </cell>
          <cell r="F53">
            <v>1200</v>
          </cell>
        </row>
        <row r="54">
          <cell r="E54" t="str">
            <v>SFP Fiber Single-Mode Fiber (SMF) 10 Gb 1310-1490</v>
          </cell>
          <cell r="F54">
            <v>8500</v>
          </cell>
        </row>
        <row r="55">
          <cell r="E55" t="str">
            <v>SFP Lan  1.25Gb</v>
          </cell>
          <cell r="F55">
            <v>1050</v>
          </cell>
        </row>
        <row r="56">
          <cell r="E56" t="str">
            <v>Wall Mouth indoor 4 port  (SC/APC)</v>
          </cell>
          <cell r="F56">
            <v>570</v>
          </cell>
        </row>
        <row r="57"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E64" t="str">
            <v>Mikrotik CCR2004-16G-2S+</v>
          </cell>
          <cell r="F64">
            <v>21000</v>
          </cell>
        </row>
        <row r="65">
          <cell r="E65" t="str">
            <v xml:space="preserve">Mikrotik CCR1016-12S-1S+  </v>
          </cell>
          <cell r="F65">
            <v>28620</v>
          </cell>
        </row>
        <row r="66">
          <cell r="E66" t="str">
            <v>Mikrotik CCR ROUTER1009 -7C - 1C - 1S+</v>
          </cell>
          <cell r="F66">
            <v>16620</v>
          </cell>
        </row>
        <row r="67">
          <cell r="E67" t="str">
            <v>6-24 Port F.O.RACK MOUNT DRAWER</v>
          </cell>
          <cell r="F67">
            <v>2404</v>
          </cell>
        </row>
        <row r="68">
          <cell r="E68" t="str">
            <v>4 SC/UPC DUPLEX ADPTER SNAP PLATE</v>
          </cell>
          <cell r="F68">
            <v>220</v>
          </cell>
        </row>
        <row r="69">
          <cell r="E69" t="str">
            <v>LC/UPC  SC/UPC SM PATCH CORD 3M</v>
          </cell>
          <cell r="F69">
            <v>180</v>
          </cell>
        </row>
        <row r="70">
          <cell r="E70" t="str">
            <v>LC/UPC  SC/APC SM PATCH CORD 3M</v>
          </cell>
          <cell r="F70">
            <v>180</v>
          </cell>
        </row>
        <row r="71">
          <cell r="E71" t="str">
            <v>LC/UPC  FC/APC SM PATCH CORD 3M</v>
          </cell>
          <cell r="F71">
            <v>180</v>
          </cell>
        </row>
        <row r="72">
          <cell r="E72" t="str">
            <v>SC/APC  SC/APC SM PATCH CORD 3M</v>
          </cell>
          <cell r="F72">
            <v>180</v>
          </cell>
        </row>
        <row r="73">
          <cell r="E73" t="str">
            <v>SC/UPC  SC/UPC SM PATCH CORD 3M</v>
          </cell>
          <cell r="F73">
            <v>180</v>
          </cell>
        </row>
        <row r="74">
          <cell r="E74" t="str">
            <v>SC/UPC  SC/APC SM PATCH CORD 3M</v>
          </cell>
          <cell r="F74">
            <v>180</v>
          </cell>
        </row>
        <row r="75">
          <cell r="E75" t="str">
            <v>FC/APC  SC/UPC SM PATCH CORD 3M</v>
          </cell>
          <cell r="F75">
            <v>180</v>
          </cell>
        </row>
        <row r="76">
          <cell r="E76" t="str">
            <v>FC/APC  SC/APC SM PATCH CORD 3M</v>
          </cell>
          <cell r="F76">
            <v>180</v>
          </cell>
        </row>
        <row r="77">
          <cell r="E77" t="str">
            <v>LAN Cat6 3m สีฟ้า</v>
          </cell>
          <cell r="F77">
            <v>84</v>
          </cell>
        </row>
        <row r="78">
          <cell r="E78" t="str">
            <v>LAN Cat6 1m สีแดง</v>
          </cell>
          <cell r="F78">
            <v>52</v>
          </cell>
        </row>
        <row r="79">
          <cell r="E79" t="str">
            <v>LAN Cat6 1m สีเหลือง</v>
          </cell>
          <cell r="F79">
            <v>52</v>
          </cell>
        </row>
        <row r="80">
          <cell r="E80" t="str">
            <v xml:space="preserve">FWDM </v>
          </cell>
          <cell r="F80">
            <v>1500</v>
          </cell>
        </row>
        <row r="81">
          <cell r="E81" t="str">
            <v>Atten 3 dBm (Fiber Optic)</v>
          </cell>
          <cell r="F81">
            <v>80</v>
          </cell>
        </row>
        <row r="82">
          <cell r="E82" t="str">
            <v>Atten 5 dBm (Fiber Optic)</v>
          </cell>
          <cell r="F82">
            <v>80</v>
          </cell>
        </row>
        <row r="83">
          <cell r="E83" t="str">
            <v>OLT- 4 PON</v>
          </cell>
          <cell r="F83">
            <v>25500</v>
          </cell>
        </row>
        <row r="84">
          <cell r="E84" t="str">
            <v>OLT-1812-8PON</v>
          </cell>
          <cell r="F84">
            <v>37500</v>
          </cell>
        </row>
        <row r="85">
          <cell r="E85" t="str">
            <v>OLT-GPON W&amp;D 16 PON</v>
          </cell>
          <cell r="F85">
            <v>64000</v>
          </cell>
        </row>
        <row r="86">
          <cell r="E86" t="str">
            <v>OLT TP Link DS-P7001-08 PON</v>
          </cell>
          <cell r="F86">
            <v>75000</v>
          </cell>
        </row>
        <row r="87">
          <cell r="E87" t="str">
            <v>OLT TP Link DS-P7001-016 PON</v>
          </cell>
          <cell r="F87">
            <v>162800</v>
          </cell>
        </row>
        <row r="88">
          <cell r="E88" t="str">
            <v>Power Supply</v>
          </cell>
          <cell r="F88">
            <v>3713</v>
          </cell>
        </row>
        <row r="89">
          <cell r="E89" t="str">
            <v>SFP PON</v>
          </cell>
          <cell r="F89">
            <v>1871</v>
          </cell>
        </row>
        <row r="90">
          <cell r="E90" t="str">
            <v>EOC MASTER EOCM-8002 (ABI)</v>
          </cell>
          <cell r="F90">
            <v>30000</v>
          </cell>
        </row>
        <row r="91">
          <cell r="E91" t="str">
            <v>EOC MASTER EOCM-8004U CA (ABI)</v>
          </cell>
          <cell r="F91">
            <v>50000</v>
          </cell>
        </row>
        <row r="92">
          <cell r="E92" t="str">
            <v>EOC Master Node (อินเตอร์เน็ต)</v>
          </cell>
          <cell r="F92">
            <v>12500</v>
          </cell>
        </row>
        <row r="93">
          <cell r="E93" t="str">
            <v>RF1802A-P EOC Bridge</v>
          </cell>
          <cell r="F93">
            <v>1000</v>
          </cell>
        </row>
        <row r="94">
          <cell r="E94" t="str">
            <v>Routher EoCS-5004 WDRLTCEC (ABI) Eoc slave</v>
          </cell>
          <cell r="F94">
            <v>1500</v>
          </cell>
        </row>
        <row r="95">
          <cell r="E95" t="str">
            <v>ONT-Bridge 1Gb GPON</v>
          </cell>
          <cell r="F95">
            <v>914</v>
          </cell>
        </row>
        <row r="96">
          <cell r="E96" t="str">
            <v>ONT-Bridge 1Gb GPON With Cable</v>
          </cell>
          <cell r="F96">
            <v>1442</v>
          </cell>
        </row>
        <row r="97">
          <cell r="E97" t="str">
            <v>ONU With Wifi AC1200 ax220</v>
          </cell>
          <cell r="F97">
            <v>1914</v>
          </cell>
        </row>
        <row r="98">
          <cell r="E98" t="str">
            <v>ONU With Wifi AX1800</v>
          </cell>
          <cell r="F98">
            <v>2770</v>
          </cell>
        </row>
        <row r="99">
          <cell r="E99" t="str">
            <v>Blockless PLC Splitter 1:2 JBN</v>
          </cell>
          <cell r="F99">
            <v>210</v>
          </cell>
        </row>
        <row r="100">
          <cell r="E100" t="str">
            <v>Blockless PLC Splitter 1:4 JBN</v>
          </cell>
          <cell r="F100">
            <v>290</v>
          </cell>
        </row>
        <row r="101">
          <cell r="E101" t="str">
            <v>Blockless PLC Splitter 1:8 JBN</v>
          </cell>
          <cell r="F101">
            <v>480</v>
          </cell>
        </row>
        <row r="102">
          <cell r="E102" t="str">
            <v>Blockless PLC Splitter 1:16 JBN</v>
          </cell>
          <cell r="F102">
            <v>1100</v>
          </cell>
        </row>
        <row r="103">
          <cell r="E103" t="str">
            <v>Dorp Closure spliller  FTTX  1x16 (เปล่า) HTSC-TL17 inline  JBN</v>
          </cell>
          <cell r="F103">
            <v>1500</v>
          </cell>
        </row>
        <row r="104">
          <cell r="E104" t="str">
            <v>Dual Window Optical Fiber Coupler 1x2</v>
          </cell>
          <cell r="F104">
            <v>550</v>
          </cell>
        </row>
        <row r="105">
          <cell r="E105" t="str">
            <v>Dual Window Optical Fiber Coupler 1x4</v>
          </cell>
          <cell r="F105">
            <v>1400</v>
          </cell>
        </row>
        <row r="106">
          <cell r="E106" t="str">
            <v>Dual Window Optical Fiber Coupler 1x8</v>
          </cell>
          <cell r="F106">
            <v>1700</v>
          </cell>
        </row>
        <row r="107">
          <cell r="E107" t="str">
            <v>Rack 42U เฉพาะโครง ความสูง 205 mm</v>
          </cell>
          <cell r="F107">
            <v>9200</v>
          </cell>
        </row>
        <row r="108">
          <cell r="E108" t="str">
            <v>ถาดใส่ Rack</v>
          </cell>
          <cell r="F108">
            <v>300</v>
          </cell>
        </row>
        <row r="109">
          <cell r="E109" t="str">
            <v>Combiner 20ch Cable Active</v>
          </cell>
          <cell r="F109">
            <v>5500</v>
          </cell>
        </row>
        <row r="110">
          <cell r="E110" t="str">
            <v>Modulator Single Side Band Cable</v>
          </cell>
          <cell r="F110">
            <v>3000</v>
          </cell>
        </row>
        <row r="111"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E112" t="str">
            <v>EDFA PON 8 Port</v>
          </cell>
          <cell r="F112">
            <v>55000</v>
          </cell>
        </row>
        <row r="113">
          <cell r="E113" t="str">
            <v>Encoder 4:1 Hisolution</v>
          </cell>
          <cell r="F113">
            <v>51360</v>
          </cell>
        </row>
        <row r="114">
          <cell r="E114" t="str">
            <v>Encoder 8:2 Hisolution IP</v>
          </cell>
          <cell r="F114">
            <v>86884</v>
          </cell>
        </row>
        <row r="115">
          <cell r="E115" t="str">
            <v>CA 8 HD ENCODER (ยอดยิ่ง)</v>
          </cell>
          <cell r="F115">
            <v>64000</v>
          </cell>
        </row>
        <row r="116">
          <cell r="E116" t="str">
            <v>CA-TRANS 2 TS</v>
          </cell>
          <cell r="F116">
            <v>18000</v>
          </cell>
        </row>
        <row r="117">
          <cell r="E117" t="str">
            <v>CA-TRANS 5 TS ip</v>
          </cell>
          <cell r="F117">
            <v>35000</v>
          </cell>
        </row>
        <row r="118">
          <cell r="E118" t="str">
            <v>CA-TRANS 12 TS ip</v>
          </cell>
          <cell r="F118">
            <v>75000</v>
          </cell>
        </row>
        <row r="119">
          <cell r="E119" t="str">
            <v>CA-TRANS 16 TS ip</v>
          </cell>
          <cell r="F119">
            <v>110000</v>
          </cell>
        </row>
        <row r="120">
          <cell r="E120" t="str">
            <v xml:space="preserve">Filter  Cable </v>
          </cell>
          <cell r="F120">
            <v>107</v>
          </cell>
        </row>
        <row r="121">
          <cell r="E121" t="str">
            <v>Filter TAFN</v>
          </cell>
          <cell r="F121">
            <v>300</v>
          </cell>
        </row>
        <row r="122">
          <cell r="E122" t="str">
            <v>Mikro Node</v>
          </cell>
          <cell r="F122">
            <v>500</v>
          </cell>
        </row>
        <row r="123">
          <cell r="E123" t="str">
            <v>Mikro Node Fttx WDM</v>
          </cell>
          <cell r="F123">
            <v>750</v>
          </cell>
        </row>
        <row r="124">
          <cell r="E124" t="str">
            <v>NODE IN DOOR WR1001j FC/APC</v>
          </cell>
          <cell r="F124">
            <v>2150</v>
          </cell>
        </row>
        <row r="125">
          <cell r="E125" t="str">
            <v>NODE IN DOOR WR1001j SC/APC</v>
          </cell>
          <cell r="F125">
            <v>2150</v>
          </cell>
        </row>
        <row r="126">
          <cell r="E126" t="str">
            <v>NODE OUT DOOR 2 Output 860 Mhz (Cable)</v>
          </cell>
          <cell r="F126">
            <v>2800</v>
          </cell>
        </row>
        <row r="127">
          <cell r="E127" t="str">
            <v>NODE OUT DOOR 4 Output 860 Mhz (Cable)</v>
          </cell>
          <cell r="F127">
            <v>4800</v>
          </cell>
        </row>
        <row r="128">
          <cell r="E128" t="str">
            <v>Trunk Amp (CTV) TA860R Return 860 Mhz.</v>
          </cell>
          <cell r="F128">
            <v>1900</v>
          </cell>
        </row>
        <row r="129">
          <cell r="E129" t="str">
            <v>Trunk Amp WB8130KL Return 860MHz. Hisolution</v>
          </cell>
          <cell r="F129">
            <v>3060</v>
          </cell>
        </row>
        <row r="130"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E134" t="str">
            <v xml:space="preserve">Line Power Insert Outdoor (YY)                               </v>
          </cell>
          <cell r="F134">
            <v>400</v>
          </cell>
        </row>
        <row r="135"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E137" t="str">
            <v>PIN Connector RG11</v>
          </cell>
          <cell r="F137">
            <v>115</v>
          </cell>
        </row>
        <row r="138">
          <cell r="E138" t="str">
            <v>Splice Block RG11</v>
          </cell>
          <cell r="F138">
            <v>90</v>
          </cell>
        </row>
        <row r="139"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E140" t="str">
            <v>RG11 Co-Axial dBy Black  Shild 90% (305m/Roll)</v>
          </cell>
          <cell r="F140">
            <v>8.6562999999999999</v>
          </cell>
        </row>
        <row r="141">
          <cell r="E141" t="str">
            <v>RG11 Co-Axial DMG Data Lan Cable Shield Slink 95% (305m./Roll)</v>
          </cell>
          <cell r="F141">
            <v>10.75</v>
          </cell>
        </row>
        <row r="142">
          <cell r="E142" t="str">
            <v>RG6 Co-Axial (DLC) DMG Black Slink Shield 95% (305m./Roll)</v>
          </cell>
          <cell r="F142">
            <v>6.5</v>
          </cell>
        </row>
        <row r="143">
          <cell r="E143" t="str">
            <v>RG6 Co-Axial (DLC) DMG White Shild 95% (305m./Roll)</v>
          </cell>
          <cell r="F143">
            <v>4.4939999999999998</v>
          </cell>
        </row>
        <row r="144">
          <cell r="E144" t="str">
            <v>Closuer for 4-48C 2in&amp;2out (Accessories) W-ICL-002-48F</v>
          </cell>
          <cell r="F144">
            <v>950</v>
          </cell>
        </row>
        <row r="145">
          <cell r="E145" t="str">
            <v>Closuer for 4-48C 3in&amp;3out (Accessories) W-ICL-003-48F</v>
          </cell>
          <cell r="F145">
            <v>1650</v>
          </cell>
        </row>
        <row r="146">
          <cell r="E146" t="str">
            <v>Fiber splice Closure 1:4 U1-CS08 (Sippskan)</v>
          </cell>
          <cell r="F146">
            <v>2200</v>
          </cell>
        </row>
        <row r="147">
          <cell r="E147" t="str">
            <v>Fiber splice Closure 1:8 U1-CS08 (Sippskan)</v>
          </cell>
          <cell r="F147">
            <v>2500</v>
          </cell>
        </row>
        <row r="148">
          <cell r="E148" t="str">
            <v>Fiber splice Closure 1:16 U1-CS08 (Sippskan)</v>
          </cell>
          <cell r="F148">
            <v>2850</v>
          </cell>
        </row>
        <row r="149">
          <cell r="E149" t="str">
            <v xml:space="preserve">Outdoor Waterproof Optical Cable 10m.2C </v>
          </cell>
          <cell r="F149">
            <v>850</v>
          </cell>
        </row>
        <row r="150">
          <cell r="E150" t="str">
            <v>Wall Mouth indoor 4 port  (SC/APC)</v>
          </cell>
          <cell r="F150">
            <v>510</v>
          </cell>
        </row>
        <row r="151">
          <cell r="E151" t="str">
            <v>ตู้เหล็ก #2</v>
          </cell>
          <cell r="F151">
            <v>590</v>
          </cell>
        </row>
        <row r="152">
          <cell r="E152" t="str">
            <v>Dual Window Optical Fiber Coupler 50/50 - 90/10</v>
          </cell>
          <cell r="F152">
            <v>550</v>
          </cell>
        </row>
        <row r="153">
          <cell r="E153" t="str">
            <v xml:space="preserve">Splitter indoor 2 ways 5-1000Mhz.(DSB-21G) CTV-YY     </v>
          </cell>
          <cell r="F153">
            <v>26.75</v>
          </cell>
        </row>
        <row r="154"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E158" t="str">
            <v xml:space="preserve">Jack Trunk RG6 F-24A   </v>
          </cell>
          <cell r="F158">
            <v>18</v>
          </cell>
        </row>
        <row r="159"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E161" t="str">
            <v>F-F Type RG6 ต่อตรง</v>
          </cell>
          <cell r="F161">
            <v>2.34</v>
          </cell>
        </row>
        <row r="162">
          <cell r="E162" t="str">
            <v>JACK TV แบบงอ ตัวผู้ (TVM75) HSTN</v>
          </cell>
          <cell r="F162">
            <v>4.3899999999999997</v>
          </cell>
        </row>
        <row r="163"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E164" t="str">
            <v>Cable Tie Bandex 200x4.8 mm black (8")</v>
          </cell>
          <cell r="F164">
            <v>0.55000000000000004</v>
          </cell>
        </row>
        <row r="165">
          <cell r="E165" t="str">
            <v>Cable Tie Bandex 200x4.8 mm white (8")</v>
          </cell>
          <cell r="F165">
            <v>0.55000000000000004</v>
          </cell>
        </row>
        <row r="166">
          <cell r="E166" t="str">
            <v>Cable mark 4 white (100เส้น/ถุง)</v>
          </cell>
          <cell r="F166">
            <v>1</v>
          </cell>
        </row>
        <row r="167">
          <cell r="E167" t="str">
            <v>Optical Patch Cord SM 3.00nm.length 3 mete</v>
          </cell>
          <cell r="F167">
            <v>180</v>
          </cell>
        </row>
        <row r="168">
          <cell r="E168" t="str">
            <v xml:space="preserve">Set Top Box Digital </v>
          </cell>
          <cell r="F168">
            <v>490</v>
          </cell>
        </row>
        <row r="169">
          <cell r="E169" t="str">
            <v>Set Top Box Digital Hotel Mode (SV Tech)</v>
          </cell>
          <cell r="F169">
            <v>850</v>
          </cell>
        </row>
        <row r="170">
          <cell r="E170" t="str">
            <v>Set Top Box Digital Hotel Mode (SAMART)</v>
          </cell>
          <cell r="F170">
            <v>870</v>
          </cell>
        </row>
        <row r="171">
          <cell r="E171" t="str">
            <v>2 MP Fixed Camera Hikvision DS-2CD1027G2-LUF</v>
          </cell>
          <cell r="F171">
            <v>1750</v>
          </cell>
        </row>
        <row r="172">
          <cell r="E172" t="str">
            <v>2 MP Dome Camera Hikvision DS-2CD1327G2-LUF</v>
          </cell>
          <cell r="F172">
            <v>1750</v>
          </cell>
        </row>
        <row r="173">
          <cell r="E173" t="str">
            <v>2 MP Outdoor Dome Network Camara (VIGI C220I)</v>
          </cell>
          <cell r="F173">
            <v>1198</v>
          </cell>
        </row>
        <row r="174">
          <cell r="E174" t="str">
            <v>2 MP Outdoor Bullet Network Camara (VIGI C320I)</v>
          </cell>
          <cell r="F174">
            <v>1104</v>
          </cell>
        </row>
        <row r="175">
          <cell r="E175" t="str">
            <v>2 MP Turret Network Camara  (VIGI C420I)</v>
          </cell>
          <cell r="F175">
            <v>11404</v>
          </cell>
        </row>
        <row r="176">
          <cell r="E176" t="str">
            <v>3 MP Outdoor Bullet Network Camara  (VIGI C300HP)</v>
          </cell>
          <cell r="F176">
            <v>1198</v>
          </cell>
        </row>
        <row r="177">
          <cell r="E177" t="str">
            <v>3 MP Turret Network Camara (VIGI C400HP)</v>
          </cell>
          <cell r="F177">
            <v>1198</v>
          </cell>
        </row>
        <row r="178">
          <cell r="E178" t="str">
            <v>3 MP Mini Dome Network Camara (VIGI C2301 Mini)</v>
          </cell>
          <cell r="F178">
            <v>1716</v>
          </cell>
        </row>
        <row r="179">
          <cell r="E179" t="str">
            <v>3 MP  Full-Color Dome Network Camara (VIGI C230)</v>
          </cell>
          <cell r="F179">
            <v>1848</v>
          </cell>
        </row>
        <row r="180">
          <cell r="E180" t="str">
            <v>3 MP  Outdoor Full-Color Bullet Network Camara (VIGI C330)</v>
          </cell>
          <cell r="F180">
            <v>1716</v>
          </cell>
        </row>
        <row r="181">
          <cell r="E181" t="str">
            <v>3 MP Full-Color Turret Network Camara (VIGI C430)</v>
          </cell>
          <cell r="F181">
            <v>1716</v>
          </cell>
        </row>
        <row r="182">
          <cell r="E182" t="str">
            <v>4 MP  Full-Color Dome Network Camara (VIGI C240)</v>
          </cell>
          <cell r="F182">
            <v>2038</v>
          </cell>
        </row>
        <row r="183">
          <cell r="E183" t="str">
            <v>4 MP  Outdoor Full-Color Bullet Network Camara (VIGI C340)</v>
          </cell>
          <cell r="F183">
            <v>1944</v>
          </cell>
        </row>
        <row r="184">
          <cell r="E184" t="str">
            <v>4 MP Full-Color Turret Network Camara (VIGI C440)</v>
          </cell>
          <cell r="F184">
            <v>1944</v>
          </cell>
        </row>
        <row r="185">
          <cell r="E185" t="str">
            <v>3 MP Outdoor Dome Network Camara (VIGI C230I)</v>
          </cell>
          <cell r="F185">
            <v>1524</v>
          </cell>
        </row>
        <row r="186">
          <cell r="E186" t="str">
            <v>3 MP Outdoor Bullet Network Camara (VIGI C330I)</v>
          </cell>
          <cell r="F186">
            <v>1404</v>
          </cell>
        </row>
        <row r="187">
          <cell r="E187" t="str">
            <v>3 MP Turret Network Camara  (VIGI C430I)</v>
          </cell>
          <cell r="F187">
            <v>1404</v>
          </cell>
        </row>
        <row r="188">
          <cell r="E188" t="str">
            <v>4 MP Outdoor Dome Network Camara (VIGI C240I)</v>
          </cell>
          <cell r="F188">
            <v>1716</v>
          </cell>
        </row>
        <row r="189">
          <cell r="E189" t="str">
            <v>4 MP Outdoor Bullet Network Camara (VIGI C340I)</v>
          </cell>
          <cell r="F189">
            <v>1644</v>
          </cell>
        </row>
        <row r="190">
          <cell r="E190" t="str">
            <v>4 MP Turret Network Camara  (VIGI C440I)</v>
          </cell>
          <cell r="F190">
            <v>1644</v>
          </cell>
        </row>
        <row r="191">
          <cell r="E191" t="str">
            <v>4 MP  Full-Color Plan/Tilt Network Camara (VIGI C540 4mm)</v>
          </cell>
          <cell r="F191">
            <v>2616</v>
          </cell>
        </row>
        <row r="192">
          <cell r="E192" t="str">
            <v>4 MP Outdoor Full-Color Wi-fi Bullet Network Camara (VIGI C340W 4mm)</v>
          </cell>
          <cell r="F192">
            <v>2328</v>
          </cell>
        </row>
        <row r="193">
          <cell r="E193" t="str">
            <v>4 MP  Full-Color Wi-fi Turret Network Camara (VIGI C440W 4mm)</v>
          </cell>
          <cell r="F193">
            <v>2220</v>
          </cell>
        </row>
        <row r="194">
          <cell r="E194" t="str">
            <v>4 MP  Full-Color Wi-fi Plan/Tilt Network Camara (VIGI C440W 4mm)</v>
          </cell>
          <cell r="F194">
            <v>3024</v>
          </cell>
        </row>
        <row r="195">
          <cell r="E195" t="str">
            <v>4 Channel PoE Network Video Recorder (VIGI NVR 1004 H-4P)</v>
          </cell>
          <cell r="F195">
            <v>3108</v>
          </cell>
        </row>
        <row r="196">
          <cell r="E196" t="str">
            <v>4 Channel PoE Network Video Recorder (VIGI NVR 1104 H-4P)</v>
          </cell>
          <cell r="F196">
            <v>3060</v>
          </cell>
        </row>
        <row r="197">
          <cell r="E197" t="str">
            <v>8 Channel Network Video Recorder (VIGI NVR 1008 H)</v>
          </cell>
          <cell r="F197">
            <v>2820</v>
          </cell>
        </row>
        <row r="198">
          <cell r="E198" t="str">
            <v>8 Channel PoE Network Video Recorder (VIGI NVR 1008 H8MP)</v>
          </cell>
          <cell r="F198">
            <v>4668</v>
          </cell>
        </row>
        <row r="199">
          <cell r="E199" t="str">
            <v>16 Channel Network Video Recorder (VIGI NVR 1016 H)</v>
          </cell>
          <cell r="F199">
            <v>4308</v>
          </cell>
        </row>
        <row r="200">
          <cell r="E200" t="str">
            <v>32 Channel Network Video Recorder (VIGI NVR 4032 H)</v>
          </cell>
          <cell r="F200">
            <v>11268</v>
          </cell>
        </row>
        <row r="201">
          <cell r="E201" t="str">
            <v>1 TB HDD CCTV SEAGATE SKYHAWK</v>
          </cell>
          <cell r="F201">
            <v>1700</v>
          </cell>
        </row>
        <row r="202">
          <cell r="E202" t="str">
            <v>4 TB HDD CCTV SEAGATE SKYHAWK</v>
          </cell>
          <cell r="F202">
            <v>4800</v>
          </cell>
        </row>
        <row r="203">
          <cell r="E203" t="str">
            <v>10 TB HDD CCTV SEAGATE SKYHAWK</v>
          </cell>
          <cell r="F203">
            <v>11000</v>
          </cell>
        </row>
        <row r="204"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E210" t="str">
            <v>ท่อต่อตรง สีขาว 16-20 มิล</v>
          </cell>
          <cell r="F210">
            <v>20</v>
          </cell>
        </row>
        <row r="211">
          <cell r="E211" t="str">
            <v>ข้องอ 45-90 องศา</v>
          </cell>
          <cell r="F211">
            <v>15</v>
          </cell>
        </row>
        <row r="212">
          <cell r="E212" t="str">
            <v>แคมป์ก้ามปู สีขาว 16-20 มิล</v>
          </cell>
          <cell r="F212">
            <v>8</v>
          </cell>
        </row>
        <row r="213">
          <cell r="E213" t="str">
            <v>ค่าจ้าง ดำเนินการ(พนักงาน)</v>
          </cell>
          <cell r="F213">
            <v>1300</v>
          </cell>
        </row>
        <row r="214">
          <cell r="E214" t="str">
            <v>ค่าจ้าง ดำเนินการ(พนักงาน 2คน)</v>
          </cell>
          <cell r="F214">
            <v>1000</v>
          </cell>
        </row>
        <row r="215">
          <cell r="E215" t="str">
            <v>ค่าจ้าง ดำเนินการ(พนักงาน 3คน)</v>
          </cell>
          <cell r="F215">
            <v>1500</v>
          </cell>
        </row>
        <row r="216">
          <cell r="E216" t="str">
            <v>ค่าจ้าง ดำเนินการ(พนักงาน 4คน)</v>
          </cell>
          <cell r="F216">
            <v>2000</v>
          </cell>
        </row>
        <row r="217">
          <cell r="E217" t="str">
            <v>Fibre Optic 1 Core 1000 M per Roll</v>
          </cell>
          <cell r="F217">
            <v>3</v>
          </cell>
        </row>
        <row r="218">
          <cell r="E218" t="str">
            <v xml:space="preserve">Optic Fiber Cable Figure 4Cores ADSS  </v>
          </cell>
          <cell r="F218">
            <v>11</v>
          </cell>
        </row>
        <row r="219">
          <cell r="E219" t="str">
            <v xml:space="preserve">Optic Fiber Cable Figure 12 Cores  ADSS     </v>
          </cell>
          <cell r="F219">
            <v>15</v>
          </cell>
        </row>
        <row r="220">
          <cell r="E220" t="str">
            <v xml:space="preserve">Optic Fiber Cable Figure 24 Cores ADSS       </v>
          </cell>
          <cell r="F220">
            <v>19</v>
          </cell>
        </row>
        <row r="221">
          <cell r="E221" t="str">
            <v>Optic Fiber Cable Figure 48 Cores ADSS</v>
          </cell>
          <cell r="F221">
            <v>38</v>
          </cell>
        </row>
        <row r="222">
          <cell r="E222" t="str">
            <v>Drop Wire Clamp (ตัวล็อคสาย)</v>
          </cell>
          <cell r="F222">
            <v>6</v>
          </cell>
        </row>
        <row r="223">
          <cell r="E223" t="str">
            <v>Preformed Guy Grip Deadend 11.5 mm</v>
          </cell>
          <cell r="F223">
            <v>17</v>
          </cell>
        </row>
        <row r="224">
          <cell r="E224" t="str">
            <v>Preformed Guy Grip Deadend 7 mm</v>
          </cell>
          <cell r="F224">
            <v>14</v>
          </cell>
        </row>
        <row r="225">
          <cell r="E225" t="str">
            <v>Preformed Guy Grip Deadend 2.5 mm</v>
          </cell>
          <cell r="F225">
            <v>19</v>
          </cell>
        </row>
        <row r="226"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E228" t="str">
            <v>ค่าจ้าง พาดสาย OUTDOOR 4-48Cores ADSS , RG11 (SUB)</v>
          </cell>
          <cell r="F228">
            <v>14</v>
          </cell>
        </row>
        <row r="229"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E243" t="str">
            <v>ค่าจ้าง มุดท่อเดินสาย/เมตร (SUB)</v>
          </cell>
          <cell r="F243">
            <v>40</v>
          </cell>
        </row>
        <row r="244">
          <cell r="E244" t="str">
            <v>ค่าจ้าง main hold 2500 บาท/บ่อ(SUB)</v>
          </cell>
          <cell r="F244">
            <v>2500</v>
          </cell>
        </row>
        <row r="245"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E246" t="str">
            <v>Duct Sealing Compoun</v>
          </cell>
          <cell r="F246">
            <v>535</v>
          </cell>
        </row>
        <row r="247"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E248" t="str">
            <v>ค่า SPLICER INSTALL ODF ( นอกเวลาทำการ )</v>
          </cell>
          <cell r="F248">
            <v>1500</v>
          </cell>
        </row>
        <row r="249"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E250" t="str">
            <v>ค่า SPLICER CLOSURE OUTDOOR (นอกเวลาทำการ)</v>
          </cell>
          <cell r="F250">
            <v>1500</v>
          </cell>
        </row>
        <row r="251"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E255" t="str">
            <v>ค่าเช่าโครงข่าย NT</v>
          </cell>
          <cell r="F255">
            <v>1500</v>
          </cell>
        </row>
        <row r="256">
          <cell r="E256" t="str">
            <v>ค่าเช่าโครงข่าย UIH , DTAC</v>
          </cell>
          <cell r="F256">
            <v>2500</v>
          </cell>
        </row>
        <row r="257">
          <cell r="E257" t="str">
            <v>ค่าเช่าท่อเดินสาย NT</v>
          </cell>
          <cell r="F257">
            <v>3000</v>
          </cell>
        </row>
        <row r="258">
          <cell r="E258" t="str">
            <v>ค่าเชื่อมสัญญาณ NT , UIH , DTAC (onetime)</v>
          </cell>
          <cell r="F258">
            <v>15000</v>
          </cell>
        </row>
        <row r="259">
          <cell r="E259" t="str">
            <v>Transmodulator 2 ความถี่</v>
          </cell>
          <cell r="F259">
            <v>15000</v>
          </cell>
        </row>
        <row r="260">
          <cell r="E260" t="str">
            <v>Transmodulator 4 ความถี่</v>
          </cell>
          <cell r="F260">
            <v>22000</v>
          </cell>
        </row>
        <row r="261">
          <cell r="E261" t="str">
            <v>Transmodulator 6 ความถี่</v>
          </cell>
          <cell r="F261">
            <v>34000</v>
          </cell>
        </row>
        <row r="262">
          <cell r="E262" t="str">
            <v>Encoder Input4 HDMI</v>
          </cell>
          <cell r="F262">
            <v>21000</v>
          </cell>
        </row>
        <row r="263">
          <cell r="E263" t="str">
            <v>Encoder Input8 HDMI</v>
          </cell>
          <cell r="F263">
            <v>33000</v>
          </cell>
        </row>
        <row r="264">
          <cell r="E264" t="str">
            <v>Transcoder HLS To UDP - 8 Channels</v>
          </cell>
          <cell r="F264">
            <v>25000</v>
          </cell>
        </row>
        <row r="265">
          <cell r="E265" t="str">
            <v>Transcoder 8 HDMI inputs, 4 DVB-T output</v>
          </cell>
          <cell r="F265">
            <v>70000</v>
          </cell>
        </row>
        <row r="266">
          <cell r="E266" t="str">
            <v>Set Top Box Hako Pro</v>
          </cell>
          <cell r="F266">
            <v>2200</v>
          </cell>
        </row>
        <row r="267">
          <cell r="E267" t="str">
            <v>TV Xiaomi 34"</v>
          </cell>
          <cell r="F267">
            <v>4590</v>
          </cell>
        </row>
        <row r="268">
          <cell r="E268" t="str">
            <v>TV Xiaomi 43"</v>
          </cell>
          <cell r="F268">
            <v>7990</v>
          </cell>
        </row>
        <row r="269">
          <cell r="E269" t="str">
            <v>TV Xiaomi 58"</v>
          </cell>
          <cell r="F269">
            <v>11500</v>
          </cell>
        </row>
        <row r="270"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E275" t="str">
            <v xml:space="preserve">OLT TP-LINK รุ่น DS-P7001-8 </v>
          </cell>
          <cell r="F275">
            <v>54500</v>
          </cell>
        </row>
        <row r="276">
          <cell r="E276" t="str">
            <v xml:space="preserve">TP LInk OLT   8PON </v>
          </cell>
          <cell r="F276">
            <v>54500</v>
          </cell>
        </row>
        <row r="277">
          <cell r="E277" t="str">
            <v xml:space="preserve">TP LInk OLT 16PON </v>
          </cell>
          <cell r="F277">
            <v>92800</v>
          </cell>
        </row>
        <row r="278"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PWk2fhKemakeDSHZ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5"/>
      <c r="E246" s="69" t="s">
        <v>835</v>
      </c>
      <c r="F246" s="202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283" t="s">
        <v>301</v>
      </c>
      <c r="C281" s="284" t="s">
        <v>13</v>
      </c>
      <c r="E281" s="287" t="s">
        <v>301</v>
      </c>
      <c r="F281" s="199">
        <v>399</v>
      </c>
      <c r="G281" s="77"/>
    </row>
    <row r="282" spans="2:7">
      <c r="B282" s="283" t="s">
        <v>302</v>
      </c>
      <c r="C282" s="284" t="s">
        <v>13</v>
      </c>
      <c r="E282" s="287" t="s">
        <v>302</v>
      </c>
      <c r="F282" s="198">
        <v>499</v>
      </c>
      <c r="G282" s="76"/>
    </row>
    <row r="283" spans="2:7">
      <c r="B283" s="283" t="s">
        <v>303</v>
      </c>
      <c r="C283" s="284" t="s">
        <v>13</v>
      </c>
      <c r="E283" s="287" t="s">
        <v>303</v>
      </c>
      <c r="F283" s="198">
        <v>599</v>
      </c>
      <c r="G283" s="76"/>
    </row>
    <row r="284" spans="2:7">
      <c r="B284" s="283" t="s">
        <v>455</v>
      </c>
      <c r="C284" s="284" t="s">
        <v>13</v>
      </c>
      <c r="E284" s="28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283" t="s">
        <v>33</v>
      </c>
      <c r="C287" s="283" t="s">
        <v>67</v>
      </c>
      <c r="E287" s="78" t="s">
        <v>69</v>
      </c>
      <c r="F287" s="79" t="s">
        <v>103</v>
      </c>
    </row>
    <row r="288" spans="2:7">
      <c r="B288" s="283" t="s">
        <v>55</v>
      </c>
      <c r="C288" s="283" t="s">
        <v>161</v>
      </c>
      <c r="E288" s="286" t="s">
        <v>70</v>
      </c>
      <c r="F288" s="79" t="s">
        <v>140</v>
      </c>
    </row>
    <row r="289" spans="2:7">
      <c r="B289" s="283" t="s">
        <v>54</v>
      </c>
      <c r="C289" s="283" t="s">
        <v>162</v>
      </c>
      <c r="E289" s="286" t="s">
        <v>71</v>
      </c>
      <c r="F289" s="79" t="s">
        <v>163</v>
      </c>
    </row>
    <row r="290" spans="2:7">
      <c r="B290" s="283" t="s">
        <v>90</v>
      </c>
      <c r="C290" s="283" t="s">
        <v>66</v>
      </c>
      <c r="E290" s="286" t="s">
        <v>72</v>
      </c>
      <c r="F290" s="79" t="s">
        <v>104</v>
      </c>
    </row>
    <row r="291" spans="2:7">
      <c r="B291" s="283" t="s">
        <v>91</v>
      </c>
      <c r="C291" s="283" t="s">
        <v>108</v>
      </c>
      <c r="E291" s="286" t="s">
        <v>73</v>
      </c>
      <c r="F291" s="79" t="s">
        <v>815</v>
      </c>
    </row>
    <row r="292" spans="2:7">
      <c r="B292" s="283" t="s">
        <v>92</v>
      </c>
      <c r="C292" s="283"/>
      <c r="E292" s="286" t="s">
        <v>74</v>
      </c>
      <c r="F292" s="79" t="s">
        <v>105</v>
      </c>
    </row>
    <row r="293" spans="2:7">
      <c r="B293" s="283" t="s">
        <v>56</v>
      </c>
      <c r="C293" s="283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2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zoomScale="60" zoomScaleNormal="80" workbookViewId="0">
      <selection activeCell="H10" sqref="H10:I10"/>
    </sheetView>
  </sheetViews>
  <sheetFormatPr defaultRowHeight="14.4"/>
  <cols>
    <col min="1" max="1" width="6.44140625" bestFit="1" customWidth="1"/>
    <col min="2" max="2" width="27.21875" customWidth="1"/>
    <col min="3" max="3" width="38.77734375" customWidth="1"/>
    <col min="4" max="4" width="17.44140625" customWidth="1"/>
    <col min="5" max="5" width="18.5546875" customWidth="1"/>
    <col min="6" max="6" width="17.44140625" customWidth="1"/>
    <col min="7" max="7" width="6.886718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67" t="s">
        <v>439</v>
      </c>
      <c r="D1" s="367"/>
      <c r="E1" s="367"/>
      <c r="F1" s="367"/>
      <c r="G1" s="367"/>
      <c r="H1" s="367"/>
      <c r="I1" s="368"/>
      <c r="J1" s="133" t="s">
        <v>93</v>
      </c>
      <c r="K1" s="358" t="s">
        <v>859</v>
      </c>
      <c r="L1" s="359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60" t="s">
        <v>858</v>
      </c>
      <c r="L2" s="361"/>
    </row>
    <row r="3" spans="1:12" ht="27">
      <c r="A3" s="362" t="s">
        <v>292</v>
      </c>
      <c r="B3" s="363"/>
      <c r="C3" s="165" t="s">
        <v>852</v>
      </c>
      <c r="D3" s="139" t="s">
        <v>95</v>
      </c>
      <c r="E3" s="376" t="s">
        <v>854</v>
      </c>
      <c r="F3" s="377"/>
      <c r="G3" s="377"/>
      <c r="H3" s="377"/>
      <c r="I3" s="139" t="s">
        <v>308</v>
      </c>
      <c r="J3" s="370" t="s">
        <v>336</v>
      </c>
      <c r="K3" s="370"/>
      <c r="L3" s="371"/>
    </row>
    <row r="4" spans="1:12" ht="27">
      <c r="A4" s="362" t="s">
        <v>94</v>
      </c>
      <c r="B4" s="363"/>
      <c r="C4" s="372" t="s">
        <v>853</v>
      </c>
      <c r="D4" s="373"/>
      <c r="E4" s="373"/>
      <c r="F4" s="373"/>
      <c r="G4" s="373"/>
      <c r="H4" s="373"/>
      <c r="I4" s="139" t="s">
        <v>601</v>
      </c>
      <c r="J4" s="374" t="s">
        <v>603</v>
      </c>
      <c r="K4" s="374"/>
      <c r="L4" s="375"/>
    </row>
    <row r="5" spans="1:12" ht="27">
      <c r="A5" s="362" t="s">
        <v>340</v>
      </c>
      <c r="B5" s="363"/>
      <c r="C5" s="268" t="s">
        <v>344</v>
      </c>
      <c r="D5" s="139" t="s">
        <v>305</v>
      </c>
      <c r="E5" s="140">
        <v>2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264</v>
      </c>
      <c r="L5" s="143" t="s">
        <v>307</v>
      </c>
    </row>
    <row r="6" spans="1:12" ht="27">
      <c r="A6" s="362" t="s">
        <v>312</v>
      </c>
      <c r="B6" s="363"/>
      <c r="C6" s="369" t="s">
        <v>855</v>
      </c>
      <c r="D6" s="365"/>
      <c r="E6" s="365"/>
      <c r="F6" s="365"/>
      <c r="G6" s="139" t="s">
        <v>314</v>
      </c>
      <c r="H6" s="365" t="s">
        <v>325</v>
      </c>
      <c r="I6" s="365"/>
      <c r="J6" s="139" t="s">
        <v>315</v>
      </c>
      <c r="K6" s="369" t="s">
        <v>856</v>
      </c>
      <c r="L6" s="366"/>
    </row>
    <row r="7" spans="1:12" ht="27">
      <c r="A7" s="362" t="s">
        <v>313</v>
      </c>
      <c r="B7" s="363"/>
      <c r="C7" s="364" t="s">
        <v>845</v>
      </c>
      <c r="D7" s="364"/>
      <c r="E7" s="364"/>
      <c r="F7" s="364"/>
      <c r="G7" s="139" t="s">
        <v>314</v>
      </c>
      <c r="H7" s="365" t="s">
        <v>845</v>
      </c>
      <c r="I7" s="365"/>
      <c r="J7" s="139" t="s">
        <v>315</v>
      </c>
      <c r="K7" s="365" t="s">
        <v>845</v>
      </c>
      <c r="L7" s="366"/>
    </row>
    <row r="8" spans="1:12" ht="27">
      <c r="A8" s="144"/>
      <c r="B8" s="139" t="s">
        <v>101</v>
      </c>
      <c r="C8" s="153" t="s">
        <v>720</v>
      </c>
      <c r="D8" s="139" t="s">
        <v>314</v>
      </c>
      <c r="E8" s="351" t="str">
        <f>VLOOKUP(C8,'Ref.3'!M3:P25,3,0)</f>
        <v xml:space="preserve"> Assistant  Sales Manager</v>
      </c>
      <c r="F8" s="351"/>
      <c r="G8" s="139" t="s">
        <v>311</v>
      </c>
      <c r="H8" s="351" t="str">
        <f>VLOOKUP(C8,'Ref.3'!M3:P25,4,0)</f>
        <v>Hospitality</v>
      </c>
      <c r="I8" s="351"/>
      <c r="J8" s="139" t="s">
        <v>315</v>
      </c>
      <c r="K8" s="348" t="str">
        <f>VLOOKUP(C8,'Ref.3'!M3:P25,2,0)</f>
        <v>065-238-7603</v>
      </c>
      <c r="L8" s="349"/>
    </row>
    <row r="9" spans="1:12" ht="27">
      <c r="A9" s="144"/>
      <c r="B9" s="139" t="s">
        <v>309</v>
      </c>
      <c r="C9" s="154" t="s">
        <v>182</v>
      </c>
      <c r="D9" s="139" t="s">
        <v>240</v>
      </c>
      <c r="E9" s="347" t="str">
        <f>VLOOKUP(C9,'Ref.3'!B4:G43,2,0)</f>
        <v>LK</v>
      </c>
      <c r="F9" s="347"/>
      <c r="G9" s="139" t="s">
        <v>291</v>
      </c>
      <c r="H9" s="347" t="str">
        <f>VLOOKUP(C9,'Ref.3'!B4:F43,5,0)</f>
        <v>C</v>
      </c>
      <c r="I9" s="347"/>
      <c r="J9" s="139" t="s">
        <v>316</v>
      </c>
      <c r="K9" s="348" t="str">
        <f>VLOOKUP(H9,'Ref.3'!G4:H18,2,0)</f>
        <v>นายมานพ เป่าไม้</v>
      </c>
      <c r="L9" s="349"/>
    </row>
    <row r="10" spans="1:12" ht="27">
      <c r="A10" s="145"/>
      <c r="B10" s="139" t="s">
        <v>296</v>
      </c>
      <c r="C10" s="146"/>
      <c r="D10" s="139" t="s">
        <v>310</v>
      </c>
      <c r="E10" s="350" t="str">
        <f>VLOOKUP(C9,'Ref.3'!B4:F43,2,0)</f>
        <v>LK</v>
      </c>
      <c r="F10" s="350"/>
      <c r="G10" s="139" t="s">
        <v>390</v>
      </c>
      <c r="H10" s="347" t="e">
        <f>VLOOKUP(C10,'Ref.3'!B4:F43,3,0)</f>
        <v>#N/A</v>
      </c>
      <c r="I10" s="347"/>
      <c r="J10" s="139" t="s">
        <v>315</v>
      </c>
      <c r="K10" s="351" t="str">
        <f>VLOOKUP(K9,'Ref.3'!M29:N42,2,0)</f>
        <v>089-495-3695</v>
      </c>
      <c r="L10" s="352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55" t="s">
        <v>96</v>
      </c>
      <c r="C12" s="356"/>
      <c r="D12" s="356"/>
      <c r="E12" s="356"/>
      <c r="F12" s="356"/>
      <c r="G12" s="35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40" t="s">
        <v>531</v>
      </c>
      <c r="C13" s="341"/>
      <c r="D13" s="341"/>
      <c r="E13" s="341"/>
      <c r="F13" s="341"/>
      <c r="G13" s="342"/>
      <c r="H13" s="252"/>
      <c r="I13" s="253"/>
      <c r="J13" s="254" t="s">
        <v>51</v>
      </c>
      <c r="K13" s="255">
        <f>I13*H13</f>
        <v>0</v>
      </c>
      <c r="L13" s="256" t="s">
        <v>13</v>
      </c>
    </row>
    <row r="14" spans="1:12" ht="24.6">
      <c r="A14" s="251">
        <v>2</v>
      </c>
      <c r="B14" s="340" t="s">
        <v>532</v>
      </c>
      <c r="C14" s="341"/>
      <c r="D14" s="341"/>
      <c r="E14" s="341"/>
      <c r="F14" s="341"/>
      <c r="G14" s="342"/>
      <c r="H14" s="252"/>
      <c r="I14" s="253"/>
      <c r="J14" s="254" t="s">
        <v>51</v>
      </c>
      <c r="K14" s="255">
        <f t="shared" ref="K14:K15" si="0">I14*H14</f>
        <v>0</v>
      </c>
      <c r="L14" s="256" t="s">
        <v>13</v>
      </c>
    </row>
    <row r="15" spans="1:12" ht="24.6">
      <c r="A15" s="251">
        <v>3</v>
      </c>
      <c r="B15" s="343" t="s">
        <v>297</v>
      </c>
      <c r="C15" s="344"/>
      <c r="D15" s="344"/>
      <c r="E15" s="344"/>
      <c r="F15" s="344"/>
      <c r="G15" s="345"/>
      <c r="H15" s="252"/>
      <c r="I15" s="253"/>
      <c r="J15" s="257" t="s">
        <v>50</v>
      </c>
      <c r="K15" s="255">
        <f t="shared" si="0"/>
        <v>0</v>
      </c>
      <c r="L15" s="256" t="s">
        <v>13</v>
      </c>
    </row>
    <row r="16" spans="1:12" ht="24.6">
      <c r="A16" s="251">
        <v>4</v>
      </c>
      <c r="B16" s="353" t="s">
        <v>298</v>
      </c>
      <c r="C16" s="353"/>
      <c r="D16" s="353"/>
      <c r="E16" s="353"/>
      <c r="F16" s="353"/>
      <c r="G16" s="353"/>
      <c r="H16" s="258"/>
      <c r="I16" s="253"/>
      <c r="J16" s="257" t="s">
        <v>50</v>
      </c>
      <c r="K16" s="255">
        <f t="shared" ref="K16" si="1">I16*H16</f>
        <v>0</v>
      </c>
      <c r="L16" s="259" t="s">
        <v>13</v>
      </c>
    </row>
    <row r="17" spans="1:12" ht="24.6">
      <c r="A17" s="328">
        <v>5</v>
      </c>
      <c r="B17" s="260" t="s">
        <v>518</v>
      </c>
      <c r="C17" s="261"/>
      <c r="D17" s="260" t="s">
        <v>523</v>
      </c>
      <c r="E17" s="354"/>
      <c r="F17" s="354"/>
      <c r="G17" s="354"/>
      <c r="H17" s="346" t="s">
        <v>299</v>
      </c>
      <c r="I17" s="346"/>
      <c r="J17" s="346"/>
      <c r="K17" s="263">
        <f>SUM(K13:K16)</f>
        <v>0</v>
      </c>
      <c r="L17" s="264" t="s">
        <v>13</v>
      </c>
    </row>
    <row r="18" spans="1:12" ht="24.6">
      <c r="A18" s="329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26" t="s">
        <v>806</v>
      </c>
      <c r="I18" s="326"/>
      <c r="J18" s="326"/>
      <c r="K18" s="263">
        <f>H14</f>
        <v>0</v>
      </c>
      <c r="L18" s="264" t="s">
        <v>13</v>
      </c>
    </row>
    <row r="19" spans="1:12" ht="24.6">
      <c r="A19" s="330"/>
      <c r="B19" s="265" t="s">
        <v>504</v>
      </c>
      <c r="C19" s="262"/>
      <c r="D19" s="272">
        <v>2567</v>
      </c>
      <c r="E19" s="273"/>
      <c r="F19" s="274"/>
      <c r="G19" s="266"/>
      <c r="H19" s="327" t="s">
        <v>304</v>
      </c>
      <c r="I19" s="327"/>
      <c r="J19" s="327"/>
      <c r="K19" s="267">
        <f>VLOOKUP(H19,'Ref.1'!E280:F285,2,0)</f>
        <v>0</v>
      </c>
      <c r="L19" s="264" t="s">
        <v>13</v>
      </c>
    </row>
    <row r="20" spans="1:12" ht="27.6" thickBot="1">
      <c r="A20" s="190">
        <v>6</v>
      </c>
      <c r="B20" s="333" t="s">
        <v>807</v>
      </c>
      <c r="C20" s="334"/>
      <c r="D20" s="335" t="s">
        <v>808</v>
      </c>
      <c r="E20" s="336"/>
      <c r="F20" s="336"/>
      <c r="G20" s="191">
        <f>H13</f>
        <v>0</v>
      </c>
      <c r="H20" s="192" t="s">
        <v>13</v>
      </c>
      <c r="I20" s="331" t="s">
        <v>809</v>
      </c>
      <c r="J20" s="332"/>
      <c r="K20" s="193">
        <f>K18-K19</f>
        <v>0</v>
      </c>
      <c r="L20" s="194" t="s">
        <v>13</v>
      </c>
    </row>
    <row r="21" spans="1:12" ht="24.6">
      <c r="A21" s="337" t="s">
        <v>521</v>
      </c>
      <c r="B21" s="338"/>
      <c r="C21" s="338"/>
      <c r="D21" s="338"/>
      <c r="E21" s="338"/>
      <c r="F21" s="338"/>
      <c r="G21" s="338"/>
      <c r="H21" s="188"/>
      <c r="I21" s="187"/>
      <c r="J21" s="187"/>
      <c r="K21" s="188"/>
      <c r="L21" s="189"/>
    </row>
    <row r="22" spans="1:12" ht="24.6">
      <c r="A22" s="32" t="s">
        <v>46</v>
      </c>
      <c r="B22" s="339" t="s">
        <v>577</v>
      </c>
      <c r="C22" s="339"/>
      <c r="D22" s="339"/>
      <c r="E22" s="339"/>
      <c r="F22" s="339"/>
      <c r="G22" s="339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5.8" customHeight="1">
      <c r="A23" s="211">
        <v>1</v>
      </c>
      <c r="B23" s="289" t="s">
        <v>57</v>
      </c>
      <c r="C23" s="290"/>
      <c r="D23" s="290"/>
      <c r="E23" s="290"/>
      <c r="F23" s="290"/>
      <c r="G23" s="291"/>
      <c r="H23" s="288">
        <f>IFERROR(VLOOKUP(B23,'[1]Ref.1'!$E$2:$G$291,2,FALSE),"")</f>
        <v>11</v>
      </c>
      <c r="I23" s="209">
        <v>300</v>
      </c>
      <c r="J23" s="209" t="str">
        <f>IFERROR(VLOOKUP(B23,'[1]Ref.1'!$E$2:$G$291,3,FALSE),"")</f>
        <v>เมตร</v>
      </c>
      <c r="K23" s="288">
        <f t="shared" ref="K23" si="2">IFERROR(I23*H23,0)</f>
        <v>3300</v>
      </c>
      <c r="L23" s="212" t="s">
        <v>13</v>
      </c>
    </row>
    <row r="24" spans="1:12" ht="24.6">
      <c r="A24" s="206">
        <v>2</v>
      </c>
      <c r="B24" s="289" t="s">
        <v>424</v>
      </c>
      <c r="C24" s="290"/>
      <c r="D24" s="290"/>
      <c r="E24" s="290"/>
      <c r="F24" s="290"/>
      <c r="G24" s="291"/>
      <c r="H24" s="288">
        <f>IFERROR(VLOOKUP(B24,'[1]Ref.1'!$E$2:$G$291,2,FALSE),"")</f>
        <v>2150</v>
      </c>
      <c r="I24" s="208">
        <v>1</v>
      </c>
      <c r="J24" s="209" t="str">
        <f>IFERROR(VLOOKUP(B24,'[1]Ref.1'!$E$2:$G$291,3,FALSE),"")</f>
        <v>ตัว</v>
      </c>
      <c r="K24" s="288">
        <f t="shared" ref="K24:K27" si="3">IFERROR(I24*H24,0)</f>
        <v>2150</v>
      </c>
      <c r="L24" s="212" t="s">
        <v>13</v>
      </c>
    </row>
    <row r="25" spans="1:12" ht="24.6">
      <c r="A25" s="211">
        <v>3</v>
      </c>
      <c r="B25" s="289" t="s">
        <v>17</v>
      </c>
      <c r="C25" s="290"/>
      <c r="D25" s="290"/>
      <c r="E25" s="290"/>
      <c r="F25" s="290"/>
      <c r="G25" s="291"/>
      <c r="H25" s="288">
        <f>IFERROR(VLOOKUP(B25,'[1]Ref.1'!$E$2:$G$291,2,FALSE),"")</f>
        <v>1400</v>
      </c>
      <c r="I25" s="208">
        <v>2</v>
      </c>
      <c r="J25" s="209" t="str">
        <f>IFERROR(VLOOKUP(B25,'[1]Ref.1'!$E$2:$G$291,3,FALSE),"")</f>
        <v>ตัว</v>
      </c>
      <c r="K25" s="288">
        <f t="shared" si="3"/>
        <v>2800</v>
      </c>
      <c r="L25" s="212" t="s">
        <v>13</v>
      </c>
    </row>
    <row r="26" spans="1:12" ht="24.6">
      <c r="A26" s="206">
        <v>4</v>
      </c>
      <c r="B26" s="289" t="s">
        <v>454</v>
      </c>
      <c r="C26" s="290"/>
      <c r="D26" s="290"/>
      <c r="E26" s="290"/>
      <c r="F26" s="290"/>
      <c r="G26" s="291"/>
      <c r="H26" s="288">
        <f>IFERROR(VLOOKUP(B26,'[1]Ref.1'!$E$2:$G$291,2,FALSE),"")</f>
        <v>180</v>
      </c>
      <c r="I26" s="208">
        <v>1</v>
      </c>
      <c r="J26" s="209" t="s">
        <v>9</v>
      </c>
      <c r="K26" s="288">
        <f t="shared" si="3"/>
        <v>180</v>
      </c>
      <c r="L26" s="212" t="s">
        <v>13</v>
      </c>
    </row>
    <row r="27" spans="1:12" ht="24.6">
      <c r="A27" s="211">
        <v>5</v>
      </c>
      <c r="B27" s="289" t="s">
        <v>438</v>
      </c>
      <c r="C27" s="290"/>
      <c r="D27" s="290"/>
      <c r="E27" s="290"/>
      <c r="F27" s="290"/>
      <c r="G27" s="291"/>
      <c r="H27" s="288">
        <f>IFERROR(VLOOKUP(B27,'[1]Ref.1'!$E$2:$G$291,2,FALSE),"")</f>
        <v>550</v>
      </c>
      <c r="I27" s="208">
        <v>1</v>
      </c>
      <c r="J27" s="209" t="s">
        <v>9</v>
      </c>
      <c r="K27" s="288">
        <f t="shared" si="3"/>
        <v>550</v>
      </c>
      <c r="L27" s="212" t="s">
        <v>13</v>
      </c>
    </row>
    <row r="28" spans="1:12" ht="25.8" customHeight="1">
      <c r="A28" s="206">
        <v>6</v>
      </c>
      <c r="B28" s="293" t="s">
        <v>137</v>
      </c>
      <c r="C28" s="294"/>
      <c r="D28" s="294"/>
      <c r="E28" s="294"/>
      <c r="F28" s="294"/>
      <c r="G28" s="295"/>
      <c r="H28" s="207">
        <f>IFERROR(VLOOKUP(B28,'Ref.1'!$E$2:$F$279,2,FALSE),"")</f>
        <v>570</v>
      </c>
      <c r="I28" s="209">
        <v>1</v>
      </c>
      <c r="J28" s="209" t="str">
        <f>IFERROR(VLOOKUP(B28,'Ref.1'!$B$2:$C$279,2,FALSE),"")</f>
        <v>ชุด</v>
      </c>
      <c r="K28" s="207">
        <f t="shared" ref="K28" si="4">IFERROR(I28*H28,0)</f>
        <v>570</v>
      </c>
      <c r="L28" s="212" t="s">
        <v>13</v>
      </c>
    </row>
    <row r="29" spans="1:12" ht="25.8" customHeight="1">
      <c r="A29" s="211">
        <v>7</v>
      </c>
      <c r="B29" s="289" t="s">
        <v>703</v>
      </c>
      <c r="C29" s="290"/>
      <c r="D29" s="290"/>
      <c r="E29" s="290"/>
      <c r="F29" s="290"/>
      <c r="G29" s="291"/>
      <c r="H29" s="207">
        <f>IFERROR(VLOOKUP(B29,'Ref.1'!$E$2:$F$279,2,FALSE),"")</f>
        <v>50</v>
      </c>
      <c r="I29" s="209">
        <v>40</v>
      </c>
      <c r="J29" s="209" t="str">
        <f>IFERROR(VLOOKUP(B29,'Ref.1'!$B$2:$C$279,2,FALSE),"")</f>
        <v>เมตร</v>
      </c>
      <c r="K29" s="207">
        <f t="shared" ref="K29:K32" si="5">IFERROR(I29*H29,0)</f>
        <v>2000</v>
      </c>
      <c r="L29" s="212" t="s">
        <v>13</v>
      </c>
    </row>
    <row r="30" spans="1:12" ht="25.8" customHeight="1">
      <c r="A30" s="206">
        <v>8</v>
      </c>
      <c r="B30" s="289" t="s">
        <v>537</v>
      </c>
      <c r="C30" s="290"/>
      <c r="D30" s="290"/>
      <c r="E30" s="290"/>
      <c r="F30" s="290"/>
      <c r="G30" s="291"/>
      <c r="H30" s="207">
        <f>IFERROR(VLOOKUP(B30,'Ref.1'!$E$2:$F$279,2,FALSE),"")</f>
        <v>15</v>
      </c>
      <c r="I30" s="209">
        <v>4</v>
      </c>
      <c r="J30" s="209" t="str">
        <f>IFERROR(VLOOKUP(B30,'Ref.1'!$B$2:$C$279,2,FALSE),"")</f>
        <v>อัน</v>
      </c>
      <c r="K30" s="207">
        <f t="shared" si="5"/>
        <v>60</v>
      </c>
      <c r="L30" s="212" t="s">
        <v>13</v>
      </c>
    </row>
    <row r="31" spans="1:12" ht="25.8" customHeight="1">
      <c r="A31" s="211">
        <v>9</v>
      </c>
      <c r="B31" s="289" t="s">
        <v>538</v>
      </c>
      <c r="C31" s="290"/>
      <c r="D31" s="290"/>
      <c r="E31" s="290"/>
      <c r="F31" s="290"/>
      <c r="G31" s="291"/>
      <c r="H31" s="207">
        <f>IFERROR(VLOOKUP(B31,'Ref.1'!$E$2:$F$279,2,FALSE),"")</f>
        <v>8</v>
      </c>
      <c r="I31" s="209">
        <v>20</v>
      </c>
      <c r="J31" s="209" t="str">
        <f>IFERROR(VLOOKUP(B31,'Ref.1'!$B$2:$C$279,2,FALSE),"")</f>
        <v>อัน</v>
      </c>
      <c r="K31" s="207">
        <f t="shared" ref="K31" si="6">IFERROR(I31*H31,0)</f>
        <v>160</v>
      </c>
      <c r="L31" s="212" t="s">
        <v>13</v>
      </c>
    </row>
    <row r="32" spans="1:12" ht="25.8" customHeight="1">
      <c r="A32" s="206">
        <v>10</v>
      </c>
      <c r="B32" s="289" t="s">
        <v>535</v>
      </c>
      <c r="C32" s="290"/>
      <c r="D32" s="290"/>
      <c r="E32" s="290"/>
      <c r="F32" s="290"/>
      <c r="G32" s="291"/>
      <c r="H32" s="207">
        <f>IFERROR(VLOOKUP(B32,'Ref.1'!$E$2:$F$279,2,FALSE),"")</f>
        <v>20</v>
      </c>
      <c r="I32" s="209">
        <v>6</v>
      </c>
      <c r="J32" s="209" t="str">
        <f>IFERROR(VLOOKUP(B32,'Ref.1'!$B$2:$C$279,2,FALSE),"")</f>
        <v>อัน</v>
      </c>
      <c r="K32" s="207">
        <f t="shared" si="5"/>
        <v>120</v>
      </c>
      <c r="L32" s="212" t="s">
        <v>13</v>
      </c>
    </row>
    <row r="33" spans="1:12" ht="27" thickBot="1">
      <c r="A33" s="297" t="s">
        <v>97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14">
        <f>SUM(K28:K32)</f>
        <v>2910</v>
      </c>
      <c r="L33" s="215" t="s">
        <v>13</v>
      </c>
    </row>
    <row r="34" spans="1:12" ht="24.6" hidden="1">
      <c r="A34" s="299" t="s">
        <v>337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1"/>
    </row>
    <row r="35" spans="1:12" ht="27" hidden="1">
      <c r="A35" s="216" t="s">
        <v>46</v>
      </c>
      <c r="B35" s="302" t="s">
        <v>88</v>
      </c>
      <c r="C35" s="302"/>
      <c r="D35" s="302"/>
      <c r="E35" s="302"/>
      <c r="F35" s="302"/>
      <c r="G35" s="302"/>
      <c r="H35" s="218" t="s">
        <v>2</v>
      </c>
      <c r="I35" s="217" t="s">
        <v>30</v>
      </c>
      <c r="J35" s="217" t="s">
        <v>1</v>
      </c>
      <c r="K35" s="218" t="s">
        <v>3</v>
      </c>
      <c r="L35" s="219" t="s">
        <v>1</v>
      </c>
    </row>
    <row r="36" spans="1:12" ht="24.6" hidden="1">
      <c r="A36" s="220">
        <v>1</v>
      </c>
      <c r="B36" s="303" t="s">
        <v>488</v>
      </c>
      <c r="C36" s="303"/>
      <c r="D36" s="303"/>
      <c r="E36" s="303"/>
      <c r="F36" s="303"/>
      <c r="G36" s="303"/>
      <c r="H36" s="207">
        <f t="shared" ref="H36:H47" si="7">IFERROR(VLOOKUP(B36,Priceนอกอาคาร,2,FALSE),"")</f>
        <v>2000</v>
      </c>
      <c r="I36" s="208"/>
      <c r="J36" s="209" t="str">
        <f>IFERROR(VLOOKUP(B36,หน่วยนอกอาคาร,2,FALSE),"")</f>
        <v>ตัว</v>
      </c>
      <c r="K36" s="207">
        <f t="shared" ref="K36:K47" si="8">IFERROR(I36*H36,0)</f>
        <v>0</v>
      </c>
      <c r="L36" s="210" t="s">
        <v>13</v>
      </c>
    </row>
    <row r="37" spans="1:12" ht="24.6" hidden="1">
      <c r="A37" s="220">
        <v>2</v>
      </c>
      <c r="B37" s="303" t="s">
        <v>489</v>
      </c>
      <c r="C37" s="303"/>
      <c r="D37" s="303"/>
      <c r="E37" s="303"/>
      <c r="F37" s="303"/>
      <c r="G37" s="303"/>
      <c r="H37" s="207">
        <f t="shared" si="7"/>
        <v>10890</v>
      </c>
      <c r="I37" s="208"/>
      <c r="J37" s="209" t="str">
        <f t="shared" ref="J37:J65" si="9">IFERROR(VLOOKUP(B37,หน่วยนอกอาคาร,2,FALSE),"")</f>
        <v>ตัว</v>
      </c>
      <c r="K37" s="207">
        <f t="shared" si="8"/>
        <v>0</v>
      </c>
      <c r="L37" s="210" t="s">
        <v>13</v>
      </c>
    </row>
    <row r="38" spans="1:12" ht="24.6" hidden="1">
      <c r="A38" s="220">
        <v>3</v>
      </c>
      <c r="B38" s="303" t="s">
        <v>129</v>
      </c>
      <c r="C38" s="303"/>
      <c r="D38" s="303"/>
      <c r="E38" s="303"/>
      <c r="F38" s="303"/>
      <c r="G38" s="303"/>
      <c r="H38" s="207">
        <f t="shared" si="7"/>
        <v>3785</v>
      </c>
      <c r="I38" s="208"/>
      <c r="J38" s="209" t="str">
        <f t="shared" si="9"/>
        <v>ชุด</v>
      </c>
      <c r="K38" s="207">
        <f t="shared" si="8"/>
        <v>0</v>
      </c>
      <c r="L38" s="210" t="s">
        <v>13</v>
      </c>
    </row>
    <row r="39" spans="1:12" ht="24.6" hidden="1">
      <c r="A39" s="220">
        <v>4</v>
      </c>
      <c r="B39" s="303" t="s">
        <v>130</v>
      </c>
      <c r="C39" s="303"/>
      <c r="D39" s="303"/>
      <c r="E39" s="303"/>
      <c r="F39" s="303"/>
      <c r="G39" s="303"/>
      <c r="H39" s="207" t="str">
        <f t="shared" si="7"/>
        <v/>
      </c>
      <c r="I39" s="208"/>
      <c r="J39" s="209" t="str">
        <f t="shared" si="9"/>
        <v/>
      </c>
      <c r="K39" s="207">
        <f t="shared" si="8"/>
        <v>0</v>
      </c>
      <c r="L39" s="210" t="s">
        <v>13</v>
      </c>
    </row>
    <row r="40" spans="1:12" ht="24.6" hidden="1">
      <c r="A40" s="220">
        <v>5</v>
      </c>
      <c r="B40" s="289" t="s">
        <v>131</v>
      </c>
      <c r="C40" s="290"/>
      <c r="D40" s="290"/>
      <c r="E40" s="290"/>
      <c r="F40" s="290"/>
      <c r="G40" s="291"/>
      <c r="H40" s="207">
        <f t="shared" si="7"/>
        <v>1800</v>
      </c>
      <c r="I40" s="208"/>
      <c r="J40" s="209" t="str">
        <f t="shared" si="9"/>
        <v>กล่อง</v>
      </c>
      <c r="K40" s="207">
        <f t="shared" si="8"/>
        <v>0</v>
      </c>
      <c r="L40" s="210" t="s">
        <v>13</v>
      </c>
    </row>
    <row r="41" spans="1:12" ht="24.6" hidden="1">
      <c r="A41" s="220">
        <v>6</v>
      </c>
      <c r="B41" s="289" t="s">
        <v>41</v>
      </c>
      <c r="C41" s="290"/>
      <c r="D41" s="290"/>
      <c r="E41" s="290"/>
      <c r="F41" s="290"/>
      <c r="G41" s="291"/>
      <c r="H41" s="207">
        <f t="shared" si="7"/>
        <v>50</v>
      </c>
      <c r="I41" s="208"/>
      <c r="J41" s="209" t="str">
        <f t="shared" si="9"/>
        <v>ถุง</v>
      </c>
      <c r="K41" s="207">
        <f t="shared" si="8"/>
        <v>0</v>
      </c>
      <c r="L41" s="210" t="s">
        <v>13</v>
      </c>
    </row>
    <row r="42" spans="1:12" ht="24.6" hidden="1">
      <c r="A42" s="220">
        <v>7</v>
      </c>
      <c r="B42" s="289"/>
      <c r="C42" s="290"/>
      <c r="D42" s="290"/>
      <c r="E42" s="290"/>
      <c r="F42" s="290"/>
      <c r="G42" s="291"/>
      <c r="H42" s="207" t="str">
        <f t="shared" si="7"/>
        <v/>
      </c>
      <c r="I42" s="208"/>
      <c r="J42" s="209" t="str">
        <f t="shared" si="9"/>
        <v/>
      </c>
      <c r="K42" s="207">
        <f t="shared" si="8"/>
        <v>0</v>
      </c>
      <c r="L42" s="210" t="s">
        <v>13</v>
      </c>
    </row>
    <row r="43" spans="1:12" ht="24.6" hidden="1">
      <c r="A43" s="220">
        <v>8</v>
      </c>
      <c r="B43" s="289"/>
      <c r="C43" s="290"/>
      <c r="D43" s="290"/>
      <c r="E43" s="290"/>
      <c r="F43" s="290"/>
      <c r="G43" s="291"/>
      <c r="H43" s="207" t="str">
        <f t="shared" si="7"/>
        <v/>
      </c>
      <c r="I43" s="208"/>
      <c r="J43" s="209" t="str">
        <f t="shared" si="9"/>
        <v/>
      </c>
      <c r="K43" s="207">
        <f t="shared" si="8"/>
        <v>0</v>
      </c>
      <c r="L43" s="210" t="s">
        <v>13</v>
      </c>
    </row>
    <row r="44" spans="1:12" ht="24.6" hidden="1">
      <c r="A44" s="220">
        <v>9</v>
      </c>
      <c r="B44" s="289"/>
      <c r="C44" s="290"/>
      <c r="D44" s="290"/>
      <c r="E44" s="290"/>
      <c r="F44" s="290"/>
      <c r="G44" s="291"/>
      <c r="H44" s="207" t="str">
        <f t="shared" si="7"/>
        <v/>
      </c>
      <c r="I44" s="208"/>
      <c r="J44" s="209" t="str">
        <f t="shared" si="9"/>
        <v/>
      </c>
      <c r="K44" s="207">
        <f t="shared" si="8"/>
        <v>0</v>
      </c>
      <c r="L44" s="210" t="s">
        <v>13</v>
      </c>
    </row>
    <row r="45" spans="1:12" ht="24.6" hidden="1">
      <c r="A45" s="220">
        <v>10</v>
      </c>
      <c r="B45" s="289"/>
      <c r="C45" s="290"/>
      <c r="D45" s="290"/>
      <c r="E45" s="290"/>
      <c r="F45" s="290"/>
      <c r="G45" s="291"/>
      <c r="H45" s="207" t="str">
        <f t="shared" si="7"/>
        <v/>
      </c>
      <c r="I45" s="208"/>
      <c r="J45" s="209" t="str">
        <f t="shared" si="9"/>
        <v/>
      </c>
      <c r="K45" s="207">
        <f t="shared" si="8"/>
        <v>0</v>
      </c>
      <c r="L45" s="210" t="s">
        <v>13</v>
      </c>
    </row>
    <row r="46" spans="1:12" ht="24.6" hidden="1">
      <c r="A46" s="220">
        <v>11</v>
      </c>
      <c r="B46" s="289"/>
      <c r="C46" s="290"/>
      <c r="D46" s="290"/>
      <c r="E46" s="290"/>
      <c r="F46" s="290"/>
      <c r="G46" s="291"/>
      <c r="H46" s="207" t="str">
        <f t="shared" si="7"/>
        <v/>
      </c>
      <c r="I46" s="209"/>
      <c r="J46" s="209" t="str">
        <f t="shared" si="9"/>
        <v/>
      </c>
      <c r="K46" s="207">
        <f t="shared" si="8"/>
        <v>0</v>
      </c>
      <c r="L46" s="210" t="s">
        <v>13</v>
      </c>
    </row>
    <row r="47" spans="1:12" ht="24.6" hidden="1">
      <c r="A47" s="220">
        <v>12</v>
      </c>
      <c r="B47" s="289"/>
      <c r="C47" s="290"/>
      <c r="D47" s="290"/>
      <c r="E47" s="290"/>
      <c r="F47" s="290"/>
      <c r="G47" s="291"/>
      <c r="H47" s="207" t="str">
        <f t="shared" si="7"/>
        <v/>
      </c>
      <c r="I47" s="209"/>
      <c r="J47" s="209" t="str">
        <f t="shared" si="9"/>
        <v/>
      </c>
      <c r="K47" s="207">
        <f t="shared" si="8"/>
        <v>0</v>
      </c>
      <c r="L47" s="210" t="s">
        <v>13</v>
      </c>
    </row>
    <row r="48" spans="1:12" ht="24.6" hidden="1">
      <c r="A48" s="221">
        <v>13</v>
      </c>
      <c r="B48" s="222"/>
      <c r="C48" s="223"/>
      <c r="D48" s="223"/>
      <c r="E48" s="223"/>
      <c r="F48" s="223"/>
      <c r="G48" s="223"/>
      <c r="H48" s="224"/>
      <c r="I48" s="225"/>
      <c r="J48" s="225"/>
      <c r="K48" s="224"/>
      <c r="L48" s="210"/>
    </row>
    <row r="49" spans="1:12" ht="24.6" hidden="1">
      <c r="A49" s="221">
        <v>14</v>
      </c>
      <c r="B49" s="222"/>
      <c r="C49" s="223"/>
      <c r="D49" s="223"/>
      <c r="E49" s="223"/>
      <c r="F49" s="223"/>
      <c r="G49" s="223"/>
      <c r="H49" s="224"/>
      <c r="I49" s="225"/>
      <c r="J49" s="225"/>
      <c r="K49" s="224"/>
      <c r="L49" s="210"/>
    </row>
    <row r="50" spans="1:12" ht="24.6" hidden="1">
      <c r="A50" s="221">
        <v>15</v>
      </c>
      <c r="B50" s="222"/>
      <c r="C50" s="223"/>
      <c r="D50" s="223"/>
      <c r="E50" s="223"/>
      <c r="F50" s="223"/>
      <c r="G50" s="223"/>
      <c r="H50" s="224"/>
      <c r="I50" s="225"/>
      <c r="J50" s="225"/>
      <c r="K50" s="224"/>
      <c r="L50" s="210"/>
    </row>
    <row r="51" spans="1:12" ht="24.6" hidden="1">
      <c r="A51" s="221">
        <v>16</v>
      </c>
      <c r="B51" s="222"/>
      <c r="C51" s="223"/>
      <c r="D51" s="223"/>
      <c r="E51" s="223"/>
      <c r="F51" s="223"/>
      <c r="G51" s="223"/>
      <c r="H51" s="224"/>
      <c r="I51" s="225"/>
      <c r="J51" s="225"/>
      <c r="K51" s="224"/>
      <c r="L51" s="210"/>
    </row>
    <row r="52" spans="1:12" ht="24.6" hidden="1">
      <c r="A52" s="221">
        <v>17</v>
      </c>
      <c r="B52" s="222"/>
      <c r="C52" s="223"/>
      <c r="D52" s="223"/>
      <c r="E52" s="223"/>
      <c r="F52" s="223"/>
      <c r="G52" s="223"/>
      <c r="H52" s="224"/>
      <c r="I52" s="225"/>
      <c r="J52" s="225"/>
      <c r="K52" s="224"/>
      <c r="L52" s="210"/>
    </row>
    <row r="53" spans="1:12" ht="24.6" hidden="1">
      <c r="A53" s="221">
        <v>18</v>
      </c>
      <c r="B53" s="222"/>
      <c r="C53" s="223"/>
      <c r="D53" s="223"/>
      <c r="E53" s="223"/>
      <c r="F53" s="223"/>
      <c r="G53" s="223"/>
      <c r="H53" s="224"/>
      <c r="I53" s="225"/>
      <c r="J53" s="225"/>
      <c r="K53" s="224"/>
      <c r="L53" s="210"/>
    </row>
    <row r="54" spans="1:12" ht="24.6" hidden="1">
      <c r="A54" s="221">
        <v>19</v>
      </c>
      <c r="B54" s="222"/>
      <c r="C54" s="223"/>
      <c r="D54" s="223"/>
      <c r="E54" s="223"/>
      <c r="F54" s="223"/>
      <c r="G54" s="223"/>
      <c r="H54" s="224"/>
      <c r="I54" s="225"/>
      <c r="J54" s="225"/>
      <c r="K54" s="224"/>
      <c r="L54" s="210"/>
    </row>
    <row r="55" spans="1:12" ht="24.6" hidden="1">
      <c r="A55" s="221">
        <v>20</v>
      </c>
      <c r="B55" s="222"/>
      <c r="C55" s="223"/>
      <c r="D55" s="223"/>
      <c r="E55" s="223"/>
      <c r="F55" s="223"/>
      <c r="G55" s="223"/>
      <c r="H55" s="224"/>
      <c r="I55" s="225"/>
      <c r="J55" s="225"/>
      <c r="K55" s="224"/>
      <c r="L55" s="210"/>
    </row>
    <row r="56" spans="1:12" ht="24.6" hidden="1">
      <c r="A56" s="221">
        <v>21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10"/>
    </row>
    <row r="57" spans="1:12" ht="24.6" hidden="1">
      <c r="A57" s="221">
        <v>22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10"/>
    </row>
    <row r="58" spans="1:12" ht="24.6" hidden="1">
      <c r="A58" s="221">
        <v>23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10"/>
    </row>
    <row r="59" spans="1:12" ht="24.6" hidden="1">
      <c r="A59" s="221">
        <v>24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10"/>
    </row>
    <row r="60" spans="1:12" ht="24.6" hidden="1">
      <c r="A60" s="221">
        <v>25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10"/>
    </row>
    <row r="61" spans="1:12" ht="24.6" hidden="1">
      <c r="A61" s="221">
        <v>26</v>
      </c>
      <c r="B61" s="222"/>
      <c r="C61" s="223"/>
      <c r="D61" s="223"/>
      <c r="E61" s="223"/>
      <c r="F61" s="223"/>
      <c r="G61" s="223"/>
      <c r="H61" s="224" t="str">
        <f t="shared" ref="H61:H65" si="10">IFERROR(VLOOKUP(B61,Priceนอกอาคาร,2,FALSE),"")</f>
        <v/>
      </c>
      <c r="I61" s="225"/>
      <c r="J61" s="225" t="str">
        <f t="shared" si="9"/>
        <v/>
      </c>
      <c r="K61" s="224">
        <f>IFERROR(I61*H61,0)</f>
        <v>0</v>
      </c>
      <c r="L61" s="210"/>
    </row>
    <row r="62" spans="1:12" ht="24.6" hidden="1">
      <c r="A62" s="221">
        <v>27</v>
      </c>
      <c r="B62" s="222"/>
      <c r="C62" s="223"/>
      <c r="D62" s="223"/>
      <c r="E62" s="223"/>
      <c r="F62" s="223"/>
      <c r="G62" s="223"/>
      <c r="H62" s="224" t="str">
        <f t="shared" si="10"/>
        <v/>
      </c>
      <c r="I62" s="225"/>
      <c r="J62" s="225" t="str">
        <f t="shared" si="9"/>
        <v/>
      </c>
      <c r="K62" s="224">
        <f>IFERROR(I62*H62,0)</f>
        <v>0</v>
      </c>
      <c r="L62" s="210"/>
    </row>
    <row r="63" spans="1:12" ht="11.55" hidden="1" customHeight="1">
      <c r="A63" s="221">
        <v>28</v>
      </c>
      <c r="B63" s="222"/>
      <c r="C63" s="223"/>
      <c r="D63" s="223"/>
      <c r="E63" s="223"/>
      <c r="F63" s="223"/>
      <c r="G63" s="223"/>
      <c r="H63" s="224" t="str">
        <f t="shared" si="10"/>
        <v/>
      </c>
      <c r="I63" s="225"/>
      <c r="J63" s="225" t="str">
        <f t="shared" si="9"/>
        <v/>
      </c>
      <c r="K63" s="224">
        <f>IFERROR(I63*H63,0)</f>
        <v>0</v>
      </c>
      <c r="L63" s="210"/>
    </row>
    <row r="64" spans="1:12" ht="24.6" hidden="1">
      <c r="A64" s="221">
        <v>29</v>
      </c>
      <c r="B64" s="222"/>
      <c r="C64" s="223"/>
      <c r="D64" s="223"/>
      <c r="E64" s="223"/>
      <c r="F64" s="223"/>
      <c r="G64" s="223"/>
      <c r="H64" s="224" t="str">
        <f t="shared" si="10"/>
        <v/>
      </c>
      <c r="I64" s="225"/>
      <c r="J64" s="225" t="str">
        <f t="shared" si="9"/>
        <v/>
      </c>
      <c r="K64" s="224">
        <f>IFERROR(I64*H64,0)</f>
        <v>0</v>
      </c>
      <c r="L64" s="210"/>
    </row>
    <row r="65" spans="1:12" ht="24.6" hidden="1">
      <c r="A65" s="226">
        <v>30</v>
      </c>
      <c r="B65" s="227"/>
      <c r="C65" s="228"/>
      <c r="D65" s="228"/>
      <c r="E65" s="228"/>
      <c r="F65" s="228"/>
      <c r="G65" s="228"/>
      <c r="H65" s="229" t="str">
        <f t="shared" si="10"/>
        <v/>
      </c>
      <c r="I65" s="225"/>
      <c r="J65" s="225" t="str">
        <f t="shared" si="9"/>
        <v/>
      </c>
      <c r="K65" s="229">
        <f>IFERROR(I65*H65,0)</f>
        <v>0</v>
      </c>
      <c r="L65" s="230"/>
    </row>
    <row r="66" spans="1:12" ht="27" hidden="1" thickBot="1">
      <c r="A66" s="231"/>
      <c r="B66" s="296"/>
      <c r="C66" s="296"/>
      <c r="D66" s="296"/>
      <c r="E66" s="296"/>
      <c r="F66" s="296"/>
      <c r="G66" s="296"/>
      <c r="H66" s="232"/>
      <c r="I66" s="325" t="s">
        <v>97</v>
      </c>
      <c r="J66" s="325"/>
      <c r="K66" s="233">
        <f>SUM(K36:K65)</f>
        <v>0</v>
      </c>
      <c r="L66" s="234" t="s">
        <v>13</v>
      </c>
    </row>
    <row r="67" spans="1:12" ht="24.6">
      <c r="A67" s="235"/>
      <c r="B67" s="304" t="s">
        <v>707</v>
      </c>
      <c r="C67" s="305"/>
      <c r="D67" s="305"/>
      <c r="E67" s="305"/>
      <c r="F67" s="305"/>
      <c r="G67" s="306"/>
      <c r="H67" s="236"/>
      <c r="I67" s="237"/>
      <c r="J67" s="237"/>
      <c r="K67" s="236"/>
      <c r="L67" s="238"/>
    </row>
    <row r="68" spans="1:12" ht="24.6">
      <c r="A68" s="239" t="s">
        <v>46</v>
      </c>
      <c r="B68" s="307" t="s">
        <v>96</v>
      </c>
      <c r="C68" s="307"/>
      <c r="D68" s="307"/>
      <c r="E68" s="307"/>
      <c r="F68" s="307"/>
      <c r="G68" s="307"/>
      <c r="H68" s="241" t="s">
        <v>47</v>
      </c>
      <c r="I68" s="240" t="s">
        <v>48</v>
      </c>
      <c r="J68" s="240" t="s">
        <v>1</v>
      </c>
      <c r="K68" s="241" t="s">
        <v>49</v>
      </c>
      <c r="L68" s="242" t="s">
        <v>1</v>
      </c>
    </row>
    <row r="69" spans="1:12" ht="24.6">
      <c r="A69" s="211">
        <v>1</v>
      </c>
      <c r="B69" s="289" t="s">
        <v>401</v>
      </c>
      <c r="C69" s="290"/>
      <c r="D69" s="290"/>
      <c r="E69" s="290"/>
      <c r="F69" s="290"/>
      <c r="G69" s="291"/>
      <c r="H69" s="288">
        <f>IFERROR(VLOOKUP(B69,'[2]Ref.1'!$E$2:$F$278,2,FALSE),"")</f>
        <v>14</v>
      </c>
      <c r="I69" s="208">
        <v>200</v>
      </c>
      <c r="J69" s="209" t="s">
        <v>4</v>
      </c>
      <c r="K69" s="288">
        <f>H69*I69</f>
        <v>2800</v>
      </c>
      <c r="L69" s="212" t="s">
        <v>13</v>
      </c>
    </row>
    <row r="70" spans="1:12" ht="24.6">
      <c r="A70" s="279">
        <v>2</v>
      </c>
      <c r="B70" s="289"/>
      <c r="C70" s="290"/>
      <c r="D70" s="290"/>
      <c r="E70" s="290"/>
      <c r="F70" s="290"/>
      <c r="G70" s="291"/>
      <c r="H70" s="224"/>
      <c r="I70" s="225"/>
      <c r="J70" s="225"/>
      <c r="K70" s="224"/>
      <c r="L70" s="280"/>
    </row>
    <row r="71" spans="1:12" ht="24.6">
      <c r="A71" s="243">
        <v>3</v>
      </c>
      <c r="B71" s="322"/>
      <c r="C71" s="323"/>
      <c r="D71" s="323"/>
      <c r="E71" s="323"/>
      <c r="F71" s="323"/>
      <c r="G71" s="324"/>
      <c r="H71" s="224"/>
      <c r="I71" s="208"/>
      <c r="J71" s="209"/>
      <c r="K71" s="224"/>
      <c r="L71" s="244"/>
    </row>
    <row r="72" spans="1:12" ht="24.6">
      <c r="A72" s="243">
        <v>4</v>
      </c>
      <c r="B72" s="322"/>
      <c r="C72" s="323"/>
      <c r="D72" s="323"/>
      <c r="E72" s="323"/>
      <c r="F72" s="323"/>
      <c r="G72" s="324"/>
      <c r="H72" s="224"/>
      <c r="I72" s="213"/>
      <c r="J72" s="209"/>
      <c r="K72" s="224"/>
      <c r="L72" s="244"/>
    </row>
    <row r="73" spans="1:12" ht="24.6" hidden="1">
      <c r="A73" s="243">
        <v>3</v>
      </c>
      <c r="B73" s="303"/>
      <c r="C73" s="303"/>
      <c r="D73" s="303"/>
      <c r="E73" s="303"/>
      <c r="F73" s="303"/>
      <c r="G73" s="303"/>
      <c r="H73" s="207" t="str">
        <f t="shared" ref="H73:H86" si="11">IFERROR(VLOOKUP(B73,Priceนอกอาคาร,2,FALSE),"")</f>
        <v/>
      </c>
      <c r="I73" s="213"/>
      <c r="J73" s="209" t="str">
        <f t="shared" ref="J73" si="12">IFERROR(VLOOKUP(B73,หน่วยนอกอาคาร,2,FALSE),"")</f>
        <v/>
      </c>
      <c r="K73" s="207">
        <f t="shared" ref="K73" si="13">IFERROR(I73*H73,0)</f>
        <v>0</v>
      </c>
      <c r="L73" s="244" t="s">
        <v>13</v>
      </c>
    </row>
    <row r="74" spans="1:12" ht="24.6" hidden="1">
      <c r="A74" s="243">
        <v>4</v>
      </c>
      <c r="B74" s="303"/>
      <c r="C74" s="303"/>
      <c r="D74" s="303"/>
      <c r="E74" s="303"/>
      <c r="F74" s="303"/>
      <c r="G74" s="303"/>
      <c r="H74" s="207" t="str">
        <f t="shared" si="11"/>
        <v/>
      </c>
      <c r="I74" s="213"/>
      <c r="J74" s="209" t="str">
        <f t="shared" ref="J74:J75" si="14">IFERROR(VLOOKUP(B74,หน่วยนอกอาคาร,2,FALSE),"")</f>
        <v/>
      </c>
      <c r="K74" s="207">
        <f t="shared" ref="K74" si="15">IFERROR(I74*H74,0)</f>
        <v>0</v>
      </c>
      <c r="L74" s="244" t="s">
        <v>13</v>
      </c>
    </row>
    <row r="75" spans="1:12" ht="24.6" hidden="1">
      <c r="A75" s="243">
        <v>5</v>
      </c>
      <c r="B75" s="303"/>
      <c r="C75" s="303"/>
      <c r="D75" s="303"/>
      <c r="E75" s="303"/>
      <c r="F75" s="303"/>
      <c r="G75" s="303"/>
      <c r="H75" s="207" t="str">
        <f t="shared" si="11"/>
        <v/>
      </c>
      <c r="I75" s="213"/>
      <c r="J75" s="209" t="str">
        <f t="shared" si="14"/>
        <v/>
      </c>
      <c r="K75" s="207"/>
      <c r="L75" s="244" t="s">
        <v>13</v>
      </c>
    </row>
    <row r="76" spans="1:12" ht="24.6" hidden="1">
      <c r="A76" s="243">
        <v>6</v>
      </c>
      <c r="B76" s="303"/>
      <c r="C76" s="303"/>
      <c r="D76" s="303"/>
      <c r="E76" s="303"/>
      <c r="F76" s="303"/>
      <c r="G76" s="303"/>
      <c r="H76" s="207" t="str">
        <f t="shared" si="11"/>
        <v/>
      </c>
      <c r="I76" s="213"/>
      <c r="J76" s="209" t="str">
        <f t="shared" ref="J76:J86" si="16">IFERROR(VLOOKUP(B76,หน่วยนอกอาคาร,2,FALSE),"")</f>
        <v/>
      </c>
      <c r="K76" s="207">
        <f t="shared" ref="K76" si="17">IFERROR(I76*H76,0)</f>
        <v>0</v>
      </c>
      <c r="L76" s="244" t="s">
        <v>13</v>
      </c>
    </row>
    <row r="77" spans="1:12" ht="27" thickBot="1">
      <c r="A77" s="297" t="s">
        <v>97</v>
      </c>
      <c r="B77" s="298"/>
      <c r="C77" s="298"/>
      <c r="D77" s="298"/>
      <c r="E77" s="298"/>
      <c r="F77" s="298"/>
      <c r="G77" s="298"/>
      <c r="H77" s="298"/>
      <c r="I77" s="298"/>
      <c r="J77" s="298"/>
      <c r="K77" s="245">
        <f>SUM(K69:K76)</f>
        <v>2800</v>
      </c>
      <c r="L77" s="246" t="s">
        <v>13</v>
      </c>
    </row>
    <row r="78" spans="1:12" ht="24.6">
      <c r="A78" s="235"/>
      <c r="B78" s="304" t="s">
        <v>450</v>
      </c>
      <c r="C78" s="305"/>
      <c r="D78" s="305"/>
      <c r="E78" s="305"/>
      <c r="F78" s="305"/>
      <c r="G78" s="306"/>
      <c r="H78" s="236"/>
      <c r="I78" s="237"/>
      <c r="J78" s="237"/>
      <c r="K78" s="236"/>
      <c r="L78" s="238"/>
    </row>
    <row r="79" spans="1:12" ht="24.6">
      <c r="A79" s="239" t="s">
        <v>46</v>
      </c>
      <c r="B79" s="307" t="s">
        <v>96</v>
      </c>
      <c r="C79" s="307"/>
      <c r="D79" s="307"/>
      <c r="E79" s="307"/>
      <c r="F79" s="307"/>
      <c r="G79" s="307"/>
      <c r="H79" s="241" t="s">
        <v>47</v>
      </c>
      <c r="I79" s="240" t="s">
        <v>48</v>
      </c>
      <c r="J79" s="240" t="s">
        <v>1</v>
      </c>
      <c r="K79" s="241" t="s">
        <v>49</v>
      </c>
      <c r="L79" s="242" t="s">
        <v>1</v>
      </c>
    </row>
    <row r="80" spans="1:12" ht="24.6">
      <c r="A80" s="243">
        <v>1</v>
      </c>
      <c r="B80" s="303" t="s">
        <v>421</v>
      </c>
      <c r="C80" s="303"/>
      <c r="D80" s="303"/>
      <c r="E80" s="303"/>
      <c r="F80" s="303"/>
      <c r="G80" s="303"/>
      <c r="H80" s="207">
        <v>1500</v>
      </c>
      <c r="I80" s="208">
        <v>2</v>
      </c>
      <c r="J80" s="209" t="str">
        <f t="shared" ref="J80:J83" si="18">IFERROR(VLOOKUP(B80,หน่วยนอกอาคาร,2,FALSE),"")</f>
        <v>วัน</v>
      </c>
      <c r="K80" s="207">
        <f t="shared" ref="K80:K81" si="19">IFERROR(I80*H80,0)</f>
        <v>3000</v>
      </c>
      <c r="L80" s="244" t="s">
        <v>13</v>
      </c>
    </row>
    <row r="81" spans="1:12" ht="24.6">
      <c r="A81" s="243">
        <v>2</v>
      </c>
      <c r="B81" s="303" t="s">
        <v>427</v>
      </c>
      <c r="C81" s="303"/>
      <c r="D81" s="303"/>
      <c r="E81" s="303"/>
      <c r="F81" s="303"/>
      <c r="G81" s="303"/>
      <c r="H81" s="288">
        <v>1500</v>
      </c>
      <c r="I81" s="208">
        <v>1</v>
      </c>
      <c r="J81" s="209" t="s">
        <v>0</v>
      </c>
      <c r="K81" s="288">
        <f t="shared" si="19"/>
        <v>1500</v>
      </c>
      <c r="L81" s="244" t="s">
        <v>13</v>
      </c>
    </row>
    <row r="82" spans="1:12" ht="25.2" thickBot="1">
      <c r="A82" s="243">
        <v>3</v>
      </c>
      <c r="B82" s="303" t="s">
        <v>119</v>
      </c>
      <c r="C82" s="303"/>
      <c r="D82" s="303"/>
      <c r="E82" s="303"/>
      <c r="F82" s="303"/>
      <c r="G82" s="303"/>
      <c r="H82" s="207">
        <v>1000</v>
      </c>
      <c r="I82" s="213">
        <v>1</v>
      </c>
      <c r="J82" s="209" t="str">
        <f t="shared" si="18"/>
        <v>จุด</v>
      </c>
      <c r="K82" s="207">
        <f t="shared" ref="K82:K86" si="20">IFERROR(I82*H82,0)</f>
        <v>1000</v>
      </c>
      <c r="L82" s="244" t="s">
        <v>13</v>
      </c>
    </row>
    <row r="83" spans="1:12" ht="25.2" hidden="1" thickBot="1">
      <c r="A83" s="243">
        <v>3</v>
      </c>
      <c r="B83" s="303"/>
      <c r="C83" s="303"/>
      <c r="D83" s="303"/>
      <c r="E83" s="303"/>
      <c r="F83" s="303"/>
      <c r="G83" s="303"/>
      <c r="H83" s="207" t="str">
        <f t="shared" ref="H83" si="21">IFERROR(VLOOKUP(B83,Priceนอกอาคาร,2,FALSE),"")</f>
        <v/>
      </c>
      <c r="I83" s="213"/>
      <c r="J83" s="209" t="str">
        <f t="shared" si="18"/>
        <v/>
      </c>
      <c r="K83" s="207">
        <f t="shared" si="20"/>
        <v>0</v>
      </c>
      <c r="L83" s="244" t="s">
        <v>13</v>
      </c>
    </row>
    <row r="84" spans="1:12" ht="25.2" hidden="1" thickBot="1">
      <c r="A84" s="243">
        <v>4</v>
      </c>
      <c r="B84" s="303"/>
      <c r="C84" s="303"/>
      <c r="D84" s="303"/>
      <c r="E84" s="303"/>
      <c r="F84" s="303"/>
      <c r="G84" s="303"/>
      <c r="H84" s="207" t="str">
        <f t="shared" si="11"/>
        <v/>
      </c>
      <c r="I84" s="213"/>
      <c r="J84" s="209" t="str">
        <f t="shared" si="16"/>
        <v/>
      </c>
      <c r="K84" s="207">
        <f t="shared" si="20"/>
        <v>0</v>
      </c>
      <c r="L84" s="244" t="s">
        <v>13</v>
      </c>
    </row>
    <row r="85" spans="1:12" ht="25.2" hidden="1" thickBot="1">
      <c r="A85" s="247">
        <v>5</v>
      </c>
      <c r="B85" s="315"/>
      <c r="C85" s="315"/>
      <c r="D85" s="315"/>
      <c r="E85" s="315"/>
      <c r="F85" s="315"/>
      <c r="G85" s="315"/>
      <c r="H85" s="248" t="str">
        <f t="shared" si="11"/>
        <v/>
      </c>
      <c r="I85" s="249"/>
      <c r="J85" s="250" t="str">
        <f t="shared" si="16"/>
        <v/>
      </c>
      <c r="K85" s="207">
        <f t="shared" si="20"/>
        <v>0</v>
      </c>
      <c r="L85" s="244" t="s">
        <v>13</v>
      </c>
    </row>
    <row r="86" spans="1:12" ht="23.55" hidden="1" customHeight="1" thickBot="1">
      <c r="A86" s="94">
        <v>6</v>
      </c>
      <c r="B86" s="318"/>
      <c r="C86" s="319"/>
      <c r="D86" s="319"/>
      <c r="E86" s="319"/>
      <c r="F86" s="319"/>
      <c r="G86" s="320"/>
      <c r="H86" s="95" t="str">
        <f t="shared" si="11"/>
        <v/>
      </c>
      <c r="I86" s="105"/>
      <c r="J86" s="96" t="str">
        <f t="shared" si="16"/>
        <v/>
      </c>
      <c r="K86" s="207">
        <f t="shared" si="20"/>
        <v>0</v>
      </c>
      <c r="L86" s="244" t="s">
        <v>13</v>
      </c>
    </row>
    <row r="87" spans="1:12" ht="28.8" customHeight="1">
      <c r="A87" s="36"/>
      <c r="B87" s="317" t="s">
        <v>857</v>
      </c>
      <c r="C87" s="317"/>
      <c r="D87" s="317"/>
      <c r="E87" s="317"/>
      <c r="F87" s="317"/>
      <c r="G87" s="317"/>
      <c r="H87" s="37"/>
      <c r="I87" s="321" t="s">
        <v>97</v>
      </c>
      <c r="J87" s="321"/>
      <c r="K87" s="166">
        <f>SUM(K80:K85)</f>
        <v>5500</v>
      </c>
      <c r="L87" s="26" t="s">
        <v>13</v>
      </c>
    </row>
    <row r="88" spans="1:12" ht="6.6" hidden="1" customHeight="1">
      <c r="A88" s="36"/>
      <c r="B88" s="317"/>
      <c r="C88" s="317"/>
      <c r="D88" s="317"/>
      <c r="E88" s="317"/>
      <c r="F88" s="317"/>
      <c r="G88" s="317"/>
      <c r="H88" s="37"/>
      <c r="I88" s="39"/>
      <c r="J88" s="39"/>
      <c r="K88" s="38"/>
      <c r="L88" s="26"/>
    </row>
    <row r="89" spans="1:12" ht="28.8">
      <c r="A89" s="27"/>
      <c r="B89" s="317"/>
      <c r="C89" s="317"/>
      <c r="D89" s="317"/>
      <c r="E89" s="317"/>
      <c r="F89" s="317"/>
      <c r="G89" s="317"/>
      <c r="H89" s="99"/>
      <c r="I89" s="27"/>
      <c r="J89" s="40" t="s">
        <v>98</v>
      </c>
      <c r="K89" s="119">
        <f>K77+K66+K33+K87</f>
        <v>11210</v>
      </c>
      <c r="L89" s="41" t="s">
        <v>13</v>
      </c>
    </row>
    <row r="90" spans="1:12" ht="27.6" thickBot="1">
      <c r="A90" s="27"/>
      <c r="B90" s="107"/>
      <c r="C90" s="107"/>
      <c r="D90" s="107"/>
      <c r="E90" s="276"/>
      <c r="F90" s="107"/>
      <c r="G90" s="107"/>
      <c r="H90" s="115"/>
      <c r="I90" s="27"/>
      <c r="J90" s="40" t="s">
        <v>540</v>
      </c>
      <c r="K90" s="118">
        <f>K15+K16</f>
        <v>0</v>
      </c>
      <c r="L90" s="41" t="s">
        <v>13</v>
      </c>
    </row>
    <row r="91" spans="1:12" ht="28.2" thickTop="1" thickBot="1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11210</v>
      </c>
      <c r="L91" s="41" t="s">
        <v>13</v>
      </c>
    </row>
    <row r="92" spans="1:12" ht="29.4" thickTop="1">
      <c r="A92" s="27"/>
      <c r="B92" s="276"/>
      <c r="C92" s="276"/>
      <c r="D92" s="276"/>
      <c r="E92" s="107"/>
      <c r="F92" s="276"/>
      <c r="G92" s="276"/>
      <c r="H92" s="316" t="s">
        <v>443</v>
      </c>
      <c r="I92" s="316"/>
      <c r="J92" s="316"/>
      <c r="K92" s="97" t="e">
        <f>(K33+K77-K90)/(K20+G20)</f>
        <v>#DIV/0!</v>
      </c>
      <c r="L92" s="41" t="s">
        <v>51</v>
      </c>
    </row>
    <row r="93" spans="1:12" ht="28.8">
      <c r="A93" s="42"/>
      <c r="B93" s="276"/>
      <c r="C93" s="276"/>
      <c r="D93" s="276"/>
      <c r="E93" s="276"/>
      <c r="F93" s="276"/>
      <c r="G93" s="276"/>
      <c r="H93" s="99"/>
      <c r="I93" s="42"/>
      <c r="J93" s="98" t="s">
        <v>609</v>
      </c>
      <c r="K93" s="97" t="e">
        <f>K91/(K20+G20)</f>
        <v>#DIV/0!</v>
      </c>
      <c r="L93" s="43" t="s">
        <v>51</v>
      </c>
    </row>
    <row r="94" spans="1:12" ht="25.8" customHeight="1">
      <c r="A94" s="281"/>
      <c r="B94" s="276"/>
      <c r="C94" s="276"/>
      <c r="D94" s="276"/>
      <c r="E94" s="276"/>
      <c r="F94" s="276"/>
      <c r="G94" s="276"/>
      <c r="H94" s="44"/>
      <c r="I94" s="39"/>
      <c r="J94" s="114" t="s">
        <v>526</v>
      </c>
      <c r="K94" s="195">
        <f>(K20+G20)/K5</f>
        <v>0</v>
      </c>
      <c r="L94" s="116" t="s">
        <v>13</v>
      </c>
    </row>
    <row r="95" spans="1:12" ht="32.549999999999997" customHeight="1">
      <c r="A95" s="311" t="s">
        <v>580</v>
      </c>
      <c r="B95" s="311"/>
      <c r="C95" s="311"/>
      <c r="D95" s="277"/>
      <c r="E95" s="276"/>
      <c r="F95" s="277"/>
      <c r="G95" s="277"/>
      <c r="H95" s="312" t="s">
        <v>708</v>
      </c>
      <c r="I95" s="312"/>
      <c r="J95" s="312"/>
      <c r="K95" s="312"/>
      <c r="L95" s="312"/>
    </row>
    <row r="96" spans="1:12" ht="49.35" customHeight="1">
      <c r="A96" s="309" t="s">
        <v>490</v>
      </c>
      <c r="B96" s="309"/>
      <c r="C96" s="309"/>
      <c r="D96" s="309"/>
      <c r="E96" s="309"/>
      <c r="F96" s="309"/>
      <c r="G96" s="277"/>
      <c r="H96" s="312" t="s">
        <v>576</v>
      </c>
      <c r="I96" s="312"/>
      <c r="J96" s="312"/>
      <c r="K96" s="312"/>
      <c r="L96" s="312"/>
    </row>
    <row r="97" spans="1:16" ht="20.55" customHeight="1">
      <c r="A97" s="311" t="str">
        <f>C8</f>
        <v>นางสาวจินตนา  อ้อยหวาน</v>
      </c>
      <c r="B97" s="311"/>
      <c r="C97" s="311"/>
      <c r="D97" s="309"/>
      <c r="E97" s="309"/>
      <c r="F97" s="309"/>
      <c r="G97" s="277"/>
      <c r="H97" s="309" t="s">
        <v>243</v>
      </c>
      <c r="I97" s="309"/>
      <c r="J97" s="309"/>
      <c r="K97" s="309"/>
      <c r="L97" s="309"/>
    </row>
    <row r="98" spans="1:16" ht="20.55" customHeight="1">
      <c r="A98" s="309" t="str">
        <f>VLOOKUP(A97,'Ref.3'!M3:O25,3,0)</f>
        <v xml:space="preserve"> Assistant  Sales Manager</v>
      </c>
      <c r="B98" s="309"/>
      <c r="C98" s="309"/>
      <c r="D98" s="309"/>
      <c r="E98" s="309"/>
      <c r="F98" s="309"/>
      <c r="G98" s="277"/>
      <c r="H98" s="310" t="str">
        <f>VLOOKUP(H97,'Ref.3'!K29:L30,2,0)</f>
        <v xml:space="preserve">Survey Manager  </v>
      </c>
      <c r="I98" s="310"/>
      <c r="J98" s="310"/>
      <c r="K98" s="310"/>
      <c r="L98" s="310"/>
    </row>
    <row r="99" spans="1:16" ht="20.55" customHeight="1">
      <c r="A99" s="275"/>
      <c r="B99" s="275"/>
      <c r="C99" s="275"/>
      <c r="D99" s="278"/>
      <c r="E99" s="277"/>
      <c r="F99" s="278"/>
      <c r="G99" s="278"/>
      <c r="H99" s="204"/>
      <c r="I99" s="204"/>
      <c r="J99" s="203"/>
      <c r="K99" s="203"/>
      <c r="L99" s="205"/>
      <c r="N99" s="308"/>
      <c r="O99" s="308"/>
      <c r="P99" s="308"/>
    </row>
    <row r="100" spans="1:16" ht="24.6">
      <c r="A100" s="309" t="s">
        <v>846</v>
      </c>
      <c r="B100" s="309"/>
      <c r="C100" s="309"/>
      <c r="D100" s="275"/>
      <c r="E100" s="278"/>
      <c r="F100" s="275"/>
      <c r="G100" s="275"/>
      <c r="H100" s="312" t="s">
        <v>706</v>
      </c>
      <c r="I100" s="312"/>
      <c r="J100" s="312"/>
      <c r="K100" s="312"/>
      <c r="L100" s="312"/>
    </row>
    <row r="101" spans="1:16" ht="49.35" customHeight="1">
      <c r="A101" s="309" t="s">
        <v>490</v>
      </c>
      <c r="B101" s="309"/>
      <c r="C101" s="309"/>
      <c r="D101" s="314" t="s">
        <v>848</v>
      </c>
      <c r="E101" s="314"/>
      <c r="F101" s="314"/>
      <c r="G101" s="113"/>
      <c r="H101" s="312" t="s">
        <v>491</v>
      </c>
      <c r="I101" s="312"/>
      <c r="J101" s="312"/>
      <c r="K101" s="312"/>
      <c r="L101" s="312"/>
    </row>
    <row r="102" spans="1:16" ht="46.2" customHeight="1">
      <c r="A102" s="309" t="s">
        <v>847</v>
      </c>
      <c r="B102" s="309"/>
      <c r="C102" s="309"/>
      <c r="D102" s="313" t="s">
        <v>693</v>
      </c>
      <c r="E102" s="313"/>
      <c r="F102" s="313"/>
      <c r="G102" s="113"/>
      <c r="H102" s="311" t="s">
        <v>582</v>
      </c>
      <c r="I102" s="311"/>
      <c r="J102" s="311"/>
      <c r="K102" s="311"/>
      <c r="L102" s="311"/>
    </row>
    <row r="103" spans="1:16" ht="24.6">
      <c r="A103" s="309" t="s">
        <v>851</v>
      </c>
      <c r="B103" s="309"/>
      <c r="C103" s="309"/>
      <c r="D103" s="292" t="str">
        <f>VLOOKUP(D102,'Ref.3'!K34:L35,2,0)</f>
        <v>Deputy Managing Director of Marketing</v>
      </c>
      <c r="E103" s="292"/>
      <c r="F103" s="292"/>
      <c r="G103" s="113"/>
      <c r="H103" s="309" t="str">
        <f>VLOOKUP(H102,'Ref.3'!I8:J10,2,0)</f>
        <v>ผู้อนุมัติสายงาน Cable และ Non cable</v>
      </c>
      <c r="I103" s="309"/>
      <c r="J103" s="309"/>
      <c r="K103" s="309"/>
      <c r="L103" s="309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7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5:G25"/>
    <mergeCell ref="A21:G21"/>
    <mergeCell ref="B22:G22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69:G69"/>
    <mergeCell ref="H95:L95"/>
    <mergeCell ref="H96:L96"/>
    <mergeCell ref="D102:F102"/>
    <mergeCell ref="D101:F101"/>
    <mergeCell ref="B85:G85"/>
    <mergeCell ref="B82:G82"/>
    <mergeCell ref="H92:J92"/>
    <mergeCell ref="D96:F96"/>
    <mergeCell ref="D97:F97"/>
    <mergeCell ref="D98:F98"/>
    <mergeCell ref="B87:G87"/>
    <mergeCell ref="B88:G88"/>
    <mergeCell ref="B86:G86"/>
    <mergeCell ref="I87:J87"/>
    <mergeCell ref="B84:G84"/>
    <mergeCell ref="B89:G89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B80:G80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1:G81"/>
    <mergeCell ref="H102:L102"/>
    <mergeCell ref="B74:G74"/>
    <mergeCell ref="B32:G32"/>
    <mergeCell ref="B23:G23"/>
    <mergeCell ref="B24:G24"/>
    <mergeCell ref="B26:G26"/>
    <mergeCell ref="B27:G27"/>
    <mergeCell ref="B29:G29"/>
    <mergeCell ref="B31:G31"/>
    <mergeCell ref="D103:F103"/>
    <mergeCell ref="B28:G28"/>
    <mergeCell ref="B30:G30"/>
    <mergeCell ref="B42:G42"/>
    <mergeCell ref="B43:G43"/>
    <mergeCell ref="B44:G44"/>
    <mergeCell ref="B45:G45"/>
    <mergeCell ref="B66:G66"/>
    <mergeCell ref="A33:J33"/>
    <mergeCell ref="A77:J77"/>
    <mergeCell ref="A34:L34"/>
    <mergeCell ref="B35:G35"/>
    <mergeCell ref="B75:G75"/>
    <mergeCell ref="B70:G70"/>
    <mergeCell ref="B67:G67"/>
    <mergeCell ref="B68:G68"/>
    <mergeCell ref="H97:L97"/>
  </mergeCells>
  <phoneticPr fontId="5" type="noConversion"/>
  <dataValidations count="1">
    <dataValidation type="list" allowBlank="1" showInputMessage="1" showErrorMessage="1" sqref="B36:B65 B69:B70 B23 B28:B32" xr:uid="{B52077B7-097D-41B0-84C1-9AC060B759BD}">
      <formula1>นอกอาคาร</formula1>
    </dataValidation>
  </dataValidations>
  <hyperlinks>
    <hyperlink ref="E3" r:id="rId1" xr:uid="{8840400F-4972-4CE5-BE3D-6A64895D9CF3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B80:G85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 D97:F97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ECA45D2C-E5B8-405D-87F9-8935A1B64419}">
          <x14:formula1>
            <xm:f>'C:\Users\Admin\Desktop\งานปี2024 ทั้งหมด\งานปี2024\2024 Roi+Plan\ROI CABLE\[2024_Survey ROI Cable  โรงแรม เวลา บี กรุงเทพฯ ราชเทวี.xlsx]Ref.1'!#REF!</xm:f>
          </x14:formula1>
          <xm:sqref>B24:B27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70" zoomScaleNormal="70" workbookViewId="0">
      <selection activeCell="B1" sqref="B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2025-01-23T03:28:29Z</dcterms:modified>
</cp:coreProperties>
</file>