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40E6248-8296-4354-BCE8-C2525B91188C}" xr6:coauthVersionLast="47" xr6:coauthVersionMax="47" xr10:uidLastSave="{00000000-0000-0000-0000-000000000000}"/>
  <bookViews>
    <workbookView xWindow="-110" yWindow="-110" windowWidth="19420" windowHeight="1150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ROI'!$A$1:$L$103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7" l="1"/>
  <c r="H26" i="7"/>
  <c r="J31" i="7" l="1"/>
  <c r="H31" i="7"/>
  <c r="K31" i="7" s="1"/>
  <c r="J24" i="7"/>
  <c r="J25" i="7"/>
  <c r="J27" i="7"/>
  <c r="J28" i="7"/>
  <c r="J29" i="7"/>
  <c r="J30" i="7"/>
  <c r="J32" i="7"/>
  <c r="H24" i="7"/>
  <c r="K24" i="7" s="1"/>
  <c r="H25" i="7"/>
  <c r="K25" i="7" s="1"/>
  <c r="H27" i="7"/>
  <c r="K27" i="7" s="1"/>
  <c r="H28" i="7"/>
  <c r="K28" i="7" s="1"/>
  <c r="H29" i="7"/>
  <c r="K29" i="7" s="1"/>
  <c r="H30" i="7"/>
  <c r="K30" i="7" s="1"/>
  <c r="H32" i="7"/>
  <c r="K32" i="7" s="1"/>
  <c r="H23" i="7"/>
  <c r="K23" i="7" s="1"/>
  <c r="J23" i="7"/>
  <c r="K81" i="7" l="1"/>
  <c r="H69" i="7"/>
  <c r="K69" i="7" s="1"/>
  <c r="H9" i="7" l="1"/>
  <c r="E9" i="7"/>
  <c r="H98" i="7" l="1"/>
  <c r="D103" i="7"/>
  <c r="H103" i="7" l="1"/>
  <c r="K82" i="7" l="1"/>
  <c r="A97" i="7" l="1"/>
  <c r="A98" i="7" l="1"/>
  <c r="K19" i="7" l="1"/>
  <c r="J75" i="7"/>
  <c r="H75" i="7"/>
  <c r="K18" i="7"/>
  <c r="G20" i="7"/>
  <c r="H8" i="7"/>
  <c r="K8" i="7"/>
  <c r="E8" i="7"/>
  <c r="E10" i="7"/>
  <c r="K9" i="7"/>
  <c r="K10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J82" i="7"/>
  <c r="J80" i="7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H10" i="7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<sst xmlns="http://schemas.openxmlformats.org/spreadsheetml/2006/main" count="2817" uniqueCount="860">
  <si>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</si>
  <si>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</si>
  <si>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</si>
  <si>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</si>
  <si>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</si>
  <si>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</si>
  <si>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</si>
  <si>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</si>
  <si>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</si>
  <si>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</si>
  <si>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</si>
  <si>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</si>
  <si>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</si>
  <si>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</si>
  <si>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</si>
  <si>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</si>
  <si>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</si>
  <si>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</si>
  <si>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</si>
  <si>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</si>
  <si>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</si>
  <si>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</si>
  <si>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</si>
  <si>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</si>
  <si>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</si>
  <si>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</si>
  <si>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</si>
  <si>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</si>
  <si>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</si>
  <si>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</si>
  <si>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</si>
  <si>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</si>
  <si>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</si>
  <si>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</si>
  <si>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</si>
  <si>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</si>
  <si>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</si>
  <si>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</si>
  <si>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</si>
  <si>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</si>
  <si>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</si>
  <si>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</si>
  <si>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</si>
  <si>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</si>
  <si>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</si>
  <si>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</si>
  <si>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</si>
  <si>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</si>
  <si>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</si>
  <si>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</si>
  <si>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</si>
  <si>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</si>
  <si>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</si>
  <si>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</si>
  <si>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</si>
  <si>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</si>
  <si>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</si>
  <si>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</si>
  <si>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</si>
  <si>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</si>
  <si>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</si>
  <si>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</si>
  <si>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</si>
  <si>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</si>
  <si>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</si>
  <si>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</si>
  <si>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</si>
  <si>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</si>
  <si>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</si>
  <si>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</si>
  <si>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</si>
  <si>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</si>
  <si>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</si>
  <si>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</si>
  <si>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</si>
  <si>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</si>
  <si>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</si>
  <si>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</si>
  <si>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</si>
  <si>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</si>
  <si>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</si>
  <si>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</si>
  <si>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</si>
  <si>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</si>
  <si>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</si>
  <si>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</si>
  <si>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</si>
  <si>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</si>
  <si>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</si>
  <si>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</si>
  <si>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</si>
  <si>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</si>
  <si>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</si>
  <si>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</si>
  <si>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</si>
  <si>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</si>
  <si>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</si>
  <si>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</si>
  <si>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</si>
  <si>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</si>
  <si>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</si>
  <si>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</si>
  <si>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</si>
  <si>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</si>
  <si>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</si>
  <si>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</si>
  <si>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</si>
  <si>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</si>
  <si>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</si>
  <si>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</si>
  <si>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</si>
  <si>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</si>
  <si>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</si>
  <si>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</si>
  <si>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</si>
  <si>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</si>
  <si>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</si>
  <si>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</si>
  <si>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</si>
  <si>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</si>
  <si>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</si>
  <si>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</si>
  <si>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</si>
  <si>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</si>
  <si>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</si>
  <si>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</si>
  <si>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</si>
  <si>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</si>
  <si>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</si>
  <si>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</si>
  <si>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</si>
  <si>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</si>
  <si>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</si>
  <si>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</si>
  <si>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</si>
  <si>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</si>
  <si>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</si>
  <si>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</si>
  <si>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</si>
  <si>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</si>
  <si>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</si>
  <si>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</si>
  <si>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</si>
  <si>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</si>
  <si>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</si>
  <si>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</si>
  <si>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</si>
  <si>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</si>
  <si>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</si>
  <si>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</si>
  <si>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</si>
  <si>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</si>
  <si>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</si>
  <si>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</si>
  <si>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</si>
  <si>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</si>
  <si>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</si>
  <si>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</si>
  <si>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</si>
  <si>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</si>
  <si>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</si>
  <si>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</si>
  <si>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</si>
  <si>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</si>
  <si>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</si>
  <si>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</si>
  <si>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</si>
  <si>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</si>
  <si>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</si>
  <si>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</si>
  <si>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</si>
  <si>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</si>
  <si>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</si>
  <si>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</si>
  <si>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</si>
  <si>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</si>
  <si>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</si>
  <si>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</si>
  <si>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</si>
  <si>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</si>
  <si>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</si>
  <si>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</si>
  <si>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</si>
  <si>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</si>
  <si>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</si>
  <si>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</si>
  <si>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</si>
  <si>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</si>
  <si>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</si>
  <si>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</si>
  <si>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</si>
  <si>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</si>
  <si>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</si>
  <si>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</si>
  <si>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</si>
  <si>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</si>
  <si>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</si>
  <si>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</si>
  <si>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</si>
  <si>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</si>
  <si>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</si>
  <si>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</si>
  <si>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</si>
  <si>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</si>
  <si>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</si>
  <si>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</si>
  <si>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</si>
  <si>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</si>
  <si>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</si>
  <si>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</si>
  <si>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</si>
  <si>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</si>
  <si>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</si>
  <si>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</si>
  <si>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</si>
  <si>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</si>
  <si>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</si>
  <si>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</si>
  <si>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</si>
  <si>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</si>
  <si>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</si>
  <si>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</si>
  <si>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</si>
  <si>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</si>
  <si>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</si>
  <si>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</si>
  <si>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</si>
  <si>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</si>
  <si>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</si>
  <si>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</si>
  <si>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</si>
  <si>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</si>
  <si>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</si>
  <si>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</si>
  <si>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</si>
  <si>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</si>
  <si>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</si>
  <si>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</si>
  <si>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</si>
  <si>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</si>
  <si>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</si>
  <si>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</si>
  <si>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</si>
  <si>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</si>
  <si>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</si>
  <si>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</si>
  <si>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</si>
  <si>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</si>
  <si>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</si>
  <si>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</si>
  <si>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</si>
  <si>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</si>
  <si>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</si>
  <si>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</si>
  <si>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</si>
  <si>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</si>
  <si>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</si>
  <si>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</si>
  <si>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</si>
  <si>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</si>
  <si>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</si>
  <si>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</si>
  <si>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</si>
  <si>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</si>
  <si>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</si>
  <si>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</si>
  <si>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</si>
  <si>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</si>
  <si>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</si>
  <si>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</si>
  <si>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</si>
  <si>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</si>
  <si>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</si>
  <si>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</si>
  <si>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</si>
  <si>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</si>
  <si>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</si>
  <si>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</si>
  <si>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</si>
  <si>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</si>
  <si>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</si>
  <si>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</si>
  <si>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</si>
  <si>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</si>
  <si>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</si>
  <si>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</si>
  <si>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</si>
  <si>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</si>
  <si>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</si>
  <si>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</si>
  <si>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</si>
  <si>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</si>
  <si>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</si>
  <si>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</si>
  <si>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</si>
  <si>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</si>
  <si>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</si>
  <si>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</si>
  <si>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</si>
  <si>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</si>
  <si>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</si>
  <si>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</si>
  <si>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</si>
  <si>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</si>
  <si>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</si>
  <si>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</si>
  <si>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</si>
  <si>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</si>
  <si>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</si>
  <si>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</si>
  <si>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</si>
  <si>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</si>
  <si>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</si>
  <si>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</si>
  <si>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</si>
  <si>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</si>
  <si>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</si>
  <si>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</si>
  <si>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</si>
  <si>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</si>
  <si>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</si>
  <si>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</si>
  <si>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</si>
  <si>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</si>
  <si>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</si>
  <si>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</si>
  <si>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</si>
  <si>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</si>
  <si>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</si>
  <si>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</si>
  <si>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</si>
  <si>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</si>
  <si>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</si>
  <si>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</si>
  <si>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</si>
  <si>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</si>
  <si>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</si>
  <si>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</si>
  <si>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</si>
  <si>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</si>
  <si>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</si>
  <si>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</si>
  <si>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</si>
  <si>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</si>
  <si>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</si>
  <si>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</si>
  <si>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</si>
  <si>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</si>
  <si>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</si>
  <si>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</si>
  <si>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</si>
  <si>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</si>
  <si>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</si>
  <si>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</si>
  <si>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</si>
  <si>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</si>
  <si>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</si>
  <si>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</si>
  <si>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</si>
  <si>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</si>
  <si>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</si>
  <si>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</si>
  <si>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</si>
  <si>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</si>
  <si>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</si>
  <si>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</si>
  <si>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</si>
  <si>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</si>
  <si>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</si>
  <si>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</si>
  <si>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</si>
  <si>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</si>
  <si>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</si>
  <si>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</si>
  <si>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</si>
  <si>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</si>
  <si>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</si>
  <si>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</si>
  <si>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</si>
  <si>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</si>
  <si>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</si>
  <si>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</si>
  <si>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</si>
  <si>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</si>
  <si>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</si>
  <si>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</si>
  <si>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</si>
  <si>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</si>
  <si>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</si>
  <si>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</si>
  <si>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</si>
  <si>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</si>
  <si>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</si>
  <si>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</si>
  <si>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</si>
  <si>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</si>
  <si>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</si>
  <si>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</si>
  <si>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</si>
  <si>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</si>
  <si>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</si>
  <si>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</si>
  <si>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</si>
  <si>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</si>
  <si>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</si>
  <si>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</si>
  <si>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</si>
  <si>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</si>
  <si>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</si>
  <si>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</si>
  <si>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</si>
  <si>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</si>
  <si>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</si>
  <si>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</si>
  <si>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</si>
  <si>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</si>
  <si>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</si>
  <si>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</si>
  <si>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</si>
  <si>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</si>
  <si>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</si>
  <si>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</si>
  <si>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</si>
  <si>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</si>
  <si>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</si>
  <si>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</si>
  <si>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</si>
  <si>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</si>
  <si>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</si>
  <si>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</si>
  <si>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</si>
  <si>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</si>
  <si>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</si>
  <si>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</si>
  <si>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</si>
  <si>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</si>
  <si>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</si>
  <si>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</si>
  <si>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</si>
  <si>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</si>
  <si>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</si>
  <si>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</si>
  <si>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</si>
  <si>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</si>
  <si>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</si>
  <si>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</si>
  <si>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</si>
  <si>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</si>
  <si>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</si>
  <si>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</si>
  <si>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</si>
  <si>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</si>
  <si>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</si>
  <si>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</si>
  <si>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</si>
  <si>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</si>
  <si>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</si>
  <si>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</si>
  <si>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</si>
  <si>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</si>
  <si>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</si>
  <si>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</si>
  <si>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</si>
  <si>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</si>
  <si>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</si>
  <si>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</si>
  <si>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</si>
  <si>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</si>
  <si>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</si>
  <si>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</si>
  <si>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</si>
  <si>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</si>
  <si>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</si>
  <si>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</si>
  <si>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</si>
  <si>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</si>
  <si>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</si>
  <si>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</si>
  <si>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</si>
  <si>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</si>
  <si>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</si>
  <si>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</si>
  <si>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</si>
  <si>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</si>
  <si>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</si>
  <si>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</si>
  <si>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</si>
  <si>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</si>
  <si>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</si>
  <si>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</si>
  <si>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</si>
  <si>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</si>
  <si>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</si>
  <si>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</si>
  <si>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</si>
  <si>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</si>
  <si>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</si>
  <si>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</si>
  <si>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</si>
  <si>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</si>
  <si>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</si>
  <si>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</si>
  <si>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</si>
  <si>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</si>
  <si>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</si>
  <si>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</si>
  <si>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</si>
  <si>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</si>
  <si>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</si>
  <si>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</si>
  <si>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</si>
  <si>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</si>
  <si>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</si>
  <si>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</si>
  <si>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</si>
  <si>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</si>
  <si>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</si>
  <si>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</si>
  <si>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</si>
  <si>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</si>
  <si>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</si>
  <si>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</si>
  <si>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</si>
  <si>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</si>
  <si>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</si>
  <si>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</si>
  <si>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</si>
  <si>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</si>
  <si>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</si>
  <si>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</si>
  <si>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</si>
  <si>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</si>
  <si>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</si>
  <si>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</si>
  <si>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</si>
  <si>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</si>
  <si>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</si>
  <si>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</si>
  <si>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</si>
  <si>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</si>
  <si>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</si>
  <si>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</si>
  <si>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</si>
  <si>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</si>
  <si>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</si>
  <si>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</si>
  <si>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</si>
  <si>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</si>
  <si>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</si>
  <si>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</si>
  <si>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</si>
  <si>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</si>
  <si>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</si>
  <si>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</si>
  <si>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</si>
  <si>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</si>
  <si>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</si>
  <si>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</si>
  <si>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</si>
  <si>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</si>
  <si>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</si>
  <si>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</si>
  <si>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</si>
  <si>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</si>
  <si>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</si>
  <si>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</si>
  <si>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</si>
  <si>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</si>
  <si>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</si>
  <si>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</si>
  <si>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</si>
  <si>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</si>
  <si>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</si>
  <si>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</si>
  <si>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</si>
  <si>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</si>
  <si>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</si>
  <si>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</si>
  <si>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</si>
  <si>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</si>
  <si>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</si>
  <si>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</si>
  <si>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</si>
  <si>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</si>
  <si>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</si>
  <si>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</si>
  <si>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</si>
  <si>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</si>
  <si>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</si>
  <si>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</si>
  <si>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</si>
  <si>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</si>
  <si>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</si>
  <si>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</si>
  <si>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</si>
  <si>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</si>
  <si>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</si>
  <si>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</si>
  <si>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</si>
  <si>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</si>
  <si>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</si>
  <si>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</si>
  <si>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</si>
  <si>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</si>
  <si>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</si>
  <si>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</si>
  <si>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</si>
  <si>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</si>
  <si>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</si>
  <si>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</si>
  <si>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</si>
  <si>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</si>
  <si>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</si>
  <si>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</si>
  <si>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</si>
  <si>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</si>
  <si>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</si>
  <si>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</si>
  <si>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</si>
  <si>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</si>
  <si>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</si>
  <si>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</si>
  <si>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</si>
  <si>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</si>
  <si>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</si>
  <si>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</si>
  <si>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</si>
  <si>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</si>
  <si>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</si>
  <si>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</si>
  <si>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</si>
  <si>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</si>
  <si>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</si>
  <si>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</si>
  <si>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</si>
  <si>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</si>
  <si>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</si>
  <si>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</si>
  <si>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</si>
  <si>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</si>
  <si>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</si>
  <si>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</si>
  <si>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</si>
  <si>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</si>
  <si>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</si>
  <si>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</si>
  <si>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</si>
  <si>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</si>
  <si>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</si>
  <si>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</si>
  <si>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</si>
  <si>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</si>
  <si>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</si>
  <si>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</si>
  <si>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</si>
  <si>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</si>
  <si>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</si>
  <si>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</si>
  <si>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</si>
  <si>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</si>
  <si>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</si>
  <si>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</si>
  <si>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</si>
  <si>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</si>
  <si>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</si>
  <si>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</si>
  <si>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</si>
  <si>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</si>
  <si>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</si>
  <si>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</si>
  <si>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</si>
  <si>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</si>
  <si>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</si>
  <si>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</si>
  <si>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</si>
  <si>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</si>
  <si>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</si>
  <si>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</si>
  <si>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</si>
  <si>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</si>
  <si>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</si>
  <si>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</si>
  <si>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</si>
  <si>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</si>
  <si>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</si>
  <si>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</si>
  <si>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</si>
  <si>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</si>
  <si>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</si>
  <si>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</si>
  <si>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</si>
  <si>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</si>
  <si>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</si>
  <si>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</si>
  <si>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</si>
  <si>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</si>
  <si>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</si>
  <si>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</si>
  <si>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</si>
  <si>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</si>
  <si>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</si>
  <si>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</si>
  <si>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</si>
  <si>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</si>
  <si>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</si>
  <si>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</si>
  <si>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</si>
  <si>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</si>
  <si>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</si>
  <si>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</si>
  <si>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</si>
  <si>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</si>
  <si>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</si>
  <si>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</si>
  <si>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</si>
  <si>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</si>
  <si>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</si>
  <si>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</si>
  <si>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</si>
  <si>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</si>
  <si>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</si>
  <si>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</si>
  <si>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</si>
  <si>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</si>
  <si>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</si>
  <si>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</si>
  <si>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</si>
  <si>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</si>
  <si>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</si>
  <si>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</si>
  <si>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</si>
  <si>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</si>
  <si>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</si>
  <si>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</si>
  <si>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</si>
  <si>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</si>
  <si>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</si>
  <si>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</si>
  <si>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</si>
  <si>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</si>
  <si>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</si>
  <si>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</si>
  <si>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</si>
  <si>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</si>
  <si>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</si>
  <si>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</si>
  <si>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</si>
  <si>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</si>
  <si>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</si>
  <si>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</si>
  <si>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</si>
  <si>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</si>
  <si>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</si>
  <si>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</si>
  <si>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</si>
  <si>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</si>
  <si>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</si>
  <si>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</si>
  <si>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</si>
  <si>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</si>
  <si>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</si>
  <si>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</si>
  <si>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</si>
  <si>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</si>
  <si>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</si>
  <si>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</si>
  <si>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</si>
  <si>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</si>
  <si>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</si>
  <si>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</si>
  <si>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</si>
  <si>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</si>
  <si>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</si>
  <si>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</si>
  <si>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</si>
  <si>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</si>
  <si>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</si>
  <si>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</si>
  <si>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</si>
  <si>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</si>
  <si>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</si>
  <si>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</si>
  <si>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</si>
  <si>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</si>
  <si>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</si>
  <si>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</si>
  <si>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</si>
  <si>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</si>
  <si>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</si>
  <si>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</si>
  <si>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</si>
  <si>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</si>
  <si>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</si>
  <si>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</si>
  <si>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</si>
  <si>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</si>
  <si>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</si>
  <si>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</si>
  <si>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</si>
  <si>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</si>
  <si>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</si>
  <si>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</si>
  <si>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</si>
  <si>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</si>
  <si>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</si>
  <si>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</si>
  <si>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</si>
  <si>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</si>
  <si>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</si>
  <si>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</si>
  <si>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</si>
  <si>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</si>
  <si>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</si>
  <si>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</si>
  <si>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</si>
  <si>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</si>
  <si>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</si>
  <si>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</si>
  <si>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</si>
  <si>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</si>
  <si>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</si>
  <si>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</si>
  <si>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</si>
  <si>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</si>
  <si>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</si>
  <si>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</si>
  <si>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</si>
  <si>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</si>
  <si>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</si>
  <si>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</si>
  <si>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</si>
  <si>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</si>
  <si>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</si>
  <si>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</si>
  <si>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</si>
  <si>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</si>
  <si>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</si>
  <si>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</si>
  <si>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</si>
  <si>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</si>
  <si>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</si>
  <si>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</si>
  <si>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</si>
  <si>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</si>
  <si>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</si>
  <si>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</si>
  <si>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</si>
  <si>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</si>
  <si>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</si>
  <si>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</si>
  <si>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</si>
  <si>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</si>
  <si>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8597/122024</t>
  </si>
  <si>
    <t>25/12/2024</t>
  </si>
  <si>
    <t>The StandardX, Bangkok Phra Arthit</t>
  </si>
  <si>
    <t>เลขที่ 45/1 ถนน พระอาทิตย์ แขวงชนะสงคราม เขตพระนคร กรุงเทพมหานคร 10200</t>
  </si>
  <si>
    <t>089-877-1166</t>
  </si>
  <si>
    <t>คุณซันไซน์</t>
  </si>
  <si>
    <t>https://maps.app.goo.gl/fJmukgxBnLgJ2EWZ7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</si>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</sst>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19" fillId="3" borderId="14" xfId="0" applyFont="1" applyFill="1" applyBorder="1" applyAlignment="1" applyProtection="1">
      <alignment horizontal="center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1198562</xdr:colOff>
      <xdr:row>95</xdr:row>
      <xdr:rowOff>7938</xdr:rowOff>
    </xdr:from>
    <xdr:to>
      <xdr:col>2</xdr:col>
      <xdr:colOff>947563</xdr:colOff>
      <xdr:row>95</xdr:row>
      <xdr:rowOff>446088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F98E14-DB35-45F6-AB81-6EC24152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17105313"/>
          <a:ext cx="1646063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25</xdr:col>
      <xdr:colOff>466075</xdr:colOff>
      <xdr:row>37</xdr:row>
      <xdr:rowOff>53955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36F1F-2291-45A5-A4AA-E4A365D3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JmukgxBnLgJ2EW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1796875" defaultRowHeight="15.5"/>
  <cols>
    <col min="1" max="1" width="12" style="45" bestFit="1" customWidth="1"/>
    <col min="2" max="2" width="82.453125" style="45" customWidth="1"/>
    <col min="3" max="3" width="9.1796875" style="45"/>
    <col min="4" max="4" width="7.81640625" style="45" customWidth="1"/>
    <col min="5" max="5" width="92.81640625" style="45" customWidth="1"/>
    <col min="6" max="7" width="18" style="79" customWidth="1"/>
    <col min="8" max="8" width="12" style="45" bestFit="1" customWidth="1"/>
    <col min="9" max="9" width="84.453125" style="45" bestFit="1" customWidth="1"/>
    <col min="10" max="10" width="13" style="45" customWidth="1"/>
    <col min="11" max="11" width="11.81640625" style="45" bestFit="1" customWidth="1"/>
    <col min="12" max="12" width="9.1796875" style="45"/>
    <col min="13" max="13" width="34.1796875" style="45" customWidth="1"/>
    <col min="14" max="14" width="41.81640625" style="45" bestFit="1" customWidth="1"/>
    <col min="15" max="16384" width="9.1796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75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5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20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20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5" t="s">
        <v>676</v>
      </c>
      <c r="C174" s="156" t="s">
        <v>5</v>
      </c>
      <c r="D174" s="157"/>
      <c r="E174" s="155" t="s">
        <v>676</v>
      </c>
      <c r="F174" s="158">
        <v>1198</v>
      </c>
      <c r="G174" s="156" t="s">
        <v>5</v>
      </c>
      <c r="K174" s="81"/>
    </row>
    <row r="175" spans="2:11">
      <c r="B175" s="155" t="s">
        <v>677</v>
      </c>
      <c r="C175" s="156" t="s">
        <v>5</v>
      </c>
      <c r="D175" s="157"/>
      <c r="E175" s="155" t="s">
        <v>677</v>
      </c>
      <c r="F175" s="158">
        <v>1104</v>
      </c>
      <c r="G175" s="156" t="s">
        <v>5</v>
      </c>
      <c r="K175" s="81"/>
    </row>
    <row r="176" spans="2:11">
      <c r="B176" s="155" t="s">
        <v>678</v>
      </c>
      <c r="C176" s="156" t="s">
        <v>5</v>
      </c>
      <c r="D176" s="157"/>
      <c r="E176" s="155" t="s">
        <v>678</v>
      </c>
      <c r="F176" s="158">
        <v>11404</v>
      </c>
      <c r="G176" s="156" t="s">
        <v>5</v>
      </c>
    </row>
    <row r="177" spans="2:10">
      <c r="B177" s="155" t="s">
        <v>661</v>
      </c>
      <c r="C177" s="156" t="s">
        <v>5</v>
      </c>
      <c r="D177" s="157"/>
      <c r="E177" s="155" t="s">
        <v>661</v>
      </c>
      <c r="F177" s="158">
        <v>1198</v>
      </c>
      <c r="G177" s="156" t="s">
        <v>5</v>
      </c>
    </row>
    <row r="178" spans="2:10">
      <c r="B178" s="155" t="s">
        <v>662</v>
      </c>
      <c r="C178" s="156" t="s">
        <v>5</v>
      </c>
      <c r="D178" s="157"/>
      <c r="E178" s="155" t="s">
        <v>662</v>
      </c>
      <c r="F178" s="158">
        <v>1198</v>
      </c>
      <c r="G178" s="156" t="s">
        <v>5</v>
      </c>
      <c r="I178" s="81" t="s">
        <v>120</v>
      </c>
      <c r="J178" s="81"/>
    </row>
    <row r="179" spans="2:10">
      <c r="B179" s="155" t="s">
        <v>663</v>
      </c>
      <c r="C179" s="156" t="s">
        <v>5</v>
      </c>
      <c r="D179" s="157"/>
      <c r="E179" s="155" t="s">
        <v>663</v>
      </c>
      <c r="F179" s="158">
        <v>1716</v>
      </c>
      <c r="G179" s="156" t="s">
        <v>5</v>
      </c>
      <c r="I179" s="81" t="s">
        <v>127</v>
      </c>
      <c r="J179" s="81"/>
    </row>
    <row r="180" spans="2:10">
      <c r="B180" s="155" t="s">
        <v>664</v>
      </c>
      <c r="C180" s="156" t="s">
        <v>5</v>
      </c>
      <c r="D180" s="157"/>
      <c r="E180" s="155" t="s">
        <v>664</v>
      </c>
      <c r="F180" s="158">
        <v>1848</v>
      </c>
      <c r="G180" s="156" t="s">
        <v>5</v>
      </c>
      <c r="I180" s="45" t="s">
        <v>100</v>
      </c>
    </row>
    <row r="181" spans="2:10">
      <c r="B181" s="155" t="s">
        <v>665</v>
      </c>
      <c r="C181" s="156" t="s">
        <v>5</v>
      </c>
      <c r="D181" s="157"/>
      <c r="E181" s="155" t="s">
        <v>665</v>
      </c>
      <c r="F181" s="158">
        <v>1716</v>
      </c>
      <c r="G181" s="156" t="s">
        <v>5</v>
      </c>
      <c r="I181" s="45" t="s">
        <v>121</v>
      </c>
    </row>
    <row r="182" spans="2:10">
      <c r="B182" s="155" t="s">
        <v>666</v>
      </c>
      <c r="C182" s="156" t="s">
        <v>5</v>
      </c>
      <c r="D182" s="157"/>
      <c r="E182" s="155" t="s">
        <v>666</v>
      </c>
      <c r="F182" s="158">
        <v>1716</v>
      </c>
      <c r="G182" s="156" t="s">
        <v>5</v>
      </c>
      <c r="H182" s="81"/>
    </row>
    <row r="183" spans="2:10">
      <c r="B183" s="155" t="s">
        <v>667</v>
      </c>
      <c r="C183" s="156" t="s">
        <v>5</v>
      </c>
      <c r="D183" s="157"/>
      <c r="E183" s="155" t="s">
        <v>667</v>
      </c>
      <c r="F183" s="158">
        <v>2038</v>
      </c>
      <c r="G183" s="156" t="s">
        <v>5</v>
      </c>
      <c r="H183" s="81"/>
    </row>
    <row r="184" spans="2:10">
      <c r="B184" s="155" t="s">
        <v>668</v>
      </c>
      <c r="C184" s="156" t="s">
        <v>5</v>
      </c>
      <c r="D184" s="157"/>
      <c r="E184" s="155" t="s">
        <v>668</v>
      </c>
      <c r="F184" s="158">
        <v>1944</v>
      </c>
      <c r="G184" s="156" t="s">
        <v>5</v>
      </c>
    </row>
    <row r="185" spans="2:10">
      <c r="B185" s="155" t="s">
        <v>669</v>
      </c>
      <c r="C185" s="156" t="s">
        <v>5</v>
      </c>
      <c r="D185" s="157"/>
      <c r="E185" s="155" t="s">
        <v>669</v>
      </c>
      <c r="F185" s="158">
        <v>1944</v>
      </c>
      <c r="G185" s="156" t="s">
        <v>5</v>
      </c>
    </row>
    <row r="186" spans="2:10">
      <c r="B186" s="155" t="s">
        <v>670</v>
      </c>
      <c r="C186" s="156" t="s">
        <v>5</v>
      </c>
      <c r="D186" s="157"/>
      <c r="E186" s="155" t="s">
        <v>670</v>
      </c>
      <c r="F186" s="158">
        <v>1524</v>
      </c>
      <c r="G186" s="156" t="s">
        <v>5</v>
      </c>
    </row>
    <row r="187" spans="2:10">
      <c r="B187" s="155" t="s">
        <v>671</v>
      </c>
      <c r="C187" s="156" t="s">
        <v>5</v>
      </c>
      <c r="D187" s="157"/>
      <c r="E187" s="155" t="s">
        <v>671</v>
      </c>
      <c r="F187" s="158">
        <v>1404</v>
      </c>
      <c r="G187" s="156" t="s">
        <v>5</v>
      </c>
    </row>
    <row r="188" spans="2:10">
      <c r="B188" s="155" t="s">
        <v>672</v>
      </c>
      <c r="C188" s="156" t="s">
        <v>5</v>
      </c>
      <c r="D188" s="157"/>
      <c r="E188" s="155" t="s">
        <v>672</v>
      </c>
      <c r="F188" s="158">
        <v>1404</v>
      </c>
      <c r="G188" s="156" t="s">
        <v>5</v>
      </c>
    </row>
    <row r="189" spans="2:10">
      <c r="B189" s="155" t="s">
        <v>673</v>
      </c>
      <c r="C189" s="156" t="s">
        <v>5</v>
      </c>
      <c r="D189" s="157"/>
      <c r="E189" s="155" t="s">
        <v>673</v>
      </c>
      <c r="F189" s="158">
        <v>1716</v>
      </c>
      <c r="G189" s="156" t="s">
        <v>5</v>
      </c>
    </row>
    <row r="190" spans="2:10">
      <c r="B190" s="155" t="s">
        <v>674</v>
      </c>
      <c r="C190" s="156" t="s">
        <v>5</v>
      </c>
      <c r="D190" s="157"/>
      <c r="E190" s="155" t="s">
        <v>674</v>
      </c>
      <c r="F190" s="158">
        <v>1644</v>
      </c>
      <c r="G190" s="156" t="s">
        <v>5</v>
      </c>
    </row>
    <row r="191" spans="2:10">
      <c r="B191" s="155" t="s">
        <v>675</v>
      </c>
      <c r="C191" s="156" t="s">
        <v>5</v>
      </c>
      <c r="D191" s="157"/>
      <c r="E191" s="155" t="s">
        <v>675</v>
      </c>
      <c r="F191" s="158">
        <v>1644</v>
      </c>
      <c r="G191" s="156" t="s">
        <v>5</v>
      </c>
    </row>
    <row r="192" spans="2:10">
      <c r="B192" s="155" t="s">
        <v>679</v>
      </c>
      <c r="C192" s="156" t="s">
        <v>5</v>
      </c>
      <c r="D192" s="157"/>
      <c r="E192" s="155" t="s">
        <v>679</v>
      </c>
      <c r="F192" s="158">
        <v>2616</v>
      </c>
      <c r="G192" s="156" t="s">
        <v>5</v>
      </c>
    </row>
    <row r="193" spans="2:7">
      <c r="B193" s="155" t="s">
        <v>680</v>
      </c>
      <c r="C193" s="156" t="s">
        <v>5</v>
      </c>
      <c r="D193" s="157"/>
      <c r="E193" s="155" t="s">
        <v>680</v>
      </c>
      <c r="F193" s="158">
        <v>2328</v>
      </c>
      <c r="G193" s="156" t="s">
        <v>5</v>
      </c>
    </row>
    <row r="194" spans="2:7">
      <c r="B194" s="155" t="s">
        <v>681</v>
      </c>
      <c r="C194" s="156" t="s">
        <v>5</v>
      </c>
      <c r="D194" s="157"/>
      <c r="E194" s="155" t="s">
        <v>681</v>
      </c>
      <c r="F194" s="158">
        <v>2220</v>
      </c>
      <c r="G194" s="156" t="s">
        <v>5</v>
      </c>
    </row>
    <row r="195" spans="2:7">
      <c r="B195" s="155" t="s">
        <v>682</v>
      </c>
      <c r="C195" s="156" t="s">
        <v>5</v>
      </c>
      <c r="D195" s="157"/>
      <c r="E195" s="155" t="s">
        <v>682</v>
      </c>
      <c r="F195" s="158">
        <v>3024</v>
      </c>
      <c r="G195" s="156" t="s">
        <v>5</v>
      </c>
    </row>
    <row r="196" spans="2:7">
      <c r="B196" s="155" t="s">
        <v>683</v>
      </c>
      <c r="C196" s="156" t="s">
        <v>5</v>
      </c>
      <c r="D196" s="157"/>
      <c r="E196" s="155" t="s">
        <v>683</v>
      </c>
      <c r="F196" s="158">
        <v>3108</v>
      </c>
      <c r="G196" s="156" t="s">
        <v>5</v>
      </c>
    </row>
    <row r="197" spans="2:7">
      <c r="B197" s="155" t="s">
        <v>684</v>
      </c>
      <c r="C197" s="156" t="s">
        <v>5</v>
      </c>
      <c r="D197" s="157"/>
      <c r="E197" s="155" t="s">
        <v>684</v>
      </c>
      <c r="F197" s="158">
        <v>3060</v>
      </c>
      <c r="G197" s="156" t="s">
        <v>5</v>
      </c>
    </row>
    <row r="198" spans="2:7">
      <c r="B198" s="155" t="s">
        <v>685</v>
      </c>
      <c r="C198" s="156" t="s">
        <v>5</v>
      </c>
      <c r="D198" s="157"/>
      <c r="E198" s="155" t="s">
        <v>685</v>
      </c>
      <c r="F198" s="158">
        <v>2820</v>
      </c>
      <c r="G198" s="156" t="s">
        <v>5</v>
      </c>
    </row>
    <row r="199" spans="2:7">
      <c r="B199" s="155" t="s">
        <v>686</v>
      </c>
      <c r="C199" s="156" t="s">
        <v>5</v>
      </c>
      <c r="D199" s="157"/>
      <c r="E199" s="155" t="s">
        <v>686</v>
      </c>
      <c r="F199" s="158">
        <v>4668</v>
      </c>
      <c r="G199" s="156" t="s">
        <v>5</v>
      </c>
    </row>
    <row r="200" spans="2:7">
      <c r="B200" s="155" t="s">
        <v>687</v>
      </c>
      <c r="C200" s="156" t="s">
        <v>5</v>
      </c>
      <c r="D200" s="157"/>
      <c r="E200" s="155" t="s">
        <v>687</v>
      </c>
      <c r="F200" s="158">
        <v>4308</v>
      </c>
      <c r="G200" s="156" t="s">
        <v>5</v>
      </c>
    </row>
    <row r="201" spans="2:7">
      <c r="B201" s="155" t="s">
        <v>688</v>
      </c>
      <c r="C201" s="156" t="s">
        <v>5</v>
      </c>
      <c r="D201" s="157"/>
      <c r="E201" s="155" t="s">
        <v>688</v>
      </c>
      <c r="F201" s="158">
        <v>11268</v>
      </c>
      <c r="G201" s="156" t="s">
        <v>5</v>
      </c>
    </row>
    <row r="202" spans="2:7">
      <c r="B202" s="155" t="s">
        <v>691</v>
      </c>
      <c r="C202" s="156" t="s">
        <v>5</v>
      </c>
      <c r="D202" s="157"/>
      <c r="E202" s="155" t="s">
        <v>691</v>
      </c>
      <c r="F202" s="158">
        <v>1700</v>
      </c>
      <c r="G202" s="156" t="s">
        <v>5</v>
      </c>
    </row>
    <row r="203" spans="2:7">
      <c r="B203" s="155" t="s">
        <v>690</v>
      </c>
      <c r="C203" s="156" t="s">
        <v>5</v>
      </c>
      <c r="D203" s="157"/>
      <c r="E203" s="155" t="s">
        <v>690</v>
      </c>
      <c r="F203" s="158">
        <v>4800</v>
      </c>
      <c r="G203" s="156" t="s">
        <v>5</v>
      </c>
    </row>
    <row r="204" spans="2:7">
      <c r="B204" s="155" t="s">
        <v>689</v>
      </c>
      <c r="C204" s="156" t="s">
        <v>5</v>
      </c>
      <c r="D204" s="157"/>
      <c r="E204" s="155" t="s">
        <v>689</v>
      </c>
      <c r="F204" s="158">
        <v>11000</v>
      </c>
      <c r="G204" s="156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0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0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0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0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0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199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1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1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5"/>
      <c r="E246" s="69" t="s">
        <v>835</v>
      </c>
      <c r="F246" s="201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5" t="s">
        <v>304</v>
      </c>
      <c r="F280" s="197">
        <v>0</v>
      </c>
      <c r="G280" s="76"/>
    </row>
    <row r="281" spans="2:7">
      <c r="B281" s="283" t="s">
        <v>301</v>
      </c>
      <c r="C281" s="284" t="s">
        <v>13</v>
      </c>
      <c r="E281" s="287" t="s">
        <v>301</v>
      </c>
      <c r="F281" s="198">
        <v>399</v>
      </c>
      <c r="G281" s="77"/>
    </row>
    <row r="282" spans="2:7">
      <c r="B282" s="283" t="s">
        <v>302</v>
      </c>
      <c r="C282" s="284" t="s">
        <v>13</v>
      </c>
      <c r="E282" s="287" t="s">
        <v>302</v>
      </c>
      <c r="F282" s="197">
        <v>499</v>
      </c>
      <c r="G282" s="76"/>
    </row>
    <row r="283" spans="2:7">
      <c r="B283" s="283" t="s">
        <v>303</v>
      </c>
      <c r="C283" s="284" t="s">
        <v>13</v>
      </c>
      <c r="E283" s="287" t="s">
        <v>303</v>
      </c>
      <c r="F283" s="197">
        <v>599</v>
      </c>
      <c r="G283" s="76"/>
    </row>
    <row r="284" spans="2:7">
      <c r="B284" s="283" t="s">
        <v>455</v>
      </c>
      <c r="C284" s="284" t="s">
        <v>13</v>
      </c>
      <c r="E284" s="287" t="s">
        <v>455</v>
      </c>
      <c r="F284" s="197">
        <v>799</v>
      </c>
      <c r="G284" s="76"/>
    </row>
    <row r="285" spans="2:7">
      <c r="C285" s="75"/>
      <c r="E285" s="196" t="s">
        <v>456</v>
      </c>
      <c r="F285" s="197">
        <v>1200</v>
      </c>
      <c r="G285" s="76"/>
    </row>
    <row r="286" spans="2:7">
      <c r="B286" s="74"/>
      <c r="C286" s="45" t="s">
        <v>107</v>
      </c>
      <c r="E286" s="195" t="s">
        <v>813</v>
      </c>
      <c r="F286" s="197"/>
      <c r="G286" s="76"/>
    </row>
    <row r="287" spans="2:7">
      <c r="B287" s="283" t="s">
        <v>33</v>
      </c>
      <c r="C287" s="283" t="s">
        <v>67</v>
      </c>
      <c r="E287" s="78" t="s">
        <v>69</v>
      </c>
      <c r="F287" s="79" t="s">
        <v>103</v>
      </c>
    </row>
    <row r="288" spans="2:7">
      <c r="B288" s="283" t="s">
        <v>55</v>
      </c>
      <c r="C288" s="283" t="s">
        <v>161</v>
      </c>
      <c r="E288" s="286" t="s">
        <v>70</v>
      </c>
      <c r="F288" s="79" t="s">
        <v>140</v>
      </c>
    </row>
    <row r="289" spans="2:7">
      <c r="B289" s="283" t="s">
        <v>54</v>
      </c>
      <c r="C289" s="283" t="s">
        <v>162</v>
      </c>
      <c r="E289" s="286" t="s">
        <v>71</v>
      </c>
      <c r="F289" s="79" t="s">
        <v>163</v>
      </c>
    </row>
    <row r="290" spans="2:7">
      <c r="B290" s="283" t="s">
        <v>90</v>
      </c>
      <c r="C290" s="283" t="s">
        <v>66</v>
      </c>
      <c r="E290" s="286" t="s">
        <v>72</v>
      </c>
      <c r="F290" s="79" t="s">
        <v>104</v>
      </c>
    </row>
    <row r="291" spans="2:7">
      <c r="B291" s="283" t="s">
        <v>91</v>
      </c>
      <c r="C291" s="283" t="s">
        <v>108</v>
      </c>
      <c r="E291" s="286" t="s">
        <v>73</v>
      </c>
      <c r="F291" s="79" t="s">
        <v>815</v>
      </c>
    </row>
    <row r="292" spans="2:7">
      <c r="B292" s="283" t="s">
        <v>92</v>
      </c>
      <c r="C292" s="283"/>
      <c r="E292" s="286" t="s">
        <v>74</v>
      </c>
      <c r="F292" s="79" t="s">
        <v>105</v>
      </c>
    </row>
    <row r="293" spans="2:7">
      <c r="B293" s="283" t="s">
        <v>56</v>
      </c>
      <c r="C293" s="283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2.453125" customWidth="1"/>
    <col min="7" max="7" width="16.453125" customWidth="1"/>
    <col min="8" max="8" width="8.81640625" customWidth="1"/>
    <col min="9" max="9" width="35.453125" bestFit="1" customWidth="1"/>
    <col min="10" max="10" width="52" bestFit="1" customWidth="1"/>
    <col min="11" max="11" width="53.453125" bestFit="1" customWidth="1"/>
    <col min="12" max="13" width="62.453125" customWidth="1"/>
    <col min="14" max="14" width="53.453125" bestFit="1" customWidth="1"/>
    <col min="15" max="15" width="20.453125" customWidth="1"/>
    <col min="16" max="16" width="26.81640625" style="4" bestFit="1" customWidth="1"/>
    <col min="17" max="17" width="63.453125" style="4" bestFit="1" customWidth="1"/>
    <col min="18" max="18" width="27.453125" style="4" customWidth="1"/>
    <col min="19" max="19" width="45.81640625" customWidth="1"/>
    <col min="20" max="20" width="23.453125" customWidth="1"/>
    <col min="21" max="21" width="13.81640625" bestFit="1" customWidth="1"/>
    <col min="23" max="23" width="46.81640625" bestFit="1" customWidth="1"/>
  </cols>
  <sheetData>
    <row r="2" spans="2:23" ht="34.4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75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75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75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75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75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75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75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75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75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75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75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75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59"/>
      <c r="T15" t="s">
        <v>321</v>
      </c>
      <c r="U15" s="4" t="s">
        <v>326</v>
      </c>
      <c r="W15" t="s">
        <v>618</v>
      </c>
    </row>
    <row r="16" spans="2:23" ht="16.75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59"/>
      <c r="T16" t="s">
        <v>322</v>
      </c>
    </row>
    <row r="17" spans="2:20" ht="16.75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59"/>
      <c r="T17" t="s">
        <v>323</v>
      </c>
    </row>
    <row r="18" spans="2:20" ht="16.75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59"/>
    </row>
    <row r="19" spans="2:20" ht="16.75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75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75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75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59"/>
    </row>
    <row r="23" spans="2:20" ht="16.75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75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75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59"/>
    </row>
    <row r="26" spans="2:20" ht="15.5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5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5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0"/>
    </row>
    <row r="29" spans="2:20" ht="15.5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1"/>
    </row>
    <row r="30" spans="2:20" ht="15.5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1"/>
    </row>
    <row r="31" spans="2:20" ht="15.5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1"/>
    </row>
    <row r="32" spans="2:20" ht="15.5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1"/>
    </row>
    <row r="33" spans="2:18" ht="15.5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1"/>
    </row>
    <row r="34" spans="2:18" ht="15.5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0"/>
    </row>
    <row r="35" spans="2:18" ht="15.5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1"/>
    </row>
    <row r="36" spans="2:18" ht="15.5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2"/>
    </row>
    <row r="37" spans="2:18" ht="15.5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1"/>
    </row>
    <row r="38" spans="2:18" ht="15.5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1"/>
    </row>
    <row r="39" spans="2:18" ht="15.5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1"/>
    </row>
    <row r="40" spans="2:18" ht="15.5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1"/>
    </row>
    <row r="41" spans="2:18" ht="15.5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1"/>
    </row>
    <row r="42" spans="2:18" ht="15.5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1"/>
    </row>
    <row r="43" spans="2:18" ht="15.5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1"/>
    </row>
    <row r="44" spans="2:18" ht="15.5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3"/>
    </row>
    <row r="45" spans="2:18" ht="15.5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0"/>
    </row>
    <row r="46" spans="2:18" ht="15.5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1"/>
    </row>
    <row r="47" spans="2:18" ht="15.5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2"/>
    </row>
    <row r="48" spans="2:18" ht="15.5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1"/>
    </row>
    <row r="49" spans="9:18" ht="15.5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3"/>
    </row>
    <row r="50" spans="9:18" ht="15.5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1"/>
    </row>
    <row r="51" spans="9:18" ht="15.5">
      <c r="I51" t="s">
        <v>639</v>
      </c>
      <c r="J51" s="20" t="s">
        <v>304</v>
      </c>
      <c r="K51" s="13" t="s">
        <v>283</v>
      </c>
      <c r="L51" s="154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1"/>
    </row>
    <row r="52" spans="9:18" ht="15.5">
      <c r="I52" t="s">
        <v>640</v>
      </c>
      <c r="J52" s="20" t="s">
        <v>304</v>
      </c>
      <c r="K52" s="13" t="s">
        <v>283</v>
      </c>
      <c r="L52" s="154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5">
      <c r="I56" s="22" t="s">
        <v>343</v>
      </c>
      <c r="J56" s="20" t="s">
        <v>304</v>
      </c>
      <c r="N56" s="11" t="s">
        <v>269</v>
      </c>
    </row>
    <row r="57" spans="9:18" ht="15.5">
      <c r="I57" s="22" t="s">
        <v>344</v>
      </c>
      <c r="J57" s="20" t="s">
        <v>304</v>
      </c>
      <c r="N57" s="11" t="s">
        <v>269</v>
      </c>
    </row>
    <row r="58" spans="9:18" ht="15.5">
      <c r="I58" s="22" t="s">
        <v>345</v>
      </c>
      <c r="J58" s="20" t="s">
        <v>304</v>
      </c>
      <c r="N58" s="11" t="s">
        <v>269</v>
      </c>
    </row>
    <row r="59" spans="9:18" ht="15.5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5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5">
      <c r="I61" s="22" t="s">
        <v>346</v>
      </c>
      <c r="J61" s="20" t="s">
        <v>557</v>
      </c>
      <c r="N61" s="11" t="s">
        <v>581</v>
      </c>
    </row>
    <row r="62" spans="9:18" ht="15.5">
      <c r="I62" s="22" t="s">
        <v>347</v>
      </c>
      <c r="J62" s="20" t="s">
        <v>304</v>
      </c>
      <c r="N62" s="11" t="s">
        <v>581</v>
      </c>
    </row>
    <row r="63" spans="9:18" ht="15.5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5">
      <c r="I64" s="22" t="s">
        <v>520</v>
      </c>
      <c r="J64" s="21" t="s">
        <v>301</v>
      </c>
      <c r="N64" s="11" t="s">
        <v>581</v>
      </c>
    </row>
    <row r="65" spans="9:14" ht="15.5">
      <c r="I65" s="23" t="s">
        <v>349</v>
      </c>
      <c r="J65" s="20" t="s">
        <v>304</v>
      </c>
      <c r="N65" s="11" t="s">
        <v>581</v>
      </c>
    </row>
    <row r="66" spans="9:14" ht="15.5">
      <c r="I66" s="23" t="s">
        <v>486</v>
      </c>
      <c r="J66" s="20" t="s">
        <v>304</v>
      </c>
      <c r="N66" s="11" t="s">
        <v>581</v>
      </c>
    </row>
    <row r="67" spans="9:14" ht="15.5">
      <c r="I67" s="23" t="s">
        <v>485</v>
      </c>
      <c r="J67" s="20" t="s">
        <v>304</v>
      </c>
      <c r="N67" s="11" t="s">
        <v>581</v>
      </c>
    </row>
    <row r="68" spans="9:14" ht="15.5">
      <c r="I68" s="23" t="s">
        <v>409</v>
      </c>
      <c r="J68" s="21" t="s">
        <v>302</v>
      </c>
      <c r="N68" s="11" t="s">
        <v>581</v>
      </c>
    </row>
    <row r="69" spans="9:14" ht="15.5">
      <c r="I69" s="23" t="s">
        <v>410</v>
      </c>
      <c r="J69" s="21" t="s">
        <v>302</v>
      </c>
      <c r="N69" s="11" t="s">
        <v>581</v>
      </c>
    </row>
    <row r="70" spans="9:14" ht="15.5">
      <c r="I70" s="23" t="s">
        <v>350</v>
      </c>
      <c r="J70" s="20" t="s">
        <v>304</v>
      </c>
      <c r="N70" s="11" t="s">
        <v>581</v>
      </c>
    </row>
    <row r="71" spans="9:14" ht="15.5">
      <c r="I71" s="23" t="s">
        <v>351</v>
      </c>
      <c r="J71" s="20" t="s">
        <v>304</v>
      </c>
      <c r="N71" s="11" t="s">
        <v>581</v>
      </c>
    </row>
    <row r="72" spans="9:14" ht="15.5">
      <c r="I72" s="23" t="s">
        <v>352</v>
      </c>
      <c r="J72" s="20" t="s">
        <v>304</v>
      </c>
      <c r="N72" s="11" t="s">
        <v>581</v>
      </c>
    </row>
    <row r="73" spans="9:14" ht="15.5">
      <c r="I73" s="23" t="s">
        <v>353</v>
      </c>
      <c r="J73" s="20" t="s">
        <v>304</v>
      </c>
      <c r="N73" s="11" t="s">
        <v>581</v>
      </c>
    </row>
    <row r="74" spans="9:14" ht="15.5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5">
      <c r="I75" s="23" t="s">
        <v>598</v>
      </c>
      <c r="J75" s="21" t="s">
        <v>301</v>
      </c>
      <c r="K75">
        <v>399</v>
      </c>
    </row>
    <row r="76" spans="9:14" ht="15.5">
      <c r="I76" s="23" t="s">
        <v>519</v>
      </c>
      <c r="J76" s="20" t="s">
        <v>557</v>
      </c>
    </row>
    <row r="77" spans="9:14" ht="15.5">
      <c r="I77" s="23" t="s">
        <v>460</v>
      </c>
      <c r="J77" s="21" t="s">
        <v>302</v>
      </c>
    </row>
    <row r="78" spans="9:14" ht="15.5">
      <c r="I78" s="23" t="s">
        <v>355</v>
      </c>
      <c r="J78" s="20" t="s">
        <v>557</v>
      </c>
    </row>
    <row r="79" spans="9:14" ht="15.5">
      <c r="I79" s="23" t="s">
        <v>599</v>
      </c>
      <c r="J79" s="20" t="s">
        <v>557</v>
      </c>
    </row>
    <row r="80" spans="9:14" ht="15.5">
      <c r="I80" s="23" t="s">
        <v>356</v>
      </c>
      <c r="J80" s="20" t="s">
        <v>557</v>
      </c>
    </row>
    <row r="81" spans="9:11" ht="15.5">
      <c r="I81" s="23" t="s">
        <v>600</v>
      </c>
      <c r="J81" s="20" t="s">
        <v>557</v>
      </c>
    </row>
    <row r="82" spans="9:11" ht="15.5">
      <c r="I82" s="23" t="s">
        <v>357</v>
      </c>
      <c r="J82" s="20" t="s">
        <v>304</v>
      </c>
    </row>
    <row r="83" spans="9:11" ht="15.5">
      <c r="I83" s="23" t="s">
        <v>358</v>
      </c>
      <c r="J83" s="20" t="s">
        <v>304</v>
      </c>
    </row>
    <row r="84" spans="9:11" ht="15.5">
      <c r="I84" t="s">
        <v>644</v>
      </c>
      <c r="J84" s="20" t="s">
        <v>304</v>
      </c>
    </row>
    <row r="85" spans="9:11" ht="15.5">
      <c r="I85" t="s">
        <v>645</v>
      </c>
      <c r="J85" s="20" t="s">
        <v>304</v>
      </c>
    </row>
    <row r="86" spans="9:11" ht="15.5">
      <c r="I86" t="s">
        <v>641</v>
      </c>
      <c r="J86" s="20" t="s">
        <v>304</v>
      </c>
      <c r="K86">
        <v>399</v>
      </c>
    </row>
    <row r="87" spans="9:11" ht="15.5">
      <c r="I87" t="s">
        <v>642</v>
      </c>
      <c r="J87" s="21" t="s">
        <v>301</v>
      </c>
      <c r="K87">
        <v>399</v>
      </c>
    </row>
    <row r="88" spans="9:11" ht="15.5">
      <c r="I88" t="s">
        <v>643</v>
      </c>
      <c r="J88" s="20" t="s">
        <v>557</v>
      </c>
    </row>
    <row r="89" spans="9:11" ht="15.5">
      <c r="I89" t="s">
        <v>639</v>
      </c>
      <c r="J89" s="20" t="s">
        <v>304</v>
      </c>
    </row>
    <row r="90" spans="9:11" ht="15.5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4" bestFit="1" customWidth="1"/>
    <col min="16" max="16" width="47.81640625" style="4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7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7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7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7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7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7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7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7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7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7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7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7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7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7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7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7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7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7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7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7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7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7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5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5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2"/>
      <c r="R27" t="s">
        <v>773</v>
      </c>
    </row>
    <row r="28" spans="2:18" ht="15.5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5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5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" thickBot="1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" thickBot="1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" thickBot="1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" thickBot="1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" thickBot="1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" thickBot="1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" thickBot="1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" thickBot="1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" thickBot="1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" thickBot="1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" thickBot="1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5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5" customHeight="1">
      <c r="G44" s="4"/>
      <c r="H44" s="23" t="s">
        <v>519</v>
      </c>
      <c r="I44" s="20" t="s">
        <v>304</v>
      </c>
      <c r="U44" s="126"/>
    </row>
    <row r="45" spans="2:21" ht="15.5" customHeight="1">
      <c r="G45" s="4"/>
      <c r="H45" s="23" t="s">
        <v>794</v>
      </c>
      <c r="I45" s="20" t="s">
        <v>304</v>
      </c>
      <c r="U45" s="126"/>
    </row>
    <row r="46" spans="2:21" ht="15.5">
      <c r="G46" s="4"/>
      <c r="H46" s="184" t="s">
        <v>795</v>
      </c>
      <c r="I46" s="20" t="s">
        <v>304</v>
      </c>
      <c r="J46" s="185"/>
    </row>
    <row r="47" spans="2:21" ht="15.5">
      <c r="G47" s="4"/>
      <c r="H47" s="23" t="s">
        <v>840</v>
      </c>
      <c r="I47" s="21" t="s">
        <v>302</v>
      </c>
      <c r="U47" s="159"/>
    </row>
    <row r="48" spans="2:21">
      <c r="H48" s="23" t="s">
        <v>841</v>
      </c>
      <c r="I48" t="s">
        <v>557</v>
      </c>
      <c r="U48" s="159"/>
    </row>
    <row r="49" spans="8:21" ht="15.5">
      <c r="H49" s="184" t="s">
        <v>796</v>
      </c>
      <c r="I49" s="21" t="s">
        <v>302</v>
      </c>
      <c r="U49" s="159"/>
    </row>
    <row r="50" spans="8:21" ht="15.5">
      <c r="H50" s="23" t="s">
        <v>797</v>
      </c>
      <c r="I50" s="20" t="s">
        <v>304</v>
      </c>
      <c r="U50" s="159"/>
    </row>
    <row r="51" spans="8:21" ht="15.5">
      <c r="H51" s="23" t="s">
        <v>356</v>
      </c>
      <c r="I51" s="20" t="s">
        <v>304</v>
      </c>
      <c r="U51" s="125"/>
    </row>
    <row r="52" spans="8:21" ht="15.5">
      <c r="H52" s="23" t="s">
        <v>600</v>
      </c>
      <c r="I52" s="20" t="s">
        <v>304</v>
      </c>
      <c r="U52" s="125"/>
    </row>
    <row r="53" spans="8:21" ht="15.5">
      <c r="H53" s="23" t="s">
        <v>357</v>
      </c>
      <c r="I53" s="20" t="s">
        <v>304</v>
      </c>
      <c r="U53" s="125"/>
    </row>
    <row r="54" spans="8:21" ht="15.5">
      <c r="H54" s="23" t="s">
        <v>358</v>
      </c>
      <c r="I54" s="20" t="s">
        <v>304</v>
      </c>
      <c r="U54" s="159"/>
    </row>
    <row r="55" spans="8:21" ht="15.5">
      <c r="H55" s="23" t="s">
        <v>798</v>
      </c>
      <c r="I55" s="20" t="s">
        <v>304</v>
      </c>
      <c r="U55" s="125"/>
    </row>
    <row r="56" spans="8:21" ht="15.5">
      <c r="H56" s="23" t="s">
        <v>799</v>
      </c>
      <c r="I56" s="20" t="s">
        <v>304</v>
      </c>
      <c r="U56" s="125"/>
    </row>
    <row r="57" spans="8:21" ht="15.5">
      <c r="H57" s="23" t="s">
        <v>842</v>
      </c>
      <c r="I57" s="20" t="s">
        <v>304</v>
      </c>
      <c r="U57" s="159"/>
    </row>
    <row r="58" spans="8:21" ht="15.5">
      <c r="H58" t="s">
        <v>800</v>
      </c>
      <c r="I58" s="20" t="s">
        <v>304</v>
      </c>
      <c r="U58" s="125"/>
    </row>
    <row r="59" spans="8:21" ht="15.5">
      <c r="H59" t="s">
        <v>801</v>
      </c>
      <c r="I59" s="20" t="s">
        <v>304</v>
      </c>
    </row>
    <row r="60" spans="8:21" ht="15.5">
      <c r="H60" t="s">
        <v>802</v>
      </c>
      <c r="I60" s="20" t="s">
        <v>304</v>
      </c>
      <c r="J60">
        <v>399</v>
      </c>
    </row>
    <row r="61" spans="8:21" ht="15.5">
      <c r="H61" t="s">
        <v>803</v>
      </c>
      <c r="I61" s="20" t="s">
        <v>304</v>
      </c>
      <c r="J61">
        <v>399</v>
      </c>
    </row>
    <row r="62" spans="8:21" ht="15.5">
      <c r="H62" t="s">
        <v>804</v>
      </c>
      <c r="I62" s="20" t="s">
        <v>304</v>
      </c>
    </row>
    <row r="63" spans="8:21" ht="15.5">
      <c r="H63" t="s">
        <v>843</v>
      </c>
      <c r="I63" s="20" t="s">
        <v>304</v>
      </c>
    </row>
    <row r="64" spans="8:21" ht="15.5">
      <c r="H64" t="s">
        <v>844</v>
      </c>
      <c r="I64" s="20" t="s">
        <v>304</v>
      </c>
    </row>
    <row r="65" spans="8:9" ht="15.5">
      <c r="H65" t="s">
        <v>639</v>
      </c>
      <c r="I65" s="20" t="s">
        <v>304</v>
      </c>
    </row>
    <row r="66" spans="8:9">
      <c r="H66" t="s">
        <v>805</v>
      </c>
    </row>
    <row r="68" spans="8:9" ht="15.5">
      <c r="H68" s="20"/>
    </row>
    <row r="69" spans="8:9" ht="15.5">
      <c r="H69" s="20"/>
    </row>
    <row r="70" spans="8:9" ht="15.5">
      <c r="H70" s="20"/>
    </row>
    <row r="71" spans="8:9" ht="15.5">
      <c r="H71" s="21"/>
    </row>
    <row r="72" spans="8:9" ht="15.5">
      <c r="H72" s="21"/>
    </row>
    <row r="73" spans="8:9" ht="15.5">
      <c r="H73" s="20"/>
    </row>
    <row r="74" spans="8:9" ht="15.5">
      <c r="H74" s="20"/>
    </row>
    <row r="75" spans="8:9" ht="15.5">
      <c r="H75" s="21"/>
    </row>
    <row r="76" spans="8:9" ht="15.5">
      <c r="H76" s="21"/>
    </row>
    <row r="77" spans="8:9" ht="15.5">
      <c r="H77" s="20"/>
    </row>
    <row r="78" spans="8:9" ht="15.5">
      <c r="H78" s="20"/>
    </row>
    <row r="79" spans="8:9" ht="15.5">
      <c r="H79" s="20"/>
    </row>
    <row r="80" spans="8:9" ht="15.5">
      <c r="H80" s="21"/>
    </row>
    <row r="81" spans="8:8" ht="15.5">
      <c r="H81" s="21"/>
    </row>
    <row r="82" spans="8:8" ht="15.5">
      <c r="H82" s="20"/>
    </row>
    <row r="83" spans="8:8" ht="15.5">
      <c r="H83" s="20"/>
    </row>
    <row r="84" spans="8:8" ht="15.5">
      <c r="H84" s="20"/>
    </row>
    <row r="85" spans="8:8" ht="15.5">
      <c r="H85" s="20"/>
    </row>
    <row r="86" spans="8:8" ht="15.5">
      <c r="H86" s="21"/>
    </row>
    <row r="87" spans="8:8" ht="15.5">
      <c r="H87" s="21"/>
    </row>
    <row r="88" spans="8:8" ht="15.5">
      <c r="H88" s="21"/>
    </row>
    <row r="89" spans="8:8" ht="15.5">
      <c r="H89" s="20"/>
    </row>
    <row r="90" spans="8:8" ht="15.5">
      <c r="H90" s="21"/>
    </row>
    <row r="91" spans="8:8" ht="15.5">
      <c r="H91" s="20"/>
    </row>
    <row r="92" spans="8:8" ht="15.5">
      <c r="H92" s="20"/>
    </row>
    <row r="93" spans="8:8" ht="15.5">
      <c r="H93" s="20"/>
    </row>
    <row r="94" spans="8:8" ht="15.5">
      <c r="H94" s="20"/>
    </row>
    <row r="95" spans="8:8" ht="15.5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72" zoomScale="80" zoomScaleNormal="80" zoomScaleSheetLayoutView="80" workbookViewId="0">
      <selection activeCell="H16" sqref="H16"/>
    </sheetView>
  </sheetViews>
  <sheetFormatPr defaultRowHeight="14.5"/>
  <cols>
    <col min="1" max="1" width="6.453125" bestFit="1" customWidth="1"/>
    <col min="2" max="2" width="27.1796875" customWidth="1"/>
    <col min="3" max="3" width="38.81640625" customWidth="1"/>
    <col min="4" max="4" width="17.453125" customWidth="1"/>
    <col min="5" max="5" width="18.54296875" customWidth="1"/>
    <col min="6" max="6" width="17.453125" customWidth="1"/>
    <col min="7" max="7" width="6.90625" customWidth="1"/>
    <col min="8" max="8" width="19.453125" customWidth="1"/>
    <col min="9" max="9" width="16.1796875" customWidth="1"/>
    <col min="10" max="10" width="14.1796875" customWidth="1"/>
    <col min="11" max="11" width="18.453125" customWidth="1"/>
    <col min="12" max="12" width="10.81640625" customWidth="1"/>
  </cols>
  <sheetData>
    <row r="1" spans="1:12" ht="30">
      <c r="A1" s="131"/>
      <c r="B1" s="132"/>
      <c r="C1" s="371" t="s">
        <v>439</v>
      </c>
      <c r="D1" s="371"/>
      <c r="E1" s="371"/>
      <c r="F1" s="371"/>
      <c r="G1" s="371"/>
      <c r="H1" s="371"/>
      <c r="I1" s="372"/>
      <c r="J1" s="133" t="s">
        <v>93</v>
      </c>
      <c r="K1" s="362" t="s">
        <v>852</v>
      </c>
      <c r="L1" s="363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64" t="s">
        <v>853</v>
      </c>
      <c r="L2" s="365"/>
    </row>
    <row r="3" spans="1:12" ht="27">
      <c r="A3" s="366" t="s">
        <v>292</v>
      </c>
      <c r="B3" s="367"/>
      <c r="C3" s="164" t="s">
        <v>854</v>
      </c>
      <c r="D3" s="139" t="s">
        <v>95</v>
      </c>
      <c r="E3" s="342" t="s">
        <v>858</v>
      </c>
      <c r="F3" s="343"/>
      <c r="G3" s="343"/>
      <c r="H3" s="343"/>
      <c r="I3" s="139" t="s">
        <v>308</v>
      </c>
      <c r="J3" s="374" t="s">
        <v>336</v>
      </c>
      <c r="K3" s="374"/>
      <c r="L3" s="375"/>
    </row>
    <row r="4" spans="1:12" ht="27">
      <c r="A4" s="366" t="s">
        <v>94</v>
      </c>
      <c r="B4" s="367"/>
      <c r="C4" s="338" t="s">
        <v>855</v>
      </c>
      <c r="D4" s="339"/>
      <c r="E4" s="339"/>
      <c r="F4" s="339"/>
      <c r="G4" s="339"/>
      <c r="H4" s="339"/>
      <c r="I4" s="139" t="s">
        <v>601</v>
      </c>
      <c r="J4" s="340" t="s">
        <v>603</v>
      </c>
      <c r="K4" s="340"/>
      <c r="L4" s="341"/>
    </row>
    <row r="5" spans="1:12" ht="27">
      <c r="A5" s="366" t="s">
        <v>340</v>
      </c>
      <c r="B5" s="367"/>
      <c r="C5" s="268" t="s">
        <v>350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2">
        <v>62</v>
      </c>
      <c r="L5" s="143" t="s">
        <v>307</v>
      </c>
    </row>
    <row r="6" spans="1:12" ht="27">
      <c r="A6" s="366" t="s">
        <v>312</v>
      </c>
      <c r="B6" s="367"/>
      <c r="C6" s="373" t="s">
        <v>857</v>
      </c>
      <c r="D6" s="369"/>
      <c r="E6" s="369"/>
      <c r="F6" s="369"/>
      <c r="G6" s="139" t="s">
        <v>314</v>
      </c>
      <c r="H6" s="369" t="s">
        <v>325</v>
      </c>
      <c r="I6" s="369"/>
      <c r="J6" s="139" t="s">
        <v>315</v>
      </c>
      <c r="K6" s="373" t="s">
        <v>856</v>
      </c>
      <c r="L6" s="370"/>
    </row>
    <row r="7" spans="1:12" ht="27">
      <c r="A7" s="366" t="s">
        <v>313</v>
      </c>
      <c r="B7" s="367"/>
      <c r="C7" s="368" t="s">
        <v>845</v>
      </c>
      <c r="D7" s="368"/>
      <c r="E7" s="368"/>
      <c r="F7" s="368"/>
      <c r="G7" s="139" t="s">
        <v>314</v>
      </c>
      <c r="H7" s="369" t="s">
        <v>845</v>
      </c>
      <c r="I7" s="369"/>
      <c r="J7" s="139" t="s">
        <v>315</v>
      </c>
      <c r="K7" s="369" t="s">
        <v>845</v>
      </c>
      <c r="L7" s="370"/>
    </row>
    <row r="8" spans="1:12" ht="27">
      <c r="A8" s="144"/>
      <c r="B8" s="139" t="s">
        <v>101</v>
      </c>
      <c r="C8" s="152" t="s">
        <v>245</v>
      </c>
      <c r="D8" s="139" t="s">
        <v>314</v>
      </c>
      <c r="E8" s="355" t="str">
        <f>VLOOKUP(C8,'Ref.3'!M3:P25,3,0)</f>
        <v>Assistant  Sales Manager Acting for Sales Manager</v>
      </c>
      <c r="F8" s="355"/>
      <c r="G8" s="139" t="s">
        <v>311</v>
      </c>
      <c r="H8" s="355" t="str">
        <f>VLOOKUP(C8,'Ref.3'!M3:P25,4,0)</f>
        <v>Hospitality</v>
      </c>
      <c r="I8" s="355"/>
      <c r="J8" s="139" t="s">
        <v>315</v>
      </c>
      <c r="K8" s="352" t="str">
        <f>VLOOKUP(C8,'Ref.3'!M3:P25,2,0)</f>
        <v xml:space="preserve">065-930-3737 </v>
      </c>
      <c r="L8" s="353"/>
    </row>
    <row r="9" spans="1:12" ht="27">
      <c r="A9" s="144"/>
      <c r="B9" s="139" t="s">
        <v>309</v>
      </c>
      <c r="C9" s="153" t="s">
        <v>170</v>
      </c>
      <c r="D9" s="139" t="s">
        <v>240</v>
      </c>
      <c r="E9" s="351" t="str">
        <f>VLOOKUP(C9,'Ref.3'!B4:G43,2,0)</f>
        <v>PH</v>
      </c>
      <c r="F9" s="351"/>
      <c r="G9" s="139" t="s">
        <v>291</v>
      </c>
      <c r="H9" s="351" t="str">
        <f>VLOOKUP(C9,'Ref.3'!B4:F43,5,0)</f>
        <v xml:space="preserve">AF </v>
      </c>
      <c r="I9" s="351"/>
      <c r="J9" s="139" t="s">
        <v>316</v>
      </c>
      <c r="K9" s="352" t="str">
        <f>VLOOKUP(H9,'Ref.3'!G4:H18,2,0)</f>
        <v>นายธวัชชัย จันทร์โยธา</v>
      </c>
      <c r="L9" s="353"/>
    </row>
    <row r="10" spans="1:12" ht="27">
      <c r="A10" s="145"/>
      <c r="B10" s="139" t="s">
        <v>296</v>
      </c>
      <c r="C10" s="153" t="s">
        <v>170</v>
      </c>
      <c r="D10" s="139" t="s">
        <v>310</v>
      </c>
      <c r="E10" s="354" t="str">
        <f>VLOOKUP(C9,'Ref.3'!B4:F43,2,0)</f>
        <v>PH</v>
      </c>
      <c r="F10" s="354"/>
      <c r="G10" s="139" t="s">
        <v>390</v>
      </c>
      <c r="H10" s="351" t="str">
        <f>VLOOKUP(C10,'Ref.3'!B4:F43,3,0)</f>
        <v>A</v>
      </c>
      <c r="I10" s="351"/>
      <c r="J10" s="139" t="s">
        <v>315</v>
      </c>
      <c r="K10" s="355" t="str">
        <f>VLOOKUP(K9,'Ref.3'!M29:N42,2,0)</f>
        <v>086-609-2639</v>
      </c>
      <c r="L10" s="356"/>
    </row>
    <row r="11" spans="1:12" ht="10.75" customHeight="1" thickBot="1">
      <c r="A11" s="146"/>
      <c r="B11" s="135"/>
      <c r="C11" s="135"/>
      <c r="D11" s="135"/>
      <c r="E11" s="135"/>
      <c r="F11" s="135"/>
      <c r="G11" s="147"/>
      <c r="H11" s="148"/>
      <c r="I11" s="149"/>
      <c r="J11" s="147"/>
      <c r="K11" s="150"/>
      <c r="L11" s="151"/>
    </row>
    <row r="12" spans="1:12" ht="24">
      <c r="A12" s="28" t="s">
        <v>46</v>
      </c>
      <c r="B12" s="359" t="s">
        <v>96</v>
      </c>
      <c r="C12" s="360"/>
      <c r="D12" s="360"/>
      <c r="E12" s="360"/>
      <c r="F12" s="360"/>
      <c r="G12" s="36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">
      <c r="A13" s="251">
        <v>1</v>
      </c>
      <c r="B13" s="344" t="s">
        <v>531</v>
      </c>
      <c r="C13" s="345"/>
      <c r="D13" s="345"/>
      <c r="E13" s="345"/>
      <c r="F13" s="345"/>
      <c r="G13" s="346"/>
      <c r="H13" s="252">
        <v>6200</v>
      </c>
      <c r="I13" s="253">
        <v>1</v>
      </c>
      <c r="J13" s="254" t="s">
        <v>51</v>
      </c>
      <c r="K13" s="255">
        <f>I13*H13</f>
        <v>6200</v>
      </c>
      <c r="L13" s="256" t="s">
        <v>13</v>
      </c>
    </row>
    <row r="14" spans="1:12" ht="24">
      <c r="A14" s="251">
        <v>2</v>
      </c>
      <c r="B14" s="344" t="s">
        <v>532</v>
      </c>
      <c r="C14" s="345"/>
      <c r="D14" s="345"/>
      <c r="E14" s="345"/>
      <c r="F14" s="345"/>
      <c r="G14" s="346"/>
      <c r="H14" s="252"/>
      <c r="I14" s="253"/>
      <c r="J14" s="254" t="s">
        <v>51</v>
      </c>
      <c r="K14" s="255">
        <f t="shared" ref="K14:K15" si="0">I14*H14</f>
        <v>0</v>
      </c>
      <c r="L14" s="256" t="s">
        <v>13</v>
      </c>
    </row>
    <row r="15" spans="1:12" ht="24">
      <c r="A15" s="251">
        <v>3</v>
      </c>
      <c r="B15" s="347" t="s">
        <v>297</v>
      </c>
      <c r="C15" s="348"/>
      <c r="D15" s="348"/>
      <c r="E15" s="348"/>
      <c r="F15" s="348"/>
      <c r="G15" s="349"/>
      <c r="H15" s="252">
        <v>10000</v>
      </c>
      <c r="I15" s="253">
        <v>1</v>
      </c>
      <c r="J15" s="257" t="s">
        <v>50</v>
      </c>
      <c r="K15" s="255">
        <f t="shared" si="0"/>
        <v>10000</v>
      </c>
      <c r="L15" s="256" t="s">
        <v>13</v>
      </c>
    </row>
    <row r="16" spans="1:12" ht="24">
      <c r="A16" s="251">
        <v>4</v>
      </c>
      <c r="B16" s="357" t="s">
        <v>298</v>
      </c>
      <c r="C16" s="357"/>
      <c r="D16" s="357"/>
      <c r="E16" s="357"/>
      <c r="F16" s="357"/>
      <c r="G16" s="357"/>
      <c r="H16" s="258"/>
      <c r="I16" s="253"/>
      <c r="J16" s="257" t="s">
        <v>50</v>
      </c>
      <c r="K16" s="255">
        <f t="shared" ref="K16" si="1">I16*H16</f>
        <v>0</v>
      </c>
      <c r="L16" s="259" t="s">
        <v>13</v>
      </c>
    </row>
    <row r="17" spans="1:12" ht="24">
      <c r="A17" s="326">
        <v>5</v>
      </c>
      <c r="B17" s="260" t="s">
        <v>518</v>
      </c>
      <c r="C17" s="261"/>
      <c r="D17" s="260" t="s">
        <v>523</v>
      </c>
      <c r="E17" s="358"/>
      <c r="F17" s="358"/>
      <c r="G17" s="358"/>
      <c r="H17" s="350" t="s">
        <v>299</v>
      </c>
      <c r="I17" s="350"/>
      <c r="J17" s="350"/>
      <c r="K17" s="263">
        <f>SUM(K13:K16)</f>
        <v>16200</v>
      </c>
      <c r="L17" s="264" t="s">
        <v>13</v>
      </c>
    </row>
    <row r="18" spans="1:12" ht="24">
      <c r="A18" s="327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24" t="s">
        <v>806</v>
      </c>
      <c r="I18" s="324"/>
      <c r="J18" s="324"/>
      <c r="K18" s="263">
        <f>H14</f>
        <v>0</v>
      </c>
      <c r="L18" s="264" t="s">
        <v>13</v>
      </c>
    </row>
    <row r="19" spans="1:12" ht="24">
      <c r="A19" s="328"/>
      <c r="B19" s="265" t="s">
        <v>504</v>
      </c>
      <c r="C19" s="262"/>
      <c r="D19" s="272">
        <v>2567</v>
      </c>
      <c r="E19" s="273"/>
      <c r="F19" s="274"/>
      <c r="G19" s="266"/>
      <c r="H19" s="325" t="s">
        <v>304</v>
      </c>
      <c r="I19" s="325"/>
      <c r="J19" s="325"/>
      <c r="K19" s="267">
        <f>VLOOKUP(H19,'Ref.1'!E280:F285,2,0)</f>
        <v>0</v>
      </c>
      <c r="L19" s="264" t="s">
        <v>13</v>
      </c>
    </row>
    <row r="20" spans="1:12" ht="27.5" thickBot="1">
      <c r="A20" s="189">
        <v>6</v>
      </c>
      <c r="B20" s="331" t="s">
        <v>807</v>
      </c>
      <c r="C20" s="332"/>
      <c r="D20" s="333" t="s">
        <v>808</v>
      </c>
      <c r="E20" s="334"/>
      <c r="F20" s="334"/>
      <c r="G20" s="190">
        <f>H13</f>
        <v>6200</v>
      </c>
      <c r="H20" s="191" t="s">
        <v>13</v>
      </c>
      <c r="I20" s="329" t="s">
        <v>809</v>
      </c>
      <c r="J20" s="330"/>
      <c r="K20" s="192">
        <f>K18-K19</f>
        <v>0</v>
      </c>
      <c r="L20" s="193" t="s">
        <v>13</v>
      </c>
    </row>
    <row r="21" spans="1:12" ht="24">
      <c r="A21" s="335" t="s">
        <v>521</v>
      </c>
      <c r="B21" s="336"/>
      <c r="C21" s="336"/>
      <c r="D21" s="336"/>
      <c r="E21" s="336"/>
      <c r="F21" s="336"/>
      <c r="G21" s="336"/>
      <c r="H21" s="187"/>
      <c r="I21" s="186"/>
      <c r="J21" s="186"/>
      <c r="K21" s="187"/>
      <c r="L21" s="188"/>
    </row>
    <row r="22" spans="1:12" ht="24">
      <c r="A22" s="32" t="s">
        <v>46</v>
      </c>
      <c r="B22" s="337" t="s">
        <v>577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">
      <c r="A23" s="205">
        <v>1</v>
      </c>
      <c r="B23" s="293" t="s">
        <v>563</v>
      </c>
      <c r="C23" s="294"/>
      <c r="D23" s="294"/>
      <c r="E23" s="294"/>
      <c r="F23" s="294"/>
      <c r="G23" s="295"/>
      <c r="H23" s="206">
        <f>IFERROR(VLOOKUP(B23,'Ref.1'!$E$2:$F$279,2,FALSE),"")</f>
        <v>21000</v>
      </c>
      <c r="I23" s="207">
        <v>1</v>
      </c>
      <c r="J23" s="208" t="str">
        <f>IFERROR(VLOOKUP(B23,'Ref.1'!$B$2:$C$279,2,FALSE),"")</f>
        <v>ตัว</v>
      </c>
      <c r="K23" s="206">
        <f t="shared" ref="K23" si="2">IFERROR(I23*H23,0)</f>
        <v>21000</v>
      </c>
      <c r="L23" s="211" t="s">
        <v>13</v>
      </c>
    </row>
    <row r="24" spans="1:12" ht="24">
      <c r="A24" s="210">
        <v>2</v>
      </c>
      <c r="B24" s="293" t="s">
        <v>411</v>
      </c>
      <c r="C24" s="294"/>
      <c r="D24" s="294"/>
      <c r="E24" s="294"/>
      <c r="F24" s="294"/>
      <c r="G24" s="295"/>
      <c r="H24" s="206">
        <f>IFERROR(VLOOKUP(B24,'Ref.1'!$E$2:$F$279,2,FALSE),"")</f>
        <v>1200</v>
      </c>
      <c r="I24" s="207">
        <v>1</v>
      </c>
      <c r="J24" s="208" t="str">
        <f>IFERROR(VLOOKUP(B24,'Ref.1'!$B$2:$C$279,2,FALSE),"")</f>
        <v>คู่</v>
      </c>
      <c r="K24" s="206">
        <f t="shared" ref="K24:K32" si="3">IFERROR(I24*H24,0)</f>
        <v>1200</v>
      </c>
      <c r="L24" s="211" t="s">
        <v>13</v>
      </c>
    </row>
    <row r="25" spans="1:12" ht="28.75" customHeight="1">
      <c r="A25" s="205">
        <v>3</v>
      </c>
      <c r="B25" s="293" t="s">
        <v>45</v>
      </c>
      <c r="C25" s="294"/>
      <c r="D25" s="294"/>
      <c r="E25" s="294"/>
      <c r="F25" s="294"/>
      <c r="G25" s="295"/>
      <c r="H25" s="206">
        <f>IFERROR(VLOOKUP(B25,'Ref.1'!$E$2:$F$279,2,FALSE),"")</f>
        <v>1050</v>
      </c>
      <c r="I25" s="212">
        <v>1</v>
      </c>
      <c r="J25" s="208" t="str">
        <f>IFERROR(VLOOKUP(B25,'Ref.1'!$B$2:$C$279,2,FALSE),"")</f>
        <v>ตัว</v>
      </c>
      <c r="K25" s="206">
        <f t="shared" si="3"/>
        <v>1050</v>
      </c>
      <c r="L25" s="211" t="s">
        <v>13</v>
      </c>
    </row>
    <row r="26" spans="1:12" ht="28.75" customHeight="1">
      <c r="A26" s="210">
        <v>4</v>
      </c>
      <c r="B26" s="293" t="s">
        <v>341</v>
      </c>
      <c r="C26" s="294"/>
      <c r="D26" s="294"/>
      <c r="E26" s="294"/>
      <c r="F26" s="294"/>
      <c r="G26" s="295"/>
      <c r="H26" s="206">
        <f>IFERROR(VLOOKUP(B26,'Ref.1'!$E$2:$F$279,2,FALSE),"")</f>
        <v>180</v>
      </c>
      <c r="I26" s="212">
        <v>1</v>
      </c>
      <c r="J26" s="208" t="s">
        <v>9</v>
      </c>
      <c r="K26" s="206">
        <f t="shared" ref="K26" si="4">IFERROR(I26*H26,0)</f>
        <v>180</v>
      </c>
      <c r="L26" s="211" t="s">
        <v>13</v>
      </c>
    </row>
    <row r="27" spans="1:12" ht="25.75" customHeight="1">
      <c r="A27" s="205">
        <v>5</v>
      </c>
      <c r="B27" s="293" t="s">
        <v>164</v>
      </c>
      <c r="C27" s="294"/>
      <c r="D27" s="294"/>
      <c r="E27" s="294"/>
      <c r="F27" s="294"/>
      <c r="G27" s="295"/>
      <c r="H27" s="206">
        <f>IFERROR(VLOOKUP(B27,'Ref.1'!$E$2:$F$279,2,FALSE),"")</f>
        <v>180</v>
      </c>
      <c r="I27" s="208">
        <v>2</v>
      </c>
      <c r="J27" s="208" t="str">
        <f>IFERROR(VLOOKUP(B27,'Ref.1'!$B$2:$C$279,2,FALSE),"")</f>
        <v>เส้น</v>
      </c>
      <c r="K27" s="206">
        <f t="shared" si="3"/>
        <v>360</v>
      </c>
      <c r="L27" s="211" t="s">
        <v>13</v>
      </c>
    </row>
    <row r="28" spans="1:12" ht="25.75" customHeight="1">
      <c r="A28" s="210">
        <v>6</v>
      </c>
      <c r="B28" s="293" t="s">
        <v>8</v>
      </c>
      <c r="C28" s="294"/>
      <c r="D28" s="294"/>
      <c r="E28" s="294"/>
      <c r="F28" s="294"/>
      <c r="G28" s="295"/>
      <c r="H28" s="206">
        <f>IFERROR(VLOOKUP(B28,'Ref.1'!$E$2:$F$279,2,FALSE),"")</f>
        <v>220</v>
      </c>
      <c r="I28" s="208">
        <v>1</v>
      </c>
      <c r="J28" s="208" t="str">
        <f>IFERROR(VLOOKUP(B28,'Ref.1'!$B$2:$C$279,2,FALSE),"")</f>
        <v>ชิ้น</v>
      </c>
      <c r="K28" s="206">
        <f t="shared" si="3"/>
        <v>220</v>
      </c>
      <c r="L28" s="211" t="s">
        <v>13</v>
      </c>
    </row>
    <row r="29" spans="1:12" ht="25.75" customHeight="1">
      <c r="A29" s="205">
        <v>7</v>
      </c>
      <c r="B29" s="293" t="s">
        <v>10</v>
      </c>
      <c r="C29" s="294"/>
      <c r="D29" s="294"/>
      <c r="E29" s="294"/>
      <c r="F29" s="294"/>
      <c r="G29" s="295"/>
      <c r="H29" s="206">
        <f>IFERROR(VLOOKUP(B29,'Ref.1'!$E$2:$F$279,2,FALSE),"")</f>
        <v>84</v>
      </c>
      <c r="I29" s="208">
        <v>2</v>
      </c>
      <c r="J29" s="208" t="str">
        <f>IFERROR(VLOOKUP(B29,'Ref.1'!$B$2:$C$279,2,FALSE),"")</f>
        <v>เส้น</v>
      </c>
      <c r="K29" s="206">
        <f t="shared" si="3"/>
        <v>168</v>
      </c>
      <c r="L29" s="211" t="s">
        <v>13</v>
      </c>
    </row>
    <row r="30" spans="1:12" ht="25.75" customHeight="1">
      <c r="A30" s="210">
        <v>8</v>
      </c>
      <c r="B30" s="293" t="s">
        <v>461</v>
      </c>
      <c r="C30" s="294"/>
      <c r="D30" s="294"/>
      <c r="E30" s="294"/>
      <c r="F30" s="294"/>
      <c r="G30" s="295"/>
      <c r="H30" s="206">
        <f>IFERROR(VLOOKUP(B30,'Ref.1'!$E$2:$F$279,2,FALSE),"")</f>
        <v>52</v>
      </c>
      <c r="I30" s="208">
        <v>1</v>
      </c>
      <c r="J30" s="208" t="str">
        <f>IFERROR(VLOOKUP(B30,'Ref.1'!$B$2:$C$279,2,FALSE),"")</f>
        <v>เส้น</v>
      </c>
      <c r="K30" s="206">
        <f t="shared" si="3"/>
        <v>52</v>
      </c>
      <c r="L30" s="211" t="s">
        <v>13</v>
      </c>
    </row>
    <row r="31" spans="1:12" ht="25.75" customHeight="1">
      <c r="A31" s="205">
        <v>9</v>
      </c>
      <c r="B31" s="293" t="s">
        <v>57</v>
      </c>
      <c r="C31" s="294"/>
      <c r="D31" s="294"/>
      <c r="E31" s="294"/>
      <c r="F31" s="294"/>
      <c r="G31" s="295"/>
      <c r="H31" s="206">
        <f>IFERROR(VLOOKUP(B31,'Ref.1'!$E$2:$F$279,2,FALSE),"")</f>
        <v>11</v>
      </c>
      <c r="I31" s="208">
        <v>350</v>
      </c>
      <c r="J31" s="208" t="str">
        <f>IFERROR(VLOOKUP(B31,'Ref.1'!$B$2:$C$279,2,FALSE),"")</f>
        <v>เมตร</v>
      </c>
      <c r="K31" s="206">
        <f t="shared" si="3"/>
        <v>3850</v>
      </c>
      <c r="L31" s="211" t="s">
        <v>13</v>
      </c>
    </row>
    <row r="32" spans="1:12" ht="22.75" customHeight="1">
      <c r="A32" s="210">
        <v>10</v>
      </c>
      <c r="B32" s="293" t="s">
        <v>6</v>
      </c>
      <c r="C32" s="294"/>
      <c r="D32" s="294"/>
      <c r="E32" s="294"/>
      <c r="F32" s="294"/>
      <c r="G32" s="295"/>
      <c r="H32" s="206">
        <f>IFERROR(VLOOKUP(B32,'Ref.1'!$E$2:$F$279,2,FALSE),"")</f>
        <v>2404</v>
      </c>
      <c r="I32" s="213">
        <v>1</v>
      </c>
      <c r="J32" s="208" t="str">
        <f>IFERROR(VLOOKUP(B32,'Ref.1'!$B$2:$C$279,2,FALSE),"")</f>
        <v>ชิ้น</v>
      </c>
      <c r="K32" s="206">
        <f t="shared" si="3"/>
        <v>2404</v>
      </c>
      <c r="L32" s="211" t="s">
        <v>13</v>
      </c>
    </row>
    <row r="33" spans="1:12" ht="26" thickBot="1">
      <c r="A33" s="314" t="s">
        <v>97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214">
        <f>SUM(K23:K32)</f>
        <v>30484</v>
      </c>
      <c r="L33" s="215" t="s">
        <v>13</v>
      </c>
    </row>
    <row r="34" spans="1:12" ht="24" hidden="1">
      <c r="A34" s="316" t="s">
        <v>337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8"/>
    </row>
    <row r="35" spans="1:12" ht="27" hidden="1">
      <c r="A35" s="216" t="s">
        <v>46</v>
      </c>
      <c r="B35" s="319" t="s">
        <v>88</v>
      </c>
      <c r="C35" s="319"/>
      <c r="D35" s="319"/>
      <c r="E35" s="319"/>
      <c r="F35" s="319"/>
      <c r="G35" s="319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" hidden="1">
      <c r="A36" s="220">
        <v>1</v>
      </c>
      <c r="B36" s="296" t="s">
        <v>488</v>
      </c>
      <c r="C36" s="296"/>
      <c r="D36" s="296"/>
      <c r="E36" s="296"/>
      <c r="F36" s="296"/>
      <c r="G36" s="296"/>
      <c r="H36" s="206">
        <f t="shared" ref="H36:H47" si="5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6">IFERROR(I36*H36,0)</f>
        <v>0</v>
      </c>
      <c r="L36" s="209" t="s">
        <v>13</v>
      </c>
    </row>
    <row r="37" spans="1:12" ht="24" hidden="1">
      <c r="A37" s="220">
        <v>2</v>
      </c>
      <c r="B37" s="296" t="s">
        <v>489</v>
      </c>
      <c r="C37" s="296"/>
      <c r="D37" s="296"/>
      <c r="E37" s="296"/>
      <c r="F37" s="296"/>
      <c r="G37" s="296"/>
      <c r="H37" s="206">
        <f t="shared" si="5"/>
        <v>10890</v>
      </c>
      <c r="I37" s="207"/>
      <c r="J37" s="208" t="str">
        <f t="shared" ref="J37:J65" si="7">IFERROR(VLOOKUP(B37,หน่วยนอกอาคาร,2,FALSE),"")</f>
        <v>ตัว</v>
      </c>
      <c r="K37" s="206">
        <f t="shared" si="6"/>
        <v>0</v>
      </c>
      <c r="L37" s="209" t="s">
        <v>13</v>
      </c>
    </row>
    <row r="38" spans="1:12" ht="24" hidden="1">
      <c r="A38" s="220">
        <v>3</v>
      </c>
      <c r="B38" s="296" t="s">
        <v>129</v>
      </c>
      <c r="C38" s="296"/>
      <c r="D38" s="296"/>
      <c r="E38" s="296"/>
      <c r="F38" s="296"/>
      <c r="G38" s="296"/>
      <c r="H38" s="206">
        <f t="shared" si="5"/>
        <v>3785</v>
      </c>
      <c r="I38" s="207"/>
      <c r="J38" s="208" t="str">
        <f t="shared" si="7"/>
        <v>ชุด</v>
      </c>
      <c r="K38" s="206">
        <f t="shared" si="6"/>
        <v>0</v>
      </c>
      <c r="L38" s="209" t="s">
        <v>13</v>
      </c>
    </row>
    <row r="39" spans="1:12" ht="24" hidden="1">
      <c r="A39" s="220">
        <v>4</v>
      </c>
      <c r="B39" s="296" t="s">
        <v>130</v>
      </c>
      <c r="C39" s="296"/>
      <c r="D39" s="296"/>
      <c r="E39" s="296"/>
      <c r="F39" s="296"/>
      <c r="G39" s="296"/>
      <c r="H39" s="206" t="str">
        <f t="shared" si="5"/>
        <v/>
      </c>
      <c r="I39" s="207"/>
      <c r="J39" s="208" t="str">
        <f t="shared" si="7"/>
        <v/>
      </c>
      <c r="K39" s="206">
        <f t="shared" si="6"/>
        <v>0</v>
      </c>
      <c r="L39" s="209" t="s">
        <v>13</v>
      </c>
    </row>
    <row r="40" spans="1:12" ht="24" hidden="1">
      <c r="A40" s="220">
        <v>5</v>
      </c>
      <c r="B40" s="293" t="s">
        <v>131</v>
      </c>
      <c r="C40" s="294"/>
      <c r="D40" s="294"/>
      <c r="E40" s="294"/>
      <c r="F40" s="294"/>
      <c r="G40" s="295"/>
      <c r="H40" s="206">
        <f t="shared" si="5"/>
        <v>1800</v>
      </c>
      <c r="I40" s="207"/>
      <c r="J40" s="208" t="str">
        <f t="shared" si="7"/>
        <v>กล่อง</v>
      </c>
      <c r="K40" s="206">
        <f t="shared" si="6"/>
        <v>0</v>
      </c>
      <c r="L40" s="209" t="s">
        <v>13</v>
      </c>
    </row>
    <row r="41" spans="1:12" ht="24" hidden="1">
      <c r="A41" s="220">
        <v>6</v>
      </c>
      <c r="B41" s="293" t="s">
        <v>41</v>
      </c>
      <c r="C41" s="294"/>
      <c r="D41" s="294"/>
      <c r="E41" s="294"/>
      <c r="F41" s="294"/>
      <c r="G41" s="295"/>
      <c r="H41" s="206">
        <f t="shared" si="5"/>
        <v>50</v>
      </c>
      <c r="I41" s="207"/>
      <c r="J41" s="208" t="str">
        <f t="shared" si="7"/>
        <v>ถุง</v>
      </c>
      <c r="K41" s="206">
        <f t="shared" si="6"/>
        <v>0</v>
      </c>
      <c r="L41" s="209" t="s">
        <v>13</v>
      </c>
    </row>
    <row r="42" spans="1:12" ht="24" hidden="1">
      <c r="A42" s="220">
        <v>7</v>
      </c>
      <c r="B42" s="293"/>
      <c r="C42" s="294"/>
      <c r="D42" s="294"/>
      <c r="E42" s="294"/>
      <c r="F42" s="294"/>
      <c r="G42" s="295"/>
      <c r="H42" s="206" t="str">
        <f t="shared" si="5"/>
        <v/>
      </c>
      <c r="I42" s="207"/>
      <c r="J42" s="208" t="str">
        <f t="shared" si="7"/>
        <v/>
      </c>
      <c r="K42" s="206">
        <f t="shared" si="6"/>
        <v>0</v>
      </c>
      <c r="L42" s="209" t="s">
        <v>13</v>
      </c>
    </row>
    <row r="43" spans="1:12" ht="24" hidden="1">
      <c r="A43" s="220">
        <v>8</v>
      </c>
      <c r="B43" s="293"/>
      <c r="C43" s="294"/>
      <c r="D43" s="294"/>
      <c r="E43" s="294"/>
      <c r="F43" s="294"/>
      <c r="G43" s="295"/>
      <c r="H43" s="206" t="str">
        <f t="shared" si="5"/>
        <v/>
      </c>
      <c r="I43" s="207"/>
      <c r="J43" s="208" t="str">
        <f t="shared" si="7"/>
        <v/>
      </c>
      <c r="K43" s="206">
        <f t="shared" si="6"/>
        <v>0</v>
      </c>
      <c r="L43" s="209" t="s">
        <v>13</v>
      </c>
    </row>
    <row r="44" spans="1:12" ht="24" hidden="1">
      <c r="A44" s="220">
        <v>9</v>
      </c>
      <c r="B44" s="293"/>
      <c r="C44" s="294"/>
      <c r="D44" s="294"/>
      <c r="E44" s="294"/>
      <c r="F44" s="294"/>
      <c r="G44" s="295"/>
      <c r="H44" s="206" t="str">
        <f t="shared" si="5"/>
        <v/>
      </c>
      <c r="I44" s="207"/>
      <c r="J44" s="208" t="str">
        <f t="shared" si="7"/>
        <v/>
      </c>
      <c r="K44" s="206">
        <f t="shared" si="6"/>
        <v>0</v>
      </c>
      <c r="L44" s="209" t="s">
        <v>13</v>
      </c>
    </row>
    <row r="45" spans="1:12" ht="24" hidden="1">
      <c r="A45" s="220">
        <v>10</v>
      </c>
      <c r="B45" s="293"/>
      <c r="C45" s="294"/>
      <c r="D45" s="294"/>
      <c r="E45" s="294"/>
      <c r="F45" s="294"/>
      <c r="G45" s="295"/>
      <c r="H45" s="206" t="str">
        <f t="shared" si="5"/>
        <v/>
      </c>
      <c r="I45" s="207"/>
      <c r="J45" s="208" t="str">
        <f t="shared" si="7"/>
        <v/>
      </c>
      <c r="K45" s="206">
        <f t="shared" si="6"/>
        <v>0</v>
      </c>
      <c r="L45" s="209" t="s">
        <v>13</v>
      </c>
    </row>
    <row r="46" spans="1:12" ht="24" hidden="1">
      <c r="A46" s="220">
        <v>11</v>
      </c>
      <c r="B46" s="293"/>
      <c r="C46" s="294"/>
      <c r="D46" s="294"/>
      <c r="E46" s="294"/>
      <c r="F46" s="294"/>
      <c r="G46" s="295"/>
      <c r="H46" s="206" t="str">
        <f t="shared" si="5"/>
        <v/>
      </c>
      <c r="I46" s="208"/>
      <c r="J46" s="208" t="str">
        <f t="shared" si="7"/>
        <v/>
      </c>
      <c r="K46" s="206">
        <f t="shared" si="6"/>
        <v>0</v>
      </c>
      <c r="L46" s="209" t="s">
        <v>13</v>
      </c>
    </row>
    <row r="47" spans="1:12" ht="24" hidden="1">
      <c r="A47" s="220">
        <v>12</v>
      </c>
      <c r="B47" s="293"/>
      <c r="C47" s="294"/>
      <c r="D47" s="294"/>
      <c r="E47" s="294"/>
      <c r="F47" s="294"/>
      <c r="G47" s="295"/>
      <c r="H47" s="206" t="str">
        <f t="shared" si="5"/>
        <v/>
      </c>
      <c r="I47" s="208"/>
      <c r="J47" s="208" t="str">
        <f t="shared" si="7"/>
        <v/>
      </c>
      <c r="K47" s="206">
        <f t="shared" si="6"/>
        <v>0</v>
      </c>
      <c r="L47" s="209" t="s">
        <v>13</v>
      </c>
    </row>
    <row r="48" spans="1:12" ht="24" hidden="1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" hidden="1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" hidden="1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" hidden="1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" hidden="1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" hidden="1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" hidden="1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" hidden="1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" hidden="1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" hidden="1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" hidden="1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" hidden="1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" hidden="1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" hidden="1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8">IFERROR(VLOOKUP(B61,Priceนอกอาคาร,2,FALSE),"")</f>
        <v/>
      </c>
      <c r="I61" s="225"/>
      <c r="J61" s="225" t="str">
        <f t="shared" si="7"/>
        <v/>
      </c>
      <c r="K61" s="224">
        <f>IFERROR(I61*H61,0)</f>
        <v>0</v>
      </c>
      <c r="L61" s="209"/>
    </row>
    <row r="62" spans="1:12" ht="24" hidden="1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8"/>
        <v/>
      </c>
      <c r="I62" s="225"/>
      <c r="J62" s="225" t="str">
        <f t="shared" si="7"/>
        <v/>
      </c>
      <c r="K62" s="224">
        <f>IFERROR(I62*H62,0)</f>
        <v>0</v>
      </c>
      <c r="L62" s="209"/>
    </row>
    <row r="63" spans="1:12" ht="11.5" hidden="1" customHeight="1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8"/>
        <v/>
      </c>
      <c r="I63" s="225"/>
      <c r="J63" s="225" t="str">
        <f t="shared" si="7"/>
        <v/>
      </c>
      <c r="K63" s="224">
        <f>IFERROR(I63*H63,0)</f>
        <v>0</v>
      </c>
      <c r="L63" s="209"/>
    </row>
    <row r="64" spans="1:12" ht="24" hidden="1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8"/>
        <v/>
      </c>
      <c r="I64" s="225"/>
      <c r="J64" s="225" t="str">
        <f t="shared" si="7"/>
        <v/>
      </c>
      <c r="K64" s="224">
        <f>IFERROR(I64*H64,0)</f>
        <v>0</v>
      </c>
      <c r="L64" s="209"/>
    </row>
    <row r="65" spans="1:12" ht="24" hidden="1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8"/>
        <v/>
      </c>
      <c r="I65" s="225"/>
      <c r="J65" s="225" t="str">
        <f t="shared" si="7"/>
        <v/>
      </c>
      <c r="K65" s="229">
        <f>IFERROR(I65*H65,0)</f>
        <v>0</v>
      </c>
      <c r="L65" s="230"/>
    </row>
    <row r="66" spans="1:12" ht="26" hidden="1" thickBot="1">
      <c r="A66" s="231"/>
      <c r="B66" s="313"/>
      <c r="C66" s="313"/>
      <c r="D66" s="313"/>
      <c r="E66" s="313"/>
      <c r="F66" s="313"/>
      <c r="G66" s="313"/>
      <c r="H66" s="232"/>
      <c r="I66" s="323" t="s">
        <v>97</v>
      </c>
      <c r="J66" s="323"/>
      <c r="K66" s="233">
        <f>SUM(K36:K65)</f>
        <v>0</v>
      </c>
      <c r="L66" s="234" t="s">
        <v>13</v>
      </c>
    </row>
    <row r="67" spans="1:12" ht="24">
      <c r="A67" s="235"/>
      <c r="B67" s="297" t="s">
        <v>707</v>
      </c>
      <c r="C67" s="298"/>
      <c r="D67" s="298"/>
      <c r="E67" s="298"/>
      <c r="F67" s="298"/>
      <c r="G67" s="299"/>
      <c r="H67" s="236"/>
      <c r="I67" s="237"/>
      <c r="J67" s="237"/>
      <c r="K67" s="236"/>
      <c r="L67" s="238"/>
    </row>
    <row r="68" spans="1:12" ht="24">
      <c r="A68" s="239" t="s">
        <v>46</v>
      </c>
      <c r="B68" s="300" t="s">
        <v>96</v>
      </c>
      <c r="C68" s="300"/>
      <c r="D68" s="300"/>
      <c r="E68" s="300"/>
      <c r="F68" s="300"/>
      <c r="G68" s="300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">
      <c r="A69" s="210">
        <v>1</v>
      </c>
      <c r="B69" s="293" t="s">
        <v>401</v>
      </c>
      <c r="C69" s="294"/>
      <c r="D69" s="294"/>
      <c r="E69" s="294"/>
      <c r="F69" s="294"/>
      <c r="G69" s="295"/>
      <c r="H69" s="288">
        <f>IFERROR(VLOOKUP(B69,'[1]Ref.1'!$E$2:$F$278,2,FALSE),"")</f>
        <v>14</v>
      </c>
      <c r="I69" s="207">
        <v>350</v>
      </c>
      <c r="J69" s="208" t="s">
        <v>4</v>
      </c>
      <c r="K69" s="288">
        <f>H69*I69</f>
        <v>4900</v>
      </c>
      <c r="L69" s="211" t="s">
        <v>13</v>
      </c>
    </row>
    <row r="70" spans="1:12" ht="24">
      <c r="A70" s="279">
        <v>2</v>
      </c>
      <c r="B70" s="320"/>
      <c r="C70" s="321"/>
      <c r="D70" s="321"/>
      <c r="E70" s="321"/>
      <c r="F70" s="321"/>
      <c r="G70" s="322"/>
      <c r="H70" s="224"/>
      <c r="I70" s="225"/>
      <c r="J70" s="225"/>
      <c r="K70" s="224"/>
      <c r="L70" s="280"/>
    </row>
    <row r="71" spans="1:12" ht="24">
      <c r="A71" s="243">
        <v>3</v>
      </c>
      <c r="B71" s="320"/>
      <c r="C71" s="321"/>
      <c r="D71" s="321"/>
      <c r="E71" s="321"/>
      <c r="F71" s="321"/>
      <c r="G71" s="322"/>
      <c r="H71" s="224"/>
      <c r="I71" s="207"/>
      <c r="J71" s="208"/>
      <c r="K71" s="224"/>
      <c r="L71" s="244"/>
    </row>
    <row r="72" spans="1:12" ht="24">
      <c r="A72" s="243">
        <v>4</v>
      </c>
      <c r="B72" s="320"/>
      <c r="C72" s="321"/>
      <c r="D72" s="321"/>
      <c r="E72" s="321"/>
      <c r="F72" s="321"/>
      <c r="G72" s="322"/>
      <c r="H72" s="224"/>
      <c r="I72" s="212"/>
      <c r="J72" s="208"/>
      <c r="K72" s="224"/>
      <c r="L72" s="244"/>
    </row>
    <row r="73" spans="1:12" ht="24" hidden="1">
      <c r="A73" s="243">
        <v>3</v>
      </c>
      <c r="B73" s="296"/>
      <c r="C73" s="296"/>
      <c r="D73" s="296"/>
      <c r="E73" s="296"/>
      <c r="F73" s="296"/>
      <c r="G73" s="296"/>
      <c r="H73" s="206" t="str">
        <f t="shared" ref="H73:H86" si="9">IFERROR(VLOOKUP(B73,Priceนอกอาคาร,2,FALSE),"")</f>
        <v/>
      </c>
      <c r="I73" s="212"/>
      <c r="J73" s="208" t="str">
        <f t="shared" ref="J73" si="10">IFERROR(VLOOKUP(B73,หน่วยนอกอาคาร,2,FALSE),"")</f>
        <v/>
      </c>
      <c r="K73" s="206">
        <f t="shared" ref="K73" si="11">IFERROR(I73*H73,0)</f>
        <v>0</v>
      </c>
      <c r="L73" s="244" t="s">
        <v>13</v>
      </c>
    </row>
    <row r="74" spans="1:12" ht="24" hidden="1">
      <c r="A74" s="243">
        <v>4</v>
      </c>
      <c r="B74" s="296"/>
      <c r="C74" s="296"/>
      <c r="D74" s="296"/>
      <c r="E74" s="296"/>
      <c r="F74" s="296"/>
      <c r="G74" s="296"/>
      <c r="H74" s="206" t="str">
        <f t="shared" si="9"/>
        <v/>
      </c>
      <c r="I74" s="212"/>
      <c r="J74" s="208" t="str">
        <f t="shared" ref="J74:J75" si="12">IFERROR(VLOOKUP(B74,หน่วยนอกอาคาร,2,FALSE),"")</f>
        <v/>
      </c>
      <c r="K74" s="206">
        <f t="shared" ref="K74" si="13">IFERROR(I74*H74,0)</f>
        <v>0</v>
      </c>
      <c r="L74" s="244" t="s">
        <v>13</v>
      </c>
    </row>
    <row r="75" spans="1:12" ht="24" hidden="1">
      <c r="A75" s="243">
        <v>5</v>
      </c>
      <c r="B75" s="296"/>
      <c r="C75" s="296"/>
      <c r="D75" s="296"/>
      <c r="E75" s="296"/>
      <c r="F75" s="296"/>
      <c r="G75" s="296"/>
      <c r="H75" s="206" t="str">
        <f t="shared" si="9"/>
        <v/>
      </c>
      <c r="I75" s="212"/>
      <c r="J75" s="208" t="str">
        <f t="shared" si="12"/>
        <v/>
      </c>
      <c r="K75" s="206"/>
      <c r="L75" s="244" t="s">
        <v>13</v>
      </c>
    </row>
    <row r="76" spans="1:12" ht="24" hidden="1">
      <c r="A76" s="243">
        <v>6</v>
      </c>
      <c r="B76" s="296"/>
      <c r="C76" s="296"/>
      <c r="D76" s="296"/>
      <c r="E76" s="296"/>
      <c r="F76" s="296"/>
      <c r="G76" s="296"/>
      <c r="H76" s="206" t="str">
        <f t="shared" si="9"/>
        <v/>
      </c>
      <c r="I76" s="212"/>
      <c r="J76" s="208" t="str">
        <f t="shared" ref="J76:J86" si="14">IFERROR(VLOOKUP(B76,หน่วยนอกอาคาร,2,FALSE),"")</f>
        <v/>
      </c>
      <c r="K76" s="206">
        <f t="shared" ref="K76" si="15">IFERROR(I76*H76,0)</f>
        <v>0</v>
      </c>
      <c r="L76" s="244" t="s">
        <v>13</v>
      </c>
    </row>
    <row r="77" spans="1:12" ht="26" thickBot="1">
      <c r="A77" s="314" t="s">
        <v>97</v>
      </c>
      <c r="B77" s="315"/>
      <c r="C77" s="315"/>
      <c r="D77" s="315"/>
      <c r="E77" s="315"/>
      <c r="F77" s="315"/>
      <c r="G77" s="315"/>
      <c r="H77" s="315"/>
      <c r="I77" s="315"/>
      <c r="J77" s="315"/>
      <c r="K77" s="245">
        <f>SUM(K69:K76)</f>
        <v>4900</v>
      </c>
      <c r="L77" s="246" t="s">
        <v>13</v>
      </c>
    </row>
    <row r="78" spans="1:12" ht="24">
      <c r="A78" s="235"/>
      <c r="B78" s="297" t="s">
        <v>450</v>
      </c>
      <c r="C78" s="298"/>
      <c r="D78" s="298"/>
      <c r="E78" s="298"/>
      <c r="F78" s="298"/>
      <c r="G78" s="299"/>
      <c r="H78" s="236"/>
      <c r="I78" s="237"/>
      <c r="J78" s="237"/>
      <c r="K78" s="236"/>
      <c r="L78" s="238"/>
    </row>
    <row r="79" spans="1:12" ht="24">
      <c r="A79" s="239" t="s">
        <v>46</v>
      </c>
      <c r="B79" s="300" t="s">
        <v>96</v>
      </c>
      <c r="C79" s="300"/>
      <c r="D79" s="300"/>
      <c r="E79" s="300"/>
      <c r="F79" s="300"/>
      <c r="G79" s="300"/>
      <c r="H79" s="241" t="s">
        <v>47</v>
      </c>
      <c r="I79" s="240" t="s">
        <v>48</v>
      </c>
      <c r="J79" s="240" t="s">
        <v>1</v>
      </c>
      <c r="K79" s="241" t="s">
        <v>49</v>
      </c>
      <c r="L79" s="242" t="s">
        <v>1</v>
      </c>
    </row>
    <row r="80" spans="1:12" ht="24">
      <c r="A80" s="243">
        <v>1</v>
      </c>
      <c r="B80" s="296" t="s">
        <v>421</v>
      </c>
      <c r="C80" s="296"/>
      <c r="D80" s="296"/>
      <c r="E80" s="296"/>
      <c r="F80" s="296"/>
      <c r="G80" s="296"/>
      <c r="H80" s="206">
        <v>1500</v>
      </c>
      <c r="I80" s="207">
        <v>3</v>
      </c>
      <c r="J80" s="208" t="str">
        <f t="shared" ref="J80:J83" si="16">IFERROR(VLOOKUP(B80,หน่วยนอกอาคาร,2,FALSE),"")</f>
        <v>วัน</v>
      </c>
      <c r="K80" s="206">
        <f t="shared" ref="K80:K81" si="17">IFERROR(I80*H80,0)</f>
        <v>4500</v>
      </c>
      <c r="L80" s="244" t="s">
        <v>13</v>
      </c>
    </row>
    <row r="81" spans="1:12" ht="24">
      <c r="A81" s="243">
        <v>2</v>
      </c>
      <c r="B81" s="296" t="s">
        <v>427</v>
      </c>
      <c r="C81" s="296"/>
      <c r="D81" s="296"/>
      <c r="E81" s="296"/>
      <c r="F81" s="296"/>
      <c r="G81" s="296"/>
      <c r="H81" s="288">
        <v>1500</v>
      </c>
      <c r="I81" s="207">
        <v>1</v>
      </c>
      <c r="J81" s="208" t="s">
        <v>0</v>
      </c>
      <c r="K81" s="288">
        <f t="shared" si="17"/>
        <v>1500</v>
      </c>
      <c r="L81" s="244" t="s">
        <v>13</v>
      </c>
    </row>
    <row r="82" spans="1:12" ht="24.5" thickBot="1">
      <c r="A82" s="243"/>
      <c r="B82" s="296" t="s">
        <v>119</v>
      </c>
      <c r="C82" s="296"/>
      <c r="D82" s="296"/>
      <c r="E82" s="296"/>
      <c r="F82" s="296"/>
      <c r="G82" s="296"/>
      <c r="H82" s="206">
        <v>1000</v>
      </c>
      <c r="I82" s="212">
        <v>1</v>
      </c>
      <c r="J82" s="208" t="str">
        <f t="shared" si="16"/>
        <v>จุด</v>
      </c>
      <c r="K82" s="206">
        <f t="shared" ref="K82:K86" si="18">IFERROR(I82*H82,0)</f>
        <v>1000</v>
      </c>
      <c r="L82" s="244" t="s">
        <v>13</v>
      </c>
    </row>
    <row r="83" spans="1:12" ht="24.5" hidden="1" thickBot="1">
      <c r="A83" s="243">
        <v>3</v>
      </c>
      <c r="B83" s="296"/>
      <c r="C83" s="296"/>
      <c r="D83" s="296"/>
      <c r="E83" s="296"/>
      <c r="F83" s="296"/>
      <c r="G83" s="296"/>
      <c r="H83" s="206" t="str">
        <f t="shared" ref="H83" si="19">IFERROR(VLOOKUP(B83,Priceนอกอาคาร,2,FALSE),"")</f>
        <v/>
      </c>
      <c r="I83" s="212"/>
      <c r="J83" s="208" t="str">
        <f t="shared" si="16"/>
        <v/>
      </c>
      <c r="K83" s="206">
        <f t="shared" si="18"/>
        <v>0</v>
      </c>
      <c r="L83" s="244" t="s">
        <v>13</v>
      </c>
    </row>
    <row r="84" spans="1:12" ht="24.5" hidden="1" thickBot="1">
      <c r="A84" s="243">
        <v>4</v>
      </c>
      <c r="B84" s="296"/>
      <c r="C84" s="296"/>
      <c r="D84" s="296"/>
      <c r="E84" s="296"/>
      <c r="F84" s="296"/>
      <c r="G84" s="296"/>
      <c r="H84" s="206" t="str">
        <f t="shared" si="9"/>
        <v/>
      </c>
      <c r="I84" s="212"/>
      <c r="J84" s="208" t="str">
        <f t="shared" si="14"/>
        <v/>
      </c>
      <c r="K84" s="206">
        <f t="shared" si="18"/>
        <v>0</v>
      </c>
      <c r="L84" s="244" t="s">
        <v>13</v>
      </c>
    </row>
    <row r="85" spans="1:12" ht="24.5" hidden="1" thickBot="1">
      <c r="A85" s="247">
        <v>5</v>
      </c>
      <c r="B85" s="305"/>
      <c r="C85" s="305"/>
      <c r="D85" s="305"/>
      <c r="E85" s="305"/>
      <c r="F85" s="305"/>
      <c r="G85" s="305"/>
      <c r="H85" s="248" t="str">
        <f t="shared" si="9"/>
        <v/>
      </c>
      <c r="I85" s="249"/>
      <c r="J85" s="250" t="str">
        <f t="shared" si="14"/>
        <v/>
      </c>
      <c r="K85" s="206">
        <f t="shared" si="18"/>
        <v>0</v>
      </c>
      <c r="L85" s="244" t="s">
        <v>13</v>
      </c>
    </row>
    <row r="86" spans="1:12" ht="23.5" hidden="1" customHeight="1" thickBot="1">
      <c r="A86" s="94">
        <v>6</v>
      </c>
      <c r="B86" s="308"/>
      <c r="C86" s="309"/>
      <c r="D86" s="309"/>
      <c r="E86" s="309"/>
      <c r="F86" s="309"/>
      <c r="G86" s="310"/>
      <c r="H86" s="95" t="str">
        <f t="shared" si="9"/>
        <v/>
      </c>
      <c r="I86" s="105"/>
      <c r="J86" s="96" t="str">
        <f t="shared" si="14"/>
        <v/>
      </c>
      <c r="K86" s="206">
        <f t="shared" si="18"/>
        <v>0</v>
      </c>
      <c r="L86" s="244" t="s">
        <v>13</v>
      </c>
    </row>
    <row r="87" spans="1:12" ht="28.75" customHeight="1">
      <c r="A87" s="36"/>
      <c r="B87" s="312" t="s">
        <v>859</v>
      </c>
      <c r="C87" s="312"/>
      <c r="D87" s="312"/>
      <c r="E87" s="312"/>
      <c r="F87" s="312"/>
      <c r="G87" s="312"/>
      <c r="H87" s="312"/>
      <c r="I87" s="311" t="s">
        <v>97</v>
      </c>
      <c r="J87" s="311"/>
      <c r="K87" s="165">
        <f>SUM(K80:K85)</f>
        <v>7000</v>
      </c>
      <c r="L87" s="26" t="s">
        <v>13</v>
      </c>
    </row>
    <row r="88" spans="1:12" ht="6.65" hidden="1" customHeight="1">
      <c r="A88" s="36"/>
      <c r="B88" s="307"/>
      <c r="C88" s="307"/>
      <c r="D88" s="307"/>
      <c r="E88" s="307"/>
      <c r="F88" s="307"/>
      <c r="G88" s="307"/>
      <c r="H88" s="37"/>
      <c r="I88" s="39"/>
      <c r="J88" s="39"/>
      <c r="K88" s="38"/>
      <c r="L88" s="26"/>
    </row>
    <row r="89" spans="1:12" ht="28.5">
      <c r="A89" s="27"/>
      <c r="B89" s="307"/>
      <c r="C89" s="307"/>
      <c r="D89" s="307"/>
      <c r="E89" s="307"/>
      <c r="F89" s="307"/>
      <c r="G89" s="307"/>
      <c r="H89" s="99"/>
      <c r="I89" s="27"/>
      <c r="J89" s="40" t="s">
        <v>98</v>
      </c>
      <c r="K89" s="119">
        <f>K77+K66+K33+K87</f>
        <v>42384</v>
      </c>
      <c r="L89" s="41" t="s">
        <v>13</v>
      </c>
    </row>
    <row r="90" spans="1:12" ht="27.5" thickBot="1">
      <c r="A90" s="27"/>
      <c r="B90" s="107"/>
      <c r="C90" s="107"/>
      <c r="D90" s="107"/>
      <c r="E90" s="276"/>
      <c r="F90" s="107"/>
      <c r="G90" s="107"/>
      <c r="H90" s="115"/>
      <c r="I90" s="27"/>
      <c r="J90" s="40" t="s">
        <v>540</v>
      </c>
      <c r="K90" s="118">
        <f>K15+K16</f>
        <v>10000</v>
      </c>
      <c r="L90" s="41" t="s">
        <v>13</v>
      </c>
    </row>
    <row r="91" spans="1:12" ht="28" thickTop="1" thickBot="1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32384</v>
      </c>
      <c r="L91" s="41" t="s">
        <v>13</v>
      </c>
    </row>
    <row r="92" spans="1:12" ht="29" thickTop="1">
      <c r="A92" s="27"/>
      <c r="B92" s="276"/>
      <c r="C92" s="276"/>
      <c r="D92" s="276"/>
      <c r="E92" s="107"/>
      <c r="F92" s="276"/>
      <c r="G92" s="276"/>
      <c r="H92" s="306" t="s">
        <v>443</v>
      </c>
      <c r="I92" s="306"/>
      <c r="J92" s="306"/>
      <c r="K92" s="97">
        <f>(K33+K77-K90)/(K20+G20)</f>
        <v>4.0941935483870964</v>
      </c>
      <c r="L92" s="41" t="s">
        <v>51</v>
      </c>
    </row>
    <row r="93" spans="1:12" ht="28.5">
      <c r="A93" s="42"/>
      <c r="B93" s="276"/>
      <c r="C93" s="276"/>
      <c r="D93" s="276"/>
      <c r="E93" s="276"/>
      <c r="F93" s="276"/>
      <c r="G93" s="276"/>
      <c r="H93" s="99"/>
      <c r="I93" s="42"/>
      <c r="J93" s="98" t="s">
        <v>609</v>
      </c>
      <c r="K93" s="97">
        <f>K91/(K20+G20)</f>
        <v>5.2232258064516133</v>
      </c>
      <c r="L93" s="43" t="s">
        <v>51</v>
      </c>
    </row>
    <row r="94" spans="1:12" ht="25.75" customHeight="1">
      <c r="A94" s="281"/>
      <c r="B94" s="276"/>
      <c r="C94" s="276"/>
      <c r="D94" s="276"/>
      <c r="E94" s="276"/>
      <c r="F94" s="276"/>
      <c r="G94" s="276"/>
      <c r="H94" s="44"/>
      <c r="I94" s="39"/>
      <c r="J94" s="114" t="s">
        <v>526</v>
      </c>
      <c r="K94" s="194">
        <f>(K20+G20)/K5</f>
        <v>100</v>
      </c>
      <c r="L94" s="116" t="s">
        <v>13</v>
      </c>
    </row>
    <row r="95" spans="1:12" ht="32.5" customHeight="1">
      <c r="A95" s="301" t="s">
        <v>580</v>
      </c>
      <c r="B95" s="301"/>
      <c r="C95" s="301"/>
      <c r="D95" s="277"/>
      <c r="E95" s="276"/>
      <c r="F95" s="277"/>
      <c r="G95" s="277"/>
      <c r="H95" s="302" t="s">
        <v>708</v>
      </c>
      <c r="I95" s="302"/>
      <c r="J95" s="302"/>
      <c r="K95" s="302"/>
      <c r="L95" s="302"/>
    </row>
    <row r="96" spans="1:12" ht="49.4" customHeight="1">
      <c r="A96" s="291" t="s">
        <v>490</v>
      </c>
      <c r="B96" s="291"/>
      <c r="C96" s="291"/>
      <c r="D96" s="291"/>
      <c r="E96" s="291"/>
      <c r="F96" s="291"/>
      <c r="G96" s="277"/>
      <c r="H96" s="302" t="s">
        <v>576</v>
      </c>
      <c r="I96" s="302"/>
      <c r="J96" s="302"/>
      <c r="K96" s="302"/>
      <c r="L96" s="302"/>
    </row>
    <row r="97" spans="1:16" ht="20.5" customHeight="1">
      <c r="A97" s="301" t="str">
        <f>C8</f>
        <v>นายนิยนต์  อยู่ทะเล</v>
      </c>
      <c r="B97" s="301"/>
      <c r="C97" s="301"/>
      <c r="D97" s="291"/>
      <c r="E97" s="291"/>
      <c r="F97" s="291"/>
      <c r="G97" s="277"/>
      <c r="H97" s="291" t="s">
        <v>243</v>
      </c>
      <c r="I97" s="291"/>
      <c r="J97" s="291"/>
      <c r="K97" s="291"/>
      <c r="L97" s="291"/>
    </row>
    <row r="98" spans="1:16" ht="20.5" customHeight="1">
      <c r="A98" s="291" t="str">
        <f>VLOOKUP(A97,'Ref.3'!M3:O25,3,0)</f>
        <v>Assistant  Sales Manager Acting for Sales Manager</v>
      </c>
      <c r="B98" s="291"/>
      <c r="C98" s="291"/>
      <c r="D98" s="291"/>
      <c r="E98" s="291"/>
      <c r="F98" s="291"/>
      <c r="G98" s="277"/>
      <c r="H98" s="292" t="str">
        <f>VLOOKUP(H97,'Ref.3'!K29:L30,2,0)</f>
        <v xml:space="preserve">Survey Manager  </v>
      </c>
      <c r="I98" s="292"/>
      <c r="J98" s="292"/>
      <c r="K98" s="292"/>
      <c r="L98" s="292"/>
    </row>
    <row r="99" spans="1:16" ht="20.5" customHeight="1">
      <c r="A99" s="275"/>
      <c r="B99" s="275"/>
      <c r="C99" s="275"/>
      <c r="D99" s="278"/>
      <c r="E99" s="277"/>
      <c r="F99" s="278"/>
      <c r="G99" s="278"/>
      <c r="H99" s="203"/>
      <c r="I99" s="203"/>
      <c r="J99" s="202"/>
      <c r="K99" s="202"/>
      <c r="L99" s="204"/>
      <c r="N99" s="290"/>
      <c r="O99" s="290"/>
      <c r="P99" s="290"/>
    </row>
    <row r="100" spans="1:16" ht="24">
      <c r="A100" s="291" t="s">
        <v>846</v>
      </c>
      <c r="B100" s="291"/>
      <c r="C100" s="291"/>
      <c r="D100" s="275"/>
      <c r="E100" s="278"/>
      <c r="F100" s="275"/>
      <c r="G100" s="275"/>
      <c r="H100" s="302" t="s">
        <v>706</v>
      </c>
      <c r="I100" s="302"/>
      <c r="J100" s="302"/>
      <c r="K100" s="302"/>
      <c r="L100" s="302"/>
    </row>
    <row r="101" spans="1:16" ht="49.4" customHeight="1">
      <c r="A101" s="291" t="s">
        <v>490</v>
      </c>
      <c r="B101" s="291"/>
      <c r="C101" s="291"/>
      <c r="D101" s="304" t="s">
        <v>848</v>
      </c>
      <c r="E101" s="304"/>
      <c r="F101" s="304"/>
      <c r="G101" s="113"/>
      <c r="H101" s="302" t="s">
        <v>491</v>
      </c>
      <c r="I101" s="302"/>
      <c r="J101" s="302"/>
      <c r="K101" s="302"/>
      <c r="L101" s="302"/>
    </row>
    <row r="102" spans="1:16" ht="46.25" customHeight="1">
      <c r="A102" s="291" t="s">
        <v>847</v>
      </c>
      <c r="B102" s="291"/>
      <c r="C102" s="291"/>
      <c r="D102" s="303" t="s">
        <v>693</v>
      </c>
      <c r="E102" s="303"/>
      <c r="F102" s="303"/>
      <c r="G102" s="113"/>
      <c r="H102" s="301" t="s">
        <v>582</v>
      </c>
      <c r="I102" s="301"/>
      <c r="J102" s="301"/>
      <c r="K102" s="301"/>
      <c r="L102" s="301"/>
    </row>
    <row r="103" spans="1:16" ht="24">
      <c r="A103" s="291" t="s">
        <v>851</v>
      </c>
      <c r="B103" s="291"/>
      <c r="C103" s="291"/>
      <c r="D103" s="289" t="str">
        <f>VLOOKUP(D102,'Ref.3'!K34:L35,2,0)</f>
        <v>Deputy Managing Director of Marketing</v>
      </c>
      <c r="E103" s="289"/>
      <c r="F103" s="289"/>
      <c r="G103" s="113"/>
      <c r="H103" s="291" t="str">
        <f>VLOOKUP(H102,'Ref.3'!I8:J10,2,0)</f>
        <v>ผู้อนุมัติสายงาน Cable และ Non cable</v>
      </c>
      <c r="I103" s="291"/>
      <c r="J103" s="291"/>
      <c r="K103" s="291"/>
      <c r="L103" s="291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7">
    <mergeCell ref="B31:G31"/>
    <mergeCell ref="B69:G69"/>
    <mergeCell ref="B30:G30"/>
    <mergeCell ref="B29:G29"/>
    <mergeCell ref="B28:G2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B26:G2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A21:G21"/>
    <mergeCell ref="B22:G22"/>
    <mergeCell ref="B27:G27"/>
    <mergeCell ref="B25:G25"/>
    <mergeCell ref="B24:G24"/>
    <mergeCell ref="B23:G23"/>
    <mergeCell ref="B32:G32"/>
    <mergeCell ref="B42:G42"/>
    <mergeCell ref="B43:G43"/>
    <mergeCell ref="B44:G44"/>
    <mergeCell ref="B45:G45"/>
    <mergeCell ref="B66:G66"/>
    <mergeCell ref="A33:J33"/>
    <mergeCell ref="A77:J77"/>
    <mergeCell ref="A34:L34"/>
    <mergeCell ref="B35:G35"/>
    <mergeCell ref="B75:G75"/>
    <mergeCell ref="B70:G70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7:L97"/>
    <mergeCell ref="H95:L95"/>
    <mergeCell ref="H96:L96"/>
    <mergeCell ref="D102:F102"/>
    <mergeCell ref="D101:F101"/>
    <mergeCell ref="B85:G85"/>
    <mergeCell ref="B82:G82"/>
    <mergeCell ref="H92:J92"/>
    <mergeCell ref="D96:F96"/>
    <mergeCell ref="D97:F97"/>
    <mergeCell ref="D98:F98"/>
    <mergeCell ref="B88:G88"/>
    <mergeCell ref="B86:G86"/>
    <mergeCell ref="I87:J87"/>
    <mergeCell ref="B84:G84"/>
    <mergeCell ref="B89:G89"/>
    <mergeCell ref="B87:H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B80:G80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1:G81"/>
    <mergeCell ref="H102:L102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xr:uid="{8840400F-4972-4CE5-BE3D-6A64895D9CF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B80:G80 B82:G85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 D97:F97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16076DB8-6CB0-4394-BEC6-854DE6EBC6AC}">
          <x14:formula1>
            <xm:f>'C:\Users\Admin\Desktop\[20250104_Survey ROI  โรงแรมซิทาดีนส์ สุขุมวิท 11 แบงค็อก.xlsx]Ref.1'!#REF!</xm:f>
          </x14:formula1>
          <xm:sqref>B81:G81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40" zoomScaleNormal="40" workbookViewId="0">
      <selection activeCell="Q49" sqref="Q49"/>
    </sheetView>
  </sheetViews>
  <sheetFormatPr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2025-10-16T07:53:25Z</dcterms:modified>
</cp:coreProperties>
</file>