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ค่าคอม\ค่าคอม ปี2567\เน็ต\"/>
    </mc:Choice>
  </mc:AlternateContent>
  <xr:revisionPtr revIDLastSave="0" documentId="13_ncr:1_{295B196F-54A2-40E3-8242-8CBDDB504F42}" xr6:coauthVersionLast="47" xr6:coauthVersionMax="47" xr10:uidLastSave="{00000000-0000-0000-0000-000000000000}"/>
  <bookViews>
    <workbookView xWindow="-108" yWindow="-108" windowWidth="23256" windowHeight="12456" firstSheet="10" activeTab="12" xr2:uid="{A1023A66-0C6A-452F-A2BF-7EEFC0867BD7}"/>
  </bookViews>
  <sheets>
    <sheet name="มกราคม" sheetId="1" r:id="rId1"/>
    <sheet name="กุมภาพันธ์" sheetId="4" r:id="rId2"/>
    <sheet name="มีนาคม" sheetId="7" r:id="rId3"/>
    <sheet name="เมษายน" sheetId="9" r:id="rId4"/>
    <sheet name="พฤษภาคม" sheetId="14" r:id="rId5"/>
    <sheet name="มิถุนายน" sheetId="15" r:id="rId6"/>
    <sheet name="กรกฎาคม" sheetId="16" r:id="rId7"/>
    <sheet name="สิงหาคม" sheetId="17" r:id="rId8"/>
    <sheet name="กันยายน " sheetId="18" r:id="rId9"/>
    <sheet name="ตุลาคม (รายละ100บาท)" sheetId="23" r:id="rId10"/>
    <sheet name="ตุลาคม" sheetId="19" r:id="rId11"/>
    <sheet name="พฤศจิกายน (100บาท)" sheetId="20" r:id="rId12"/>
    <sheet name="ธันวาคม" sheetId="22" r:id="rId13"/>
    <sheet name="ธันวาคม (100บาท)" sheetId="24" r:id="rId14"/>
  </sheets>
  <externalReferences>
    <externalReference r:id="rId15"/>
    <externalReference r:id="rId16"/>
  </externalReferences>
  <definedNames>
    <definedName name="_xlnm._FilterDatabase" localSheetId="6" hidden="1">กรกฎาคม!$A$2:$AG$179</definedName>
    <definedName name="_xlnm._FilterDatabase" localSheetId="1" hidden="1">กุมภาพันธ์!$A$2:$AV$111</definedName>
    <definedName name="_xlnm._FilterDatabase" localSheetId="4" hidden="1">พฤษภาคม!$A$2:$AE$130</definedName>
    <definedName name="_xlnm._FilterDatabase" localSheetId="0" hidden="1">มกราคม!$A$2:$AB$129</definedName>
    <definedName name="_xlnm._FilterDatabase" localSheetId="5" hidden="1">มิถุนายน!$A$2:$AD$180</definedName>
    <definedName name="_xlnm._FilterDatabase" localSheetId="2" hidden="1">มีนาคม!$A$2:$AC$105</definedName>
    <definedName name="_xlnm._FilterDatabase" localSheetId="3" hidden="1">เมษายน!$A$2:$AC$125</definedName>
    <definedName name="Package">'[1]ref.'!$H$2:$H$8</definedName>
    <definedName name="_xlnm.Print_Area" localSheetId="6">กรกฎาคม!$A$1:$AB$215</definedName>
    <definedName name="_xlnm.Print_Area" localSheetId="8">'กันยายน '!$A$1:$AB$128</definedName>
    <definedName name="_xlnm.Print_Area" localSheetId="10">ตุลาคม!$A$1:$AB$119</definedName>
    <definedName name="_xlnm.Print_Area" localSheetId="9">'ตุลาคม (รายละ100บาท)'!$A$1:$AB$119</definedName>
    <definedName name="_xlnm.Print_Area" localSheetId="4">พฤษภาคม!$A$1:$AB$147</definedName>
    <definedName name="_xlnm.Print_Area" localSheetId="5">มิถุนายน!$A$1:$AB$182</definedName>
    <definedName name="_xlnm.Print_Area" localSheetId="7">สิงหาคม!$A$1:$AB$165</definedName>
    <definedName name="Service_Model">'[2]ref.'!$C$2:$C$5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4" i="24" l="1"/>
  <c r="AA28" i="24"/>
  <c r="AA27" i="24"/>
  <c r="AA26" i="24"/>
  <c r="AA25" i="24"/>
  <c r="AB25" i="24"/>
  <c r="X17" i="24"/>
  <c r="X16" i="24"/>
  <c r="M6" i="22" l="1"/>
  <c r="J6" i="22"/>
  <c r="P90" i="24"/>
  <c r="M90" i="24"/>
  <c r="J90" i="24"/>
  <c r="T88" i="24"/>
  <c r="S88" i="24"/>
  <c r="R88" i="24"/>
  <c r="L88" i="24"/>
  <c r="K88" i="24"/>
  <c r="T87" i="24"/>
  <c r="S87" i="24"/>
  <c r="R87" i="24"/>
  <c r="L87" i="24"/>
  <c r="K87" i="24" s="1"/>
  <c r="T86" i="24"/>
  <c r="S86" i="24"/>
  <c r="R86" i="24"/>
  <c r="L86" i="24"/>
  <c r="K86" i="24"/>
  <c r="T85" i="24"/>
  <c r="S85" i="24"/>
  <c r="R85" i="24"/>
  <c r="L85" i="24"/>
  <c r="K85" i="24"/>
  <c r="T84" i="24"/>
  <c r="S84" i="24"/>
  <c r="R84" i="24"/>
  <c r="L84" i="24"/>
  <c r="K84" i="24" s="1"/>
  <c r="T83" i="24"/>
  <c r="S83" i="24"/>
  <c r="R83" i="24"/>
  <c r="L83" i="24"/>
  <c r="K83" i="24" s="1"/>
  <c r="T82" i="24"/>
  <c r="S82" i="24"/>
  <c r="R82" i="24"/>
  <c r="L82" i="24"/>
  <c r="K82" i="24"/>
  <c r="T81" i="24"/>
  <c r="S81" i="24"/>
  <c r="R81" i="24"/>
  <c r="L81" i="24"/>
  <c r="K81" i="24"/>
  <c r="T80" i="24"/>
  <c r="S80" i="24"/>
  <c r="R80" i="24"/>
  <c r="L80" i="24"/>
  <c r="K80" i="24" s="1"/>
  <c r="T79" i="24"/>
  <c r="S79" i="24"/>
  <c r="R79" i="24"/>
  <c r="L79" i="24"/>
  <c r="K79" i="24"/>
  <c r="T78" i="24"/>
  <c r="S78" i="24"/>
  <c r="R78" i="24"/>
  <c r="L78" i="24"/>
  <c r="K78" i="24"/>
  <c r="T77" i="24"/>
  <c r="S77" i="24"/>
  <c r="R77" i="24"/>
  <c r="L77" i="24"/>
  <c r="K77" i="24" s="1"/>
  <c r="T76" i="24"/>
  <c r="S76" i="24"/>
  <c r="R76" i="24"/>
  <c r="L76" i="24"/>
  <c r="K76" i="24"/>
  <c r="T75" i="24"/>
  <c r="S75" i="24"/>
  <c r="R75" i="24"/>
  <c r="L75" i="24"/>
  <c r="K75" i="24" s="1"/>
  <c r="T74" i="24"/>
  <c r="S74" i="24"/>
  <c r="R74" i="24"/>
  <c r="L74" i="24"/>
  <c r="K74" i="24"/>
  <c r="T73" i="24"/>
  <c r="S73" i="24"/>
  <c r="R73" i="24"/>
  <c r="L73" i="24"/>
  <c r="K73" i="24"/>
  <c r="T72" i="24"/>
  <c r="S72" i="24"/>
  <c r="R72" i="24"/>
  <c r="L72" i="24"/>
  <c r="K72" i="24"/>
  <c r="T71" i="24"/>
  <c r="S71" i="24"/>
  <c r="R71" i="24"/>
  <c r="L71" i="24"/>
  <c r="K71" i="24" s="1"/>
  <c r="T70" i="24"/>
  <c r="S70" i="24"/>
  <c r="R70" i="24"/>
  <c r="L70" i="24"/>
  <c r="K70" i="24"/>
  <c r="T69" i="24"/>
  <c r="S69" i="24"/>
  <c r="R69" i="24"/>
  <c r="L69" i="24"/>
  <c r="K69" i="24"/>
  <c r="T68" i="24"/>
  <c r="S68" i="24"/>
  <c r="R68" i="24"/>
  <c r="L68" i="24"/>
  <c r="K68" i="24"/>
  <c r="T67" i="24"/>
  <c r="S67" i="24"/>
  <c r="R67" i="24"/>
  <c r="L67" i="24"/>
  <c r="K67" i="24"/>
  <c r="T66" i="24"/>
  <c r="S66" i="24"/>
  <c r="R66" i="24"/>
  <c r="L66" i="24"/>
  <c r="K66" i="24"/>
  <c r="T65" i="24"/>
  <c r="S65" i="24"/>
  <c r="R65" i="24"/>
  <c r="L65" i="24"/>
  <c r="K65" i="24" s="1"/>
  <c r="T64" i="24"/>
  <c r="S64" i="24"/>
  <c r="R64" i="24"/>
  <c r="L64" i="24"/>
  <c r="K64" i="24"/>
  <c r="T63" i="24"/>
  <c r="S63" i="24"/>
  <c r="R63" i="24"/>
  <c r="L63" i="24"/>
  <c r="K63" i="24" s="1"/>
  <c r="T62" i="24"/>
  <c r="S62" i="24"/>
  <c r="R62" i="24"/>
  <c r="L62" i="24"/>
  <c r="K62" i="24"/>
  <c r="T61" i="24"/>
  <c r="S61" i="24"/>
  <c r="R61" i="24"/>
  <c r="L61" i="24"/>
  <c r="K61" i="24"/>
  <c r="T60" i="24"/>
  <c r="S60" i="24"/>
  <c r="R60" i="24"/>
  <c r="L60" i="24"/>
  <c r="K60" i="24"/>
  <c r="T59" i="24"/>
  <c r="S59" i="24"/>
  <c r="R59" i="24"/>
  <c r="L59" i="24"/>
  <c r="K59" i="24" s="1"/>
  <c r="T58" i="24"/>
  <c r="S58" i="24"/>
  <c r="R58" i="24"/>
  <c r="L58" i="24"/>
  <c r="K58" i="24"/>
  <c r="T57" i="24"/>
  <c r="S57" i="24"/>
  <c r="R57" i="24"/>
  <c r="L57" i="24"/>
  <c r="K57" i="24"/>
  <c r="T56" i="24"/>
  <c r="S56" i="24"/>
  <c r="R56" i="24"/>
  <c r="L56" i="24"/>
  <c r="K56" i="24"/>
  <c r="T55" i="24"/>
  <c r="S55" i="24"/>
  <c r="R55" i="24"/>
  <c r="L55" i="24"/>
  <c r="K55" i="24"/>
  <c r="T54" i="24"/>
  <c r="S54" i="24"/>
  <c r="R54" i="24"/>
  <c r="L54" i="24"/>
  <c r="K54" i="24"/>
  <c r="T53" i="24"/>
  <c r="S53" i="24"/>
  <c r="R53" i="24"/>
  <c r="L53" i="24"/>
  <c r="K53" i="24" s="1"/>
  <c r="T52" i="24"/>
  <c r="S52" i="24"/>
  <c r="R52" i="24"/>
  <c r="L52" i="24"/>
  <c r="K52" i="24"/>
  <c r="T51" i="24"/>
  <c r="S51" i="24"/>
  <c r="R51" i="24"/>
  <c r="L51" i="24"/>
  <c r="K51" i="24" s="1"/>
  <c r="T50" i="24"/>
  <c r="S50" i="24"/>
  <c r="R50" i="24"/>
  <c r="L50" i="24"/>
  <c r="K50" i="24"/>
  <c r="T49" i="24"/>
  <c r="S49" i="24"/>
  <c r="R49" i="24"/>
  <c r="L49" i="24"/>
  <c r="K49" i="24"/>
  <c r="T48" i="24"/>
  <c r="S48" i="24"/>
  <c r="R48" i="24"/>
  <c r="L48" i="24"/>
  <c r="K48" i="24"/>
  <c r="T47" i="24"/>
  <c r="S47" i="24"/>
  <c r="R47" i="24"/>
  <c r="L47" i="24"/>
  <c r="K47" i="24" s="1"/>
  <c r="T46" i="24"/>
  <c r="S46" i="24"/>
  <c r="R46" i="24"/>
  <c r="L46" i="24"/>
  <c r="K46" i="24" s="1"/>
  <c r="T45" i="24"/>
  <c r="S45" i="24"/>
  <c r="R45" i="24"/>
  <c r="L45" i="24"/>
  <c r="K45" i="24"/>
  <c r="T44" i="24"/>
  <c r="S44" i="24"/>
  <c r="R44" i="24"/>
  <c r="L44" i="24"/>
  <c r="K44" i="24"/>
  <c r="T43" i="24"/>
  <c r="S43" i="24"/>
  <c r="R43" i="24"/>
  <c r="L43" i="24"/>
  <c r="K43" i="24"/>
  <c r="T42" i="24"/>
  <c r="S42" i="24"/>
  <c r="R42" i="24"/>
  <c r="L42" i="24"/>
  <c r="K42" i="24"/>
  <c r="T41" i="24"/>
  <c r="S41" i="24"/>
  <c r="R41" i="24"/>
  <c r="L41" i="24"/>
  <c r="K41" i="24" s="1"/>
  <c r="T40" i="24"/>
  <c r="S40" i="24"/>
  <c r="R40" i="24"/>
  <c r="L40" i="24"/>
  <c r="K40" i="24"/>
  <c r="T39" i="24"/>
  <c r="X15" i="24" s="1"/>
  <c r="S39" i="24"/>
  <c r="R39" i="24"/>
  <c r="L39" i="24"/>
  <c r="K39" i="24" s="1"/>
  <c r="T38" i="24"/>
  <c r="S38" i="24"/>
  <c r="R38" i="24"/>
  <c r="L38" i="24"/>
  <c r="K38" i="24"/>
  <c r="T37" i="24"/>
  <c r="S37" i="24"/>
  <c r="R37" i="24"/>
  <c r="L37" i="24"/>
  <c r="K37" i="24" s="1"/>
  <c r="T36" i="24"/>
  <c r="S36" i="24"/>
  <c r="R36" i="24"/>
  <c r="L36" i="24"/>
  <c r="K36" i="24"/>
  <c r="T35" i="24"/>
  <c r="S35" i="24"/>
  <c r="R35" i="24"/>
  <c r="L35" i="24"/>
  <c r="K35" i="24" s="1"/>
  <c r="T34" i="24"/>
  <c r="S34" i="24"/>
  <c r="R34" i="24"/>
  <c r="L34" i="24"/>
  <c r="K34" i="24"/>
  <c r="T33" i="24"/>
  <c r="S33" i="24"/>
  <c r="R33" i="24"/>
  <c r="L33" i="24"/>
  <c r="K33" i="24"/>
  <c r="T32" i="24"/>
  <c r="S32" i="24"/>
  <c r="R32" i="24"/>
  <c r="L32" i="24"/>
  <c r="K32" i="24" s="1"/>
  <c r="T31" i="24"/>
  <c r="S31" i="24"/>
  <c r="R31" i="24"/>
  <c r="L31" i="24"/>
  <c r="K31" i="24" s="1"/>
  <c r="AA34" i="24"/>
  <c r="AB34" i="24" s="1"/>
  <c r="T30" i="24"/>
  <c r="S30" i="24"/>
  <c r="R30" i="24"/>
  <c r="L30" i="24"/>
  <c r="K30" i="24" s="1"/>
  <c r="AA33" i="24"/>
  <c r="AB33" i="24" s="1"/>
  <c r="T29" i="24"/>
  <c r="S29" i="24"/>
  <c r="R29" i="24"/>
  <c r="L29" i="24"/>
  <c r="K29" i="24" s="1"/>
  <c r="AA32" i="24"/>
  <c r="AB32" i="24" s="1"/>
  <c r="T28" i="24"/>
  <c r="S28" i="24"/>
  <c r="R28" i="24"/>
  <c r="L28" i="24"/>
  <c r="K28" i="24"/>
  <c r="AA31" i="24"/>
  <c r="AB31" i="24" s="1"/>
  <c r="T27" i="24"/>
  <c r="S27" i="24"/>
  <c r="R27" i="24"/>
  <c r="L27" i="24"/>
  <c r="K27" i="24" s="1"/>
  <c r="T26" i="24"/>
  <c r="S26" i="24"/>
  <c r="R26" i="24"/>
  <c r="L26" i="24"/>
  <c r="K26" i="24"/>
  <c r="T25" i="24"/>
  <c r="S25" i="24"/>
  <c r="R25" i="24"/>
  <c r="L25" i="24"/>
  <c r="K25" i="24"/>
  <c r="T24" i="24"/>
  <c r="S24" i="24"/>
  <c r="R24" i="24"/>
  <c r="L24" i="24"/>
  <c r="K24" i="24"/>
  <c r="T23" i="24"/>
  <c r="S23" i="24"/>
  <c r="R23" i="24"/>
  <c r="L23" i="24"/>
  <c r="K23" i="24"/>
  <c r="T22" i="24"/>
  <c r="S22" i="24"/>
  <c r="R22" i="24"/>
  <c r="L22" i="24"/>
  <c r="K22" i="24"/>
  <c r="T21" i="24"/>
  <c r="S21" i="24"/>
  <c r="R21" i="24"/>
  <c r="L21" i="24"/>
  <c r="K21" i="24"/>
  <c r="T20" i="24"/>
  <c r="S20" i="24"/>
  <c r="R20" i="24"/>
  <c r="L20" i="24"/>
  <c r="K20" i="24" s="1"/>
  <c r="T19" i="24"/>
  <c r="S19" i="24"/>
  <c r="R19" i="24"/>
  <c r="L19" i="24"/>
  <c r="K19" i="24"/>
  <c r="T18" i="24"/>
  <c r="S18" i="24"/>
  <c r="R18" i="24"/>
  <c r="L18" i="24"/>
  <c r="K18" i="24"/>
  <c r="T17" i="24"/>
  <c r="S17" i="24"/>
  <c r="R17" i="24"/>
  <c r="L17" i="24"/>
  <c r="K17" i="24"/>
  <c r="T16" i="24"/>
  <c r="S16" i="24"/>
  <c r="R16" i="24"/>
  <c r="L16" i="24"/>
  <c r="K16" i="24" s="1"/>
  <c r="T15" i="24"/>
  <c r="S15" i="24"/>
  <c r="R15" i="24"/>
  <c r="L15" i="24"/>
  <c r="K15" i="24" s="1"/>
  <c r="T14" i="24"/>
  <c r="S14" i="24"/>
  <c r="R14" i="24"/>
  <c r="L14" i="24"/>
  <c r="K14" i="24" s="1"/>
  <c r="T13" i="24"/>
  <c r="S13" i="24"/>
  <c r="R13" i="24"/>
  <c r="L13" i="24"/>
  <c r="K13" i="24"/>
  <c r="T12" i="24"/>
  <c r="S12" i="24"/>
  <c r="R12" i="24"/>
  <c r="L12" i="24"/>
  <c r="K12" i="24" s="1"/>
  <c r="T11" i="24"/>
  <c r="S11" i="24"/>
  <c r="R11" i="24"/>
  <c r="L11" i="24"/>
  <c r="K11" i="24"/>
  <c r="T10" i="24"/>
  <c r="S10" i="24"/>
  <c r="R10" i="24"/>
  <c r="L10" i="24"/>
  <c r="K10" i="24" s="1"/>
  <c r="T9" i="24"/>
  <c r="S9" i="24"/>
  <c r="R9" i="24"/>
  <c r="L9" i="24"/>
  <c r="K9" i="24" s="1"/>
  <c r="T8" i="24"/>
  <c r="S8" i="24"/>
  <c r="R8" i="24"/>
  <c r="L8" i="24"/>
  <c r="K8" i="24"/>
  <c r="T7" i="24"/>
  <c r="S7" i="24"/>
  <c r="R7" i="24"/>
  <c r="L7" i="24"/>
  <c r="K7" i="24" s="1"/>
  <c r="T6" i="24"/>
  <c r="S6" i="24"/>
  <c r="R6" i="24"/>
  <c r="L6" i="24"/>
  <c r="K6" i="24" s="1"/>
  <c r="T5" i="24"/>
  <c r="S5" i="24"/>
  <c r="R5" i="24"/>
  <c r="L5" i="24"/>
  <c r="K5" i="24" s="1"/>
  <c r="T4" i="24"/>
  <c r="S4" i="24"/>
  <c r="R4" i="24"/>
  <c r="L4" i="24"/>
  <c r="L90" i="24" s="1"/>
  <c r="K4" i="24"/>
  <c r="T3" i="24"/>
  <c r="S3" i="24"/>
  <c r="R3" i="24"/>
  <c r="L3" i="24"/>
  <c r="K3" i="24" s="1"/>
  <c r="K90" i="24" l="1"/>
  <c r="T90" i="24"/>
  <c r="X12" i="24" s="1"/>
  <c r="Q90" i="24"/>
  <c r="X3" i="24" s="1"/>
  <c r="R90" i="24"/>
  <c r="X4" i="24" s="1"/>
  <c r="S90" i="24"/>
  <c r="X10" i="24" s="1"/>
  <c r="X11" i="24" s="1"/>
  <c r="AA30" i="24" s="1"/>
  <c r="AB30" i="24" s="1"/>
  <c r="AA34" i="22"/>
  <c r="AB34" i="22" s="1"/>
  <c r="AA33" i="22"/>
  <c r="AB33" i="22" s="1"/>
  <c r="AA32" i="22"/>
  <c r="AB32" i="22" s="1"/>
  <c r="AA31" i="22"/>
  <c r="AB31" i="22" s="1"/>
  <c r="Q3" i="22"/>
  <c r="Q4" i="22"/>
  <c r="S4" i="22" s="1"/>
  <c r="L4" i="22"/>
  <c r="K4" i="22" s="1"/>
  <c r="L3" i="22"/>
  <c r="T3" i="22" l="1"/>
  <c r="Q6" i="22"/>
  <c r="X3" i="22" s="1"/>
  <c r="K3" i="22"/>
  <c r="K6" i="22" s="1"/>
  <c r="L6" i="22"/>
  <c r="X8" i="24"/>
  <c r="AB28" i="24" s="1"/>
  <c r="X6" i="24"/>
  <c r="AB26" i="24" s="1"/>
  <c r="X9" i="24"/>
  <c r="AA29" i="24" s="1"/>
  <c r="AB29" i="24" s="1"/>
  <c r="X7" i="24"/>
  <c r="AB27" i="24" s="1"/>
  <c r="X5" i="24"/>
  <c r="T4" i="22"/>
  <c r="R4" i="22"/>
  <c r="S3" i="22"/>
  <c r="R3" i="22"/>
  <c r="Q118" i="20"/>
  <c r="X12" i="20"/>
  <c r="X10" i="20"/>
  <c r="X4" i="20"/>
  <c r="X3" i="20"/>
  <c r="X17" i="20"/>
  <c r="X16" i="20"/>
  <c r="X15" i="20"/>
  <c r="X14" i="20"/>
  <c r="X13" i="20"/>
  <c r="L116" i="20"/>
  <c r="K116" i="20"/>
  <c r="L115" i="20"/>
  <c r="K115" i="20"/>
  <c r="L114" i="20"/>
  <c r="K114" i="20"/>
  <c r="L113" i="20"/>
  <c r="K113" i="20"/>
  <c r="L112" i="20"/>
  <c r="K112" i="20"/>
  <c r="L111" i="20"/>
  <c r="K111" i="20"/>
  <c r="L110" i="20"/>
  <c r="K110" i="20"/>
  <c r="L109" i="20"/>
  <c r="K109" i="20"/>
  <c r="L108" i="20"/>
  <c r="K108" i="20"/>
  <c r="L107" i="20"/>
  <c r="K107" i="20"/>
  <c r="L106" i="20"/>
  <c r="K106" i="20" s="1"/>
  <c r="L105" i="20"/>
  <c r="K105" i="20"/>
  <c r="L104" i="20"/>
  <c r="K104" i="20"/>
  <c r="L103" i="20"/>
  <c r="K103" i="20"/>
  <c r="L102" i="20"/>
  <c r="K102" i="20"/>
  <c r="L101" i="20"/>
  <c r="K101" i="20"/>
  <c r="L100" i="20"/>
  <c r="K100" i="20" s="1"/>
  <c r="L99" i="20"/>
  <c r="K99" i="20"/>
  <c r="L98" i="20"/>
  <c r="K98" i="20"/>
  <c r="L97" i="20"/>
  <c r="K97" i="20"/>
  <c r="L96" i="20"/>
  <c r="K96" i="20"/>
  <c r="L95" i="20"/>
  <c r="K95" i="20"/>
  <c r="L94" i="20"/>
  <c r="K94" i="20" s="1"/>
  <c r="L93" i="20"/>
  <c r="K93" i="20"/>
  <c r="L92" i="20"/>
  <c r="K92" i="20"/>
  <c r="L91" i="20"/>
  <c r="K91" i="20"/>
  <c r="L90" i="20"/>
  <c r="K90" i="20"/>
  <c r="L89" i="20"/>
  <c r="K89" i="20"/>
  <c r="L88" i="20"/>
  <c r="K88" i="20" s="1"/>
  <c r="L87" i="20"/>
  <c r="K87" i="20" s="1"/>
  <c r="L86" i="20"/>
  <c r="K86" i="20"/>
  <c r="L85" i="20"/>
  <c r="K85" i="20"/>
  <c r="L84" i="20"/>
  <c r="K84" i="20"/>
  <c r="L83" i="20"/>
  <c r="K83" i="20"/>
  <c r="L82" i="20"/>
  <c r="K82" i="20"/>
  <c r="L81" i="20"/>
  <c r="K81" i="20"/>
  <c r="L80" i="20"/>
  <c r="K80" i="20"/>
  <c r="L79" i="20"/>
  <c r="K79" i="20" s="1"/>
  <c r="L78" i="20"/>
  <c r="K78" i="20"/>
  <c r="L77" i="20"/>
  <c r="K77" i="20"/>
  <c r="L76" i="20"/>
  <c r="K76" i="20"/>
  <c r="L75" i="20"/>
  <c r="K75" i="20"/>
  <c r="L74" i="20"/>
  <c r="K74" i="20"/>
  <c r="L73" i="20"/>
  <c r="K73" i="20" s="1"/>
  <c r="L72" i="20"/>
  <c r="K72" i="20"/>
  <c r="L71" i="20"/>
  <c r="K71" i="20"/>
  <c r="L70" i="20"/>
  <c r="K70" i="20"/>
  <c r="L69" i="20"/>
  <c r="K69" i="20"/>
  <c r="L68" i="20"/>
  <c r="K68" i="20"/>
  <c r="L67" i="20"/>
  <c r="K67" i="20" s="1"/>
  <c r="L66" i="20"/>
  <c r="K66" i="20"/>
  <c r="L65" i="20"/>
  <c r="K65" i="20"/>
  <c r="L64" i="20"/>
  <c r="K64" i="20"/>
  <c r="L63" i="20"/>
  <c r="K63" i="20"/>
  <c r="L62" i="20"/>
  <c r="K62" i="20"/>
  <c r="L61" i="20"/>
  <c r="K61" i="20" s="1"/>
  <c r="L60" i="20"/>
  <c r="K60" i="20"/>
  <c r="L59" i="20"/>
  <c r="K59" i="20" s="1"/>
  <c r="L58" i="20"/>
  <c r="K58" i="20" s="1"/>
  <c r="L57" i="20"/>
  <c r="K57" i="20"/>
  <c r="L56" i="20"/>
  <c r="K56" i="20"/>
  <c r="L55" i="20"/>
  <c r="K55" i="20"/>
  <c r="L54" i="20"/>
  <c r="K54" i="20"/>
  <c r="L53" i="20"/>
  <c r="K53" i="20" s="1"/>
  <c r="L52" i="20"/>
  <c r="K52" i="20" s="1"/>
  <c r="L51" i="20"/>
  <c r="K51" i="20"/>
  <c r="L50" i="20"/>
  <c r="K50" i="20"/>
  <c r="L49" i="20"/>
  <c r="K49" i="20"/>
  <c r="L48" i="20"/>
  <c r="K48" i="20"/>
  <c r="L47" i="20"/>
  <c r="K47" i="20" s="1"/>
  <c r="L46" i="20"/>
  <c r="K46" i="20" s="1"/>
  <c r="L45" i="20"/>
  <c r="K45" i="20"/>
  <c r="L44" i="20"/>
  <c r="K44" i="20"/>
  <c r="L43" i="20"/>
  <c r="K43" i="20"/>
  <c r="L42" i="20"/>
  <c r="K42" i="20"/>
  <c r="L41" i="20"/>
  <c r="K41" i="20" s="1"/>
  <c r="L40" i="20"/>
  <c r="K40" i="20"/>
  <c r="L39" i="20"/>
  <c r="K39" i="20"/>
  <c r="L38" i="20"/>
  <c r="K38" i="20"/>
  <c r="L37" i="20"/>
  <c r="K37" i="20"/>
  <c r="L36" i="20"/>
  <c r="K36" i="20"/>
  <c r="L35" i="20"/>
  <c r="K35" i="20" s="1"/>
  <c r="L34" i="20"/>
  <c r="K34" i="20"/>
  <c r="L33" i="20"/>
  <c r="K33" i="20"/>
  <c r="L32" i="20"/>
  <c r="K32" i="20"/>
  <c r="L31" i="20"/>
  <c r="K31" i="20"/>
  <c r="L30" i="20"/>
  <c r="K30" i="20"/>
  <c r="L29" i="20"/>
  <c r="K29" i="20" s="1"/>
  <c r="L28" i="20"/>
  <c r="K28" i="20"/>
  <c r="L27" i="20"/>
  <c r="K27" i="20"/>
  <c r="L26" i="20"/>
  <c r="K26" i="20"/>
  <c r="L25" i="20"/>
  <c r="K25" i="20"/>
  <c r="L24" i="20"/>
  <c r="K24" i="20"/>
  <c r="L23" i="20"/>
  <c r="K23" i="20" s="1"/>
  <c r="L22" i="20"/>
  <c r="K22" i="20"/>
  <c r="L21" i="20"/>
  <c r="K21" i="20"/>
  <c r="L20" i="20"/>
  <c r="K20" i="20"/>
  <c r="L19" i="20"/>
  <c r="K19" i="20"/>
  <c r="L18" i="20"/>
  <c r="K18" i="20"/>
  <c r="L17" i="20"/>
  <c r="K17" i="20" s="1"/>
  <c r="L16" i="20"/>
  <c r="K16" i="20"/>
  <c r="L15" i="20"/>
  <c r="K15" i="20"/>
  <c r="L14" i="20"/>
  <c r="K14" i="20"/>
  <c r="L13" i="20"/>
  <c r="K13" i="20"/>
  <c r="L12" i="20"/>
  <c r="K12" i="20"/>
  <c r="L11" i="20"/>
  <c r="K11" i="20" s="1"/>
  <c r="L10" i="20"/>
  <c r="K10" i="20"/>
  <c r="L9" i="20"/>
  <c r="K9" i="20"/>
  <c r="L8" i="20"/>
  <c r="K8" i="20"/>
  <c r="L7" i="20"/>
  <c r="K7" i="20"/>
  <c r="L6" i="20"/>
  <c r="K6" i="20" s="1"/>
  <c r="L5" i="20"/>
  <c r="K5" i="20"/>
  <c r="R6" i="22" l="1"/>
  <c r="X4" i="22" s="1"/>
  <c r="S6" i="22"/>
  <c r="X10" i="22" s="1"/>
  <c r="X14" i="22"/>
  <c r="X17" i="22"/>
  <c r="T6" i="22"/>
  <c r="X12" i="22" s="1"/>
  <c r="AA35" i="24"/>
  <c r="AB35" i="24" s="1"/>
  <c r="L4" i="20"/>
  <c r="K4" i="20" s="1"/>
  <c r="L3" i="20"/>
  <c r="K3" i="20" s="1"/>
  <c r="R118" i="20"/>
  <c r="S118" i="20"/>
  <c r="T118" i="20"/>
  <c r="R47" i="20"/>
  <c r="S47" i="20"/>
  <c r="T47" i="20"/>
  <c r="R48" i="20"/>
  <c r="S48" i="20"/>
  <c r="T48" i="20"/>
  <c r="R49" i="20"/>
  <c r="S49" i="20"/>
  <c r="T49" i="20"/>
  <c r="R50" i="20"/>
  <c r="S50" i="20"/>
  <c r="T50" i="20"/>
  <c r="R51" i="20"/>
  <c r="S51" i="20"/>
  <c r="T51" i="20"/>
  <c r="R52" i="20"/>
  <c r="S52" i="20"/>
  <c r="T52" i="20"/>
  <c r="R53" i="20"/>
  <c r="S53" i="20"/>
  <c r="T53" i="20"/>
  <c r="R54" i="20"/>
  <c r="S54" i="20"/>
  <c r="T54" i="20"/>
  <c r="R55" i="20"/>
  <c r="S55" i="20"/>
  <c r="T55" i="20"/>
  <c r="R56" i="20"/>
  <c r="S56" i="20"/>
  <c r="T56" i="20"/>
  <c r="R57" i="20"/>
  <c r="S57" i="20"/>
  <c r="T57" i="20"/>
  <c r="R58" i="20"/>
  <c r="S58" i="20"/>
  <c r="T58" i="20"/>
  <c r="R59" i="20"/>
  <c r="S59" i="20"/>
  <c r="T59" i="20"/>
  <c r="R60" i="20"/>
  <c r="S60" i="20"/>
  <c r="T60" i="20"/>
  <c r="R61" i="20"/>
  <c r="S61" i="20"/>
  <c r="T61" i="20"/>
  <c r="R62" i="20"/>
  <c r="S62" i="20"/>
  <c r="T62" i="20"/>
  <c r="R63" i="20"/>
  <c r="S63" i="20"/>
  <c r="T63" i="20"/>
  <c r="R64" i="20"/>
  <c r="S64" i="20"/>
  <c r="T64" i="20"/>
  <c r="R65" i="20"/>
  <c r="S65" i="20"/>
  <c r="T65" i="20"/>
  <c r="R66" i="20"/>
  <c r="S66" i="20"/>
  <c r="T66" i="20"/>
  <c r="R67" i="20"/>
  <c r="S67" i="20"/>
  <c r="T67" i="20"/>
  <c r="R68" i="20"/>
  <c r="S68" i="20"/>
  <c r="T68" i="20"/>
  <c r="R69" i="20"/>
  <c r="S69" i="20"/>
  <c r="T69" i="20"/>
  <c r="R70" i="20"/>
  <c r="S70" i="20"/>
  <c r="T70" i="20"/>
  <c r="R71" i="20"/>
  <c r="S71" i="20"/>
  <c r="T71" i="20"/>
  <c r="R72" i="20"/>
  <c r="S72" i="20"/>
  <c r="T72" i="20"/>
  <c r="R73" i="20"/>
  <c r="S73" i="20"/>
  <c r="T73" i="20"/>
  <c r="R74" i="20"/>
  <c r="S74" i="20"/>
  <c r="T74" i="20"/>
  <c r="R75" i="20"/>
  <c r="S75" i="20"/>
  <c r="T75" i="20"/>
  <c r="R76" i="20"/>
  <c r="S76" i="20"/>
  <c r="T76" i="20"/>
  <c r="R77" i="20"/>
  <c r="S77" i="20"/>
  <c r="T77" i="20"/>
  <c r="R78" i="20"/>
  <c r="S78" i="20"/>
  <c r="T78" i="20"/>
  <c r="R79" i="20"/>
  <c r="S79" i="20"/>
  <c r="T79" i="20"/>
  <c r="R80" i="20"/>
  <c r="S80" i="20"/>
  <c r="T80" i="20"/>
  <c r="R81" i="20"/>
  <c r="S81" i="20"/>
  <c r="T81" i="20"/>
  <c r="R82" i="20"/>
  <c r="S82" i="20"/>
  <c r="T82" i="20"/>
  <c r="R83" i="20"/>
  <c r="S83" i="20"/>
  <c r="T83" i="20"/>
  <c r="R84" i="20"/>
  <c r="S84" i="20"/>
  <c r="T84" i="20"/>
  <c r="R85" i="20"/>
  <c r="S85" i="20"/>
  <c r="T85" i="20"/>
  <c r="R86" i="20"/>
  <c r="S86" i="20"/>
  <c r="T86" i="20"/>
  <c r="R87" i="20"/>
  <c r="S87" i="20"/>
  <c r="T87" i="20"/>
  <c r="R88" i="20"/>
  <c r="S88" i="20"/>
  <c r="T88" i="20"/>
  <c r="R89" i="20"/>
  <c r="S89" i="20"/>
  <c r="T89" i="20"/>
  <c r="R90" i="20"/>
  <c r="S90" i="20"/>
  <c r="T90" i="20"/>
  <c r="R91" i="20"/>
  <c r="S91" i="20"/>
  <c r="T91" i="20"/>
  <c r="R92" i="20"/>
  <c r="S92" i="20"/>
  <c r="T92" i="20"/>
  <c r="R93" i="20"/>
  <c r="S93" i="20"/>
  <c r="T93" i="20"/>
  <c r="R94" i="20"/>
  <c r="S94" i="20"/>
  <c r="T94" i="20"/>
  <c r="R95" i="20"/>
  <c r="S95" i="20"/>
  <c r="T95" i="20"/>
  <c r="R96" i="20"/>
  <c r="S96" i="20"/>
  <c r="T96" i="20"/>
  <c r="R97" i="20"/>
  <c r="S97" i="20"/>
  <c r="T97" i="20"/>
  <c r="R98" i="20"/>
  <c r="S98" i="20"/>
  <c r="T98" i="20"/>
  <c r="R99" i="20"/>
  <c r="S99" i="20"/>
  <c r="T99" i="20"/>
  <c r="R100" i="20"/>
  <c r="S100" i="20"/>
  <c r="T100" i="20"/>
  <c r="R101" i="20"/>
  <c r="S101" i="20"/>
  <c r="T101" i="20"/>
  <c r="R102" i="20"/>
  <c r="S102" i="20"/>
  <c r="T102" i="20"/>
  <c r="R103" i="20"/>
  <c r="S103" i="20"/>
  <c r="T103" i="20"/>
  <c r="R104" i="20"/>
  <c r="S104" i="20"/>
  <c r="T104" i="20"/>
  <c r="R105" i="20"/>
  <c r="S105" i="20"/>
  <c r="T105" i="20"/>
  <c r="R106" i="20"/>
  <c r="S106" i="20"/>
  <c r="T106" i="20"/>
  <c r="R107" i="20"/>
  <c r="S107" i="20"/>
  <c r="T107" i="20"/>
  <c r="R108" i="20"/>
  <c r="S108" i="20"/>
  <c r="T108" i="20"/>
  <c r="R109" i="20"/>
  <c r="S109" i="20"/>
  <c r="T109" i="20"/>
  <c r="R110" i="20"/>
  <c r="S110" i="20"/>
  <c r="T110" i="20"/>
  <c r="R111" i="20"/>
  <c r="S111" i="20"/>
  <c r="T111" i="20"/>
  <c r="R112" i="20"/>
  <c r="S112" i="20"/>
  <c r="T112" i="20"/>
  <c r="R113" i="20"/>
  <c r="S113" i="20"/>
  <c r="T113" i="20"/>
  <c r="R114" i="20"/>
  <c r="S114" i="20"/>
  <c r="T114" i="20"/>
  <c r="R115" i="20"/>
  <c r="S115" i="20"/>
  <c r="T115" i="20"/>
  <c r="R116" i="20"/>
  <c r="S116" i="20"/>
  <c r="T116" i="20"/>
  <c r="Q4" i="20"/>
  <c r="Q5" i="20"/>
  <c r="Q6" i="20"/>
  <c r="Q7" i="20"/>
  <c r="Q8" i="20"/>
  <c r="Q9" i="20"/>
  <c r="Q10" i="20"/>
  <c r="Q11" i="20"/>
  <c r="Q12" i="20"/>
  <c r="Q13" i="20"/>
  <c r="Q14" i="20"/>
  <c r="Q15" i="20"/>
  <c r="Q16" i="20"/>
  <c r="Q17" i="20"/>
  <c r="Q18" i="20"/>
  <c r="Q19" i="20"/>
  <c r="Q20" i="20"/>
  <c r="Q21" i="20"/>
  <c r="Q22" i="20"/>
  <c r="Q23" i="20"/>
  <c r="Q24" i="20"/>
  <c r="Q25" i="20"/>
  <c r="Q26" i="20"/>
  <c r="Q27" i="20"/>
  <c r="Q28" i="20"/>
  <c r="Q29" i="20"/>
  <c r="Q30" i="20"/>
  <c r="Q31" i="20"/>
  <c r="Q32" i="20"/>
  <c r="Q33" i="20"/>
  <c r="Q34" i="20"/>
  <c r="Q35" i="20"/>
  <c r="Q36" i="20"/>
  <c r="Q37" i="20"/>
  <c r="Q38" i="20"/>
  <c r="Q39" i="20"/>
  <c r="Q40" i="20"/>
  <c r="Q41" i="20"/>
  <c r="Q42" i="20"/>
  <c r="Q43" i="20"/>
  <c r="Q44" i="20"/>
  <c r="Q45" i="20"/>
  <c r="Q46" i="20"/>
  <c r="Q47" i="20"/>
  <c r="Q48" i="20"/>
  <c r="Q49" i="20"/>
  <c r="Q50" i="20"/>
  <c r="Q51" i="20"/>
  <c r="Q52" i="20"/>
  <c r="Q53" i="20"/>
  <c r="Q54" i="20"/>
  <c r="Q55" i="20"/>
  <c r="Q56" i="20"/>
  <c r="Q57" i="20"/>
  <c r="Q58" i="20"/>
  <c r="Q59" i="20"/>
  <c r="Q60" i="20"/>
  <c r="Q61" i="20"/>
  <c r="Q62" i="20"/>
  <c r="Q63" i="20"/>
  <c r="Q64" i="20"/>
  <c r="Q65" i="20"/>
  <c r="Q66" i="20"/>
  <c r="Q67" i="20"/>
  <c r="Q68" i="20"/>
  <c r="Q69" i="20"/>
  <c r="Q70" i="20"/>
  <c r="Q71" i="20"/>
  <c r="Q72" i="20"/>
  <c r="Q73" i="20"/>
  <c r="Q74" i="20"/>
  <c r="Q75" i="20"/>
  <c r="Q76" i="20"/>
  <c r="Q77" i="20"/>
  <c r="Q78" i="20"/>
  <c r="Q79" i="20"/>
  <c r="Q80" i="20"/>
  <c r="Q81" i="20"/>
  <c r="Q82" i="20"/>
  <c r="Q83" i="20"/>
  <c r="Q84" i="20"/>
  <c r="Q85" i="20"/>
  <c r="Q86" i="20"/>
  <c r="Q87" i="20"/>
  <c r="Q88" i="20"/>
  <c r="Q89" i="20"/>
  <c r="Q90" i="20"/>
  <c r="Q91" i="20"/>
  <c r="Q92" i="20"/>
  <c r="Q93" i="20"/>
  <c r="Q94" i="20"/>
  <c r="Q95" i="20"/>
  <c r="Q96" i="20"/>
  <c r="Q97" i="20"/>
  <c r="Q98" i="20"/>
  <c r="Q99" i="20"/>
  <c r="Q100" i="20"/>
  <c r="Q101" i="20"/>
  <c r="Q102" i="20"/>
  <c r="Q103" i="20"/>
  <c r="Q104" i="20"/>
  <c r="Q105" i="20"/>
  <c r="Q106" i="20"/>
  <c r="Q107" i="20"/>
  <c r="Q108" i="20"/>
  <c r="Q109" i="20"/>
  <c r="Q110" i="20"/>
  <c r="Q111" i="20"/>
  <c r="Q112" i="20"/>
  <c r="Q113" i="20"/>
  <c r="Q114" i="20"/>
  <c r="Q115" i="20"/>
  <c r="Q116" i="20"/>
  <c r="Q3" i="20"/>
  <c r="X21" i="19"/>
  <c r="X17" i="19"/>
  <c r="X15" i="19"/>
  <c r="X14" i="19"/>
  <c r="X17" i="23"/>
  <c r="X15" i="23"/>
  <c r="X14" i="23"/>
  <c r="X13" i="23"/>
  <c r="P112" i="23"/>
  <c r="M95" i="23"/>
  <c r="J95" i="23"/>
  <c r="T93" i="23"/>
  <c r="S93" i="23"/>
  <c r="R93" i="23"/>
  <c r="L93" i="23"/>
  <c r="K93" i="23"/>
  <c r="T92" i="23"/>
  <c r="S92" i="23"/>
  <c r="R92" i="23"/>
  <c r="L92" i="23"/>
  <c r="K92" i="23" s="1"/>
  <c r="T91" i="23"/>
  <c r="S91" i="23"/>
  <c r="R91" i="23"/>
  <c r="L91" i="23"/>
  <c r="K91" i="23" s="1"/>
  <c r="T90" i="23"/>
  <c r="S90" i="23"/>
  <c r="R90" i="23"/>
  <c r="L90" i="23"/>
  <c r="K90" i="23"/>
  <c r="T89" i="23"/>
  <c r="S89" i="23"/>
  <c r="R89" i="23"/>
  <c r="L89" i="23"/>
  <c r="K89" i="23" s="1"/>
  <c r="T88" i="23"/>
  <c r="S88" i="23"/>
  <c r="R88" i="23"/>
  <c r="L88" i="23"/>
  <c r="K88" i="23"/>
  <c r="T87" i="23"/>
  <c r="S87" i="23"/>
  <c r="R87" i="23"/>
  <c r="L87" i="23"/>
  <c r="K87" i="23"/>
  <c r="T86" i="23"/>
  <c r="S86" i="23"/>
  <c r="R86" i="23"/>
  <c r="L86" i="23"/>
  <c r="K86" i="23" s="1"/>
  <c r="T85" i="23"/>
  <c r="S85" i="23"/>
  <c r="R85" i="23"/>
  <c r="L85" i="23"/>
  <c r="K85" i="23"/>
  <c r="T84" i="23"/>
  <c r="S84" i="23"/>
  <c r="R84" i="23"/>
  <c r="L84" i="23"/>
  <c r="K84" i="23" s="1"/>
  <c r="T83" i="23"/>
  <c r="S83" i="23"/>
  <c r="R83" i="23"/>
  <c r="L83" i="23"/>
  <c r="K83" i="23" s="1"/>
  <c r="T82" i="23"/>
  <c r="S82" i="23"/>
  <c r="R82" i="23"/>
  <c r="L82" i="23"/>
  <c r="K82" i="23" s="1"/>
  <c r="T81" i="23"/>
  <c r="S81" i="23"/>
  <c r="R81" i="23"/>
  <c r="L81" i="23"/>
  <c r="K81" i="23" s="1"/>
  <c r="T80" i="23"/>
  <c r="S80" i="23"/>
  <c r="R80" i="23"/>
  <c r="L80" i="23"/>
  <c r="K80" i="23"/>
  <c r="T79" i="23"/>
  <c r="S79" i="23"/>
  <c r="R79" i="23"/>
  <c r="L79" i="23"/>
  <c r="K79" i="23" s="1"/>
  <c r="T78" i="23"/>
  <c r="S78" i="23"/>
  <c r="R78" i="23"/>
  <c r="L78" i="23"/>
  <c r="K78" i="23" s="1"/>
  <c r="T77" i="23"/>
  <c r="S77" i="23"/>
  <c r="R77" i="23"/>
  <c r="L77" i="23"/>
  <c r="K77" i="23"/>
  <c r="T76" i="23"/>
  <c r="S76" i="23"/>
  <c r="R76" i="23"/>
  <c r="L76" i="23"/>
  <c r="K76" i="23" s="1"/>
  <c r="T75" i="23"/>
  <c r="S75" i="23"/>
  <c r="R75" i="23"/>
  <c r="L75" i="23"/>
  <c r="K75" i="23"/>
  <c r="T74" i="23"/>
  <c r="S74" i="23"/>
  <c r="R74" i="23"/>
  <c r="L74" i="23"/>
  <c r="K74" i="23" s="1"/>
  <c r="T73" i="23"/>
  <c r="S73" i="23"/>
  <c r="R73" i="23"/>
  <c r="L73" i="23"/>
  <c r="K73" i="23" s="1"/>
  <c r="T72" i="23"/>
  <c r="S72" i="23"/>
  <c r="R72" i="23"/>
  <c r="L72" i="23"/>
  <c r="K72" i="23"/>
  <c r="T71" i="23"/>
  <c r="S71" i="23"/>
  <c r="R71" i="23"/>
  <c r="L71" i="23"/>
  <c r="K71" i="23" s="1"/>
  <c r="T70" i="23"/>
  <c r="S70" i="23"/>
  <c r="R70" i="23"/>
  <c r="L70" i="23"/>
  <c r="K70" i="23" s="1"/>
  <c r="T69" i="23"/>
  <c r="S69" i="23"/>
  <c r="R69" i="23"/>
  <c r="L69" i="23"/>
  <c r="K69" i="23" s="1"/>
  <c r="T68" i="23"/>
  <c r="S68" i="23"/>
  <c r="R68" i="23"/>
  <c r="L68" i="23"/>
  <c r="K68" i="23" s="1"/>
  <c r="T67" i="23"/>
  <c r="S67" i="23"/>
  <c r="R67" i="23"/>
  <c r="L67" i="23"/>
  <c r="K67" i="23"/>
  <c r="T66" i="23"/>
  <c r="S66" i="23"/>
  <c r="R66" i="23"/>
  <c r="L66" i="23"/>
  <c r="K66" i="23"/>
  <c r="T65" i="23"/>
  <c r="S65" i="23"/>
  <c r="R65" i="23"/>
  <c r="L65" i="23"/>
  <c r="K65" i="23" s="1"/>
  <c r="T64" i="23"/>
  <c r="S64" i="23"/>
  <c r="R64" i="23"/>
  <c r="L64" i="23"/>
  <c r="K64" i="23"/>
  <c r="T63" i="23"/>
  <c r="S63" i="23"/>
  <c r="R63" i="23"/>
  <c r="L63" i="23"/>
  <c r="K63" i="23"/>
  <c r="T62" i="23"/>
  <c r="S62" i="23"/>
  <c r="R62" i="23"/>
  <c r="L62" i="23"/>
  <c r="K62" i="23" s="1"/>
  <c r="T61" i="23"/>
  <c r="S61" i="23"/>
  <c r="R61" i="23"/>
  <c r="L61" i="23"/>
  <c r="K61" i="23"/>
  <c r="T60" i="23"/>
  <c r="S60" i="23"/>
  <c r="R60" i="23"/>
  <c r="L60" i="23"/>
  <c r="K60" i="23" s="1"/>
  <c r="T59" i="23"/>
  <c r="S59" i="23"/>
  <c r="R59" i="23"/>
  <c r="L59" i="23"/>
  <c r="K59" i="23" s="1"/>
  <c r="T58" i="23"/>
  <c r="S58" i="23"/>
  <c r="R58" i="23"/>
  <c r="L58" i="23"/>
  <c r="K58" i="23" s="1"/>
  <c r="T57" i="23"/>
  <c r="S57" i="23"/>
  <c r="R57" i="23"/>
  <c r="L57" i="23"/>
  <c r="K57" i="23"/>
  <c r="T56" i="23"/>
  <c r="S56" i="23"/>
  <c r="R56" i="23"/>
  <c r="L56" i="23"/>
  <c r="K56" i="23"/>
  <c r="T55" i="23"/>
  <c r="S55" i="23"/>
  <c r="R55" i="23"/>
  <c r="L55" i="23"/>
  <c r="K55" i="23" s="1"/>
  <c r="T54" i="23"/>
  <c r="S54" i="23"/>
  <c r="R54" i="23"/>
  <c r="L54" i="23"/>
  <c r="K54" i="23"/>
  <c r="T53" i="23"/>
  <c r="S53" i="23"/>
  <c r="R53" i="23"/>
  <c r="L53" i="23"/>
  <c r="K53" i="23"/>
  <c r="T52" i="23"/>
  <c r="S52" i="23"/>
  <c r="R52" i="23"/>
  <c r="L52" i="23"/>
  <c r="K52" i="23"/>
  <c r="T51" i="23"/>
  <c r="S51" i="23"/>
  <c r="R51" i="23"/>
  <c r="L51" i="23"/>
  <c r="K51" i="23"/>
  <c r="T50" i="23"/>
  <c r="S50" i="23"/>
  <c r="R50" i="23"/>
  <c r="L50" i="23"/>
  <c r="K50" i="23" s="1"/>
  <c r="T49" i="23"/>
  <c r="S49" i="23"/>
  <c r="R49" i="23"/>
  <c r="L49" i="23"/>
  <c r="K49" i="23"/>
  <c r="T48" i="23"/>
  <c r="S48" i="23"/>
  <c r="R48" i="23"/>
  <c r="L48" i="23"/>
  <c r="K48" i="23"/>
  <c r="T47" i="23"/>
  <c r="S47" i="23"/>
  <c r="R47" i="23"/>
  <c r="L47" i="23"/>
  <c r="K47" i="23" s="1"/>
  <c r="T46" i="23"/>
  <c r="S46" i="23"/>
  <c r="R46" i="23"/>
  <c r="L46" i="23"/>
  <c r="K46" i="23"/>
  <c r="T45" i="23"/>
  <c r="S45" i="23"/>
  <c r="R45" i="23"/>
  <c r="L45" i="23"/>
  <c r="K45" i="23" s="1"/>
  <c r="T44" i="23"/>
  <c r="S44" i="23"/>
  <c r="R44" i="23"/>
  <c r="L44" i="23"/>
  <c r="K44" i="23" s="1"/>
  <c r="T43" i="23"/>
  <c r="S43" i="23"/>
  <c r="R43" i="23"/>
  <c r="L43" i="23"/>
  <c r="K43" i="23"/>
  <c r="T42" i="23"/>
  <c r="S42" i="23"/>
  <c r="R42" i="23"/>
  <c r="L42" i="23"/>
  <c r="K42" i="23" s="1"/>
  <c r="T41" i="23"/>
  <c r="S41" i="23"/>
  <c r="R41" i="23"/>
  <c r="L41" i="23"/>
  <c r="K41" i="23"/>
  <c r="T40" i="23"/>
  <c r="S40" i="23"/>
  <c r="R40" i="23"/>
  <c r="L40" i="23"/>
  <c r="K40" i="23" s="1"/>
  <c r="T39" i="23"/>
  <c r="S39" i="23"/>
  <c r="R39" i="23"/>
  <c r="L39" i="23"/>
  <c r="K39" i="23"/>
  <c r="T38" i="23"/>
  <c r="S38" i="23"/>
  <c r="R38" i="23"/>
  <c r="L38" i="23"/>
  <c r="K38" i="23" s="1"/>
  <c r="T37" i="23"/>
  <c r="S37" i="23"/>
  <c r="R37" i="23"/>
  <c r="L37" i="23"/>
  <c r="K37" i="23"/>
  <c r="T36" i="23"/>
  <c r="S36" i="23"/>
  <c r="R36" i="23"/>
  <c r="L36" i="23"/>
  <c r="K36" i="23" s="1"/>
  <c r="T35" i="23"/>
  <c r="S35" i="23"/>
  <c r="R35" i="23"/>
  <c r="L35" i="23"/>
  <c r="K35" i="23" s="1"/>
  <c r="T34" i="23"/>
  <c r="S34" i="23"/>
  <c r="R34" i="23"/>
  <c r="L34" i="23"/>
  <c r="K34" i="23"/>
  <c r="T33" i="23"/>
  <c r="S33" i="23"/>
  <c r="R33" i="23"/>
  <c r="L33" i="23"/>
  <c r="K33" i="23" s="1"/>
  <c r="T32" i="23"/>
  <c r="S32" i="23"/>
  <c r="R32" i="23"/>
  <c r="L32" i="23"/>
  <c r="K32" i="23"/>
  <c r="T31" i="23"/>
  <c r="S31" i="23"/>
  <c r="R31" i="23"/>
  <c r="L31" i="23"/>
  <c r="K31" i="23" s="1"/>
  <c r="T30" i="23"/>
  <c r="S30" i="23"/>
  <c r="R30" i="23"/>
  <c r="L30" i="23"/>
  <c r="K30" i="23" s="1"/>
  <c r="T29" i="23"/>
  <c r="S29" i="23"/>
  <c r="R29" i="23"/>
  <c r="L29" i="23"/>
  <c r="K29" i="23" s="1"/>
  <c r="T28" i="23"/>
  <c r="S28" i="23"/>
  <c r="R28" i="23"/>
  <c r="L28" i="23"/>
  <c r="K28" i="23" s="1"/>
  <c r="T27" i="23"/>
  <c r="S27" i="23"/>
  <c r="R27" i="23"/>
  <c r="L27" i="23"/>
  <c r="K27" i="23" s="1"/>
  <c r="T26" i="23"/>
  <c r="S26" i="23"/>
  <c r="R26" i="23"/>
  <c r="L26" i="23"/>
  <c r="K26" i="23" s="1"/>
  <c r="T25" i="23"/>
  <c r="S25" i="23"/>
  <c r="R25" i="23"/>
  <c r="L25" i="23"/>
  <c r="K25" i="23" s="1"/>
  <c r="T24" i="23"/>
  <c r="S24" i="23"/>
  <c r="R24" i="23"/>
  <c r="L24" i="23"/>
  <c r="K24" i="23"/>
  <c r="T23" i="23"/>
  <c r="S23" i="23"/>
  <c r="R23" i="23"/>
  <c r="L23" i="23"/>
  <c r="K23" i="23" s="1"/>
  <c r="T22" i="23"/>
  <c r="S22" i="23"/>
  <c r="R22" i="23"/>
  <c r="L22" i="23"/>
  <c r="K22" i="23" s="1"/>
  <c r="T21" i="23"/>
  <c r="S21" i="23"/>
  <c r="R21" i="23"/>
  <c r="L21" i="23"/>
  <c r="K21" i="23"/>
  <c r="T20" i="23"/>
  <c r="S20" i="23"/>
  <c r="R20" i="23"/>
  <c r="L20" i="23"/>
  <c r="K20" i="23" s="1"/>
  <c r="T19" i="23"/>
  <c r="S19" i="23"/>
  <c r="R19" i="23"/>
  <c r="L19" i="23"/>
  <c r="K19" i="23"/>
  <c r="T18" i="23"/>
  <c r="S18" i="23"/>
  <c r="R18" i="23"/>
  <c r="L18" i="23"/>
  <c r="K18" i="23" s="1"/>
  <c r="T17" i="23"/>
  <c r="S17" i="23"/>
  <c r="R17" i="23"/>
  <c r="L17" i="23"/>
  <c r="K17" i="23" s="1"/>
  <c r="AA33" i="23"/>
  <c r="AB33" i="23" s="1"/>
  <c r="T16" i="23"/>
  <c r="S16" i="23"/>
  <c r="R16" i="23"/>
  <c r="L16" i="23"/>
  <c r="K16" i="23"/>
  <c r="AA32" i="23"/>
  <c r="AB32" i="23" s="1"/>
  <c r="T15" i="23"/>
  <c r="S15" i="23"/>
  <c r="R15" i="23"/>
  <c r="L15" i="23"/>
  <c r="K15" i="23" s="1"/>
  <c r="AA31" i="23"/>
  <c r="AB31" i="23" s="1"/>
  <c r="T14" i="23"/>
  <c r="S14" i="23"/>
  <c r="R14" i="23"/>
  <c r="L14" i="23"/>
  <c r="K14" i="23"/>
  <c r="T13" i="23"/>
  <c r="S13" i="23"/>
  <c r="R13" i="23"/>
  <c r="L13" i="23"/>
  <c r="K13" i="23"/>
  <c r="T12" i="23"/>
  <c r="S12" i="23"/>
  <c r="R12" i="23"/>
  <c r="L12" i="23"/>
  <c r="K12" i="23" s="1"/>
  <c r="T11" i="23"/>
  <c r="S11" i="23"/>
  <c r="R11" i="23"/>
  <c r="L11" i="23"/>
  <c r="K11" i="23"/>
  <c r="T10" i="23"/>
  <c r="S10" i="23"/>
  <c r="R10" i="23"/>
  <c r="L10" i="23"/>
  <c r="K10" i="23"/>
  <c r="T9" i="23"/>
  <c r="S9" i="23"/>
  <c r="R9" i="23"/>
  <c r="L9" i="23"/>
  <c r="K9" i="23"/>
  <c r="T8" i="23"/>
  <c r="S8" i="23"/>
  <c r="R8" i="23"/>
  <c r="L8" i="23"/>
  <c r="K8" i="23" s="1"/>
  <c r="T7" i="23"/>
  <c r="S7" i="23"/>
  <c r="R7" i="23"/>
  <c r="L7" i="23"/>
  <c r="K7" i="23" s="1"/>
  <c r="T6" i="23"/>
  <c r="S6" i="23"/>
  <c r="R6" i="23"/>
  <c r="L6" i="23"/>
  <c r="K6" i="23"/>
  <c r="T5" i="23"/>
  <c r="S5" i="23"/>
  <c r="R5" i="23"/>
  <c r="L5" i="23"/>
  <c r="K5" i="23"/>
  <c r="T4" i="23"/>
  <c r="S4" i="23"/>
  <c r="R4" i="23"/>
  <c r="L4" i="23"/>
  <c r="K4" i="23"/>
  <c r="T3" i="23"/>
  <c r="S3" i="23"/>
  <c r="R3" i="23"/>
  <c r="L3" i="23"/>
  <c r="K3" i="23"/>
  <c r="AA27" i="23"/>
  <c r="AB27" i="23" s="1"/>
  <c r="AA34" i="23" l="1"/>
  <c r="AB34" i="23" s="1"/>
  <c r="L95" i="23"/>
  <c r="X16" i="23"/>
  <c r="K95" i="23"/>
  <c r="Q95" i="23"/>
  <c r="X3" i="23" s="1"/>
  <c r="R95" i="23" l="1"/>
  <c r="X4" i="23" s="1"/>
  <c r="X6" i="23" s="1"/>
  <c r="AA26" i="23" s="1"/>
  <c r="AB26" i="23" s="1"/>
  <c r="S95" i="23"/>
  <c r="X10" i="23" s="1"/>
  <c r="X11" i="23" s="1"/>
  <c r="T95" i="23"/>
  <c r="X12" i="23" s="1"/>
  <c r="AA30" i="23" l="1"/>
  <c r="AB30" i="23" s="1"/>
  <c r="X8" i="23"/>
  <c r="AA28" i="23" s="1"/>
  <c r="AB28" i="23" s="1"/>
  <c r="X5" i="23"/>
  <c r="AA25" i="23" s="1"/>
  <c r="X7" i="23"/>
  <c r="X9" i="23"/>
  <c r="AA29" i="23" s="1"/>
  <c r="AB29" i="23" s="1"/>
  <c r="AA35" i="23"/>
  <c r="AB35" i="23" s="1"/>
  <c r="AB25" i="23"/>
  <c r="M21" i="19" l="1"/>
  <c r="P21" i="19"/>
  <c r="J21" i="19"/>
  <c r="L19" i="19" l="1"/>
  <c r="K19" i="19" s="1"/>
  <c r="L18" i="19"/>
  <c r="K18" i="19"/>
  <c r="L17" i="19"/>
  <c r="K17" i="19"/>
  <c r="L16" i="19"/>
  <c r="K16" i="19"/>
  <c r="L15" i="19"/>
  <c r="K15" i="19"/>
  <c r="L14" i="19"/>
  <c r="K14" i="19"/>
  <c r="L13" i="19"/>
  <c r="K13" i="19" s="1"/>
  <c r="L12" i="19"/>
  <c r="K12" i="19"/>
  <c r="L10" i="19"/>
  <c r="K10" i="19" s="1"/>
  <c r="L11" i="19"/>
  <c r="K11" i="19"/>
  <c r="L9" i="19"/>
  <c r="K9" i="19"/>
  <c r="L8" i="19"/>
  <c r="K8" i="19"/>
  <c r="L7" i="19"/>
  <c r="K7" i="19"/>
  <c r="L6" i="19"/>
  <c r="K6" i="19"/>
  <c r="L5" i="19"/>
  <c r="K5" i="19"/>
  <c r="Q3" i="19"/>
  <c r="S3" i="19"/>
  <c r="T3" i="19"/>
  <c r="L4" i="19"/>
  <c r="K4" i="19" s="1"/>
  <c r="L3" i="19"/>
  <c r="K3" i="19" l="1"/>
  <c r="K21" i="19" s="1"/>
  <c r="L21" i="19"/>
  <c r="R3" i="19"/>
  <c r="X14" i="17"/>
  <c r="X17" i="18"/>
  <c r="X16" i="18"/>
  <c r="X15" i="18"/>
  <c r="X14" i="18"/>
  <c r="Q78" i="18"/>
  <c r="R78" i="18" s="1"/>
  <c r="Q4" i="17"/>
  <c r="Q5" i="17"/>
  <c r="Q6" i="17"/>
  <c r="Q7" i="17"/>
  <c r="S7" i="17" s="1"/>
  <c r="Q8" i="17"/>
  <c r="S8" i="17" s="1"/>
  <c r="Q9" i="17"/>
  <c r="R9" i="17" s="1"/>
  <c r="Q10" i="17"/>
  <c r="S10" i="17" s="1"/>
  <c r="Q11" i="17"/>
  <c r="Q12" i="17"/>
  <c r="Q13" i="17"/>
  <c r="Q14" i="17"/>
  <c r="R14" i="17" s="1"/>
  <c r="Q15" i="17"/>
  <c r="Q16" i="17"/>
  <c r="Q17" i="17"/>
  <c r="Q18" i="17"/>
  <c r="Q19" i="17"/>
  <c r="Q20" i="17"/>
  <c r="S20" i="17" s="1"/>
  <c r="Q21" i="17"/>
  <c r="R21" i="17" s="1"/>
  <c r="Q22" i="17"/>
  <c r="Q23" i="17"/>
  <c r="Q24" i="17"/>
  <c r="Q25" i="17"/>
  <c r="Q26" i="17"/>
  <c r="Q27" i="17"/>
  <c r="Q28" i="17"/>
  <c r="Q29" i="17"/>
  <c r="Q30" i="17"/>
  <c r="Q31" i="17"/>
  <c r="Q32" i="17"/>
  <c r="Q33" i="17"/>
  <c r="Q34" i="17"/>
  <c r="Q35" i="17"/>
  <c r="Q36" i="17"/>
  <c r="Q37" i="17"/>
  <c r="Q38" i="17"/>
  <c r="Q39" i="17"/>
  <c r="Q40" i="17"/>
  <c r="Q41" i="17"/>
  <c r="Q42" i="17"/>
  <c r="Q43" i="17"/>
  <c r="Q44" i="17"/>
  <c r="Q45" i="17"/>
  <c r="Q46" i="17"/>
  <c r="Q47" i="17"/>
  <c r="Q48" i="17"/>
  <c r="Q49" i="17"/>
  <c r="T49" i="17" s="1"/>
  <c r="Q50" i="17"/>
  <c r="T50" i="17" s="1"/>
  <c r="Q51" i="17"/>
  <c r="Q52" i="17"/>
  <c r="Q53" i="17"/>
  <c r="Q54" i="17"/>
  <c r="Q55" i="17"/>
  <c r="Q56" i="17"/>
  <c r="T56" i="17" s="1"/>
  <c r="Q57" i="17"/>
  <c r="R57" i="17" s="1"/>
  <c r="Q58" i="17"/>
  <c r="Q59" i="17"/>
  <c r="Q60" i="17"/>
  <c r="Q61" i="17"/>
  <c r="R61" i="17" s="1"/>
  <c r="Q62" i="17"/>
  <c r="T62" i="17" s="1"/>
  <c r="Q63" i="17"/>
  <c r="R63" i="17" s="1"/>
  <c r="Q64" i="17"/>
  <c r="Q65" i="17"/>
  <c r="Q66" i="17"/>
  <c r="Q67" i="17"/>
  <c r="Q68" i="17"/>
  <c r="Q69" i="17"/>
  <c r="S69" i="17" s="1"/>
  <c r="Q70" i="17"/>
  <c r="R70" i="17" s="1"/>
  <c r="Q71" i="17"/>
  <c r="Q72" i="17"/>
  <c r="Q73" i="17"/>
  <c r="T73" i="17" s="1"/>
  <c r="Q74" i="17"/>
  <c r="Q75" i="17"/>
  <c r="Q76" i="17"/>
  <c r="Q77" i="17"/>
  <c r="T77" i="17" s="1"/>
  <c r="Q78" i="17"/>
  <c r="T78" i="17" s="1"/>
  <c r="Q79" i="17"/>
  <c r="Q80" i="17"/>
  <c r="Q81" i="17"/>
  <c r="Q82" i="17"/>
  <c r="Q83" i="17"/>
  <c r="Q84" i="17"/>
  <c r="R84" i="17" s="1"/>
  <c r="Q85" i="17"/>
  <c r="Q86" i="17"/>
  <c r="T86" i="17" s="1"/>
  <c r="Q87" i="17"/>
  <c r="S87" i="17" s="1"/>
  <c r="Q88" i="17"/>
  <c r="Q89" i="17"/>
  <c r="Q90" i="17"/>
  <c r="Q91" i="17"/>
  <c r="Q92" i="17"/>
  <c r="T92" i="17" s="1"/>
  <c r="Q93" i="17"/>
  <c r="R93" i="17" s="1"/>
  <c r="Q94" i="17"/>
  <c r="Q95" i="17"/>
  <c r="R95" i="17" s="1"/>
  <c r="Q96" i="17"/>
  <c r="S96" i="17" s="1"/>
  <c r="Q97" i="17"/>
  <c r="Q98" i="17"/>
  <c r="Q99" i="17"/>
  <c r="Q100" i="17"/>
  <c r="Q101" i="17"/>
  <c r="Q102" i="17"/>
  <c r="Q103" i="17"/>
  <c r="Q104" i="17"/>
  <c r="Q105" i="17"/>
  <c r="Q106" i="17"/>
  <c r="Q107" i="17"/>
  <c r="Q108" i="17"/>
  <c r="Q109" i="17"/>
  <c r="Q110" i="17"/>
  <c r="R110" i="17" s="1"/>
  <c r="Q111" i="17"/>
  <c r="Q112" i="17"/>
  <c r="Q113" i="17"/>
  <c r="R113" i="17" s="1"/>
  <c r="Q114" i="17"/>
  <c r="R114" i="17" s="1"/>
  <c r="Q115" i="17"/>
  <c r="Q116" i="17"/>
  <c r="Q117" i="17"/>
  <c r="Q118" i="17"/>
  <c r="Q119" i="17"/>
  <c r="Q120" i="17"/>
  <c r="R120" i="17" s="1"/>
  <c r="Q121" i="17"/>
  <c r="R121" i="17" s="1"/>
  <c r="Q122" i="17"/>
  <c r="S122" i="17" s="1"/>
  <c r="Q123" i="17"/>
  <c r="R123" i="17" s="1"/>
  <c r="Q124" i="17"/>
  <c r="Q125" i="17"/>
  <c r="Q126" i="17"/>
  <c r="Q127" i="17"/>
  <c r="Q128" i="17"/>
  <c r="Q129" i="17"/>
  <c r="Q130" i="17"/>
  <c r="Q131" i="17"/>
  <c r="R131" i="17" s="1"/>
  <c r="Q132" i="17"/>
  <c r="R132" i="17" s="1"/>
  <c r="Q133" i="17"/>
  <c r="Q134" i="17"/>
  <c r="Q135" i="17"/>
  <c r="S135" i="17" s="1"/>
  <c r="Q136" i="17"/>
  <c r="Q137" i="17"/>
  <c r="T137" i="17" s="1"/>
  <c r="Q138" i="17"/>
  <c r="Q139" i="17"/>
  <c r="Q140" i="17"/>
  <c r="Q141" i="17"/>
  <c r="Q142" i="17"/>
  <c r="S142" i="17" s="1"/>
  <c r="Q143" i="17"/>
  <c r="Q144" i="17"/>
  <c r="Q145" i="17"/>
  <c r="R145" i="17" s="1"/>
  <c r="Q146" i="17"/>
  <c r="S146" i="17" s="1"/>
  <c r="Q147" i="17"/>
  <c r="R147" i="17" s="1"/>
  <c r="Q148" i="17"/>
  <c r="Q149" i="17"/>
  <c r="T149" i="17" s="1"/>
  <c r="Q150" i="17"/>
  <c r="Q151" i="17"/>
  <c r="Q152" i="17"/>
  <c r="Q153" i="17"/>
  <c r="Q154" i="17"/>
  <c r="T154" i="17" s="1"/>
  <c r="Q155" i="17"/>
  <c r="R155" i="17" s="1"/>
  <c r="Q156" i="17"/>
  <c r="Q157" i="17"/>
  <c r="Q158" i="17"/>
  <c r="Q159" i="17"/>
  <c r="R159" i="17" s="1"/>
  <c r="Q160" i="17"/>
  <c r="Q161" i="17"/>
  <c r="T161" i="17" s="1"/>
  <c r="Q162" i="17"/>
  <c r="R162" i="17" s="1"/>
  <c r="Q3" i="17"/>
  <c r="M122" i="18"/>
  <c r="J122" i="18"/>
  <c r="Q42" i="18"/>
  <c r="R42" i="18" s="1"/>
  <c r="Q43" i="18"/>
  <c r="T43" i="18" s="1"/>
  <c r="Q44" i="18"/>
  <c r="R44" i="18" s="1"/>
  <c r="Q45" i="18"/>
  <c r="R45" i="18" s="1"/>
  <c r="Q46" i="18"/>
  <c r="T46" i="18" s="1"/>
  <c r="Q47" i="18"/>
  <c r="R47" i="18" s="1"/>
  <c r="Q48" i="18"/>
  <c r="R48" i="18" s="1"/>
  <c r="Q49" i="18"/>
  <c r="T49" i="18" s="1"/>
  <c r="Q50" i="18"/>
  <c r="R50" i="18" s="1"/>
  <c r="Q51" i="18"/>
  <c r="R51" i="18" s="1"/>
  <c r="Q52" i="18"/>
  <c r="R52" i="18" s="1"/>
  <c r="Q53" i="18"/>
  <c r="R53" i="18" s="1"/>
  <c r="Q54" i="18"/>
  <c r="R54" i="18" s="1"/>
  <c r="Q55" i="18"/>
  <c r="T55" i="18" s="1"/>
  <c r="Q56" i="18"/>
  <c r="R56" i="18" s="1"/>
  <c r="Q57" i="18"/>
  <c r="R57" i="18" s="1"/>
  <c r="Q58" i="18"/>
  <c r="S58" i="18" s="1"/>
  <c r="Q59" i="18"/>
  <c r="R59" i="18" s="1"/>
  <c r="Q60" i="18"/>
  <c r="R60" i="18" s="1"/>
  <c r="Q61" i="18"/>
  <c r="T61" i="18" s="1"/>
  <c r="Q62" i="18"/>
  <c r="R62" i="18" s="1"/>
  <c r="Q63" i="18"/>
  <c r="R63" i="18" s="1"/>
  <c r="Q64" i="18"/>
  <c r="T64" i="18" s="1"/>
  <c r="R64" i="18"/>
  <c r="Q65" i="18"/>
  <c r="R65" i="18" s="1"/>
  <c r="Q66" i="18"/>
  <c r="R66" i="18" s="1"/>
  <c r="Q67" i="18"/>
  <c r="T67" i="18" s="1"/>
  <c r="Q68" i="18"/>
  <c r="R68" i="18" s="1"/>
  <c r="Q69" i="18"/>
  <c r="R69" i="18" s="1"/>
  <c r="Q70" i="18"/>
  <c r="T70" i="18" s="1"/>
  <c r="Q71" i="18"/>
  <c r="R71" i="18" s="1"/>
  <c r="Q72" i="18"/>
  <c r="R72" i="18" s="1"/>
  <c r="Q73" i="18"/>
  <c r="T73" i="18" s="1"/>
  <c r="Q74" i="18"/>
  <c r="R74" i="18" s="1"/>
  <c r="Q75" i="18"/>
  <c r="R75" i="18" s="1"/>
  <c r="Q76" i="18"/>
  <c r="S76" i="18" s="1"/>
  <c r="Q77" i="18"/>
  <c r="R77" i="18" s="1"/>
  <c r="Q79" i="18"/>
  <c r="T79" i="18" s="1"/>
  <c r="Q80" i="18"/>
  <c r="R80" i="18" s="1"/>
  <c r="Q81" i="18"/>
  <c r="R81" i="18" s="1"/>
  <c r="Q82" i="18"/>
  <c r="R82" i="18" s="1"/>
  <c r="Q83" i="18"/>
  <c r="R83" i="18" s="1"/>
  <c r="Q84" i="18"/>
  <c r="T84" i="18" s="1"/>
  <c r="Q85" i="18"/>
  <c r="R85" i="18" s="1"/>
  <c r="Q86" i="18"/>
  <c r="R86" i="18" s="1"/>
  <c r="Q87" i="18"/>
  <c r="R87" i="18" s="1"/>
  <c r="Q88" i="18"/>
  <c r="R88" i="18" s="1"/>
  <c r="Q89" i="18"/>
  <c r="R89" i="18" s="1"/>
  <c r="Q90" i="18"/>
  <c r="T90" i="18" s="1"/>
  <c r="Q91" i="18"/>
  <c r="R91" i="18" s="1"/>
  <c r="Q92" i="18"/>
  <c r="R92" i="18" s="1"/>
  <c r="Q93" i="18"/>
  <c r="T93" i="18" s="1"/>
  <c r="Q94" i="18"/>
  <c r="R94" i="18" s="1"/>
  <c r="Q95" i="18"/>
  <c r="R95" i="18" s="1"/>
  <c r="Q96" i="18"/>
  <c r="T96" i="18" s="1"/>
  <c r="Q97" i="18"/>
  <c r="R97" i="18" s="1"/>
  <c r="Q98" i="18"/>
  <c r="R98" i="18" s="1"/>
  <c r="Q99" i="18"/>
  <c r="R99" i="18" s="1"/>
  <c r="Q100" i="18"/>
  <c r="R100" i="18" s="1"/>
  <c r="Q101" i="18"/>
  <c r="R101" i="18" s="1"/>
  <c r="Q102" i="18"/>
  <c r="T102" i="18" s="1"/>
  <c r="Q103" i="18"/>
  <c r="R103" i="18" s="1"/>
  <c r="Q104" i="18"/>
  <c r="R104" i="18" s="1"/>
  <c r="Q105" i="18"/>
  <c r="R105" i="18" s="1"/>
  <c r="Q106" i="18"/>
  <c r="R106" i="18" s="1"/>
  <c r="Q107" i="18"/>
  <c r="R107" i="18" s="1"/>
  <c r="Q108" i="18"/>
  <c r="T108" i="18" s="1"/>
  <c r="Q109" i="18"/>
  <c r="R109" i="18" s="1"/>
  <c r="Q110" i="18"/>
  <c r="R110" i="18" s="1"/>
  <c r="Q111" i="18"/>
  <c r="S111" i="18" s="1"/>
  <c r="Q112" i="18"/>
  <c r="R112" i="18" s="1"/>
  <c r="Q113" i="18"/>
  <c r="R113" i="18" s="1"/>
  <c r="Q114" i="18"/>
  <c r="T114" i="18" s="1"/>
  <c r="Q115" i="18"/>
  <c r="R115" i="18" s="1"/>
  <c r="Q116" i="18"/>
  <c r="R116" i="18" s="1"/>
  <c r="Q117" i="18"/>
  <c r="T117" i="18" s="1"/>
  <c r="Q118" i="18"/>
  <c r="R118" i="18" s="1"/>
  <c r="Q119" i="18"/>
  <c r="R119" i="18" s="1"/>
  <c r="Q120" i="18"/>
  <c r="T120" i="18" s="1"/>
  <c r="L120" i="18"/>
  <c r="K120" i="18" s="1"/>
  <c r="L119" i="18"/>
  <c r="K119" i="18" s="1"/>
  <c r="L118" i="18"/>
  <c r="K118" i="18" s="1"/>
  <c r="L117" i="18"/>
  <c r="K117" i="18" s="1"/>
  <c r="L116" i="18"/>
  <c r="K116" i="18" s="1"/>
  <c r="L115" i="18"/>
  <c r="K115" i="18" s="1"/>
  <c r="L114" i="18"/>
  <c r="K114" i="18" s="1"/>
  <c r="L113" i="18"/>
  <c r="K113" i="18" s="1"/>
  <c r="L112" i="18"/>
  <c r="K112" i="18" s="1"/>
  <c r="L111" i="18"/>
  <c r="K111" i="18" s="1"/>
  <c r="L110" i="18"/>
  <c r="K110" i="18" s="1"/>
  <c r="L109" i="18"/>
  <c r="K109" i="18" s="1"/>
  <c r="L108" i="18"/>
  <c r="K108" i="18" s="1"/>
  <c r="L107" i="18"/>
  <c r="K107" i="18" s="1"/>
  <c r="L106" i="18"/>
  <c r="K106" i="18" s="1"/>
  <c r="L105" i="18"/>
  <c r="K105" i="18" s="1"/>
  <c r="L104" i="18"/>
  <c r="K104" i="18"/>
  <c r="L103" i="18"/>
  <c r="K103" i="18" s="1"/>
  <c r="L102" i="18"/>
  <c r="K102" i="18" s="1"/>
  <c r="L101" i="18"/>
  <c r="K101" i="18" s="1"/>
  <c r="L100" i="18"/>
  <c r="K100" i="18" s="1"/>
  <c r="L99" i="18"/>
  <c r="K99" i="18" s="1"/>
  <c r="L98" i="18"/>
  <c r="K98" i="18" s="1"/>
  <c r="L97" i="18"/>
  <c r="K97" i="18" s="1"/>
  <c r="L96" i="18"/>
  <c r="K96" i="18" s="1"/>
  <c r="L95" i="18"/>
  <c r="K95" i="18" s="1"/>
  <c r="L94" i="18"/>
  <c r="K94" i="18" s="1"/>
  <c r="L93" i="18"/>
  <c r="K93" i="18" s="1"/>
  <c r="L92" i="18"/>
  <c r="K92" i="18" s="1"/>
  <c r="L91" i="18"/>
  <c r="K91" i="18" s="1"/>
  <c r="L90" i="18"/>
  <c r="K90" i="18" s="1"/>
  <c r="L89" i="18"/>
  <c r="K89" i="18" s="1"/>
  <c r="L88" i="18"/>
  <c r="K88" i="18" s="1"/>
  <c r="L87" i="18"/>
  <c r="K87" i="18" s="1"/>
  <c r="L86" i="18"/>
  <c r="K86" i="18" s="1"/>
  <c r="L85" i="18"/>
  <c r="K85" i="18" s="1"/>
  <c r="L84" i="18"/>
  <c r="K84" i="18" s="1"/>
  <c r="L83" i="18"/>
  <c r="K83" i="18" s="1"/>
  <c r="L82" i="18"/>
  <c r="K82" i="18" s="1"/>
  <c r="L81" i="18"/>
  <c r="K81" i="18" s="1"/>
  <c r="L80" i="18"/>
  <c r="K80" i="18" s="1"/>
  <c r="L79" i="18"/>
  <c r="K79" i="18" s="1"/>
  <c r="L78" i="18"/>
  <c r="K78" i="18" s="1"/>
  <c r="L77" i="18"/>
  <c r="K77" i="18" s="1"/>
  <c r="L76" i="18"/>
  <c r="K76" i="18" s="1"/>
  <c r="L75" i="18"/>
  <c r="K75" i="18" s="1"/>
  <c r="L74" i="18"/>
  <c r="K74" i="18" s="1"/>
  <c r="L73" i="18"/>
  <c r="K73" i="18" s="1"/>
  <c r="L72" i="18"/>
  <c r="K72" i="18" s="1"/>
  <c r="L71" i="18"/>
  <c r="K71" i="18" s="1"/>
  <c r="L70" i="18"/>
  <c r="K70" i="18" s="1"/>
  <c r="L69" i="18"/>
  <c r="K69" i="18" s="1"/>
  <c r="L68" i="18"/>
  <c r="K68" i="18" s="1"/>
  <c r="L67" i="18"/>
  <c r="K67" i="18" s="1"/>
  <c r="L66" i="18"/>
  <c r="K66" i="18" s="1"/>
  <c r="L65" i="18"/>
  <c r="K65" i="18" s="1"/>
  <c r="L64" i="18"/>
  <c r="K64" i="18" s="1"/>
  <c r="L63" i="18"/>
  <c r="K63" i="18" s="1"/>
  <c r="L62" i="18"/>
  <c r="K62" i="18" s="1"/>
  <c r="L61" i="18"/>
  <c r="K61" i="18" s="1"/>
  <c r="L60" i="18"/>
  <c r="K60" i="18" s="1"/>
  <c r="L59" i="18"/>
  <c r="K59" i="18" s="1"/>
  <c r="L58" i="18"/>
  <c r="K58" i="18" s="1"/>
  <c r="L57" i="18"/>
  <c r="K57" i="18" s="1"/>
  <c r="L56" i="18"/>
  <c r="K56" i="18" s="1"/>
  <c r="L55" i="18"/>
  <c r="K55" i="18" s="1"/>
  <c r="L54" i="18"/>
  <c r="K54" i="18" s="1"/>
  <c r="L53" i="18"/>
  <c r="K53" i="18" s="1"/>
  <c r="L52" i="18"/>
  <c r="K52" i="18" s="1"/>
  <c r="L51" i="18"/>
  <c r="K51" i="18" s="1"/>
  <c r="L50" i="18"/>
  <c r="K50" i="18" s="1"/>
  <c r="L49" i="18"/>
  <c r="K49" i="18" s="1"/>
  <c r="L48" i="18"/>
  <c r="K48" i="18" s="1"/>
  <c r="L47" i="18"/>
  <c r="K47" i="18" s="1"/>
  <c r="L46" i="18"/>
  <c r="K46" i="18" s="1"/>
  <c r="L45" i="18"/>
  <c r="K45" i="18" s="1"/>
  <c r="L44" i="18"/>
  <c r="K44" i="18" s="1"/>
  <c r="L43" i="18"/>
  <c r="K43" i="18" s="1"/>
  <c r="L42" i="18"/>
  <c r="K42" i="18" s="1"/>
  <c r="L41" i="18"/>
  <c r="K41" i="18" s="1"/>
  <c r="L40" i="18"/>
  <c r="K40" i="18" s="1"/>
  <c r="L39" i="18"/>
  <c r="K39" i="18" s="1"/>
  <c r="L38" i="18"/>
  <c r="K38" i="18" s="1"/>
  <c r="L37" i="18"/>
  <c r="K37" i="18" s="1"/>
  <c r="L36" i="18"/>
  <c r="K36" i="18" s="1"/>
  <c r="L35" i="18"/>
  <c r="K35" i="18" s="1"/>
  <c r="L34" i="18"/>
  <c r="K34" i="18" s="1"/>
  <c r="L33" i="18"/>
  <c r="K33" i="18" s="1"/>
  <c r="L32" i="18"/>
  <c r="K32" i="18" s="1"/>
  <c r="L31" i="18"/>
  <c r="K31" i="18" s="1"/>
  <c r="L30" i="18"/>
  <c r="K30" i="18" s="1"/>
  <c r="L29" i="18"/>
  <c r="K29" i="18" s="1"/>
  <c r="L28" i="18"/>
  <c r="K28" i="18" s="1"/>
  <c r="L27" i="18"/>
  <c r="K27" i="18" s="1"/>
  <c r="L26" i="18"/>
  <c r="K26" i="18" s="1"/>
  <c r="L25" i="18"/>
  <c r="K25" i="18" s="1"/>
  <c r="L24" i="18"/>
  <c r="K24" i="18" s="1"/>
  <c r="L23" i="18"/>
  <c r="K23" i="18" s="1"/>
  <c r="L22" i="18"/>
  <c r="K22" i="18" s="1"/>
  <c r="L21" i="18"/>
  <c r="K21" i="18" s="1"/>
  <c r="L20" i="18"/>
  <c r="K20" i="18" s="1"/>
  <c r="L19" i="18"/>
  <c r="K19" i="18" s="1"/>
  <c r="L18" i="18"/>
  <c r="K18" i="18" s="1"/>
  <c r="L17" i="18"/>
  <c r="K17" i="18" s="1"/>
  <c r="L16" i="18"/>
  <c r="K16" i="18" s="1"/>
  <c r="L15" i="18"/>
  <c r="K15" i="18" s="1"/>
  <c r="L14" i="18"/>
  <c r="K14" i="18" s="1"/>
  <c r="L13" i="18"/>
  <c r="K13" i="18" s="1"/>
  <c r="L12" i="18"/>
  <c r="K12" i="18" s="1"/>
  <c r="L11" i="18"/>
  <c r="K11" i="18" s="1"/>
  <c r="L10" i="18"/>
  <c r="K10" i="18" s="1"/>
  <c r="L9" i="18"/>
  <c r="K9" i="18" s="1"/>
  <c r="L8" i="18"/>
  <c r="K8" i="18" s="1"/>
  <c r="L7" i="18"/>
  <c r="K7" i="18" s="1"/>
  <c r="L6" i="18"/>
  <c r="K6" i="18" s="1"/>
  <c r="L5" i="18"/>
  <c r="K5" i="18" s="1"/>
  <c r="L4" i="18"/>
  <c r="K4" i="18" s="1"/>
  <c r="L3" i="18"/>
  <c r="K3" i="18" s="1"/>
  <c r="X17" i="16"/>
  <c r="X16" i="16"/>
  <c r="X15" i="16"/>
  <c r="M164" i="17"/>
  <c r="J164" i="17"/>
  <c r="T47" i="17"/>
  <c r="R48" i="17"/>
  <c r="R52" i="17"/>
  <c r="S52" i="17"/>
  <c r="T52" i="17"/>
  <c r="S54" i="17"/>
  <c r="R54" i="17"/>
  <c r="R55" i="17"/>
  <c r="S58" i="17"/>
  <c r="T59" i="17"/>
  <c r="R60" i="17"/>
  <c r="S60" i="17"/>
  <c r="T60" i="17"/>
  <c r="S61" i="17"/>
  <c r="R64" i="17"/>
  <c r="T65" i="17"/>
  <c r="R66" i="17"/>
  <c r="S66" i="17"/>
  <c r="T66" i="17"/>
  <c r="T67" i="17"/>
  <c r="T68" i="17"/>
  <c r="T69" i="17"/>
  <c r="R69" i="17"/>
  <c r="R73" i="17"/>
  <c r="T74" i="17"/>
  <c r="R75" i="17"/>
  <c r="R76" i="17"/>
  <c r="S76" i="17"/>
  <c r="T76" i="17"/>
  <c r="R78" i="17"/>
  <c r="S79" i="17"/>
  <c r="R79" i="17"/>
  <c r="T80" i="17"/>
  <c r="R81" i="17"/>
  <c r="S81" i="17"/>
  <c r="T81" i="17"/>
  <c r="R82" i="17"/>
  <c r="T82" i="17"/>
  <c r="T83" i="17"/>
  <c r="R87" i="17"/>
  <c r="R88" i="17"/>
  <c r="S90" i="17"/>
  <c r="R90" i="17"/>
  <c r="T90" i="17"/>
  <c r="R91" i="17"/>
  <c r="R96" i="17"/>
  <c r="T97" i="17"/>
  <c r="R98" i="17"/>
  <c r="R99" i="17"/>
  <c r="T99" i="17"/>
  <c r="T100" i="17"/>
  <c r="S101" i="17"/>
  <c r="R101" i="17"/>
  <c r="T101" i="17"/>
  <c r="T102" i="17"/>
  <c r="T103" i="17"/>
  <c r="R104" i="17"/>
  <c r="S104" i="17"/>
  <c r="T104" i="17"/>
  <c r="R105" i="17"/>
  <c r="R106" i="17"/>
  <c r="R107" i="17"/>
  <c r="S111" i="17"/>
  <c r="R111" i="17"/>
  <c r="R112" i="17"/>
  <c r="S112" i="17"/>
  <c r="T112" i="17"/>
  <c r="S113" i="17"/>
  <c r="S114" i="17"/>
  <c r="T114" i="17"/>
  <c r="R115" i="17"/>
  <c r="T116" i="17"/>
  <c r="R116" i="17"/>
  <c r="S116" i="17"/>
  <c r="R117" i="17"/>
  <c r="S117" i="17"/>
  <c r="T117" i="17"/>
  <c r="S123" i="17"/>
  <c r="R124" i="17"/>
  <c r="T125" i="17"/>
  <c r="R125" i="17"/>
  <c r="S125" i="17"/>
  <c r="R126" i="17"/>
  <c r="R127" i="17"/>
  <c r="R128" i="17"/>
  <c r="T128" i="17"/>
  <c r="R129" i="17"/>
  <c r="S129" i="17"/>
  <c r="R130" i="17"/>
  <c r="S131" i="17"/>
  <c r="T134" i="17"/>
  <c r="R134" i="17"/>
  <c r="R135" i="17"/>
  <c r="R136" i="17"/>
  <c r="S136" i="17"/>
  <c r="T136" i="17"/>
  <c r="R137" i="17"/>
  <c r="S137" i="17"/>
  <c r="R138" i="17"/>
  <c r="R139" i="17"/>
  <c r="R140" i="17"/>
  <c r="S140" i="17"/>
  <c r="T140" i="17"/>
  <c r="R141" i="17"/>
  <c r="R148" i="17"/>
  <c r="S148" i="17"/>
  <c r="T148" i="17"/>
  <c r="R149" i="17"/>
  <c r="S149" i="17"/>
  <c r="R150" i="17"/>
  <c r="S151" i="17"/>
  <c r="R151" i="17"/>
  <c r="R152" i="17"/>
  <c r="S152" i="17"/>
  <c r="T152" i="17"/>
  <c r="R153" i="17"/>
  <c r="S153" i="17"/>
  <c r="T153" i="17"/>
  <c r="R157" i="17"/>
  <c r="S158" i="17"/>
  <c r="R158" i="17"/>
  <c r="R160" i="17"/>
  <c r="S162" i="17"/>
  <c r="T162" i="17"/>
  <c r="T4" i="17"/>
  <c r="R4" i="17"/>
  <c r="S4" i="17"/>
  <c r="R5" i="17"/>
  <c r="T5" i="17"/>
  <c r="R6" i="17"/>
  <c r="S6" i="17"/>
  <c r="R7" i="17"/>
  <c r="R10" i="17"/>
  <c r="T11" i="17"/>
  <c r="R11" i="17"/>
  <c r="R12" i="17"/>
  <c r="S12" i="17"/>
  <c r="R13" i="17"/>
  <c r="R16" i="17"/>
  <c r="S17" i="17"/>
  <c r="R17" i="17"/>
  <c r="R18" i="17"/>
  <c r="R19" i="17"/>
  <c r="T20" i="17"/>
  <c r="R20" i="17"/>
  <c r="R23" i="17"/>
  <c r="S23" i="17"/>
  <c r="T23" i="17"/>
  <c r="R24" i="17"/>
  <c r="S24" i="17"/>
  <c r="R25" i="17"/>
  <c r="R26" i="17"/>
  <c r="R28" i="17"/>
  <c r="S29" i="17"/>
  <c r="R29" i="17"/>
  <c r="R30" i="17"/>
  <c r="L162" i="17"/>
  <c r="K162" i="17"/>
  <c r="L161" i="17"/>
  <c r="K161" i="17"/>
  <c r="L160" i="17"/>
  <c r="K160" i="17" s="1"/>
  <c r="L159" i="17"/>
  <c r="K159" i="17"/>
  <c r="L158" i="17"/>
  <c r="K158" i="17" s="1"/>
  <c r="L157" i="17"/>
  <c r="K157" i="17" s="1"/>
  <c r="L156" i="17"/>
  <c r="K156" i="17" s="1"/>
  <c r="L155" i="17"/>
  <c r="K155" i="17" s="1"/>
  <c r="L154" i="17"/>
  <c r="K154" i="17" s="1"/>
  <c r="L153" i="17"/>
  <c r="K153" i="17"/>
  <c r="L152" i="17"/>
  <c r="K152" i="17" s="1"/>
  <c r="L151" i="17"/>
  <c r="K151" i="17"/>
  <c r="L150" i="17"/>
  <c r="K150" i="17"/>
  <c r="L149" i="17"/>
  <c r="K149" i="17" s="1"/>
  <c r="L148" i="17"/>
  <c r="K148" i="17" s="1"/>
  <c r="L147" i="17"/>
  <c r="K147" i="17" s="1"/>
  <c r="L146" i="17"/>
  <c r="K146" i="17" s="1"/>
  <c r="L145" i="17"/>
  <c r="K145" i="17"/>
  <c r="L144" i="17"/>
  <c r="K144" i="17"/>
  <c r="L143" i="17"/>
  <c r="K143" i="17"/>
  <c r="L142" i="17"/>
  <c r="K142" i="17" s="1"/>
  <c r="L141" i="17"/>
  <c r="K141" i="17"/>
  <c r="L140" i="17"/>
  <c r="K140" i="17" s="1"/>
  <c r="L139" i="17"/>
  <c r="K139" i="17"/>
  <c r="L138" i="17"/>
  <c r="K138" i="17"/>
  <c r="L137" i="17"/>
  <c r="K137" i="17"/>
  <c r="L136" i="17"/>
  <c r="K136" i="17"/>
  <c r="L135" i="17"/>
  <c r="K135" i="17" s="1"/>
  <c r="L134" i="17"/>
  <c r="K134" i="17" s="1"/>
  <c r="L133" i="17"/>
  <c r="K133" i="17" s="1"/>
  <c r="L132" i="17"/>
  <c r="K132" i="17"/>
  <c r="L131" i="17"/>
  <c r="K131" i="17"/>
  <c r="L130" i="17"/>
  <c r="K130" i="17"/>
  <c r="L129" i="17"/>
  <c r="K129" i="17" s="1"/>
  <c r="L128" i="17"/>
  <c r="K128" i="17" s="1"/>
  <c r="L127" i="17"/>
  <c r="K127" i="17" s="1"/>
  <c r="L126" i="17"/>
  <c r="K126" i="17" s="1"/>
  <c r="L125" i="17"/>
  <c r="K125" i="17" s="1"/>
  <c r="L124" i="17"/>
  <c r="K124" i="17"/>
  <c r="L123" i="17"/>
  <c r="K123" i="17"/>
  <c r="L122" i="17"/>
  <c r="K122" i="17" s="1"/>
  <c r="L121" i="17"/>
  <c r="K121" i="17"/>
  <c r="L120" i="17"/>
  <c r="K120" i="17" s="1"/>
  <c r="L119" i="17"/>
  <c r="K119" i="17" s="1"/>
  <c r="L118" i="17"/>
  <c r="K118" i="17" s="1"/>
  <c r="L117" i="17"/>
  <c r="K117" i="17" s="1"/>
  <c r="L116" i="17"/>
  <c r="K116" i="17"/>
  <c r="L115" i="17"/>
  <c r="K115" i="17"/>
  <c r="L114" i="17"/>
  <c r="K114" i="17" s="1"/>
  <c r="L113" i="17"/>
  <c r="K113" i="17"/>
  <c r="L112" i="17"/>
  <c r="K112" i="17" s="1"/>
  <c r="L111" i="17"/>
  <c r="K111" i="17" s="1"/>
  <c r="L110" i="17"/>
  <c r="K110" i="17"/>
  <c r="L109" i="17"/>
  <c r="K109" i="17" s="1"/>
  <c r="L108" i="17"/>
  <c r="K108" i="17"/>
  <c r="L107" i="17"/>
  <c r="K107" i="17" s="1"/>
  <c r="L106" i="17"/>
  <c r="K106" i="17"/>
  <c r="L105" i="17"/>
  <c r="K105" i="17" s="1"/>
  <c r="L104" i="17"/>
  <c r="K104" i="17" s="1"/>
  <c r="L103" i="17"/>
  <c r="K103" i="17"/>
  <c r="L102" i="17"/>
  <c r="K102" i="17"/>
  <c r="L101" i="17"/>
  <c r="K101" i="17" s="1"/>
  <c r="L100" i="17"/>
  <c r="K100" i="17"/>
  <c r="L99" i="17"/>
  <c r="K99" i="17" s="1"/>
  <c r="L98" i="17"/>
  <c r="K98" i="17"/>
  <c r="L97" i="17"/>
  <c r="K97" i="17"/>
  <c r="L96" i="17"/>
  <c r="K96" i="17" s="1"/>
  <c r="L95" i="17"/>
  <c r="K95" i="17" s="1"/>
  <c r="L94" i="17"/>
  <c r="K94" i="17"/>
  <c r="L93" i="17"/>
  <c r="K93" i="17"/>
  <c r="L92" i="17"/>
  <c r="K92" i="17"/>
  <c r="L91" i="17"/>
  <c r="K91" i="17" s="1"/>
  <c r="L90" i="17"/>
  <c r="K90" i="17"/>
  <c r="L89" i="17"/>
  <c r="K89" i="17"/>
  <c r="L88" i="17"/>
  <c r="K88" i="17"/>
  <c r="L87" i="17"/>
  <c r="K87" i="17"/>
  <c r="L86" i="17"/>
  <c r="K86" i="17" s="1"/>
  <c r="L85" i="17"/>
  <c r="K85" i="17" s="1"/>
  <c r="L84" i="17"/>
  <c r="K84" i="17"/>
  <c r="L83" i="17"/>
  <c r="K83" i="17"/>
  <c r="L82" i="17"/>
  <c r="K82" i="17" s="1"/>
  <c r="L81" i="17"/>
  <c r="K81" i="17" s="1"/>
  <c r="L80" i="17"/>
  <c r="K80" i="17"/>
  <c r="L79" i="17"/>
  <c r="K79" i="17" s="1"/>
  <c r="L78" i="17"/>
  <c r="K78" i="17" s="1"/>
  <c r="L77" i="17"/>
  <c r="K77" i="17" s="1"/>
  <c r="L76" i="17"/>
  <c r="K76" i="17"/>
  <c r="L75" i="17"/>
  <c r="K75" i="17"/>
  <c r="L74" i="17"/>
  <c r="K74" i="17"/>
  <c r="L73" i="17"/>
  <c r="K73" i="17" s="1"/>
  <c r="L72" i="17"/>
  <c r="K72" i="17"/>
  <c r="L71" i="17"/>
  <c r="K71" i="17" s="1"/>
  <c r="L70" i="17"/>
  <c r="K70" i="17"/>
  <c r="L69" i="17"/>
  <c r="K69" i="17" s="1"/>
  <c r="L68" i="17"/>
  <c r="K68" i="17"/>
  <c r="L67" i="17"/>
  <c r="K67" i="17" s="1"/>
  <c r="L66" i="17"/>
  <c r="K66" i="17"/>
  <c r="L65" i="17"/>
  <c r="K65" i="17"/>
  <c r="L64" i="17"/>
  <c r="K64" i="17" s="1"/>
  <c r="L63" i="17"/>
  <c r="K63" i="17"/>
  <c r="L62" i="17"/>
  <c r="K62" i="17"/>
  <c r="L61" i="17"/>
  <c r="K61" i="17" s="1"/>
  <c r="L59" i="17"/>
  <c r="K59" i="17"/>
  <c r="L60" i="17"/>
  <c r="K60" i="17"/>
  <c r="L58" i="17"/>
  <c r="K58" i="17"/>
  <c r="L57" i="17"/>
  <c r="K57" i="17" s="1"/>
  <c r="L56" i="17"/>
  <c r="K56" i="17" s="1"/>
  <c r="L55" i="17"/>
  <c r="K55" i="17"/>
  <c r="L54" i="17"/>
  <c r="K54" i="17"/>
  <c r="L53" i="17"/>
  <c r="K53" i="17"/>
  <c r="L52" i="17"/>
  <c r="K52" i="17"/>
  <c r="L51" i="17"/>
  <c r="K51" i="17" s="1"/>
  <c r="L50" i="17"/>
  <c r="K50" i="17" s="1"/>
  <c r="L49" i="17"/>
  <c r="K49" i="17"/>
  <c r="L48" i="17"/>
  <c r="K48" i="17" s="1"/>
  <c r="L47" i="17"/>
  <c r="K47" i="17"/>
  <c r="L46" i="17"/>
  <c r="K46" i="17"/>
  <c r="L45" i="17"/>
  <c r="K45" i="17" s="1"/>
  <c r="L44" i="17"/>
  <c r="K44" i="17" s="1"/>
  <c r="L43" i="17"/>
  <c r="K43" i="17" s="1"/>
  <c r="L42" i="17"/>
  <c r="K42" i="17" s="1"/>
  <c r="L41" i="17"/>
  <c r="K41" i="17"/>
  <c r="L40" i="17"/>
  <c r="K40" i="17"/>
  <c r="L39" i="17"/>
  <c r="K39" i="17"/>
  <c r="L38" i="17"/>
  <c r="K38" i="17"/>
  <c r="L37" i="17"/>
  <c r="K37" i="17" s="1"/>
  <c r="L36" i="17"/>
  <c r="K36" i="17" s="1"/>
  <c r="L35" i="17"/>
  <c r="K35" i="17" s="1"/>
  <c r="L34" i="17"/>
  <c r="K34" i="17"/>
  <c r="L33" i="17"/>
  <c r="K33" i="17"/>
  <c r="L32" i="17"/>
  <c r="K32" i="17"/>
  <c r="L31" i="17"/>
  <c r="K31" i="17"/>
  <c r="L30" i="17"/>
  <c r="K30" i="17" s="1"/>
  <c r="L29" i="17"/>
  <c r="K29" i="17" s="1"/>
  <c r="L28" i="17"/>
  <c r="K28" i="17" s="1"/>
  <c r="L27" i="17"/>
  <c r="K27" i="17"/>
  <c r="L26" i="17"/>
  <c r="K26" i="17"/>
  <c r="L25" i="17"/>
  <c r="K25" i="17"/>
  <c r="L24" i="17"/>
  <c r="K24" i="17" s="1"/>
  <c r="L23" i="17"/>
  <c r="K23" i="17" s="1"/>
  <c r="L22" i="17"/>
  <c r="K22" i="17" s="1"/>
  <c r="L21" i="17"/>
  <c r="K21" i="17"/>
  <c r="L20" i="17"/>
  <c r="K20" i="17"/>
  <c r="L19" i="17"/>
  <c r="K19" i="17"/>
  <c r="L18" i="17"/>
  <c r="K18" i="17"/>
  <c r="L17" i="17"/>
  <c r="K17" i="17"/>
  <c r="L16" i="17"/>
  <c r="K16" i="17" s="1"/>
  <c r="L15" i="17"/>
  <c r="K15" i="17" s="1"/>
  <c r="L14" i="17"/>
  <c r="K14" i="17" s="1"/>
  <c r="L13" i="17"/>
  <c r="K13" i="17" s="1"/>
  <c r="L12" i="17"/>
  <c r="K12" i="17"/>
  <c r="L11" i="17"/>
  <c r="K11" i="17"/>
  <c r="L10" i="17"/>
  <c r="K10" i="17" s="1"/>
  <c r="L8" i="17"/>
  <c r="K8" i="17" s="1"/>
  <c r="L9" i="17"/>
  <c r="K9" i="17"/>
  <c r="L7" i="17"/>
  <c r="K7" i="17"/>
  <c r="L6" i="17"/>
  <c r="K6" i="17" s="1"/>
  <c r="L5" i="17"/>
  <c r="K5" i="17" s="1"/>
  <c r="L4" i="17"/>
  <c r="K4" i="17" s="1"/>
  <c r="L3" i="17"/>
  <c r="K3" i="17"/>
  <c r="M212" i="16"/>
  <c r="N212" i="16"/>
  <c r="O212" i="16"/>
  <c r="Q175" i="16"/>
  <c r="T175" i="16" s="1"/>
  <c r="Q176" i="16"/>
  <c r="R176" i="16" s="1"/>
  <c r="S176" i="16"/>
  <c r="Q177" i="16"/>
  <c r="S177" i="16" s="1"/>
  <c r="R177" i="16"/>
  <c r="Q178" i="16"/>
  <c r="R178" i="16" s="1"/>
  <c r="Q179" i="16"/>
  <c r="R179" i="16" s="1"/>
  <c r="Q180" i="16"/>
  <c r="S180" i="16" s="1"/>
  <c r="R180" i="16"/>
  <c r="Q181" i="16"/>
  <c r="S181" i="16" s="1"/>
  <c r="R181" i="16"/>
  <c r="Q182" i="16"/>
  <c r="T182" i="16" s="1"/>
  <c r="Q183" i="16"/>
  <c r="S183" i="16" s="1"/>
  <c r="Q184" i="16"/>
  <c r="R184" i="16" s="1"/>
  <c r="Q185" i="16"/>
  <c r="T185" i="16" s="1"/>
  <c r="X13" i="16" s="1"/>
  <c r="R185" i="16"/>
  <c r="S185" i="16"/>
  <c r="Q186" i="16"/>
  <c r="S186" i="16" s="1"/>
  <c r="Q187" i="16"/>
  <c r="R187" i="16" s="1"/>
  <c r="Q188" i="16"/>
  <c r="R188" i="16" s="1"/>
  <c r="Q189" i="16"/>
  <c r="S189" i="16" s="1"/>
  <c r="R189" i="16"/>
  <c r="Q190" i="16"/>
  <c r="R190" i="16" s="1"/>
  <c r="Q191" i="16"/>
  <c r="T191" i="16" s="1"/>
  <c r="R191" i="16"/>
  <c r="Q192" i="16"/>
  <c r="S192" i="16" s="1"/>
  <c r="Q193" i="16"/>
  <c r="T193" i="16" s="1"/>
  <c r="S193" i="16"/>
  <c r="Q194" i="16"/>
  <c r="R194" i="16" s="1"/>
  <c r="Q195" i="16"/>
  <c r="S195" i="16" s="1"/>
  <c r="R195" i="16"/>
  <c r="Q196" i="16"/>
  <c r="R196" i="16" s="1"/>
  <c r="Q197" i="16"/>
  <c r="R197" i="16" s="1"/>
  <c r="Q198" i="16"/>
  <c r="S198" i="16" s="1"/>
  <c r="Q199" i="16"/>
  <c r="R199" i="16" s="1"/>
  <c r="Q200" i="16"/>
  <c r="T200" i="16" s="1"/>
  <c r="Q201" i="16"/>
  <c r="S201" i="16" s="1"/>
  <c r="Q202" i="16"/>
  <c r="R202" i="16"/>
  <c r="S202" i="16"/>
  <c r="T202" i="16"/>
  <c r="Q203" i="16"/>
  <c r="T203" i="16" s="1"/>
  <c r="R203" i="16"/>
  <c r="S203" i="16"/>
  <c r="Q204" i="16"/>
  <c r="R204" i="16" s="1"/>
  <c r="Q205" i="16"/>
  <c r="S205" i="16" s="1"/>
  <c r="Q206" i="16"/>
  <c r="R206" i="16" s="1"/>
  <c r="Q207" i="16"/>
  <c r="T207" i="16" s="1"/>
  <c r="Q208" i="16"/>
  <c r="S208" i="16" s="1"/>
  <c r="Q209" i="16"/>
  <c r="T209" i="16" s="1"/>
  <c r="R209" i="16"/>
  <c r="S209" i="16"/>
  <c r="Q210" i="16"/>
  <c r="R210" i="16" s="1"/>
  <c r="J212" i="16"/>
  <c r="L175" i="16"/>
  <c r="K175" i="16" s="1"/>
  <c r="L176" i="16"/>
  <c r="K176" i="16" s="1"/>
  <c r="L177" i="16"/>
  <c r="K177" i="16" s="1"/>
  <c r="L178" i="16"/>
  <c r="K178" i="16" s="1"/>
  <c r="L179" i="16"/>
  <c r="K179" i="16" s="1"/>
  <c r="L180" i="16"/>
  <c r="K180" i="16" s="1"/>
  <c r="L181" i="16"/>
  <c r="K181" i="16" s="1"/>
  <c r="L182" i="16"/>
  <c r="K182" i="16" s="1"/>
  <c r="L183" i="16"/>
  <c r="K183" i="16" s="1"/>
  <c r="L184" i="16"/>
  <c r="K184" i="16" s="1"/>
  <c r="L185" i="16"/>
  <c r="K185" i="16" s="1"/>
  <c r="L186" i="16"/>
  <c r="K186" i="16" s="1"/>
  <c r="L187" i="16"/>
  <c r="K187" i="16" s="1"/>
  <c r="L188" i="16"/>
  <c r="K188" i="16" s="1"/>
  <c r="L189" i="16"/>
  <c r="K189" i="16" s="1"/>
  <c r="L190" i="16"/>
  <c r="K190" i="16" s="1"/>
  <c r="L191" i="16"/>
  <c r="K191" i="16" s="1"/>
  <c r="L192" i="16"/>
  <c r="K192" i="16" s="1"/>
  <c r="L193" i="16"/>
  <c r="K193" i="16" s="1"/>
  <c r="L194" i="16"/>
  <c r="K194" i="16" s="1"/>
  <c r="L195" i="16"/>
  <c r="K195" i="16" s="1"/>
  <c r="L196" i="16"/>
  <c r="K196" i="16" s="1"/>
  <c r="L197" i="16"/>
  <c r="K197" i="16" s="1"/>
  <c r="L198" i="16"/>
  <c r="K198" i="16" s="1"/>
  <c r="L199" i="16"/>
  <c r="K199" i="16" s="1"/>
  <c r="L200" i="16"/>
  <c r="K200" i="16" s="1"/>
  <c r="L201" i="16"/>
  <c r="K201" i="16" s="1"/>
  <c r="L202" i="16"/>
  <c r="K202" i="16" s="1"/>
  <c r="L203" i="16"/>
  <c r="K203" i="16" s="1"/>
  <c r="L204" i="16"/>
  <c r="K204" i="16" s="1"/>
  <c r="L205" i="16"/>
  <c r="K205" i="16" s="1"/>
  <c r="L206" i="16"/>
  <c r="K206" i="16" s="1"/>
  <c r="L207" i="16"/>
  <c r="K207" i="16" s="1"/>
  <c r="L208" i="16"/>
  <c r="K208" i="16" s="1"/>
  <c r="L209" i="16"/>
  <c r="K209" i="16" s="1"/>
  <c r="L210" i="16"/>
  <c r="K210" i="16" s="1"/>
  <c r="Q12" i="16"/>
  <c r="T12" i="16" s="1"/>
  <c r="Q13" i="16"/>
  <c r="R13" i="16" s="1"/>
  <c r="Q14" i="16"/>
  <c r="S14" i="16" s="1"/>
  <c r="Q15" i="16"/>
  <c r="T15" i="16" s="1"/>
  <c r="Q16" i="16"/>
  <c r="R16" i="16" s="1"/>
  <c r="Q17" i="16"/>
  <c r="T17" i="16" s="1"/>
  <c r="S17" i="16"/>
  <c r="Q18" i="16"/>
  <c r="T18" i="16" s="1"/>
  <c r="Q19" i="16"/>
  <c r="R19" i="16" s="1"/>
  <c r="Q20" i="16"/>
  <c r="R20" i="16" s="1"/>
  <c r="Q21" i="16"/>
  <c r="T21" i="16" s="1"/>
  <c r="Q22" i="16"/>
  <c r="S22" i="16" s="1"/>
  <c r="Q23" i="16"/>
  <c r="R23" i="16" s="1"/>
  <c r="Q24" i="16"/>
  <c r="T24" i="16" s="1"/>
  <c r="Q25" i="16"/>
  <c r="T25" i="16" s="1"/>
  <c r="Q26" i="16"/>
  <c r="T26" i="16" s="1"/>
  <c r="Q27" i="16"/>
  <c r="T27" i="16" s="1"/>
  <c r="Q28" i="16"/>
  <c r="R28" i="16" s="1"/>
  <c r="Q29" i="16"/>
  <c r="R29" i="16" s="1"/>
  <c r="Q30" i="16"/>
  <c r="T30" i="16" s="1"/>
  <c r="Q31" i="16"/>
  <c r="T31" i="16" s="1"/>
  <c r="Q32" i="16"/>
  <c r="R32" i="16" s="1"/>
  <c r="Q33" i="16"/>
  <c r="T33" i="16" s="1"/>
  <c r="Q34" i="16"/>
  <c r="R34" i="16" s="1"/>
  <c r="Q35" i="16"/>
  <c r="S35" i="16" s="1"/>
  <c r="Q36" i="16"/>
  <c r="T36" i="16" s="1"/>
  <c r="Q37" i="16"/>
  <c r="R37" i="16" s="1"/>
  <c r="Q38" i="16"/>
  <c r="T38" i="16" s="1"/>
  <c r="Q39" i="16"/>
  <c r="T39" i="16" s="1"/>
  <c r="Q40" i="16"/>
  <c r="S40" i="16" s="1"/>
  <c r="Q41" i="16"/>
  <c r="T41" i="16" s="1"/>
  <c r="Q42" i="16"/>
  <c r="T42" i="16" s="1"/>
  <c r="Q43" i="16"/>
  <c r="T43" i="16" s="1"/>
  <c r="Q44" i="16"/>
  <c r="R44" i="16" s="1"/>
  <c r="Q45" i="16"/>
  <c r="T45" i="16" s="1"/>
  <c r="Q46" i="16"/>
  <c r="T46" i="16" s="1"/>
  <c r="Q47" i="16"/>
  <c r="S47" i="16" s="1"/>
  <c r="Q48" i="16"/>
  <c r="T48" i="16" s="1"/>
  <c r="Q49" i="16"/>
  <c r="S49" i="16" s="1"/>
  <c r="Q50" i="16"/>
  <c r="R50" i="16" s="1"/>
  <c r="Q51" i="16"/>
  <c r="T51" i="16" s="1"/>
  <c r="Q52" i="16"/>
  <c r="R52" i="16" s="1"/>
  <c r="Q53" i="16"/>
  <c r="R53" i="16" s="1"/>
  <c r="Q54" i="16"/>
  <c r="T54" i="16" s="1"/>
  <c r="Q55" i="16"/>
  <c r="R55" i="16" s="1"/>
  <c r="Q56" i="16"/>
  <c r="R56" i="16" s="1"/>
  <c r="Q57" i="16"/>
  <c r="T57" i="16" s="1"/>
  <c r="Q58" i="16"/>
  <c r="S58" i="16" s="1"/>
  <c r="Q59" i="16"/>
  <c r="T59" i="16" s="1"/>
  <c r="Q60" i="16"/>
  <c r="T60" i="16" s="1"/>
  <c r="Q61" i="16"/>
  <c r="T61" i="16" s="1"/>
  <c r="Q62" i="16"/>
  <c r="S62" i="16" s="1"/>
  <c r="Q63" i="16"/>
  <c r="T63" i="16" s="1"/>
  <c r="Q64" i="16"/>
  <c r="R64" i="16" s="1"/>
  <c r="Q65" i="16"/>
  <c r="R65" i="16" s="1"/>
  <c r="Q66" i="16"/>
  <c r="T66" i="16" s="1"/>
  <c r="Q67" i="16"/>
  <c r="S67" i="16" s="1"/>
  <c r="Q68" i="16"/>
  <c r="R68" i="16" s="1"/>
  <c r="Q69" i="16"/>
  <c r="T69" i="16" s="1"/>
  <c r="Q70" i="16"/>
  <c r="T70" i="16" s="1"/>
  <c r="Q71" i="16"/>
  <c r="S71" i="16" s="1"/>
  <c r="Q72" i="16"/>
  <c r="T72" i="16" s="1"/>
  <c r="Q73" i="16"/>
  <c r="S73" i="16" s="1"/>
  <c r="Q74" i="16"/>
  <c r="T74" i="16" s="1"/>
  <c r="Q75" i="16"/>
  <c r="T75" i="16" s="1"/>
  <c r="Q76" i="16"/>
  <c r="R76" i="16" s="1"/>
  <c r="Q77" i="16"/>
  <c r="R77" i="16" s="1"/>
  <c r="Q78" i="16"/>
  <c r="T78" i="16" s="1"/>
  <c r="Q79" i="16"/>
  <c r="S79" i="16" s="1"/>
  <c r="Q80" i="16"/>
  <c r="S80" i="16" s="1"/>
  <c r="Q81" i="16"/>
  <c r="T81" i="16" s="1"/>
  <c r="Q82" i="16"/>
  <c r="S82" i="16" s="1"/>
  <c r="Q83" i="16"/>
  <c r="R83" i="16" s="1"/>
  <c r="Q84" i="16"/>
  <c r="T84" i="16" s="1"/>
  <c r="Q85" i="16"/>
  <c r="R85" i="16" s="1"/>
  <c r="Q86" i="16"/>
  <c r="T86" i="16" s="1"/>
  <c r="Q87" i="16"/>
  <c r="T87" i="16" s="1"/>
  <c r="Q88" i="16"/>
  <c r="R88" i="16" s="1"/>
  <c r="Q89" i="16"/>
  <c r="R89" i="16" s="1"/>
  <c r="Q90" i="16"/>
  <c r="T90" i="16" s="1"/>
  <c r="Q91" i="16"/>
  <c r="R91" i="16" s="1"/>
  <c r="Q92" i="16"/>
  <c r="R92" i="16" s="1"/>
  <c r="Q93" i="16"/>
  <c r="T93" i="16" s="1"/>
  <c r="Q94" i="16"/>
  <c r="S94" i="16" s="1"/>
  <c r="Q95" i="16"/>
  <c r="S95" i="16" s="1"/>
  <c r="Q96" i="16"/>
  <c r="T96" i="16" s="1"/>
  <c r="Q97" i="16"/>
  <c r="T97" i="16" s="1"/>
  <c r="R97" i="16"/>
  <c r="Q98" i="16"/>
  <c r="R98" i="16" s="1"/>
  <c r="Q99" i="16"/>
  <c r="T99" i="16" s="1"/>
  <c r="Q100" i="16"/>
  <c r="R100" i="16" s="1"/>
  <c r="Q101" i="16"/>
  <c r="R101" i="16" s="1"/>
  <c r="Q102" i="16"/>
  <c r="T102" i="16" s="1"/>
  <c r="Q103" i="16"/>
  <c r="R103" i="16" s="1"/>
  <c r="Q104" i="16"/>
  <c r="R104" i="16" s="1"/>
  <c r="Q105" i="16"/>
  <c r="T105" i="16" s="1"/>
  <c r="Q106" i="16"/>
  <c r="S106" i="16" s="1"/>
  <c r="Q107" i="16"/>
  <c r="S107" i="16" s="1"/>
  <c r="Q108" i="16"/>
  <c r="T108" i="16" s="1"/>
  <c r="Q109" i="16"/>
  <c r="T109" i="16" s="1"/>
  <c r="Q110" i="16"/>
  <c r="T110" i="16" s="1"/>
  <c r="Q111" i="16"/>
  <c r="T111" i="16" s="1"/>
  <c r="Q112" i="16"/>
  <c r="T112" i="16" s="1"/>
  <c r="Q113" i="16"/>
  <c r="T113" i="16" s="1"/>
  <c r="Q114" i="16"/>
  <c r="T114" i="16" s="1"/>
  <c r="Q115" i="16"/>
  <c r="R115" i="16" s="1"/>
  <c r="Q116" i="16"/>
  <c r="R116" i="16" s="1"/>
  <c r="Q117" i="16"/>
  <c r="R117" i="16" s="1"/>
  <c r="Q118" i="16"/>
  <c r="S118" i="16" s="1"/>
  <c r="Q119" i="16"/>
  <c r="T119" i="16" s="1"/>
  <c r="Q120" i="16"/>
  <c r="T120" i="16" s="1"/>
  <c r="Q121" i="16"/>
  <c r="S121" i="16" s="1"/>
  <c r="Q122" i="16"/>
  <c r="T122" i="16" s="1"/>
  <c r="Q123" i="16"/>
  <c r="R123" i="16" s="1"/>
  <c r="Q124" i="16"/>
  <c r="T124" i="16" s="1"/>
  <c r="Q125" i="16"/>
  <c r="T125" i="16" s="1"/>
  <c r="Q126" i="16"/>
  <c r="R126" i="16" s="1"/>
  <c r="Q127" i="16"/>
  <c r="S127" i="16" s="1"/>
  <c r="Q128" i="16"/>
  <c r="T128" i="16" s="1"/>
  <c r="Q129" i="16"/>
  <c r="S129" i="16" s="1"/>
  <c r="Q130" i="16"/>
  <c r="R130" i="16" s="1"/>
  <c r="Q131" i="16"/>
  <c r="T131" i="16" s="1"/>
  <c r="Q132" i="16"/>
  <c r="T132" i="16" s="1"/>
  <c r="R132" i="16"/>
  <c r="Q133" i="16"/>
  <c r="T133" i="16" s="1"/>
  <c r="Q134" i="16"/>
  <c r="T134" i="16" s="1"/>
  <c r="Q135" i="16"/>
  <c r="S135" i="16" s="1"/>
  <c r="Q136" i="16"/>
  <c r="R136" i="16" s="1"/>
  <c r="Q137" i="16"/>
  <c r="T137" i="16" s="1"/>
  <c r="Q138" i="16"/>
  <c r="S138" i="16" s="1"/>
  <c r="Q139" i="16"/>
  <c r="R139" i="16" s="1"/>
  <c r="Q140" i="16"/>
  <c r="T140" i="16" s="1"/>
  <c r="Q141" i="16"/>
  <c r="R141" i="16" s="1"/>
  <c r="Q142" i="16"/>
  <c r="S142" i="16" s="1"/>
  <c r="Q143" i="16"/>
  <c r="T143" i="16" s="1"/>
  <c r="Q144" i="16"/>
  <c r="T144" i="16" s="1"/>
  <c r="Q145" i="16"/>
  <c r="T145" i="16" s="1"/>
  <c r="Q146" i="16"/>
  <c r="T146" i="16" s="1"/>
  <c r="Q147" i="16"/>
  <c r="S147" i="16" s="1"/>
  <c r="Q148" i="16"/>
  <c r="T148" i="16" s="1"/>
  <c r="Q149" i="16"/>
  <c r="S149" i="16" s="1"/>
  <c r="Q150" i="16"/>
  <c r="R150" i="16" s="1"/>
  <c r="Q151" i="16"/>
  <c r="T151" i="16" s="1"/>
  <c r="Q152" i="16"/>
  <c r="T152" i="16" s="1"/>
  <c r="Q153" i="16"/>
  <c r="R153" i="16" s="1"/>
  <c r="Q154" i="16"/>
  <c r="T154" i="16" s="1"/>
  <c r="Q155" i="16"/>
  <c r="S155" i="16" s="1"/>
  <c r="Q156" i="16"/>
  <c r="R156" i="16" s="1"/>
  <c r="Q157" i="16"/>
  <c r="T157" i="16" s="1"/>
  <c r="Q158" i="16"/>
  <c r="R158" i="16" s="1"/>
  <c r="Q159" i="16"/>
  <c r="T159" i="16" s="1"/>
  <c r="Q160" i="16"/>
  <c r="R160" i="16" s="1"/>
  <c r="Q161" i="16"/>
  <c r="R161" i="16" s="1"/>
  <c r="Q162" i="16"/>
  <c r="T162" i="16" s="1"/>
  <c r="Q163" i="16"/>
  <c r="S163" i="16" s="1"/>
  <c r="Q164" i="16"/>
  <c r="S164" i="16" s="1"/>
  <c r="Q165" i="16"/>
  <c r="T165" i="16" s="1"/>
  <c r="Q166" i="16"/>
  <c r="T166" i="16" s="1"/>
  <c r="Q167" i="16"/>
  <c r="S167" i="16" s="1"/>
  <c r="Q168" i="16"/>
  <c r="T168" i="16" s="1"/>
  <c r="Q169" i="16"/>
  <c r="R169" i="16" s="1"/>
  <c r="Q170" i="16"/>
  <c r="R170" i="16" s="1"/>
  <c r="L20" i="16"/>
  <c r="K20" i="16" s="1"/>
  <c r="L25" i="16"/>
  <c r="K25" i="16" s="1"/>
  <c r="L19" i="16"/>
  <c r="K19" i="16" s="1"/>
  <c r="L21" i="16"/>
  <c r="K21" i="16" s="1"/>
  <c r="L22" i="16"/>
  <c r="K22" i="16" s="1"/>
  <c r="L36" i="16"/>
  <c r="K36" i="16" s="1"/>
  <c r="L49" i="16"/>
  <c r="K49" i="16" s="1"/>
  <c r="L68" i="16"/>
  <c r="K68" i="16" s="1"/>
  <c r="L67" i="16"/>
  <c r="K67" i="16" s="1"/>
  <c r="L109" i="16"/>
  <c r="K109" i="16" s="1"/>
  <c r="R70" i="18" l="1"/>
  <c r="R58" i="18"/>
  <c r="R43" i="18"/>
  <c r="S49" i="18"/>
  <c r="R49" i="18"/>
  <c r="S67" i="18"/>
  <c r="R76" i="18"/>
  <c r="R67" i="18"/>
  <c r="R93" i="18"/>
  <c r="S84" i="18"/>
  <c r="S93" i="18"/>
  <c r="R84" i="18"/>
  <c r="T99" i="18"/>
  <c r="S108" i="18"/>
  <c r="S99" i="18"/>
  <c r="T82" i="18"/>
  <c r="R108" i="18"/>
  <c r="S82" i="18"/>
  <c r="S114" i="18"/>
  <c r="S78" i="18"/>
  <c r="T78" i="18"/>
  <c r="R114" i="18"/>
  <c r="R96" i="18"/>
  <c r="T87" i="18"/>
  <c r="S70" i="18"/>
  <c r="S43" i="18"/>
  <c r="R79" i="18"/>
  <c r="R61" i="18"/>
  <c r="R111" i="18"/>
  <c r="S102" i="18"/>
  <c r="S87" i="18"/>
  <c r="R102" i="18"/>
  <c r="S55" i="18"/>
  <c r="R55" i="18"/>
  <c r="S46" i="18"/>
  <c r="S117" i="18"/>
  <c r="R117" i="18"/>
  <c r="S64" i="18"/>
  <c r="S120" i="18"/>
  <c r="T76" i="18"/>
  <c r="R46" i="18"/>
  <c r="R120" i="18"/>
  <c r="S61" i="18"/>
  <c r="T105" i="18"/>
  <c r="T111" i="18"/>
  <c r="S105" i="18"/>
  <c r="S73" i="18"/>
  <c r="S79" i="18"/>
  <c r="R73" i="18"/>
  <c r="L122" i="18"/>
  <c r="T52" i="18"/>
  <c r="S90" i="18"/>
  <c r="T58" i="18"/>
  <c r="S52" i="18"/>
  <c r="S96" i="18"/>
  <c r="R90" i="18"/>
  <c r="K122" i="18"/>
  <c r="S51" i="17"/>
  <c r="R51" i="17"/>
  <c r="R27" i="17"/>
  <c r="S27" i="17"/>
  <c r="T27" i="17"/>
  <c r="R15" i="17"/>
  <c r="S15" i="17"/>
  <c r="R122" i="17"/>
  <c r="R133" i="17"/>
  <c r="S133" i="17"/>
  <c r="T133" i="17"/>
  <c r="R109" i="17"/>
  <c r="S109" i="17"/>
  <c r="T85" i="17"/>
  <c r="R85" i="17"/>
  <c r="S85" i="17"/>
  <c r="S13" i="17"/>
  <c r="T13" i="17"/>
  <c r="R156" i="17"/>
  <c r="S156" i="17"/>
  <c r="T156" i="17"/>
  <c r="R144" i="17"/>
  <c r="S144" i="17"/>
  <c r="R108" i="17"/>
  <c r="S108" i="17"/>
  <c r="T108" i="17"/>
  <c r="R72" i="17"/>
  <c r="S72" i="17"/>
  <c r="T72" i="17"/>
  <c r="S48" i="17"/>
  <c r="T48" i="17"/>
  <c r="T145" i="17"/>
  <c r="T121" i="17"/>
  <c r="R143" i="17"/>
  <c r="S143" i="17"/>
  <c r="S119" i="17"/>
  <c r="R119" i="17"/>
  <c r="S145" i="17"/>
  <c r="S121" i="17"/>
  <c r="S118" i="17"/>
  <c r="T118" i="17"/>
  <c r="T94" i="17"/>
  <c r="R94" i="17"/>
  <c r="S94" i="17"/>
  <c r="T58" i="17"/>
  <c r="R58" i="17"/>
  <c r="R22" i="17"/>
  <c r="S22" i="17"/>
  <c r="T22" i="17"/>
  <c r="T159" i="17"/>
  <c r="T143" i="17"/>
  <c r="S159" i="17"/>
  <c r="R142" i="17"/>
  <c r="R118" i="17"/>
  <c r="R8" i="17"/>
  <c r="T57" i="17"/>
  <c r="S57" i="17"/>
  <c r="T7" i="17"/>
  <c r="T70" i="17"/>
  <c r="S25" i="17"/>
  <c r="S16" i="17"/>
  <c r="S161" i="17"/>
  <c r="T147" i="17"/>
  <c r="T138" i="17"/>
  <c r="S130" i="17"/>
  <c r="S70" i="17"/>
  <c r="T25" i="17"/>
  <c r="T16" i="17"/>
  <c r="T130" i="17"/>
  <c r="S11" i="17"/>
  <c r="T6" i="17"/>
  <c r="R161" i="17"/>
  <c r="S147" i="17"/>
  <c r="S138" i="17"/>
  <c r="S134" i="17"/>
  <c r="T124" i="17"/>
  <c r="X20" i="17" s="1"/>
  <c r="AA33" i="17" s="1"/>
  <c r="T105" i="17"/>
  <c r="T95" i="17"/>
  <c r="T84" i="17"/>
  <c r="T29" i="17"/>
  <c r="S154" i="17"/>
  <c r="T150" i="17"/>
  <c r="T142" i="17"/>
  <c r="S124" i="17"/>
  <c r="T119" i="17"/>
  <c r="S105" i="17"/>
  <c r="S95" i="17"/>
  <c r="S84" i="17"/>
  <c r="T54" i="17"/>
  <c r="S49" i="17"/>
  <c r="T24" i="17"/>
  <c r="T15" i="17"/>
  <c r="R154" i="17"/>
  <c r="S150" i="17"/>
  <c r="R146" i="17"/>
  <c r="T129" i="17"/>
  <c r="S73" i="17"/>
  <c r="T64" i="17"/>
  <c r="R49" i="17"/>
  <c r="T26" i="17"/>
  <c r="T19" i="17"/>
  <c r="T160" i="17"/>
  <c r="T107" i="17"/>
  <c r="T93" i="17"/>
  <c r="T88" i="17"/>
  <c r="T30" i="17"/>
  <c r="S26" i="17"/>
  <c r="S19" i="17"/>
  <c r="S160" i="17"/>
  <c r="T151" i="17"/>
  <c r="T126" i="17"/>
  <c r="T115" i="17"/>
  <c r="T111" i="17"/>
  <c r="S107" i="17"/>
  <c r="S93" i="17"/>
  <c r="S88" i="17"/>
  <c r="S30" i="17"/>
  <c r="S126" i="17"/>
  <c r="S115" i="17"/>
  <c r="S78" i="17"/>
  <c r="T118" i="18"/>
  <c r="T115" i="18"/>
  <c r="T112" i="18"/>
  <c r="T109" i="18"/>
  <c r="T106" i="18"/>
  <c r="T103" i="18"/>
  <c r="T100" i="18"/>
  <c r="T97" i="18"/>
  <c r="T94" i="18"/>
  <c r="T91" i="18"/>
  <c r="T88" i="18"/>
  <c r="T85" i="18"/>
  <c r="T80" i="18"/>
  <c r="T77" i="18"/>
  <c r="T74" i="18"/>
  <c r="T71" i="18"/>
  <c r="T68" i="18"/>
  <c r="T65" i="18"/>
  <c r="T62" i="18"/>
  <c r="T59" i="18"/>
  <c r="T56" i="18"/>
  <c r="T53" i="18"/>
  <c r="T50" i="18"/>
  <c r="T47" i="18"/>
  <c r="T44" i="18"/>
  <c r="S118" i="18"/>
  <c r="S115" i="18"/>
  <c r="S112" i="18"/>
  <c r="S109" i="18"/>
  <c r="S106" i="18"/>
  <c r="S103" i="18"/>
  <c r="S100" i="18"/>
  <c r="S97" i="18"/>
  <c r="S94" i="18"/>
  <c r="S91" i="18"/>
  <c r="S88" i="18"/>
  <c r="S85" i="18"/>
  <c r="S80" i="18"/>
  <c r="S77" i="18"/>
  <c r="S74" i="18"/>
  <c r="S71" i="18"/>
  <c r="S68" i="18"/>
  <c r="S65" i="18"/>
  <c r="S62" i="18"/>
  <c r="S59" i="18"/>
  <c r="S56" i="18"/>
  <c r="S53" i="18"/>
  <c r="S50" i="18"/>
  <c r="S47" i="18"/>
  <c r="S44" i="18"/>
  <c r="T119" i="18"/>
  <c r="T116" i="18"/>
  <c r="T113" i="18"/>
  <c r="T110" i="18"/>
  <c r="T107" i="18"/>
  <c r="T104" i="18"/>
  <c r="T101" i="18"/>
  <c r="T98" i="18"/>
  <c r="T95" i="18"/>
  <c r="T92" i="18"/>
  <c r="T89" i="18"/>
  <c r="T86" i="18"/>
  <c r="T83" i="18"/>
  <c r="T81" i="18"/>
  <c r="T75" i="18"/>
  <c r="T72" i="18"/>
  <c r="T69" i="18"/>
  <c r="T66" i="18"/>
  <c r="T63" i="18"/>
  <c r="T60" i="18"/>
  <c r="T57" i="18"/>
  <c r="T54" i="18"/>
  <c r="T51" i="18"/>
  <c r="T48" i="18"/>
  <c r="T45" i="18"/>
  <c r="T42" i="18"/>
  <c r="S119" i="18"/>
  <c r="S116" i="18"/>
  <c r="S113" i="18"/>
  <c r="S110" i="18"/>
  <c r="S107" i="18"/>
  <c r="S104" i="18"/>
  <c r="S101" i="18"/>
  <c r="S98" i="18"/>
  <c r="S95" i="18"/>
  <c r="S92" i="18"/>
  <c r="S89" i="18"/>
  <c r="S86" i="18"/>
  <c r="S83" i="18"/>
  <c r="S81" i="18"/>
  <c r="S75" i="18"/>
  <c r="S72" i="18"/>
  <c r="S69" i="18"/>
  <c r="S66" i="18"/>
  <c r="S63" i="18"/>
  <c r="S60" i="18"/>
  <c r="S57" i="18"/>
  <c r="S54" i="18"/>
  <c r="S51" i="18"/>
  <c r="S48" i="18"/>
  <c r="S45" i="18"/>
  <c r="S42" i="18"/>
  <c r="T199" i="16"/>
  <c r="T184" i="16"/>
  <c r="S199" i="16"/>
  <c r="S184" i="16"/>
  <c r="T176" i="16"/>
  <c r="T188" i="16"/>
  <c r="T194" i="16"/>
  <c r="S188" i="16"/>
  <c r="R200" i="16"/>
  <c r="S194" i="16"/>
  <c r="R182" i="16"/>
  <c r="T181" i="16"/>
  <c r="R198" i="16"/>
  <c r="S191" i="16"/>
  <c r="S175" i="16"/>
  <c r="K164" i="17"/>
  <c r="L164" i="17"/>
  <c r="T28" i="17"/>
  <c r="X19" i="17" s="1"/>
  <c r="AA32" i="17" s="1"/>
  <c r="T14" i="17"/>
  <c r="T157" i="17"/>
  <c r="T139" i="17"/>
  <c r="T127" i="17"/>
  <c r="T110" i="17"/>
  <c r="T98" i="17"/>
  <c r="T91" i="17"/>
  <c r="T75" i="17"/>
  <c r="T63" i="17"/>
  <c r="T55" i="17"/>
  <c r="S28" i="17"/>
  <c r="T17" i="17"/>
  <c r="S14" i="17"/>
  <c r="T10" i="17"/>
  <c r="S157" i="17"/>
  <c r="T146" i="17"/>
  <c r="S139" i="17"/>
  <c r="S127" i="17"/>
  <c r="T113" i="17"/>
  <c r="S110" i="17"/>
  <c r="S102" i="17"/>
  <c r="S98" i="17"/>
  <c r="S91" i="17"/>
  <c r="T87" i="17"/>
  <c r="S75" i="17"/>
  <c r="S67" i="17"/>
  <c r="S63" i="17"/>
  <c r="S55" i="17"/>
  <c r="T51" i="17"/>
  <c r="S21" i="17"/>
  <c r="T123" i="17"/>
  <c r="R102" i="17"/>
  <c r="R67" i="17"/>
  <c r="R89" i="17"/>
  <c r="S89" i="17"/>
  <c r="R71" i="17"/>
  <c r="S71" i="17"/>
  <c r="R53" i="17"/>
  <c r="S53" i="17"/>
  <c r="R92" i="17"/>
  <c r="S92" i="17"/>
  <c r="R74" i="17"/>
  <c r="S74" i="17"/>
  <c r="R56" i="17"/>
  <c r="S56" i="17"/>
  <c r="R77" i="17"/>
  <c r="S77" i="17"/>
  <c r="R59" i="17"/>
  <c r="S59" i="17"/>
  <c r="T155" i="17"/>
  <c r="T120" i="17"/>
  <c r="R97" i="17"/>
  <c r="S97" i="17"/>
  <c r="R80" i="17"/>
  <c r="S80" i="17"/>
  <c r="R62" i="17"/>
  <c r="S62" i="17"/>
  <c r="T9" i="17"/>
  <c r="T158" i="17"/>
  <c r="S155" i="17"/>
  <c r="T132" i="17"/>
  <c r="T122" i="17"/>
  <c r="S120" i="17"/>
  <c r="T96" i="17"/>
  <c r="T79" i="17"/>
  <c r="T61" i="17"/>
  <c r="T12" i="17"/>
  <c r="S9" i="17"/>
  <c r="T135" i="17"/>
  <c r="S132" i="17"/>
  <c r="R100" i="17"/>
  <c r="S100" i="17"/>
  <c r="R83" i="17"/>
  <c r="S83" i="17"/>
  <c r="R65" i="17"/>
  <c r="S65" i="17"/>
  <c r="R47" i="17"/>
  <c r="S47" i="17"/>
  <c r="T18" i="17"/>
  <c r="T8" i="17"/>
  <c r="S5" i="17"/>
  <c r="T141" i="17"/>
  <c r="T131" i="17"/>
  <c r="S128" i="17"/>
  <c r="T106" i="17"/>
  <c r="R103" i="17"/>
  <c r="S103" i="17"/>
  <c r="S99" i="17"/>
  <c r="R86" i="17"/>
  <c r="S86" i="17"/>
  <c r="S82" i="17"/>
  <c r="R68" i="17"/>
  <c r="S68" i="17"/>
  <c r="S64" i="17"/>
  <c r="R50" i="17"/>
  <c r="S50" i="17"/>
  <c r="T21" i="17"/>
  <c r="S18" i="17"/>
  <c r="T144" i="17"/>
  <c r="S141" i="17"/>
  <c r="T109" i="17"/>
  <c r="S106" i="17"/>
  <c r="T89" i="17"/>
  <c r="T71" i="17"/>
  <c r="T53" i="17"/>
  <c r="S207" i="16"/>
  <c r="R207" i="16"/>
  <c r="T210" i="16"/>
  <c r="T206" i="16"/>
  <c r="R193" i="16"/>
  <c r="R175" i="16"/>
  <c r="S44" i="16"/>
  <c r="S210" i="16"/>
  <c r="S206" i="16"/>
  <c r="T196" i="16"/>
  <c r="R192" i="16"/>
  <c r="T178" i="16"/>
  <c r="S196" i="16"/>
  <c r="T187" i="16"/>
  <c r="S178" i="16"/>
  <c r="S30" i="16"/>
  <c r="R205" i="16"/>
  <c r="S200" i="16"/>
  <c r="S187" i="16"/>
  <c r="S182" i="16"/>
  <c r="R208" i="16"/>
  <c r="T204" i="16"/>
  <c r="R201" i="16"/>
  <c r="T197" i="16"/>
  <c r="T190" i="16"/>
  <c r="R183" i="16"/>
  <c r="T179" i="16"/>
  <c r="S204" i="16"/>
  <c r="S197" i="16"/>
  <c r="S190" i="16"/>
  <c r="S179" i="16"/>
  <c r="R186" i="16"/>
  <c r="T208" i="16"/>
  <c r="T205" i="16"/>
  <c r="T201" i="16"/>
  <c r="T198" i="16"/>
  <c r="T195" i="16"/>
  <c r="T192" i="16"/>
  <c r="T189" i="16"/>
  <c r="T186" i="16"/>
  <c r="T183" i="16"/>
  <c r="T180" i="16"/>
  <c r="T177" i="16"/>
  <c r="R48" i="16"/>
  <c r="R27" i="16"/>
  <c r="R17" i="16"/>
  <c r="R125" i="16"/>
  <c r="R167" i="16"/>
  <c r="R144" i="16"/>
  <c r="R112" i="16"/>
  <c r="S85" i="16"/>
  <c r="R40" i="16"/>
  <c r="T64" i="16"/>
  <c r="T73" i="16"/>
  <c r="S64" i="16"/>
  <c r="R137" i="16"/>
  <c r="R73" i="16"/>
  <c r="R109" i="16"/>
  <c r="R58" i="16"/>
  <c r="R143" i="16"/>
  <c r="S133" i="16"/>
  <c r="R124" i="16"/>
  <c r="R93" i="16"/>
  <c r="R43" i="16"/>
  <c r="R33" i="16"/>
  <c r="T150" i="16"/>
  <c r="S150" i="16"/>
  <c r="S132" i="16"/>
  <c r="R22" i="16"/>
  <c r="R164" i="16"/>
  <c r="R155" i="16"/>
  <c r="R146" i="16"/>
  <c r="R138" i="16"/>
  <c r="R79" i="16"/>
  <c r="R118" i="16"/>
  <c r="S109" i="16"/>
  <c r="R49" i="16"/>
  <c r="S92" i="16"/>
  <c r="S144" i="16"/>
  <c r="T118" i="16"/>
  <c r="S70" i="16"/>
  <c r="T138" i="16"/>
  <c r="R113" i="16"/>
  <c r="R95" i="16"/>
  <c r="R86" i="16"/>
  <c r="R70" i="16"/>
  <c r="S43" i="16"/>
  <c r="S112" i="16"/>
  <c r="T85" i="16"/>
  <c r="S76" i="16"/>
  <c r="T49" i="16"/>
  <c r="R127" i="16"/>
  <c r="S33" i="16"/>
  <c r="R25" i="16"/>
  <c r="R165" i="16"/>
  <c r="R41" i="16"/>
  <c r="S168" i="16"/>
  <c r="T161" i="16"/>
  <c r="R121" i="16"/>
  <c r="R99" i="16"/>
  <c r="R75" i="16"/>
  <c r="S69" i="16"/>
  <c r="R62" i="16"/>
  <c r="R168" i="16"/>
  <c r="S161" i="16"/>
  <c r="R154" i="16"/>
  <c r="R142" i="16"/>
  <c r="T127" i="16"/>
  <c r="S108" i="16"/>
  <c r="R69" i="16"/>
  <c r="S39" i="16"/>
  <c r="R31" i="16"/>
  <c r="S146" i="16"/>
  <c r="R120" i="16"/>
  <c r="S113" i="16"/>
  <c r="R74" i="16"/>
  <c r="R51" i="16"/>
  <c r="T44" i="16"/>
  <c r="R39" i="16"/>
  <c r="R152" i="16"/>
  <c r="R140" i="16"/>
  <c r="R133" i="16"/>
  <c r="R119" i="16"/>
  <c r="R106" i="16"/>
  <c r="R80" i="16"/>
  <c r="R59" i="16"/>
  <c r="R30" i="16"/>
  <c r="T80" i="16"/>
  <c r="R166" i="16"/>
  <c r="S153" i="16"/>
  <c r="R147" i="16"/>
  <c r="S143" i="16"/>
  <c r="S137" i="16"/>
  <c r="S86" i="16"/>
  <c r="S41" i="16"/>
  <c r="T34" i="16"/>
  <c r="R14" i="16"/>
  <c r="S46" i="16"/>
  <c r="S34" i="16"/>
  <c r="S21" i="16"/>
  <c r="S165" i="16"/>
  <c r="S152" i="16"/>
  <c r="R122" i="16"/>
  <c r="S93" i="16"/>
  <c r="R67" i="16"/>
  <c r="S60" i="16"/>
  <c r="S51" i="16"/>
  <c r="R46" i="16"/>
  <c r="S28" i="16"/>
  <c r="R21" i="16"/>
  <c r="T53" i="16"/>
  <c r="T13" i="16"/>
  <c r="S105" i="16"/>
  <c r="S53" i="16"/>
  <c r="T37" i="16"/>
  <c r="S13" i="16"/>
  <c r="S128" i="16"/>
  <c r="R105" i="16"/>
  <c r="S96" i="16"/>
  <c r="S90" i="16"/>
  <c r="R66" i="16"/>
  <c r="S37" i="16"/>
  <c r="S26" i="16"/>
  <c r="R163" i="16"/>
  <c r="S134" i="16"/>
  <c r="R128" i="16"/>
  <c r="S122" i="16"/>
  <c r="R96" i="16"/>
  <c r="R90" i="16"/>
  <c r="R84" i="16"/>
  <c r="R71" i="16"/>
  <c r="S59" i="16"/>
  <c r="R47" i="16"/>
  <c r="S31" i="16"/>
  <c r="R26" i="16"/>
  <c r="T100" i="16"/>
  <c r="T89" i="16"/>
  <c r="T56" i="16"/>
  <c r="S157" i="16"/>
  <c r="S100" i="16"/>
  <c r="S89" i="16"/>
  <c r="S72" i="16"/>
  <c r="S61" i="16"/>
  <c r="S56" i="16"/>
  <c r="T40" i="16"/>
  <c r="R162" i="16"/>
  <c r="R157" i="16"/>
  <c r="R135" i="16"/>
  <c r="R129" i="16"/>
  <c r="S124" i="16"/>
  <c r="T76" i="16"/>
  <c r="R72" i="16"/>
  <c r="R61" i="16"/>
  <c r="R35" i="16"/>
  <c r="S25" i="16"/>
  <c r="R18" i="16"/>
  <c r="T169" i="16"/>
  <c r="T116" i="16"/>
  <c r="T77" i="16"/>
  <c r="S169" i="16"/>
  <c r="T149" i="16"/>
  <c r="S145" i="16"/>
  <c r="T135" i="16"/>
  <c r="S131" i="16"/>
  <c r="S116" i="16"/>
  <c r="S77" i="16"/>
  <c r="S57" i="16"/>
  <c r="S38" i="16"/>
  <c r="S24" i="16"/>
  <c r="T164" i="16"/>
  <c r="T153" i="16"/>
  <c r="R149" i="16"/>
  <c r="R145" i="16"/>
  <c r="S140" i="16"/>
  <c r="R131" i="16"/>
  <c r="S120" i="16"/>
  <c r="S97" i="16"/>
  <c r="T92" i="16"/>
  <c r="S87" i="16"/>
  <c r="R82" i="16"/>
  <c r="R57" i="16"/>
  <c r="R38" i="16"/>
  <c r="T28" i="16"/>
  <c r="R24" i="16"/>
  <c r="T141" i="16"/>
  <c r="T117" i="16"/>
  <c r="T98" i="16"/>
  <c r="T50" i="16"/>
  <c r="T23" i="16"/>
  <c r="T155" i="16"/>
  <c r="T147" i="16"/>
  <c r="S141" i="16"/>
  <c r="S117" i="16"/>
  <c r="S110" i="16"/>
  <c r="T106" i="16"/>
  <c r="S102" i="16"/>
  <c r="S98" i="16"/>
  <c r="T82" i="16"/>
  <c r="T62" i="16"/>
  <c r="S54" i="16"/>
  <c r="S50" i="16"/>
  <c r="S23" i="16"/>
  <c r="T14" i="16"/>
  <c r="S166" i="16"/>
  <c r="S162" i="16"/>
  <c r="R110" i="16"/>
  <c r="R102" i="16"/>
  <c r="R94" i="16"/>
  <c r="S74" i="16"/>
  <c r="S66" i="16"/>
  <c r="R54" i="16"/>
  <c r="S18" i="16"/>
  <c r="T156" i="16"/>
  <c r="R134" i="16"/>
  <c r="T130" i="16"/>
  <c r="T115" i="16"/>
  <c r="R108" i="16"/>
  <c r="T103" i="16"/>
  <c r="S99" i="16"/>
  <c r="R87" i="16"/>
  <c r="T83" i="16"/>
  <c r="R60" i="16"/>
  <c r="T20" i="16"/>
  <c r="R12" i="16"/>
  <c r="T167" i="16"/>
  <c r="S159" i="16"/>
  <c r="S130" i="16"/>
  <c r="S111" i="16"/>
  <c r="S103" i="16"/>
  <c r="S83" i="16"/>
  <c r="T79" i="16"/>
  <c r="T67" i="16"/>
  <c r="S63" i="16"/>
  <c r="T47" i="16"/>
  <c r="S36" i="16"/>
  <c r="S20" i="16"/>
  <c r="S15" i="16"/>
  <c r="S156" i="16"/>
  <c r="T121" i="16"/>
  <c r="S115" i="16"/>
  <c r="T95" i="16"/>
  <c r="R159" i="16"/>
  <c r="S125" i="16"/>
  <c r="R111" i="16"/>
  <c r="R107" i="16"/>
  <c r="S75" i="16"/>
  <c r="R63" i="16"/>
  <c r="R36" i="16"/>
  <c r="S27" i="16"/>
  <c r="R15" i="16"/>
  <c r="T65" i="16"/>
  <c r="T16" i="16"/>
  <c r="S170" i="16"/>
  <c r="S136" i="16"/>
  <c r="S123" i="16"/>
  <c r="S114" i="16"/>
  <c r="T104" i="16"/>
  <c r="T91" i="16"/>
  <c r="S88" i="16"/>
  <c r="S78" i="16"/>
  <c r="T68" i="16"/>
  <c r="S65" i="16"/>
  <c r="T55" i="16"/>
  <c r="S52" i="16"/>
  <c r="S42" i="16"/>
  <c r="T32" i="16"/>
  <c r="S29" i="16"/>
  <c r="T19" i="16"/>
  <c r="S16" i="16"/>
  <c r="T170" i="16"/>
  <c r="T158" i="16"/>
  <c r="T136" i="16"/>
  <c r="T123" i="16"/>
  <c r="T101" i="16"/>
  <c r="T88" i="16"/>
  <c r="T52" i="16"/>
  <c r="T29" i="16"/>
  <c r="T160" i="16"/>
  <c r="S158" i="16"/>
  <c r="S148" i="16"/>
  <c r="T139" i="16"/>
  <c r="T126" i="16"/>
  <c r="S101" i="16"/>
  <c r="T163" i="16"/>
  <c r="S160" i="16"/>
  <c r="S151" i="16"/>
  <c r="R148" i="16"/>
  <c r="T142" i="16"/>
  <c r="S139" i="16"/>
  <c r="T129" i="16"/>
  <c r="S126" i="16"/>
  <c r="R114" i="16"/>
  <c r="T107" i="16"/>
  <c r="S104" i="16"/>
  <c r="T94" i="16"/>
  <c r="S91" i="16"/>
  <c r="S81" i="16"/>
  <c r="R78" i="16"/>
  <c r="T71" i="16"/>
  <c r="S68" i="16"/>
  <c r="T58" i="16"/>
  <c r="S55" i="16"/>
  <c r="S45" i="16"/>
  <c r="R42" i="16"/>
  <c r="T35" i="16"/>
  <c r="S32" i="16"/>
  <c r="T22" i="16"/>
  <c r="S19" i="16"/>
  <c r="S154" i="16"/>
  <c r="R151" i="16"/>
  <c r="S119" i="16"/>
  <c r="S84" i="16"/>
  <c r="R81" i="16"/>
  <c r="S48" i="16"/>
  <c r="R45" i="16"/>
  <c r="S12" i="16"/>
  <c r="X13" i="17" l="1"/>
  <c r="Q3" i="16"/>
  <c r="Q4" i="16"/>
  <c r="R4" i="16" s="1"/>
  <c r="Q5" i="16"/>
  <c r="R5" i="16" s="1"/>
  <c r="L174" i="16"/>
  <c r="K174" i="16" s="1"/>
  <c r="L173" i="16"/>
  <c r="K173" i="16" s="1"/>
  <c r="L172" i="16"/>
  <c r="K172" i="16" s="1"/>
  <c r="L171" i="16"/>
  <c r="K171" i="16" s="1"/>
  <c r="L170" i="16"/>
  <c r="K170" i="16" s="1"/>
  <c r="L169" i="16"/>
  <c r="K169" i="16" s="1"/>
  <c r="L168" i="16"/>
  <c r="K168" i="16" s="1"/>
  <c r="L167" i="16"/>
  <c r="K167" i="16" s="1"/>
  <c r="L166" i="16"/>
  <c r="K166" i="16" s="1"/>
  <c r="L165" i="16"/>
  <c r="K165" i="16" s="1"/>
  <c r="L164" i="16"/>
  <c r="K164" i="16" s="1"/>
  <c r="L163" i="16"/>
  <c r="K163" i="16" s="1"/>
  <c r="L162" i="16"/>
  <c r="K162" i="16" s="1"/>
  <c r="L161" i="16"/>
  <c r="K161" i="16" s="1"/>
  <c r="L160" i="16"/>
  <c r="K160" i="16" s="1"/>
  <c r="L159" i="16"/>
  <c r="K159" i="16" s="1"/>
  <c r="L158" i="16"/>
  <c r="K158" i="16" s="1"/>
  <c r="L157" i="16"/>
  <c r="K157" i="16" s="1"/>
  <c r="L156" i="16"/>
  <c r="K156" i="16" s="1"/>
  <c r="L155" i="16"/>
  <c r="K155" i="16" s="1"/>
  <c r="L154" i="16"/>
  <c r="K154" i="16" s="1"/>
  <c r="L153" i="16"/>
  <c r="K153" i="16" s="1"/>
  <c r="L152" i="16"/>
  <c r="K152" i="16" s="1"/>
  <c r="L151" i="16"/>
  <c r="K151" i="16" s="1"/>
  <c r="L150" i="16"/>
  <c r="K150" i="16" s="1"/>
  <c r="L149" i="16"/>
  <c r="K149" i="16" s="1"/>
  <c r="L148" i="16"/>
  <c r="K148" i="16" s="1"/>
  <c r="L147" i="16"/>
  <c r="K147" i="16" s="1"/>
  <c r="L146" i="16"/>
  <c r="K146" i="16" s="1"/>
  <c r="L145" i="16"/>
  <c r="K145" i="16" s="1"/>
  <c r="L144" i="16"/>
  <c r="K144" i="16" s="1"/>
  <c r="L143" i="16"/>
  <c r="K143" i="16" s="1"/>
  <c r="L142" i="16"/>
  <c r="K142" i="16" s="1"/>
  <c r="L141" i="16"/>
  <c r="K141" i="16" s="1"/>
  <c r="L140" i="16"/>
  <c r="K140" i="16" s="1"/>
  <c r="L139" i="16"/>
  <c r="K139" i="16" s="1"/>
  <c r="L138" i="16"/>
  <c r="K138" i="16" s="1"/>
  <c r="L137" i="16"/>
  <c r="K137" i="16" s="1"/>
  <c r="L136" i="16"/>
  <c r="K136" i="16" s="1"/>
  <c r="L135" i="16"/>
  <c r="K135" i="16" s="1"/>
  <c r="L134" i="16"/>
  <c r="K134" i="16" s="1"/>
  <c r="L133" i="16"/>
  <c r="K133" i="16" s="1"/>
  <c r="L132" i="16"/>
  <c r="K132" i="16" s="1"/>
  <c r="L131" i="16"/>
  <c r="K131" i="16" s="1"/>
  <c r="L130" i="16"/>
  <c r="K130" i="16" s="1"/>
  <c r="L129" i="16"/>
  <c r="K129" i="16" s="1"/>
  <c r="L128" i="16"/>
  <c r="K128" i="16" s="1"/>
  <c r="L127" i="16"/>
  <c r="K127" i="16" s="1"/>
  <c r="L126" i="16"/>
  <c r="K126" i="16" s="1"/>
  <c r="L125" i="16"/>
  <c r="K125" i="16" s="1"/>
  <c r="L124" i="16"/>
  <c r="K124" i="16" s="1"/>
  <c r="L123" i="16"/>
  <c r="K123" i="16" s="1"/>
  <c r="L122" i="16"/>
  <c r="K122" i="16" s="1"/>
  <c r="L121" i="16"/>
  <c r="K121" i="16" s="1"/>
  <c r="L120" i="16"/>
  <c r="K120" i="16" s="1"/>
  <c r="L119" i="16"/>
  <c r="K119" i="16" s="1"/>
  <c r="L118" i="16"/>
  <c r="K118" i="16" s="1"/>
  <c r="L117" i="16"/>
  <c r="K117" i="16" s="1"/>
  <c r="L116" i="16"/>
  <c r="K116" i="16" s="1"/>
  <c r="L115" i="16"/>
  <c r="K115" i="16" s="1"/>
  <c r="L114" i="16"/>
  <c r="K114" i="16" s="1"/>
  <c r="L113" i="16"/>
  <c r="K113" i="16" s="1"/>
  <c r="L112" i="16"/>
  <c r="K112" i="16" s="1"/>
  <c r="L111" i="16"/>
  <c r="K111" i="16" s="1"/>
  <c r="L110" i="16"/>
  <c r="K110" i="16" s="1"/>
  <c r="L108" i="16"/>
  <c r="K108" i="16" s="1"/>
  <c r="L107" i="16"/>
  <c r="K107" i="16" s="1"/>
  <c r="L106" i="16"/>
  <c r="K106" i="16" s="1"/>
  <c r="L105" i="16"/>
  <c r="K105" i="16" s="1"/>
  <c r="L104" i="16"/>
  <c r="K104" i="16" s="1"/>
  <c r="L103" i="16"/>
  <c r="K103" i="16" s="1"/>
  <c r="L102" i="16"/>
  <c r="K102" i="16" s="1"/>
  <c r="L101" i="16"/>
  <c r="K101" i="16" s="1"/>
  <c r="L100" i="16"/>
  <c r="K100" i="16" s="1"/>
  <c r="L99" i="16"/>
  <c r="K99" i="16" s="1"/>
  <c r="L98" i="16"/>
  <c r="K98" i="16" s="1"/>
  <c r="L97" i="16"/>
  <c r="K97" i="16" s="1"/>
  <c r="L96" i="16"/>
  <c r="K96" i="16" s="1"/>
  <c r="L95" i="16"/>
  <c r="K95" i="16" s="1"/>
  <c r="L94" i="16"/>
  <c r="K94" i="16" s="1"/>
  <c r="L93" i="16"/>
  <c r="K93" i="16" s="1"/>
  <c r="L92" i="16"/>
  <c r="K92" i="16" s="1"/>
  <c r="L91" i="16"/>
  <c r="K91" i="16" s="1"/>
  <c r="L90" i="16"/>
  <c r="K90" i="16" s="1"/>
  <c r="L89" i="16"/>
  <c r="K89" i="16"/>
  <c r="L88" i="16"/>
  <c r="K88" i="16" s="1"/>
  <c r="L87" i="16"/>
  <c r="K87" i="16" s="1"/>
  <c r="L86" i="16"/>
  <c r="K86" i="16" s="1"/>
  <c r="L85" i="16"/>
  <c r="K85" i="16" s="1"/>
  <c r="L84" i="16"/>
  <c r="K84" i="16" s="1"/>
  <c r="L83" i="16"/>
  <c r="K83" i="16" s="1"/>
  <c r="L82" i="16"/>
  <c r="K82" i="16" s="1"/>
  <c r="L81" i="16"/>
  <c r="K81" i="16" s="1"/>
  <c r="L80" i="16"/>
  <c r="K80" i="16" s="1"/>
  <c r="L79" i="16"/>
  <c r="K79" i="16" s="1"/>
  <c r="L78" i="16"/>
  <c r="K78" i="16" s="1"/>
  <c r="L77" i="16"/>
  <c r="K77" i="16" s="1"/>
  <c r="L76" i="16"/>
  <c r="K76" i="16" s="1"/>
  <c r="L75" i="16"/>
  <c r="K75" i="16" s="1"/>
  <c r="L74" i="16"/>
  <c r="K74" i="16" s="1"/>
  <c r="L73" i="16"/>
  <c r="K73" i="16" s="1"/>
  <c r="L72" i="16"/>
  <c r="K72" i="16" s="1"/>
  <c r="L71" i="16"/>
  <c r="K71" i="16" s="1"/>
  <c r="L70" i="16"/>
  <c r="K70" i="16" s="1"/>
  <c r="L69" i="16"/>
  <c r="K69" i="16" s="1"/>
  <c r="L66" i="16"/>
  <c r="K66" i="16" s="1"/>
  <c r="L65" i="16"/>
  <c r="K65" i="16" s="1"/>
  <c r="L64" i="16"/>
  <c r="K64" i="16" s="1"/>
  <c r="L63" i="16"/>
  <c r="K63" i="16" s="1"/>
  <c r="L62" i="16"/>
  <c r="K62" i="16" s="1"/>
  <c r="L61" i="16"/>
  <c r="K61" i="16" s="1"/>
  <c r="L60" i="16"/>
  <c r="K60" i="16" s="1"/>
  <c r="L59" i="16"/>
  <c r="K59" i="16" s="1"/>
  <c r="L58" i="16"/>
  <c r="K58" i="16" s="1"/>
  <c r="L57" i="16"/>
  <c r="K57" i="16" s="1"/>
  <c r="L56" i="16"/>
  <c r="K56" i="16" s="1"/>
  <c r="L55" i="16"/>
  <c r="K55" i="16" s="1"/>
  <c r="L54" i="16"/>
  <c r="K54" i="16" s="1"/>
  <c r="L53" i="16"/>
  <c r="K53" i="16" s="1"/>
  <c r="L52" i="16"/>
  <c r="K52" i="16" s="1"/>
  <c r="L51" i="16"/>
  <c r="K51" i="16" s="1"/>
  <c r="L50" i="16"/>
  <c r="K50" i="16" s="1"/>
  <c r="L48" i="16"/>
  <c r="K48" i="16" s="1"/>
  <c r="L47" i="16"/>
  <c r="K47" i="16" s="1"/>
  <c r="L46" i="16"/>
  <c r="K46" i="16" s="1"/>
  <c r="L45" i="16"/>
  <c r="K45" i="16" s="1"/>
  <c r="L44" i="16"/>
  <c r="K44" i="16" s="1"/>
  <c r="L43" i="16"/>
  <c r="K43" i="16" s="1"/>
  <c r="L42" i="16"/>
  <c r="K42" i="16" s="1"/>
  <c r="L41" i="16"/>
  <c r="K41" i="16" s="1"/>
  <c r="L40" i="16"/>
  <c r="K40" i="16" s="1"/>
  <c r="L39" i="16"/>
  <c r="K39" i="16" s="1"/>
  <c r="L38" i="16"/>
  <c r="K38" i="16" s="1"/>
  <c r="L37" i="16"/>
  <c r="K37" i="16" s="1"/>
  <c r="L35" i="16"/>
  <c r="K35" i="16" s="1"/>
  <c r="L34" i="16"/>
  <c r="K34" i="16" s="1"/>
  <c r="L33" i="16"/>
  <c r="K33" i="16" s="1"/>
  <c r="L32" i="16"/>
  <c r="K32" i="16" s="1"/>
  <c r="L31" i="16"/>
  <c r="K31" i="16" s="1"/>
  <c r="L30" i="16"/>
  <c r="K30" i="16" s="1"/>
  <c r="L29" i="16"/>
  <c r="K29" i="16" s="1"/>
  <c r="L28" i="16"/>
  <c r="K28" i="16" s="1"/>
  <c r="L27" i="16"/>
  <c r="K27" i="16" s="1"/>
  <c r="L26" i="16"/>
  <c r="K26" i="16" s="1"/>
  <c r="L18" i="16"/>
  <c r="K18" i="16" s="1"/>
  <c r="L17" i="16"/>
  <c r="K17" i="16" s="1"/>
  <c r="L16" i="16"/>
  <c r="K16" i="16" s="1"/>
  <c r="L15" i="16"/>
  <c r="K15" i="16" s="1"/>
  <c r="L14" i="16"/>
  <c r="K14" i="16" s="1"/>
  <c r="L13" i="16"/>
  <c r="K13" i="16" s="1"/>
  <c r="L12" i="16"/>
  <c r="K12" i="16" s="1"/>
  <c r="L11" i="16"/>
  <c r="K11" i="16" s="1"/>
  <c r="L10" i="16"/>
  <c r="K10" i="16" s="1"/>
  <c r="L9" i="16"/>
  <c r="K9" i="16" s="1"/>
  <c r="L8" i="16"/>
  <c r="K8" i="16" s="1"/>
  <c r="L7" i="16"/>
  <c r="K7" i="16" s="1"/>
  <c r="L6" i="16"/>
  <c r="K6" i="16" s="1"/>
  <c r="L5" i="16"/>
  <c r="K5" i="16" s="1"/>
  <c r="L4" i="16"/>
  <c r="K4" i="16" s="1"/>
  <c r="L3" i="16"/>
  <c r="K3" i="16" l="1"/>
  <c r="K212" i="16" s="1"/>
  <c r="L212" i="16"/>
  <c r="T5" i="16"/>
  <c r="S5" i="16"/>
  <c r="T4" i="16"/>
  <c r="S4" i="16"/>
  <c r="Q171" i="16"/>
  <c r="R171" i="16" s="1"/>
  <c r="Q172" i="16"/>
  <c r="S172" i="16" s="1"/>
  <c r="Q173" i="16"/>
  <c r="T173" i="16" s="1"/>
  <c r="Q174" i="16"/>
  <c r="R174" i="16" s="1"/>
  <c r="X17" i="15"/>
  <c r="X16" i="15"/>
  <c r="X15" i="15"/>
  <c r="X14" i="15"/>
  <c r="R173" i="16" l="1"/>
  <c r="R172" i="16"/>
  <c r="T171" i="16"/>
  <c r="S171" i="16"/>
  <c r="T172" i="16"/>
  <c r="S173" i="16"/>
  <c r="T174" i="16"/>
  <c r="S174" i="16"/>
  <c r="AA34" i="20"/>
  <c r="AB34" i="20" s="1"/>
  <c r="AA33" i="20"/>
  <c r="AB33" i="20" s="1"/>
  <c r="AA32" i="20"/>
  <c r="AB32" i="20" s="1"/>
  <c r="AA31" i="20"/>
  <c r="AB31" i="20" s="1"/>
  <c r="X11" i="20"/>
  <c r="X9" i="20"/>
  <c r="AA29" i="20" s="1"/>
  <c r="AB29" i="20" s="1"/>
  <c r="X8" i="20"/>
  <c r="X7" i="20"/>
  <c r="X6" i="20"/>
  <c r="AA26" i="20" s="1"/>
  <c r="AB26" i="20" s="1"/>
  <c r="X5" i="20"/>
  <c r="AA25" i="20" s="1"/>
  <c r="AA33" i="19"/>
  <c r="AB33" i="19" s="1"/>
  <c r="AA32" i="19"/>
  <c r="AB32" i="19" s="1"/>
  <c r="AA31" i="19"/>
  <c r="AB31" i="19" s="1"/>
  <c r="AA34" i="18"/>
  <c r="AB34" i="18" s="1"/>
  <c r="AA33" i="18"/>
  <c r="AB33" i="18" s="1"/>
  <c r="AA32" i="18"/>
  <c r="AB32" i="18" s="1"/>
  <c r="AA31" i="18"/>
  <c r="AB31" i="18" s="1"/>
  <c r="AB33" i="17"/>
  <c r="AB32" i="17"/>
  <c r="AA31" i="17"/>
  <c r="AB31" i="17" s="1"/>
  <c r="AA34" i="16"/>
  <c r="X5" i="14"/>
  <c r="X6" i="14"/>
  <c r="X7" i="14"/>
  <c r="X8" i="14"/>
  <c r="X9" i="14"/>
  <c r="AB25" i="20" l="1"/>
  <c r="M171" i="15" l="1"/>
  <c r="J171" i="15"/>
  <c r="Q126" i="15"/>
  <c r="R126" i="15" s="1"/>
  <c r="Q127" i="15"/>
  <c r="T127" i="15" s="1"/>
  <c r="Q128" i="15"/>
  <c r="S128" i="15" s="1"/>
  <c r="Q129" i="15"/>
  <c r="R129" i="15" s="1"/>
  <c r="Q130" i="15"/>
  <c r="T130" i="15" s="1"/>
  <c r="Q131" i="15"/>
  <c r="S131" i="15" s="1"/>
  <c r="Q132" i="15"/>
  <c r="R132" i="15" s="1"/>
  <c r="Q133" i="15"/>
  <c r="T133" i="15" s="1"/>
  <c r="Q134" i="15"/>
  <c r="R134" i="15" s="1"/>
  <c r="Q135" i="15"/>
  <c r="R135" i="15" s="1"/>
  <c r="Q136" i="15"/>
  <c r="R136" i="15" s="1"/>
  <c r="Q137" i="15"/>
  <c r="T137" i="15" s="1"/>
  <c r="Q138" i="15"/>
  <c r="S138" i="15" s="1"/>
  <c r="Q139" i="15"/>
  <c r="R139" i="15" s="1"/>
  <c r="Q140" i="15"/>
  <c r="T140" i="15" s="1"/>
  <c r="Q141" i="15"/>
  <c r="S141" i="15" s="1"/>
  <c r="Q142" i="15"/>
  <c r="R142" i="15" s="1"/>
  <c r="Q143" i="15"/>
  <c r="R143" i="15" s="1"/>
  <c r="Q144" i="15"/>
  <c r="S144" i="15" s="1"/>
  <c r="Q145" i="15"/>
  <c r="R145" i="15" s="1"/>
  <c r="Q146" i="15"/>
  <c r="R146" i="15" s="1"/>
  <c r="Q147" i="15"/>
  <c r="R147" i="15" s="1"/>
  <c r="Q148" i="15"/>
  <c r="R148" i="15" s="1"/>
  <c r="Q149" i="15"/>
  <c r="T149" i="15" s="1"/>
  <c r="Q150" i="15"/>
  <c r="S150" i="15" s="1"/>
  <c r="R150" i="15"/>
  <c r="Q151" i="15"/>
  <c r="R151" i="15" s="1"/>
  <c r="Q152" i="15"/>
  <c r="S152" i="15" s="1"/>
  <c r="Q153" i="15"/>
  <c r="R153" i="15" s="1"/>
  <c r="Q154" i="15"/>
  <c r="R154" i="15" s="1"/>
  <c r="Q155" i="15"/>
  <c r="R155" i="15" s="1"/>
  <c r="Q156" i="15"/>
  <c r="R156" i="15" s="1"/>
  <c r="Q157" i="15"/>
  <c r="R157" i="15" s="1"/>
  <c r="Q158" i="15"/>
  <c r="R158" i="15" s="1"/>
  <c r="Q159" i="15"/>
  <c r="R159" i="15" s="1"/>
  <c r="Q160" i="15"/>
  <c r="T160" i="15" s="1"/>
  <c r="Q161" i="15"/>
  <c r="T161" i="15" s="1"/>
  <c r="Q162" i="15"/>
  <c r="S162" i="15" s="1"/>
  <c r="Q163" i="15"/>
  <c r="R163" i="15" s="1"/>
  <c r="Q164" i="15"/>
  <c r="S164" i="15" s="1"/>
  <c r="Q165" i="15"/>
  <c r="R165" i="15" s="1"/>
  <c r="Q166" i="15"/>
  <c r="R166" i="15" s="1"/>
  <c r="Q167" i="15"/>
  <c r="R167" i="15" s="1"/>
  <c r="Q168" i="15"/>
  <c r="S168" i="15" s="1"/>
  <c r="Q169" i="15"/>
  <c r="R169" i="15" s="1"/>
  <c r="L169" i="15"/>
  <c r="K169" i="15" s="1"/>
  <c r="L168" i="15"/>
  <c r="K168" i="15" s="1"/>
  <c r="L167" i="15"/>
  <c r="K167" i="15" s="1"/>
  <c r="L166" i="15"/>
  <c r="K166" i="15" s="1"/>
  <c r="L165" i="15"/>
  <c r="K165" i="15" s="1"/>
  <c r="L164" i="15"/>
  <c r="K164" i="15" s="1"/>
  <c r="L163" i="15"/>
  <c r="K163" i="15" s="1"/>
  <c r="L162" i="15"/>
  <c r="K162" i="15" s="1"/>
  <c r="L161" i="15"/>
  <c r="K161" i="15" s="1"/>
  <c r="L160" i="15"/>
  <c r="K160" i="15" s="1"/>
  <c r="L159" i="15"/>
  <c r="K159" i="15" s="1"/>
  <c r="L158" i="15"/>
  <c r="K158" i="15" s="1"/>
  <c r="L157" i="15"/>
  <c r="K157" i="15" s="1"/>
  <c r="L156" i="15"/>
  <c r="K156" i="15" s="1"/>
  <c r="L155" i="15"/>
  <c r="K155" i="15" s="1"/>
  <c r="L154" i="15"/>
  <c r="K154" i="15" s="1"/>
  <c r="L153" i="15"/>
  <c r="K153" i="15" s="1"/>
  <c r="L152" i="15"/>
  <c r="K152" i="15" s="1"/>
  <c r="L151" i="15"/>
  <c r="K151" i="15" s="1"/>
  <c r="L150" i="15"/>
  <c r="K150" i="15" s="1"/>
  <c r="L149" i="15"/>
  <c r="K149" i="15" s="1"/>
  <c r="L148" i="15"/>
  <c r="K148" i="15" s="1"/>
  <c r="L147" i="15"/>
  <c r="K147" i="15" s="1"/>
  <c r="L146" i="15"/>
  <c r="K146" i="15" s="1"/>
  <c r="L145" i="15"/>
  <c r="K145" i="15" s="1"/>
  <c r="L144" i="15"/>
  <c r="K144" i="15" s="1"/>
  <c r="L143" i="15"/>
  <c r="K143" i="15" s="1"/>
  <c r="L142" i="15"/>
  <c r="K142" i="15" s="1"/>
  <c r="L141" i="15"/>
  <c r="K141" i="15" s="1"/>
  <c r="L140" i="15"/>
  <c r="K140" i="15" s="1"/>
  <c r="L139" i="15"/>
  <c r="K139" i="15" s="1"/>
  <c r="L138" i="15"/>
  <c r="K138" i="15" s="1"/>
  <c r="L137" i="15"/>
  <c r="K137" i="15" s="1"/>
  <c r="L136" i="15"/>
  <c r="K136" i="15" s="1"/>
  <c r="L135" i="15"/>
  <c r="K135" i="15" s="1"/>
  <c r="L134" i="15"/>
  <c r="K134" i="15" s="1"/>
  <c r="L133" i="15"/>
  <c r="K133" i="15" s="1"/>
  <c r="L132" i="15"/>
  <c r="K132" i="15" s="1"/>
  <c r="L131" i="15"/>
  <c r="K131" i="15" s="1"/>
  <c r="L130" i="15"/>
  <c r="K130" i="15" s="1"/>
  <c r="L129" i="15"/>
  <c r="K129" i="15" s="1"/>
  <c r="L128" i="15"/>
  <c r="K128" i="15" s="1"/>
  <c r="L127" i="15"/>
  <c r="K127" i="15" s="1"/>
  <c r="L126" i="15"/>
  <c r="K126" i="15" s="1"/>
  <c r="L125" i="15"/>
  <c r="K125" i="15" s="1"/>
  <c r="L124" i="15"/>
  <c r="K124" i="15" s="1"/>
  <c r="L123" i="15"/>
  <c r="K123" i="15" s="1"/>
  <c r="L122" i="15"/>
  <c r="K122" i="15" s="1"/>
  <c r="L121" i="15"/>
  <c r="K121" i="15" s="1"/>
  <c r="L120" i="15"/>
  <c r="K120" i="15" s="1"/>
  <c r="L119" i="15"/>
  <c r="K119" i="15" s="1"/>
  <c r="L118" i="15"/>
  <c r="K118" i="15" s="1"/>
  <c r="L117" i="15"/>
  <c r="K117" i="15" s="1"/>
  <c r="L116" i="15"/>
  <c r="K116" i="15" s="1"/>
  <c r="L115" i="15"/>
  <c r="K115" i="15" s="1"/>
  <c r="L114" i="15"/>
  <c r="K114" i="15" s="1"/>
  <c r="L113" i="15"/>
  <c r="K113" i="15" s="1"/>
  <c r="L112" i="15"/>
  <c r="K112" i="15" s="1"/>
  <c r="L111" i="15"/>
  <c r="K111" i="15" s="1"/>
  <c r="L110" i="15"/>
  <c r="K110" i="15" s="1"/>
  <c r="L109" i="15"/>
  <c r="K109" i="15" s="1"/>
  <c r="L108" i="15"/>
  <c r="K108" i="15" s="1"/>
  <c r="L107" i="15"/>
  <c r="K107" i="15" s="1"/>
  <c r="L106" i="15"/>
  <c r="K106" i="15" s="1"/>
  <c r="L105" i="15"/>
  <c r="K105" i="15" s="1"/>
  <c r="L104" i="15"/>
  <c r="K104" i="15" s="1"/>
  <c r="L103" i="15"/>
  <c r="K103" i="15" s="1"/>
  <c r="L102" i="15"/>
  <c r="K102" i="15" s="1"/>
  <c r="L101" i="15"/>
  <c r="K101" i="15" s="1"/>
  <c r="L100" i="15"/>
  <c r="K100" i="15" s="1"/>
  <c r="L99" i="15"/>
  <c r="K99" i="15" s="1"/>
  <c r="L98" i="15"/>
  <c r="K98" i="15" s="1"/>
  <c r="L97" i="15"/>
  <c r="K97" i="15" s="1"/>
  <c r="L96" i="15"/>
  <c r="K96" i="15" s="1"/>
  <c r="L95" i="15"/>
  <c r="K95" i="15" s="1"/>
  <c r="L94" i="15"/>
  <c r="K94" i="15" s="1"/>
  <c r="L93" i="15"/>
  <c r="K93" i="15" s="1"/>
  <c r="L92" i="15"/>
  <c r="K92" i="15" s="1"/>
  <c r="L91" i="15"/>
  <c r="K91" i="15" s="1"/>
  <c r="L90" i="15"/>
  <c r="K90" i="15" s="1"/>
  <c r="L89" i="15"/>
  <c r="K89" i="15" s="1"/>
  <c r="L88" i="15"/>
  <c r="K88" i="15" s="1"/>
  <c r="L87" i="15"/>
  <c r="K87" i="15" s="1"/>
  <c r="L86" i="15"/>
  <c r="K86" i="15" s="1"/>
  <c r="L85" i="15"/>
  <c r="K85" i="15" s="1"/>
  <c r="L84" i="15"/>
  <c r="K84" i="15" s="1"/>
  <c r="L83" i="15"/>
  <c r="K83" i="15" s="1"/>
  <c r="L82" i="15"/>
  <c r="K82" i="15" s="1"/>
  <c r="L81" i="15"/>
  <c r="K81" i="15" s="1"/>
  <c r="L80" i="15"/>
  <c r="K80" i="15" s="1"/>
  <c r="L79" i="15"/>
  <c r="K79" i="15" s="1"/>
  <c r="L78" i="15"/>
  <c r="K78" i="15" s="1"/>
  <c r="L77" i="15"/>
  <c r="K77" i="15" s="1"/>
  <c r="L76" i="15"/>
  <c r="K76" i="15" s="1"/>
  <c r="L75" i="15"/>
  <c r="K75" i="15" s="1"/>
  <c r="L74" i="15"/>
  <c r="K74" i="15" s="1"/>
  <c r="L73" i="15"/>
  <c r="K73" i="15" s="1"/>
  <c r="L72" i="15"/>
  <c r="K72" i="15" s="1"/>
  <c r="L71" i="15"/>
  <c r="K71" i="15" s="1"/>
  <c r="L70" i="15"/>
  <c r="K70" i="15" s="1"/>
  <c r="L69" i="15"/>
  <c r="K69" i="15" s="1"/>
  <c r="L68" i="15"/>
  <c r="K68" i="15" s="1"/>
  <c r="L67" i="15"/>
  <c r="K67" i="15" s="1"/>
  <c r="L66" i="15"/>
  <c r="K66" i="15" s="1"/>
  <c r="L65" i="15"/>
  <c r="K65" i="15" s="1"/>
  <c r="L64" i="15"/>
  <c r="K64" i="15" s="1"/>
  <c r="L63" i="15"/>
  <c r="K63" i="15" s="1"/>
  <c r="L62" i="15"/>
  <c r="K62" i="15" s="1"/>
  <c r="L61" i="15"/>
  <c r="K61" i="15" s="1"/>
  <c r="L60" i="15"/>
  <c r="K60" i="15" s="1"/>
  <c r="L59" i="15"/>
  <c r="K59" i="15" s="1"/>
  <c r="L58" i="15"/>
  <c r="K58" i="15" s="1"/>
  <c r="L57" i="15"/>
  <c r="K57" i="15"/>
  <c r="L56" i="15"/>
  <c r="K56" i="15" s="1"/>
  <c r="L55" i="15"/>
  <c r="K55" i="15" s="1"/>
  <c r="L54" i="15"/>
  <c r="K54" i="15" s="1"/>
  <c r="L53" i="15"/>
  <c r="K53" i="15" s="1"/>
  <c r="L52" i="15"/>
  <c r="K52" i="15" s="1"/>
  <c r="L51" i="15"/>
  <c r="K51" i="15" s="1"/>
  <c r="L50" i="15"/>
  <c r="K50" i="15" s="1"/>
  <c r="L49" i="15"/>
  <c r="K49" i="15" s="1"/>
  <c r="L48" i="15"/>
  <c r="K48" i="15" s="1"/>
  <c r="L47" i="15"/>
  <c r="K47" i="15" s="1"/>
  <c r="L46" i="15"/>
  <c r="K46" i="15" s="1"/>
  <c r="L45" i="15"/>
  <c r="K45" i="15" s="1"/>
  <c r="L44" i="15"/>
  <c r="K44" i="15" s="1"/>
  <c r="L43" i="15"/>
  <c r="K43" i="15" s="1"/>
  <c r="L42" i="15"/>
  <c r="K42" i="15" s="1"/>
  <c r="L41" i="15"/>
  <c r="K41" i="15" s="1"/>
  <c r="L40" i="15"/>
  <c r="K40" i="15" s="1"/>
  <c r="L39" i="15"/>
  <c r="K39" i="15" s="1"/>
  <c r="L38" i="15"/>
  <c r="K38" i="15" s="1"/>
  <c r="L37" i="15"/>
  <c r="K37" i="15" s="1"/>
  <c r="L36" i="15"/>
  <c r="K36" i="15" s="1"/>
  <c r="L35" i="15"/>
  <c r="K35" i="15" s="1"/>
  <c r="L34" i="15"/>
  <c r="K34" i="15" s="1"/>
  <c r="L33" i="15"/>
  <c r="K33" i="15" s="1"/>
  <c r="L32" i="15"/>
  <c r="K32" i="15" s="1"/>
  <c r="L31" i="15"/>
  <c r="K31" i="15" s="1"/>
  <c r="L30" i="15"/>
  <c r="K30" i="15" s="1"/>
  <c r="L29" i="15"/>
  <c r="K29" i="15" s="1"/>
  <c r="L28" i="15"/>
  <c r="K28" i="15" s="1"/>
  <c r="L27" i="15"/>
  <c r="K27" i="15" s="1"/>
  <c r="L26" i="15"/>
  <c r="K26" i="15" s="1"/>
  <c r="L24" i="15"/>
  <c r="K24" i="15" s="1"/>
  <c r="L25" i="15"/>
  <c r="K25" i="15" s="1"/>
  <c r="L23" i="15"/>
  <c r="K23" i="15" s="1"/>
  <c r="L22" i="15"/>
  <c r="K22" i="15" s="1"/>
  <c r="L21" i="15"/>
  <c r="K21" i="15" s="1"/>
  <c r="L20" i="15"/>
  <c r="K20" i="15" s="1"/>
  <c r="L19" i="15"/>
  <c r="K19" i="15" s="1"/>
  <c r="L18" i="15"/>
  <c r="K18" i="15" s="1"/>
  <c r="L17" i="15"/>
  <c r="K17" i="15" s="1"/>
  <c r="L16" i="15"/>
  <c r="K16" i="15" s="1"/>
  <c r="L15" i="15"/>
  <c r="K15" i="15" s="1"/>
  <c r="L14" i="15"/>
  <c r="K14" i="15" s="1"/>
  <c r="L13" i="15"/>
  <c r="K13" i="15" s="1"/>
  <c r="L12" i="15"/>
  <c r="K12" i="15" s="1"/>
  <c r="L11" i="15"/>
  <c r="K11" i="15" s="1"/>
  <c r="L10" i="15"/>
  <c r="K10" i="15" s="1"/>
  <c r="L9" i="15"/>
  <c r="K9" i="15" s="1"/>
  <c r="L8" i="15"/>
  <c r="K8" i="15" s="1"/>
  <c r="L7" i="15"/>
  <c r="K7" i="15" s="1"/>
  <c r="L6" i="15"/>
  <c r="K6" i="15" s="1"/>
  <c r="L5" i="15"/>
  <c r="K5" i="15" s="1"/>
  <c r="L4" i="15"/>
  <c r="K4" i="15" s="1"/>
  <c r="L3" i="15"/>
  <c r="K3" i="15" s="1"/>
  <c r="S130" i="15" l="1"/>
  <c r="T150" i="15"/>
  <c r="R130" i="15"/>
  <c r="R168" i="15"/>
  <c r="S161" i="15"/>
  <c r="T165" i="15"/>
  <c r="R128" i="15"/>
  <c r="S165" i="15"/>
  <c r="S134" i="15"/>
  <c r="R152" i="15"/>
  <c r="R144" i="15"/>
  <c r="T134" i="15"/>
  <c r="T164" i="15"/>
  <c r="R164" i="15"/>
  <c r="S149" i="15"/>
  <c r="S140" i="15"/>
  <c r="S133" i="15"/>
  <c r="R149" i="15"/>
  <c r="R140" i="15"/>
  <c r="R133" i="15"/>
  <c r="S127" i="15"/>
  <c r="R127" i="15"/>
  <c r="R162" i="15"/>
  <c r="T144" i="15"/>
  <c r="R137" i="15"/>
  <c r="R131" i="15"/>
  <c r="R160" i="15"/>
  <c r="R161" i="15"/>
  <c r="T154" i="15"/>
  <c r="T143" i="15"/>
  <c r="S154" i="15"/>
  <c r="S143" i="15"/>
  <c r="T147" i="15"/>
  <c r="T158" i="15"/>
  <c r="S158" i="15"/>
  <c r="T138" i="15"/>
  <c r="R138" i="15"/>
  <c r="T155" i="15"/>
  <c r="S147" i="15"/>
  <c r="S137" i="15"/>
  <c r="T168" i="15"/>
  <c r="S155" i="15"/>
  <c r="S160" i="15"/>
  <c r="R141" i="15"/>
  <c r="T128" i="15"/>
  <c r="K171" i="15"/>
  <c r="L171" i="15"/>
  <c r="T167" i="15"/>
  <c r="T157" i="15"/>
  <c r="T146" i="15"/>
  <c r="T136" i="15"/>
  <c r="S167" i="15"/>
  <c r="S157" i="15"/>
  <c r="S146" i="15"/>
  <c r="S136" i="15"/>
  <c r="T162" i="15"/>
  <c r="T152" i="15"/>
  <c r="T141" i="15"/>
  <c r="T131" i="15"/>
  <c r="T169" i="15"/>
  <c r="T166" i="15"/>
  <c r="T163" i="15"/>
  <c r="T159" i="15"/>
  <c r="T156" i="15"/>
  <c r="T153" i="15"/>
  <c r="T151" i="15"/>
  <c r="T148" i="15"/>
  <c r="T145" i="15"/>
  <c r="T142" i="15"/>
  <c r="T139" i="15"/>
  <c r="T135" i="15"/>
  <c r="T132" i="15"/>
  <c r="T129" i="15"/>
  <c r="T126" i="15"/>
  <c r="S169" i="15"/>
  <c r="S166" i="15"/>
  <c r="S163" i="15"/>
  <c r="S159" i="15"/>
  <c r="S156" i="15"/>
  <c r="S153" i="15"/>
  <c r="S151" i="15"/>
  <c r="S148" i="15"/>
  <c r="S145" i="15"/>
  <c r="S142" i="15"/>
  <c r="S139" i="15"/>
  <c r="S135" i="15"/>
  <c r="S132" i="15"/>
  <c r="S129" i="15"/>
  <c r="S126" i="15"/>
  <c r="AB34" i="16"/>
  <c r="AA32" i="16"/>
  <c r="AB32" i="16" s="1"/>
  <c r="AA31" i="16"/>
  <c r="AB31" i="16" s="1"/>
  <c r="AA31" i="15"/>
  <c r="AB31" i="15" s="1"/>
  <c r="Q42" i="15"/>
  <c r="Q43" i="15"/>
  <c r="Q44" i="15"/>
  <c r="Q45" i="15"/>
  <c r="Q46" i="15"/>
  <c r="Q47" i="15"/>
  <c r="Q48" i="15"/>
  <c r="Q49" i="15"/>
  <c r="Q50" i="15"/>
  <c r="Q51" i="15"/>
  <c r="Q52" i="15"/>
  <c r="Q53" i="15"/>
  <c r="Q54" i="15"/>
  <c r="Q55" i="15"/>
  <c r="Q56" i="15"/>
  <c r="Q57" i="15"/>
  <c r="Q58" i="15"/>
  <c r="Q59" i="15"/>
  <c r="Q60" i="15"/>
  <c r="Q61" i="15"/>
  <c r="Q62" i="15"/>
  <c r="Q63" i="15"/>
  <c r="Q64" i="15"/>
  <c r="Q65" i="15"/>
  <c r="Q66" i="15"/>
  <c r="Q67" i="15"/>
  <c r="Q68" i="15"/>
  <c r="Q69" i="15"/>
  <c r="Q70" i="15"/>
  <c r="Q71" i="15"/>
  <c r="Q72" i="15"/>
  <c r="Q73" i="15"/>
  <c r="Q74" i="15"/>
  <c r="Q75" i="15"/>
  <c r="Q76" i="15"/>
  <c r="Q77" i="15"/>
  <c r="Q78" i="15"/>
  <c r="Q79" i="15"/>
  <c r="Q80" i="15"/>
  <c r="Q81" i="15"/>
  <c r="Q82" i="15"/>
  <c r="Q83" i="15"/>
  <c r="Q84" i="15"/>
  <c r="Q85" i="15"/>
  <c r="Q86" i="15"/>
  <c r="Q87" i="15"/>
  <c r="Q88" i="15"/>
  <c r="Q89" i="15"/>
  <c r="Q90" i="15"/>
  <c r="Q91" i="15"/>
  <c r="Q92" i="15"/>
  <c r="Q93" i="15"/>
  <c r="Q94" i="15"/>
  <c r="Q95" i="15"/>
  <c r="Q96" i="15"/>
  <c r="Q97" i="15"/>
  <c r="Q98" i="15"/>
  <c r="Q99" i="15"/>
  <c r="Q100" i="15"/>
  <c r="Q101" i="15"/>
  <c r="Q102" i="15"/>
  <c r="Q103" i="15"/>
  <c r="Q104" i="15"/>
  <c r="Q105" i="15"/>
  <c r="Q106" i="15"/>
  <c r="Q107" i="15"/>
  <c r="Q108" i="15"/>
  <c r="Q109" i="15"/>
  <c r="Q110" i="15"/>
  <c r="Q111" i="15"/>
  <c r="Q112" i="15"/>
  <c r="Q113" i="15"/>
  <c r="Q114" i="15"/>
  <c r="Q115" i="15"/>
  <c r="Q116" i="15"/>
  <c r="R116" i="15" s="1"/>
  <c r="Q117" i="15"/>
  <c r="S117" i="15" s="1"/>
  <c r="Q118" i="15"/>
  <c r="S118" i="15" s="1"/>
  <c r="Q119" i="15"/>
  <c r="S119" i="15" s="1"/>
  <c r="Q120" i="15"/>
  <c r="R120" i="15" s="1"/>
  <c r="Q121" i="15"/>
  <c r="R121" i="15" s="1"/>
  <c r="Q122" i="15"/>
  <c r="R122" i="15" s="1"/>
  <c r="Q123" i="15"/>
  <c r="R123" i="15" s="1"/>
  <c r="Q124" i="15"/>
  <c r="R124" i="15" s="1"/>
  <c r="Q125" i="15"/>
  <c r="R125" i="15" s="1"/>
  <c r="Q3" i="15"/>
  <c r="Q4" i="15"/>
  <c r="Q5" i="15"/>
  <c r="Q6" i="15"/>
  <c r="Q7" i="15"/>
  <c r="Q8" i="15"/>
  <c r="Q9" i="15"/>
  <c r="Q10" i="15"/>
  <c r="Q11" i="15"/>
  <c r="Q12" i="15"/>
  <c r="Q13" i="15"/>
  <c r="Q14" i="15"/>
  <c r="Q15" i="15"/>
  <c r="Q16" i="15"/>
  <c r="Q17" i="15"/>
  <c r="Q18" i="15"/>
  <c r="Q19" i="15"/>
  <c r="Q20" i="15"/>
  <c r="Q21" i="15"/>
  <c r="Q22" i="15"/>
  <c r="Q23" i="15"/>
  <c r="Q24" i="15"/>
  <c r="Q25" i="15"/>
  <c r="Q26" i="15"/>
  <c r="Q27" i="15"/>
  <c r="Q28" i="15"/>
  <c r="Q29" i="15"/>
  <c r="Q30" i="15"/>
  <c r="Q31" i="15"/>
  <c r="Q32" i="15"/>
  <c r="Q33" i="15"/>
  <c r="Q34" i="15"/>
  <c r="Q35" i="15"/>
  <c r="Q36" i="15"/>
  <c r="Q37" i="15"/>
  <c r="Q38" i="15"/>
  <c r="Q39" i="15"/>
  <c r="Q40" i="15"/>
  <c r="Q41" i="15"/>
  <c r="T122" i="15" l="1"/>
  <c r="R119" i="15"/>
  <c r="R118" i="15"/>
  <c r="S123" i="15"/>
  <c r="T117" i="15"/>
  <c r="T118" i="15"/>
  <c r="T123" i="15"/>
  <c r="X19" i="15" s="1"/>
  <c r="AA32" i="15" s="1"/>
  <c r="AB32" i="15" s="1"/>
  <c r="R117" i="15"/>
  <c r="T116" i="15"/>
  <c r="T119" i="15"/>
  <c r="S122" i="15"/>
  <c r="T125" i="15"/>
  <c r="T121" i="15"/>
  <c r="S125" i="15"/>
  <c r="S121" i="15"/>
  <c r="T124" i="15"/>
  <c r="T120" i="15"/>
  <c r="S124" i="15"/>
  <c r="S120" i="15"/>
  <c r="S116" i="15"/>
  <c r="T3" i="15" l="1"/>
  <c r="T4" i="15"/>
  <c r="R5" i="15"/>
  <c r="R6" i="15"/>
  <c r="T7" i="15"/>
  <c r="R8" i="15"/>
  <c r="R9" i="15"/>
  <c r="Q171" i="15"/>
  <c r="X3" i="15" s="1"/>
  <c r="R38" i="15"/>
  <c r="T40" i="15"/>
  <c r="R40" i="15"/>
  <c r="S40" i="15"/>
  <c r="R41" i="15"/>
  <c r="T43" i="15"/>
  <c r="R44" i="15"/>
  <c r="R45" i="15"/>
  <c r="S47" i="15"/>
  <c r="R47" i="15"/>
  <c r="S48" i="15"/>
  <c r="R50" i="15"/>
  <c r="S52" i="15"/>
  <c r="R54" i="15"/>
  <c r="R55" i="15"/>
  <c r="S57" i="15"/>
  <c r="R57" i="15"/>
  <c r="S58" i="15"/>
  <c r="T60" i="15"/>
  <c r="R61" i="15"/>
  <c r="T63" i="15"/>
  <c r="R63" i="15"/>
  <c r="S63" i="15"/>
  <c r="R64" i="15"/>
  <c r="R66" i="15"/>
  <c r="S67" i="15"/>
  <c r="S69" i="15"/>
  <c r="S70" i="15"/>
  <c r="R70" i="15"/>
  <c r="S72" i="15"/>
  <c r="R73" i="15"/>
  <c r="R75" i="15"/>
  <c r="T76" i="15"/>
  <c r="R78" i="15"/>
  <c r="S78" i="15"/>
  <c r="T78" i="15"/>
  <c r="R79" i="15"/>
  <c r="S79" i="15"/>
  <c r="T79" i="15"/>
  <c r="S81" i="15"/>
  <c r="T82" i="15"/>
  <c r="R82" i="15"/>
  <c r="R84" i="15"/>
  <c r="S84" i="15"/>
  <c r="T84" i="15"/>
  <c r="R85" i="15"/>
  <c r="R87" i="15"/>
  <c r="T88" i="15"/>
  <c r="R88" i="15"/>
  <c r="S88" i="15"/>
  <c r="R90" i="15"/>
  <c r="S90" i="15"/>
  <c r="T90" i="15"/>
  <c r="S91" i="15"/>
  <c r="R91" i="15"/>
  <c r="S93" i="15"/>
  <c r="R94" i="15"/>
  <c r="S94" i="15"/>
  <c r="S96" i="15"/>
  <c r="R96" i="15"/>
  <c r="R97" i="15"/>
  <c r="R99" i="15"/>
  <c r="S99" i="15"/>
  <c r="S100" i="15"/>
  <c r="R102" i="15"/>
  <c r="S102" i="15"/>
  <c r="T102" i="15"/>
  <c r="T103" i="15"/>
  <c r="R104" i="15"/>
  <c r="T105" i="15"/>
  <c r="T106" i="15"/>
  <c r="T107" i="15"/>
  <c r="R107" i="15"/>
  <c r="S107" i="15"/>
  <c r="R108" i="15"/>
  <c r="T109" i="15"/>
  <c r="T110" i="15"/>
  <c r="R110" i="15"/>
  <c r="R111" i="15"/>
  <c r="T112" i="15"/>
  <c r="R113" i="15"/>
  <c r="T114" i="15"/>
  <c r="T115" i="15"/>
  <c r="T94" i="15" l="1"/>
  <c r="S82" i="15"/>
  <c r="R69" i="15"/>
  <c r="S60" i="15"/>
  <c r="R52" i="15"/>
  <c r="T45" i="15"/>
  <c r="T75" i="15"/>
  <c r="S45" i="15"/>
  <c r="T113" i="15"/>
  <c r="S113" i="15"/>
  <c r="R100" i="15"/>
  <c r="R93" i="15"/>
  <c r="S75" i="15"/>
  <c r="R67" i="15"/>
  <c r="R58" i="15"/>
  <c r="S8" i="15"/>
  <c r="S105" i="15"/>
  <c r="R72" i="15"/>
  <c r="R60" i="15"/>
  <c r="S43" i="15"/>
  <c r="S110" i="15"/>
  <c r="R105" i="15"/>
  <c r="T99" i="15"/>
  <c r="S114" i="15"/>
  <c r="S76" i="15"/>
  <c r="T70" i="15"/>
  <c r="S64" i="15"/>
  <c r="T52" i="15"/>
  <c r="T64" i="15"/>
  <c r="R114" i="15"/>
  <c r="R76" i="15"/>
  <c r="T48" i="15"/>
  <c r="R48" i="15"/>
  <c r="R43" i="15"/>
  <c r="T38" i="15"/>
  <c r="S38" i="15"/>
  <c r="T9" i="15"/>
  <c r="S9" i="15"/>
  <c r="S7" i="15"/>
  <c r="S4" i="15"/>
  <c r="R4" i="15"/>
  <c r="T66" i="15"/>
  <c r="T55" i="15"/>
  <c r="T96" i="15"/>
  <c r="T91" i="15"/>
  <c r="S66" i="15"/>
  <c r="S55" i="15"/>
  <c r="R81" i="15"/>
  <c r="R7" i="15"/>
  <c r="T108" i="15"/>
  <c r="T87" i="15"/>
  <c r="T54" i="15"/>
  <c r="T44" i="15"/>
  <c r="S108" i="15"/>
  <c r="T100" i="15"/>
  <c r="S87" i="15"/>
  <c r="T72" i="15"/>
  <c r="T67" i="15"/>
  <c r="T58" i="15"/>
  <c r="S54" i="15"/>
  <c r="S44" i="15"/>
  <c r="T5" i="15"/>
  <c r="T8" i="15"/>
  <c r="X13" i="15" s="1"/>
  <c r="R103" i="15"/>
  <c r="S103" i="15"/>
  <c r="R92" i="15"/>
  <c r="S92" i="15"/>
  <c r="T92" i="15"/>
  <c r="R68" i="15"/>
  <c r="S68" i="15"/>
  <c r="T68" i="15"/>
  <c r="R39" i="15"/>
  <c r="S39" i="15"/>
  <c r="T39" i="15"/>
  <c r="R106" i="15"/>
  <c r="S106" i="15"/>
  <c r="R95" i="15"/>
  <c r="S95" i="15"/>
  <c r="T95" i="15"/>
  <c r="R83" i="15"/>
  <c r="S83" i="15"/>
  <c r="T83" i="15"/>
  <c r="R71" i="15"/>
  <c r="S71" i="15"/>
  <c r="T71" i="15"/>
  <c r="R59" i="15"/>
  <c r="S59" i="15"/>
  <c r="T59" i="15"/>
  <c r="R49" i="15"/>
  <c r="S49" i="15"/>
  <c r="T49" i="15"/>
  <c r="R109" i="15"/>
  <c r="S109" i="15"/>
  <c r="R112" i="15"/>
  <c r="S112" i="15"/>
  <c r="R98" i="15"/>
  <c r="S98" i="15"/>
  <c r="T98" i="15"/>
  <c r="R86" i="15"/>
  <c r="S86" i="15"/>
  <c r="T86" i="15"/>
  <c r="R74" i="15"/>
  <c r="S74" i="15"/>
  <c r="T74" i="15"/>
  <c r="R62" i="15"/>
  <c r="S62" i="15"/>
  <c r="T62" i="15"/>
  <c r="R51" i="15"/>
  <c r="S51" i="15"/>
  <c r="T51" i="15"/>
  <c r="R42" i="15"/>
  <c r="S42" i="15"/>
  <c r="T42" i="15"/>
  <c r="T111" i="15"/>
  <c r="T104" i="15"/>
  <c r="T97" i="15"/>
  <c r="T85" i="15"/>
  <c r="T73" i="15"/>
  <c r="T61" i="15"/>
  <c r="T50" i="15"/>
  <c r="T41" i="15"/>
  <c r="R115" i="15"/>
  <c r="S115" i="15"/>
  <c r="S111" i="15"/>
  <c r="S104" i="15"/>
  <c r="S97" i="15"/>
  <c r="T93" i="15"/>
  <c r="S85" i="15"/>
  <c r="T81" i="15"/>
  <c r="S73" i="15"/>
  <c r="T69" i="15"/>
  <c r="S61" i="15"/>
  <c r="T57" i="15"/>
  <c r="S50" i="15"/>
  <c r="T47" i="15"/>
  <c r="S41" i="15"/>
  <c r="R101" i="15"/>
  <c r="S101" i="15"/>
  <c r="T101" i="15"/>
  <c r="R89" i="15"/>
  <c r="S89" i="15"/>
  <c r="T89" i="15"/>
  <c r="R77" i="15"/>
  <c r="S77" i="15"/>
  <c r="T77" i="15"/>
  <c r="R65" i="15"/>
  <c r="S65" i="15"/>
  <c r="T65" i="15"/>
  <c r="R53" i="15"/>
  <c r="S53" i="15"/>
  <c r="T53" i="15"/>
  <c r="R80" i="15"/>
  <c r="S80" i="15"/>
  <c r="T80" i="15"/>
  <c r="R56" i="15"/>
  <c r="S56" i="15"/>
  <c r="T56" i="15"/>
  <c r="R46" i="15"/>
  <c r="S46" i="15"/>
  <c r="T46" i="15"/>
  <c r="S3" i="15"/>
  <c r="S5" i="15"/>
  <c r="R3" i="15"/>
  <c r="T6" i="15"/>
  <c r="S6" i="15"/>
  <c r="X20" i="15" l="1"/>
  <c r="T37" i="15"/>
  <c r="T36" i="15"/>
  <c r="T35" i="15"/>
  <c r="R34" i="15"/>
  <c r="T33" i="15"/>
  <c r="S32" i="15"/>
  <c r="R31" i="15"/>
  <c r="T30" i="15"/>
  <c r="T29" i="15"/>
  <c r="T28" i="15"/>
  <c r="T27" i="15"/>
  <c r="R26" i="15"/>
  <c r="T25" i="15"/>
  <c r="T24" i="15"/>
  <c r="T23" i="15"/>
  <c r="T22" i="15"/>
  <c r="T21" i="15"/>
  <c r="S20" i="15"/>
  <c r="T19" i="15"/>
  <c r="T18" i="15"/>
  <c r="T17" i="15"/>
  <c r="T16" i="15"/>
  <c r="S15" i="15"/>
  <c r="T14" i="15"/>
  <c r="X21" i="15" s="1"/>
  <c r="AA34" i="15" s="1"/>
  <c r="S13" i="15"/>
  <c r="S12" i="15"/>
  <c r="T11" i="15"/>
  <c r="R10" i="15"/>
  <c r="AA33" i="15" l="1"/>
  <c r="AB33" i="15" s="1"/>
  <c r="S34" i="15"/>
  <c r="T26" i="15"/>
  <c r="R12" i="15"/>
  <c r="S31" i="15"/>
  <c r="S26" i="15"/>
  <c r="T12" i="15"/>
  <c r="T34" i="15"/>
  <c r="T31" i="15"/>
  <c r="R15" i="15"/>
  <c r="S10" i="15"/>
  <c r="T15" i="15"/>
  <c r="R20" i="15"/>
  <c r="R35" i="15"/>
  <c r="T10" i="15"/>
  <c r="S19" i="15"/>
  <c r="S22" i="15"/>
  <c r="S24" i="15"/>
  <c r="S27" i="15"/>
  <c r="S29" i="15"/>
  <c r="S35" i="15"/>
  <c r="R16" i="15"/>
  <c r="T20" i="15"/>
  <c r="T32" i="15"/>
  <c r="T13" i="15"/>
  <c r="AB34" i="15" s="1"/>
  <c r="S16" i="15"/>
  <c r="R11" i="15"/>
  <c r="R25" i="15"/>
  <c r="R28" i="15"/>
  <c r="R30" i="15"/>
  <c r="R33" i="15"/>
  <c r="R36" i="15"/>
  <c r="S11" i="15"/>
  <c r="S25" i="15"/>
  <c r="S28" i="15"/>
  <c r="S30" i="15"/>
  <c r="S33" i="15"/>
  <c r="S36" i="15"/>
  <c r="R14" i="15"/>
  <c r="R17" i="15"/>
  <c r="R18" i="15"/>
  <c r="R21" i="15"/>
  <c r="R23" i="15"/>
  <c r="R19" i="15"/>
  <c r="R22" i="15"/>
  <c r="R24" i="15"/>
  <c r="R27" i="15"/>
  <c r="R29" i="15"/>
  <c r="R32" i="15"/>
  <c r="R13" i="15"/>
  <c r="S14" i="15"/>
  <c r="S17" i="15"/>
  <c r="S18" i="15"/>
  <c r="S21" i="15"/>
  <c r="S23" i="15"/>
  <c r="R37" i="15"/>
  <c r="S37" i="15"/>
  <c r="R171" i="15" l="1"/>
  <c r="X4" i="15" s="1"/>
  <c r="S171" i="15"/>
  <c r="X10" i="15" s="1"/>
  <c r="X11" i="15" s="1"/>
  <c r="T171" i="15"/>
  <c r="X12" i="15" s="1"/>
  <c r="M142" i="14"/>
  <c r="J142" i="14"/>
  <c r="Q125" i="14"/>
  <c r="R125" i="14" s="1"/>
  <c r="Q126" i="14"/>
  <c r="S126" i="14" s="1"/>
  <c r="Q127" i="14"/>
  <c r="R127" i="14" s="1"/>
  <c r="Q128" i="14"/>
  <c r="S128" i="14" s="1"/>
  <c r="R128" i="14"/>
  <c r="T128" i="14"/>
  <c r="Q129" i="14"/>
  <c r="S129" i="14" s="1"/>
  <c r="Q130" i="14"/>
  <c r="S130" i="14" s="1"/>
  <c r="Q131" i="14"/>
  <c r="S131" i="14" s="1"/>
  <c r="Q132" i="14"/>
  <c r="R132" i="14" s="1"/>
  <c r="Q133" i="14"/>
  <c r="T133" i="14" s="1"/>
  <c r="Q134" i="14"/>
  <c r="S134" i="14" s="1"/>
  <c r="Q135" i="14"/>
  <c r="T135" i="14" s="1"/>
  <c r="R135" i="14"/>
  <c r="S135" i="14"/>
  <c r="Q136" i="14"/>
  <c r="T136" i="14" s="1"/>
  <c r="R136" i="14"/>
  <c r="S136" i="14"/>
  <c r="Q137" i="14"/>
  <c r="S137" i="14" s="1"/>
  <c r="Q138" i="14"/>
  <c r="S138" i="14" s="1"/>
  <c r="Q139" i="14"/>
  <c r="T139" i="14" s="1"/>
  <c r="Q140" i="14"/>
  <c r="T140" i="14" s="1"/>
  <c r="S140" i="14"/>
  <c r="L140" i="14"/>
  <c r="K140" i="14" s="1"/>
  <c r="L139" i="14"/>
  <c r="K139" i="14" s="1"/>
  <c r="L138" i="14"/>
  <c r="K138" i="14"/>
  <c r="L137" i="14"/>
  <c r="K137" i="14" s="1"/>
  <c r="L136" i="14"/>
  <c r="K136" i="14" s="1"/>
  <c r="L135" i="14"/>
  <c r="K135" i="14" s="1"/>
  <c r="L134" i="14"/>
  <c r="K134" i="14" s="1"/>
  <c r="L133" i="14"/>
  <c r="K133" i="14" s="1"/>
  <c r="L132" i="14"/>
  <c r="K132" i="14" s="1"/>
  <c r="L131" i="14"/>
  <c r="K131" i="14" s="1"/>
  <c r="L130" i="14"/>
  <c r="K130" i="14" s="1"/>
  <c r="L129" i="14"/>
  <c r="K129" i="14" s="1"/>
  <c r="L128" i="14"/>
  <c r="K128" i="14" s="1"/>
  <c r="L127" i="14"/>
  <c r="K127" i="14"/>
  <c r="L126" i="14"/>
  <c r="K126" i="14" s="1"/>
  <c r="L125" i="14"/>
  <c r="K125" i="14" s="1"/>
  <c r="X9" i="15" l="1"/>
  <c r="X7" i="15"/>
  <c r="X6" i="15"/>
  <c r="X8" i="15"/>
  <c r="X5" i="15"/>
  <c r="AA25" i="15" s="1"/>
  <c r="AA30" i="15"/>
  <c r="AB30" i="15" s="1"/>
  <c r="R129" i="14"/>
  <c r="R139" i="14"/>
  <c r="R140" i="14"/>
  <c r="T134" i="14"/>
  <c r="R126" i="14"/>
  <c r="S139" i="14"/>
  <c r="R138" i="14"/>
  <c r="R137" i="14"/>
  <c r="T132" i="14"/>
  <c r="S132" i="14"/>
  <c r="R130" i="14"/>
  <c r="T131" i="14"/>
  <c r="R131" i="14"/>
  <c r="T125" i="14"/>
  <c r="S133" i="14"/>
  <c r="T129" i="14"/>
  <c r="R133" i="14"/>
  <c r="T138" i="14"/>
  <c r="T126" i="14"/>
  <c r="T137" i="14"/>
  <c r="R134" i="14"/>
  <c r="T127" i="14"/>
  <c r="T130" i="14"/>
  <c r="S127" i="14"/>
  <c r="S125" i="14"/>
  <c r="AA27" i="15" l="1"/>
  <c r="AB27" i="15" s="1"/>
  <c r="AA26" i="15"/>
  <c r="AB26" i="15" s="1"/>
  <c r="AA29" i="15"/>
  <c r="AB29" i="15" s="1"/>
  <c r="AB25" i="15"/>
  <c r="AA28" i="15"/>
  <c r="AB28" i="15" s="1"/>
  <c r="AA32" i="14"/>
  <c r="AB32" i="14" s="1"/>
  <c r="AA34" i="14"/>
  <c r="AB34" i="14" s="1"/>
  <c r="AA31" i="14"/>
  <c r="AA35" i="15" l="1"/>
  <c r="AB35" i="15" s="1"/>
  <c r="Q45" i="14"/>
  <c r="R45" i="14" s="1"/>
  <c r="Q46" i="14"/>
  <c r="R46" i="14" s="1"/>
  <c r="Q47" i="14"/>
  <c r="Q48" i="14"/>
  <c r="Q49" i="14"/>
  <c r="Q50" i="14"/>
  <c r="R50" i="14" s="1"/>
  <c r="Q51" i="14"/>
  <c r="R51" i="14" s="1"/>
  <c r="Q52" i="14"/>
  <c r="R52" i="14" s="1"/>
  <c r="Q53" i="14"/>
  <c r="R53" i="14" s="1"/>
  <c r="Q54" i="14"/>
  <c r="R54" i="14" s="1"/>
  <c r="Q55" i="14"/>
  <c r="R55" i="14" s="1"/>
  <c r="Q56" i="14"/>
  <c r="R56" i="14" s="1"/>
  <c r="Q57" i="14"/>
  <c r="R57" i="14" s="1"/>
  <c r="Q58" i="14"/>
  <c r="R58" i="14" s="1"/>
  <c r="Q59" i="14"/>
  <c r="Q60" i="14"/>
  <c r="Q61" i="14"/>
  <c r="Q62" i="14"/>
  <c r="R62" i="14" s="1"/>
  <c r="Q63" i="14"/>
  <c r="R63" i="14" s="1"/>
  <c r="Q64" i="14"/>
  <c r="R64" i="14" s="1"/>
  <c r="Q65" i="14"/>
  <c r="R65" i="14" s="1"/>
  <c r="Q66" i="14"/>
  <c r="R66" i="14" s="1"/>
  <c r="Q67" i="14"/>
  <c r="R67" i="14" s="1"/>
  <c r="Q68" i="14"/>
  <c r="R68" i="14" s="1"/>
  <c r="Q69" i="14"/>
  <c r="R69" i="14" s="1"/>
  <c r="Q70" i="14"/>
  <c r="Q71" i="14"/>
  <c r="Q72" i="14"/>
  <c r="Q73" i="14"/>
  <c r="R73" i="14" s="1"/>
  <c r="Q74" i="14"/>
  <c r="R74" i="14" s="1"/>
  <c r="Q75" i="14"/>
  <c r="R75" i="14" s="1"/>
  <c r="Q76" i="14"/>
  <c r="R76" i="14" s="1"/>
  <c r="Q77" i="14"/>
  <c r="R77" i="14" s="1"/>
  <c r="Q78" i="14"/>
  <c r="R78" i="14" s="1"/>
  <c r="Q79" i="14"/>
  <c r="R79" i="14" s="1"/>
  <c r="Q80" i="14"/>
  <c r="R80" i="14" s="1"/>
  <c r="Q81" i="14"/>
  <c r="Q82" i="14"/>
  <c r="Q83" i="14"/>
  <c r="R83" i="14" s="1"/>
  <c r="Q84" i="14"/>
  <c r="R84" i="14" s="1"/>
  <c r="Q85" i="14"/>
  <c r="R85" i="14" s="1"/>
  <c r="Q86" i="14"/>
  <c r="R86" i="14" s="1"/>
  <c r="Q87" i="14"/>
  <c r="R87" i="14" s="1"/>
  <c r="Q88" i="14"/>
  <c r="T88" i="14" s="1"/>
  <c r="Q89" i="14"/>
  <c r="R89" i="14" s="1"/>
  <c r="Q90" i="14"/>
  <c r="R90" i="14" s="1"/>
  <c r="Q91" i="14"/>
  <c r="R91" i="14" s="1"/>
  <c r="Q92" i="14"/>
  <c r="S92" i="14" s="1"/>
  <c r="Q93" i="14"/>
  <c r="Q94" i="14"/>
  <c r="Q95" i="14"/>
  <c r="R95" i="14" s="1"/>
  <c r="Q96" i="14"/>
  <c r="R96" i="14" s="1"/>
  <c r="Q97" i="14"/>
  <c r="R97" i="14" s="1"/>
  <c r="Q98" i="14"/>
  <c r="R98" i="14" s="1"/>
  <c r="Q99" i="14"/>
  <c r="R99" i="14" s="1"/>
  <c r="Q100" i="14"/>
  <c r="R100" i="14" s="1"/>
  <c r="Q101" i="14"/>
  <c r="R101" i="14" s="1"/>
  <c r="Q102" i="14"/>
  <c r="R102" i="14" s="1"/>
  <c r="Q103" i="14"/>
  <c r="R103" i="14" s="1"/>
  <c r="Q104" i="14"/>
  <c r="Q105" i="14"/>
  <c r="Q106" i="14"/>
  <c r="R106" i="14" s="1"/>
  <c r="Q107" i="14"/>
  <c r="R107" i="14" s="1"/>
  <c r="Q108" i="14"/>
  <c r="R108" i="14" s="1"/>
  <c r="Q109" i="14"/>
  <c r="R109" i="14" s="1"/>
  <c r="Q110" i="14"/>
  <c r="R110" i="14" s="1"/>
  <c r="Q111" i="14"/>
  <c r="R111" i="14" s="1"/>
  <c r="Q112" i="14"/>
  <c r="R112" i="14" s="1"/>
  <c r="Q113" i="14"/>
  <c r="R113" i="14" s="1"/>
  <c r="Q114" i="14"/>
  <c r="R114" i="14" s="1"/>
  <c r="Q115" i="14"/>
  <c r="S115" i="14" s="1"/>
  <c r="Q116" i="14"/>
  <c r="Q117" i="14"/>
  <c r="Q118" i="14"/>
  <c r="R118" i="14" s="1"/>
  <c r="Q119" i="14"/>
  <c r="R119" i="14" s="1"/>
  <c r="Q120" i="14"/>
  <c r="R120" i="14" s="1"/>
  <c r="Q121" i="14"/>
  <c r="R121" i="14" s="1"/>
  <c r="Q122" i="14"/>
  <c r="R122" i="14" s="1"/>
  <c r="Q123" i="14"/>
  <c r="R123" i="14" s="1"/>
  <c r="Q124" i="14"/>
  <c r="R124" i="14" s="1"/>
  <c r="L12" i="14"/>
  <c r="K12" i="14" s="1"/>
  <c r="L124" i="14"/>
  <c r="K124" i="14" s="1"/>
  <c r="L123" i="14"/>
  <c r="K123" i="14" s="1"/>
  <c r="L122" i="14"/>
  <c r="K122" i="14" s="1"/>
  <c r="L121" i="14"/>
  <c r="K121" i="14" s="1"/>
  <c r="L120" i="14"/>
  <c r="K120" i="14" s="1"/>
  <c r="L119" i="14"/>
  <c r="K119" i="14" s="1"/>
  <c r="L118" i="14"/>
  <c r="K118" i="14" s="1"/>
  <c r="L117" i="14"/>
  <c r="K117" i="14" s="1"/>
  <c r="L116" i="14"/>
  <c r="K116" i="14" s="1"/>
  <c r="L115" i="14"/>
  <c r="K115" i="14"/>
  <c r="L114" i="14"/>
  <c r="K114" i="14" s="1"/>
  <c r="L113" i="14"/>
  <c r="K113" i="14" s="1"/>
  <c r="L112" i="14"/>
  <c r="K112" i="14" s="1"/>
  <c r="L111" i="14"/>
  <c r="K111" i="14" s="1"/>
  <c r="L110" i="14"/>
  <c r="K110" i="14" s="1"/>
  <c r="L109" i="14"/>
  <c r="K109" i="14" s="1"/>
  <c r="L108" i="14"/>
  <c r="K108" i="14" s="1"/>
  <c r="L107" i="14"/>
  <c r="K107" i="14"/>
  <c r="L106" i="14"/>
  <c r="K106" i="14" s="1"/>
  <c r="L105" i="14"/>
  <c r="K105" i="14" s="1"/>
  <c r="L104" i="14"/>
  <c r="K104" i="14" s="1"/>
  <c r="L103" i="14"/>
  <c r="K103" i="14" s="1"/>
  <c r="L102" i="14"/>
  <c r="K102" i="14" s="1"/>
  <c r="L101" i="14"/>
  <c r="K101" i="14" s="1"/>
  <c r="L100" i="14"/>
  <c r="K100" i="14" s="1"/>
  <c r="L99" i="14"/>
  <c r="K99" i="14" s="1"/>
  <c r="L98" i="14"/>
  <c r="K98" i="14" s="1"/>
  <c r="L97" i="14"/>
  <c r="K97" i="14" s="1"/>
  <c r="L96" i="14"/>
  <c r="K96" i="14"/>
  <c r="L95" i="14"/>
  <c r="K95" i="14" s="1"/>
  <c r="L94" i="14"/>
  <c r="K94" i="14" s="1"/>
  <c r="L93" i="14"/>
  <c r="K93" i="14" s="1"/>
  <c r="L92" i="14"/>
  <c r="K92" i="14" s="1"/>
  <c r="L91" i="14"/>
  <c r="K91" i="14" s="1"/>
  <c r="L90" i="14"/>
  <c r="K90" i="14" s="1"/>
  <c r="L89" i="14"/>
  <c r="K89" i="14" s="1"/>
  <c r="L88" i="14"/>
  <c r="K88" i="14" s="1"/>
  <c r="L87" i="14"/>
  <c r="K87" i="14" s="1"/>
  <c r="L86" i="14"/>
  <c r="K86" i="14" s="1"/>
  <c r="L85" i="14"/>
  <c r="K85" i="14" s="1"/>
  <c r="L84" i="14"/>
  <c r="K84" i="14" s="1"/>
  <c r="L83" i="14"/>
  <c r="K83" i="14" s="1"/>
  <c r="L82" i="14"/>
  <c r="K82" i="14" s="1"/>
  <c r="L81" i="14"/>
  <c r="K81" i="14" s="1"/>
  <c r="L80" i="14"/>
  <c r="K80" i="14" s="1"/>
  <c r="L79" i="14"/>
  <c r="K79" i="14" s="1"/>
  <c r="L78" i="14"/>
  <c r="K78" i="14" s="1"/>
  <c r="L77" i="14"/>
  <c r="K77" i="14" s="1"/>
  <c r="L76" i="14"/>
  <c r="K76" i="14" s="1"/>
  <c r="L75" i="14"/>
  <c r="K75" i="14" s="1"/>
  <c r="L74" i="14"/>
  <c r="K74" i="14"/>
  <c r="L73" i="14"/>
  <c r="K73" i="14" s="1"/>
  <c r="L72" i="14"/>
  <c r="K72" i="14" s="1"/>
  <c r="L71" i="14"/>
  <c r="K71" i="14" s="1"/>
  <c r="L70" i="14"/>
  <c r="K70" i="14" s="1"/>
  <c r="L69" i="14"/>
  <c r="K69" i="14" s="1"/>
  <c r="L68" i="14"/>
  <c r="K68" i="14" s="1"/>
  <c r="L67" i="14"/>
  <c r="K67" i="14" s="1"/>
  <c r="L66" i="14"/>
  <c r="K66" i="14" s="1"/>
  <c r="L65" i="14"/>
  <c r="K65" i="14" s="1"/>
  <c r="L64" i="14"/>
  <c r="K64" i="14" s="1"/>
  <c r="L63" i="14"/>
  <c r="K63" i="14" s="1"/>
  <c r="L62" i="14"/>
  <c r="K62" i="14" s="1"/>
  <c r="L61" i="14"/>
  <c r="K61" i="14" s="1"/>
  <c r="L60" i="14"/>
  <c r="K60" i="14" s="1"/>
  <c r="L59" i="14"/>
  <c r="K59" i="14" s="1"/>
  <c r="L58" i="14"/>
  <c r="K58" i="14" s="1"/>
  <c r="L57" i="14"/>
  <c r="K57" i="14" s="1"/>
  <c r="L56" i="14"/>
  <c r="K56" i="14" s="1"/>
  <c r="L55" i="14"/>
  <c r="K55" i="14" s="1"/>
  <c r="L54" i="14"/>
  <c r="K54" i="14" s="1"/>
  <c r="L53" i="14"/>
  <c r="K53" i="14" s="1"/>
  <c r="L52" i="14"/>
  <c r="K52" i="14" s="1"/>
  <c r="L51" i="14"/>
  <c r="K51" i="14" s="1"/>
  <c r="L50" i="14"/>
  <c r="K50" i="14" s="1"/>
  <c r="L49" i="14"/>
  <c r="K49" i="14" s="1"/>
  <c r="L48" i="14"/>
  <c r="K48" i="14" s="1"/>
  <c r="L47" i="14"/>
  <c r="K47" i="14" s="1"/>
  <c r="L46" i="14"/>
  <c r="K46" i="14" s="1"/>
  <c r="L45" i="14"/>
  <c r="K45" i="14" s="1"/>
  <c r="L44" i="14"/>
  <c r="K44" i="14" s="1"/>
  <c r="L43" i="14"/>
  <c r="K43" i="14" s="1"/>
  <c r="L42" i="14"/>
  <c r="K42" i="14" s="1"/>
  <c r="L41" i="14"/>
  <c r="K41" i="14" s="1"/>
  <c r="L40" i="14"/>
  <c r="K40" i="14" s="1"/>
  <c r="L39" i="14"/>
  <c r="K39" i="14" s="1"/>
  <c r="L38" i="14"/>
  <c r="K38" i="14" s="1"/>
  <c r="L37" i="14"/>
  <c r="K37" i="14" s="1"/>
  <c r="L36" i="14"/>
  <c r="K36" i="14" s="1"/>
  <c r="L35" i="14"/>
  <c r="K35" i="14" s="1"/>
  <c r="L34" i="14"/>
  <c r="K34" i="14" s="1"/>
  <c r="L33" i="14"/>
  <c r="K33" i="14" s="1"/>
  <c r="L32" i="14"/>
  <c r="K32" i="14" s="1"/>
  <c r="L31" i="14"/>
  <c r="K31" i="14" s="1"/>
  <c r="L30" i="14"/>
  <c r="K30" i="14" s="1"/>
  <c r="L29" i="14"/>
  <c r="K29" i="14" s="1"/>
  <c r="L28" i="14"/>
  <c r="K28" i="14" s="1"/>
  <c r="L27" i="14"/>
  <c r="K27" i="14" s="1"/>
  <c r="L26" i="14"/>
  <c r="K26" i="14" s="1"/>
  <c r="L25" i="14"/>
  <c r="K25" i="14" s="1"/>
  <c r="L24" i="14"/>
  <c r="K24" i="14" s="1"/>
  <c r="L23" i="14"/>
  <c r="K23" i="14" s="1"/>
  <c r="L22" i="14"/>
  <c r="K22" i="14" s="1"/>
  <c r="L21" i="14"/>
  <c r="K21" i="14" s="1"/>
  <c r="L20" i="14"/>
  <c r="K20" i="14" s="1"/>
  <c r="L19" i="14"/>
  <c r="K19" i="14" s="1"/>
  <c r="L18" i="14"/>
  <c r="K18" i="14" s="1"/>
  <c r="L17" i="14"/>
  <c r="K17" i="14" s="1"/>
  <c r="L16" i="14"/>
  <c r="K16" i="14" s="1"/>
  <c r="L15" i="14"/>
  <c r="K15" i="14" s="1"/>
  <c r="L14" i="14"/>
  <c r="K14" i="14" s="1"/>
  <c r="L13" i="14"/>
  <c r="K13" i="14" s="1"/>
  <c r="L11" i="14"/>
  <c r="K11" i="14" s="1"/>
  <c r="L10" i="14"/>
  <c r="K10" i="14" s="1"/>
  <c r="L9" i="14"/>
  <c r="K9" i="14" s="1"/>
  <c r="L8" i="14"/>
  <c r="K8" i="14" s="1"/>
  <c r="L7" i="14"/>
  <c r="K7" i="14" s="1"/>
  <c r="L6" i="14"/>
  <c r="K6" i="14" s="1"/>
  <c r="L5" i="14"/>
  <c r="K5" i="14" s="1"/>
  <c r="L4" i="14"/>
  <c r="K4" i="14" s="1"/>
  <c r="L3" i="14"/>
  <c r="K3" i="14" l="1"/>
  <c r="K142" i="14" s="1"/>
  <c r="L142" i="14"/>
  <c r="T86" i="14"/>
  <c r="S64" i="14"/>
  <c r="S87" i="14"/>
  <c r="T64" i="14"/>
  <c r="S114" i="14"/>
  <c r="S106" i="14"/>
  <c r="S103" i="14"/>
  <c r="S52" i="14"/>
  <c r="T100" i="14"/>
  <c r="T75" i="14"/>
  <c r="S100" i="14"/>
  <c r="S75" i="14"/>
  <c r="S88" i="14"/>
  <c r="T65" i="14"/>
  <c r="T123" i="14"/>
  <c r="R88" i="14"/>
  <c r="S65" i="14"/>
  <c r="T111" i="14"/>
  <c r="S111" i="14"/>
  <c r="S86" i="14"/>
  <c r="T52" i="14"/>
  <c r="T76" i="14"/>
  <c r="X13" i="14" s="1"/>
  <c r="S76" i="14"/>
  <c r="T121" i="14"/>
  <c r="T87" i="14"/>
  <c r="S45" i="14"/>
  <c r="S123" i="14"/>
  <c r="T110" i="14"/>
  <c r="T99" i="14"/>
  <c r="T45" i="14"/>
  <c r="S110" i="14"/>
  <c r="S99" i="14"/>
  <c r="T57" i="14"/>
  <c r="T69" i="14"/>
  <c r="S57" i="14"/>
  <c r="S122" i="14"/>
  <c r="T109" i="14"/>
  <c r="T98" i="14"/>
  <c r="T80" i="14"/>
  <c r="T68" i="14"/>
  <c r="T54" i="14"/>
  <c r="T122" i="14"/>
  <c r="S109" i="14"/>
  <c r="S98" i="14"/>
  <c r="T79" i="14"/>
  <c r="S68" i="14"/>
  <c r="S54" i="14"/>
  <c r="T91" i="14"/>
  <c r="S79" i="14"/>
  <c r="T53" i="14"/>
  <c r="S121" i="14"/>
  <c r="S91" i="14"/>
  <c r="S53" i="14"/>
  <c r="T114" i="14"/>
  <c r="T103" i="14"/>
  <c r="T73" i="14"/>
  <c r="R72" i="14"/>
  <c r="S72" i="14"/>
  <c r="R61" i="14"/>
  <c r="S61" i="14"/>
  <c r="R49" i="14"/>
  <c r="S49" i="14"/>
  <c r="S80" i="14"/>
  <c r="S73" i="14"/>
  <c r="R60" i="14"/>
  <c r="S60" i="14"/>
  <c r="T60" i="14"/>
  <c r="R48" i="14"/>
  <c r="S48" i="14"/>
  <c r="T48" i="14"/>
  <c r="T119" i="14"/>
  <c r="T96" i="14"/>
  <c r="T72" i="14"/>
  <c r="R117" i="14"/>
  <c r="S117" i="14"/>
  <c r="T117" i="14"/>
  <c r="R94" i="14"/>
  <c r="S94" i="14"/>
  <c r="T94" i="14"/>
  <c r="S96" i="14"/>
  <c r="R82" i="14"/>
  <c r="S82" i="14"/>
  <c r="T82" i="14"/>
  <c r="R104" i="14"/>
  <c r="S104" i="14"/>
  <c r="T104" i="14"/>
  <c r="R81" i="14"/>
  <c r="S81" i="14"/>
  <c r="T81" i="14"/>
  <c r="R70" i="14"/>
  <c r="S70" i="14"/>
  <c r="T70" i="14"/>
  <c r="R47" i="14"/>
  <c r="S47" i="14"/>
  <c r="T47" i="14"/>
  <c r="S119" i="14"/>
  <c r="T62" i="14"/>
  <c r="R115" i="14"/>
  <c r="S107" i="14"/>
  <c r="R92" i="14"/>
  <c r="S84" i="14"/>
  <c r="S46" i="14"/>
  <c r="T71" i="14"/>
  <c r="R71" i="14"/>
  <c r="S71" i="14"/>
  <c r="R116" i="14"/>
  <c r="S116" i="14"/>
  <c r="T116" i="14"/>
  <c r="R93" i="14"/>
  <c r="S93" i="14"/>
  <c r="T93" i="14"/>
  <c r="R59" i="14"/>
  <c r="S59" i="14"/>
  <c r="T59" i="14"/>
  <c r="T105" i="14"/>
  <c r="R105" i="14"/>
  <c r="S105" i="14"/>
  <c r="S69" i="14"/>
  <c r="S62" i="14"/>
  <c r="T118" i="14"/>
  <c r="T95" i="14"/>
  <c r="T61" i="14"/>
  <c r="T50" i="14"/>
  <c r="S118" i="14"/>
  <c r="S95" i="14"/>
  <c r="T58" i="14"/>
  <c r="X16" i="14" s="1"/>
  <c r="S50" i="14"/>
  <c r="T115" i="14"/>
  <c r="T92" i="14"/>
  <c r="S58" i="14"/>
  <c r="T49" i="14"/>
  <c r="T107" i="14"/>
  <c r="T84" i="14"/>
  <c r="T46" i="14"/>
  <c r="T83" i="14"/>
  <c r="T106" i="14"/>
  <c r="S83" i="14"/>
  <c r="T124" i="14"/>
  <c r="T113" i="14"/>
  <c r="T102" i="14"/>
  <c r="T90" i="14"/>
  <c r="T78" i="14"/>
  <c r="T67" i="14"/>
  <c r="T56" i="14"/>
  <c r="S124" i="14"/>
  <c r="S113" i="14"/>
  <c r="S102" i="14"/>
  <c r="S90" i="14"/>
  <c r="S78" i="14"/>
  <c r="S67" i="14"/>
  <c r="S56" i="14"/>
  <c r="T120" i="14"/>
  <c r="T112" i="14"/>
  <c r="T108" i="14"/>
  <c r="T101" i="14"/>
  <c r="T97" i="14"/>
  <c r="T89" i="14"/>
  <c r="T85" i="14"/>
  <c r="T77" i="14"/>
  <c r="T74" i="14"/>
  <c r="T66" i="14"/>
  <c r="T63" i="14"/>
  <c r="T55" i="14"/>
  <c r="T51" i="14"/>
  <c r="S120" i="14"/>
  <c r="S112" i="14"/>
  <c r="S108" i="14"/>
  <c r="S101" i="14"/>
  <c r="S97" i="14"/>
  <c r="S89" i="14"/>
  <c r="S85" i="14"/>
  <c r="S77" i="14"/>
  <c r="S74" i="14"/>
  <c r="S66" i="14"/>
  <c r="S63" i="14"/>
  <c r="S55" i="14"/>
  <c r="S51" i="14"/>
  <c r="M127" i="9" l="1"/>
  <c r="J127" i="9"/>
  <c r="Q31" i="9"/>
  <c r="R31" i="9" s="1"/>
  <c r="Q32" i="9"/>
  <c r="R32" i="9" s="1"/>
  <c r="Q33" i="9"/>
  <c r="T33" i="9" s="1"/>
  <c r="R33" i="9"/>
  <c r="S33" i="9"/>
  <c r="Q34" i="9"/>
  <c r="R34" i="9" s="1"/>
  <c r="Q35" i="9"/>
  <c r="T35" i="9" s="1"/>
  <c r="Q36" i="9"/>
  <c r="R36" i="9" s="1"/>
  <c r="Q37" i="9"/>
  <c r="R37" i="9" s="1"/>
  <c r="Q38" i="9"/>
  <c r="R38" i="9" s="1"/>
  <c r="Q39" i="9"/>
  <c r="S39" i="9" s="1"/>
  <c r="Q40" i="9"/>
  <c r="R40" i="9" s="1"/>
  <c r="Q41" i="9"/>
  <c r="R41" i="9" s="1"/>
  <c r="Q42" i="9"/>
  <c r="T42" i="9" s="1"/>
  <c r="R42" i="9"/>
  <c r="S42" i="9"/>
  <c r="Q43" i="9"/>
  <c r="R43" i="9" s="1"/>
  <c r="Q44" i="9"/>
  <c r="R44" i="9" s="1"/>
  <c r="Q45" i="9"/>
  <c r="R45" i="9" s="1"/>
  <c r="Q46" i="9"/>
  <c r="R46" i="9" s="1"/>
  <c r="Q47" i="9"/>
  <c r="T47" i="9" s="1"/>
  <c r="Q48" i="9"/>
  <c r="S48" i="9" s="1"/>
  <c r="Q49" i="9"/>
  <c r="R49" i="9" s="1"/>
  <c r="Q50" i="9"/>
  <c r="R50" i="9" s="1"/>
  <c r="Q51" i="9"/>
  <c r="S51" i="9" s="1"/>
  <c r="Q52" i="9"/>
  <c r="R52" i="9" s="1"/>
  <c r="Q53" i="9"/>
  <c r="S53" i="9" s="1"/>
  <c r="R53" i="9"/>
  <c r="Q54" i="9"/>
  <c r="R54" i="9" s="1"/>
  <c r="Q55" i="9"/>
  <c r="R55" i="9" s="1"/>
  <c r="Q56" i="9"/>
  <c r="S56" i="9" s="1"/>
  <c r="R56" i="9"/>
  <c r="Q57" i="9"/>
  <c r="R57" i="9" s="1"/>
  <c r="Q58" i="9"/>
  <c r="R58" i="9" s="1"/>
  <c r="Q59" i="9"/>
  <c r="T59" i="9" s="1"/>
  <c r="Q60" i="9"/>
  <c r="R60" i="9" s="1"/>
  <c r="S60" i="9"/>
  <c r="Q61" i="9"/>
  <c r="R61" i="9" s="1"/>
  <c r="Q62" i="9"/>
  <c r="R62" i="9" s="1"/>
  <c r="Q63" i="9"/>
  <c r="S63" i="9" s="1"/>
  <c r="Q64" i="9"/>
  <c r="R64" i="9" s="1"/>
  <c r="Q65" i="9"/>
  <c r="S65" i="9" s="1"/>
  <c r="Q66" i="9"/>
  <c r="S66" i="9" s="1"/>
  <c r="Q67" i="9"/>
  <c r="R67" i="9" s="1"/>
  <c r="Q68" i="9"/>
  <c r="R68" i="9" s="1"/>
  <c r="Q69" i="9"/>
  <c r="S69" i="9" s="1"/>
  <c r="Q70" i="9"/>
  <c r="R70" i="9" s="1"/>
  <c r="Q71" i="9"/>
  <c r="T71" i="9" s="1"/>
  <c r="Q72" i="9"/>
  <c r="R72" i="9" s="1"/>
  <c r="Q73" i="9"/>
  <c r="R73" i="9" s="1"/>
  <c r="Q74" i="9"/>
  <c r="R74" i="9" s="1"/>
  <c r="Q75" i="9"/>
  <c r="S75" i="9" s="1"/>
  <c r="Q76" i="9"/>
  <c r="R76" i="9" s="1"/>
  <c r="Q77" i="9"/>
  <c r="R77" i="9" s="1"/>
  <c r="Q78" i="9"/>
  <c r="S78" i="9" s="1"/>
  <c r="Q79" i="9"/>
  <c r="R79" i="9" s="1"/>
  <c r="Q80" i="9"/>
  <c r="R80" i="9" s="1"/>
  <c r="Q81" i="9"/>
  <c r="S81" i="9" s="1"/>
  <c r="Q82" i="9"/>
  <c r="R82" i="9" s="1"/>
  <c r="Q83" i="9"/>
  <c r="T83" i="9" s="1"/>
  <c r="Q84" i="9"/>
  <c r="R84" i="9" s="1"/>
  <c r="Q85" i="9"/>
  <c r="R85" i="9" s="1"/>
  <c r="Q86" i="9"/>
  <c r="R86" i="9" s="1"/>
  <c r="Q87" i="9"/>
  <c r="S87" i="9" s="1"/>
  <c r="R87" i="9"/>
  <c r="Q88" i="9"/>
  <c r="R88" i="9" s="1"/>
  <c r="Q89" i="9"/>
  <c r="S89" i="9" s="1"/>
  <c r="Q90" i="9"/>
  <c r="R90" i="9" s="1"/>
  <c r="Q91" i="9"/>
  <c r="R91" i="9" s="1"/>
  <c r="Q92" i="9"/>
  <c r="S92" i="9" s="1"/>
  <c r="Q93" i="9"/>
  <c r="R93" i="9" s="1"/>
  <c r="Q94" i="9"/>
  <c r="R94" i="9" s="1"/>
  <c r="Q95" i="9"/>
  <c r="T95" i="9" s="1"/>
  <c r="Q96" i="9"/>
  <c r="R96" i="9" s="1"/>
  <c r="S96" i="9"/>
  <c r="Q97" i="9"/>
  <c r="R97" i="9" s="1"/>
  <c r="Q98" i="9"/>
  <c r="R98" i="9" s="1"/>
  <c r="Q99" i="9"/>
  <c r="S99" i="9" s="1"/>
  <c r="Q100" i="9"/>
  <c r="R100" i="9" s="1"/>
  <c r="Q101" i="9"/>
  <c r="T101" i="9" s="1"/>
  <c r="Q102" i="9"/>
  <c r="S102" i="9" s="1"/>
  <c r="Q103" i="9"/>
  <c r="R103" i="9" s="1"/>
  <c r="Q104" i="9"/>
  <c r="S104" i="9" s="1"/>
  <c r="R104" i="9"/>
  <c r="Q105" i="9"/>
  <c r="R105" i="9" s="1"/>
  <c r="Q106" i="9"/>
  <c r="R106" i="9" s="1"/>
  <c r="Q107" i="9"/>
  <c r="T107" i="9" s="1"/>
  <c r="Q108" i="9"/>
  <c r="R108" i="9" s="1"/>
  <c r="Q109" i="9"/>
  <c r="R109" i="9" s="1"/>
  <c r="Q110" i="9"/>
  <c r="R110" i="9" s="1"/>
  <c r="Q111" i="9"/>
  <c r="R111" i="9" s="1"/>
  <c r="Q112" i="9"/>
  <c r="R112" i="9" s="1"/>
  <c r="T112" i="9"/>
  <c r="Q113" i="9"/>
  <c r="R113" i="9" s="1"/>
  <c r="Q114" i="9"/>
  <c r="S114" i="9" s="1"/>
  <c r="Q115" i="9"/>
  <c r="T115" i="9" s="1"/>
  <c r="Q116" i="9"/>
  <c r="R116" i="9" s="1"/>
  <c r="Q117" i="9"/>
  <c r="T117" i="9" s="1"/>
  <c r="R117" i="9"/>
  <c r="S117" i="9"/>
  <c r="Q118" i="9"/>
  <c r="R118" i="9" s="1"/>
  <c r="Q119" i="9"/>
  <c r="R119" i="9" s="1"/>
  <c r="Q120" i="9"/>
  <c r="T120" i="9" s="1"/>
  <c r="Q121" i="9"/>
  <c r="S121" i="9" s="1"/>
  <c r="Q122" i="9"/>
  <c r="R122" i="9" s="1"/>
  <c r="Q123" i="9"/>
  <c r="S123" i="9" s="1"/>
  <c r="Q124" i="9"/>
  <c r="R124" i="9" s="1"/>
  <c r="Q125" i="9"/>
  <c r="R125" i="9" s="1"/>
  <c r="L114" i="9"/>
  <c r="K114" i="9" s="1"/>
  <c r="L115" i="9"/>
  <c r="K115" i="9" s="1"/>
  <c r="L116" i="9"/>
  <c r="K116" i="9" s="1"/>
  <c r="L117" i="9"/>
  <c r="K117" i="9" s="1"/>
  <c r="L118" i="9"/>
  <c r="K118" i="9" s="1"/>
  <c r="L119" i="9"/>
  <c r="K119" i="9" s="1"/>
  <c r="L120" i="9"/>
  <c r="K120" i="9" s="1"/>
  <c r="L121" i="9"/>
  <c r="K121" i="9" s="1"/>
  <c r="L122" i="9"/>
  <c r="K122" i="9" s="1"/>
  <c r="L123" i="9"/>
  <c r="K123" i="9" s="1"/>
  <c r="L124" i="9"/>
  <c r="K124" i="9" s="1"/>
  <c r="L125" i="9"/>
  <c r="K125" i="9" s="1"/>
  <c r="L113" i="9"/>
  <c r="K113" i="9"/>
  <c r="L112" i="9"/>
  <c r="K112" i="9" s="1"/>
  <c r="L111" i="9"/>
  <c r="K111" i="9" s="1"/>
  <c r="L110" i="9"/>
  <c r="K110" i="9" s="1"/>
  <c r="L109" i="9"/>
  <c r="K109" i="9" s="1"/>
  <c r="L108" i="9"/>
  <c r="K108" i="9" s="1"/>
  <c r="L107" i="9"/>
  <c r="K107" i="9" s="1"/>
  <c r="L106" i="9"/>
  <c r="K106" i="9"/>
  <c r="L105" i="9"/>
  <c r="K105" i="9" s="1"/>
  <c r="L104" i="9"/>
  <c r="K104" i="9" s="1"/>
  <c r="L103" i="9"/>
  <c r="K103" i="9" s="1"/>
  <c r="L102" i="9"/>
  <c r="K102" i="9" s="1"/>
  <c r="L101" i="9"/>
  <c r="K101" i="9" s="1"/>
  <c r="L100" i="9"/>
  <c r="K100" i="9" s="1"/>
  <c r="L99" i="9"/>
  <c r="K99" i="9" s="1"/>
  <c r="L98" i="9"/>
  <c r="K98" i="9" s="1"/>
  <c r="L97" i="9"/>
  <c r="K97" i="9"/>
  <c r="L96" i="9"/>
  <c r="K96" i="9" s="1"/>
  <c r="L95" i="9"/>
  <c r="K95" i="9" s="1"/>
  <c r="L94" i="9"/>
  <c r="K94" i="9" s="1"/>
  <c r="L93" i="9"/>
  <c r="K93" i="9"/>
  <c r="L92" i="9"/>
  <c r="K92" i="9" s="1"/>
  <c r="L91" i="9"/>
  <c r="K91" i="9" s="1"/>
  <c r="L90" i="9"/>
  <c r="K90" i="9" s="1"/>
  <c r="L89" i="9"/>
  <c r="K89" i="9" s="1"/>
  <c r="L88" i="9"/>
  <c r="K88" i="9" s="1"/>
  <c r="L87" i="9"/>
  <c r="K87" i="9" s="1"/>
  <c r="L86" i="9"/>
  <c r="K86" i="9" s="1"/>
  <c r="L85" i="9"/>
  <c r="K85" i="9" s="1"/>
  <c r="L84" i="9"/>
  <c r="K84" i="9" s="1"/>
  <c r="L83" i="9"/>
  <c r="K83" i="9" s="1"/>
  <c r="L82" i="9"/>
  <c r="K82" i="9" s="1"/>
  <c r="L81" i="9"/>
  <c r="K81" i="9" s="1"/>
  <c r="L80" i="9"/>
  <c r="K80" i="9" s="1"/>
  <c r="L79" i="9"/>
  <c r="K79" i="9" s="1"/>
  <c r="L78" i="9"/>
  <c r="K78" i="9" s="1"/>
  <c r="L77" i="9"/>
  <c r="K77" i="9"/>
  <c r="L76" i="9"/>
  <c r="K76" i="9" s="1"/>
  <c r="L75" i="9"/>
  <c r="K75" i="9" s="1"/>
  <c r="L74" i="9"/>
  <c r="K74" i="9" s="1"/>
  <c r="L73" i="9"/>
  <c r="K73" i="9" s="1"/>
  <c r="L72" i="9"/>
  <c r="K72" i="9" s="1"/>
  <c r="L70" i="9"/>
  <c r="K70" i="9" s="1"/>
  <c r="L69" i="9"/>
  <c r="K69" i="9" s="1"/>
  <c r="L71" i="9"/>
  <c r="K71" i="9" s="1"/>
  <c r="S101" i="9" l="1"/>
  <c r="R81" i="9"/>
  <c r="R101" i="9"/>
  <c r="R69" i="9"/>
  <c r="R59" i="9"/>
  <c r="S118" i="9"/>
  <c r="S59" i="9"/>
  <c r="R51" i="9"/>
  <c r="S32" i="9"/>
  <c r="R123" i="9"/>
  <c r="S115" i="9"/>
  <c r="R107" i="9"/>
  <c r="R99" i="9"/>
  <c r="R115" i="9"/>
  <c r="R114" i="9"/>
  <c r="R65" i="9"/>
  <c r="S47" i="9"/>
  <c r="R83" i="9"/>
  <c r="R63" i="9"/>
  <c r="R47" i="9"/>
  <c r="T105" i="9"/>
  <c r="T74" i="9"/>
  <c r="S105" i="9"/>
  <c r="T81" i="9"/>
  <c r="S74" i="9"/>
  <c r="T65" i="9"/>
  <c r="T118" i="9"/>
  <c r="R89" i="9"/>
  <c r="T32" i="9"/>
  <c r="R102" i="9"/>
  <c r="R95" i="9"/>
  <c r="R78" i="9"/>
  <c r="R121" i="9"/>
  <c r="S120" i="9"/>
  <c r="T69" i="9"/>
  <c r="R120" i="9"/>
  <c r="R92" i="9"/>
  <c r="S83" i="9"/>
  <c r="S112" i="9"/>
  <c r="S71" i="9"/>
  <c r="S95" i="9"/>
  <c r="R71" i="9"/>
  <c r="R66" i="9"/>
  <c r="T60" i="9"/>
  <c r="R48" i="9"/>
  <c r="T109" i="9"/>
  <c r="T86" i="9"/>
  <c r="T38" i="9"/>
  <c r="T114" i="9"/>
  <c r="S109" i="9"/>
  <c r="T104" i="9"/>
  <c r="T92" i="9"/>
  <c r="S86" i="9"/>
  <c r="S38" i="9"/>
  <c r="T68" i="9"/>
  <c r="T50" i="9"/>
  <c r="T123" i="9"/>
  <c r="T78" i="9"/>
  <c r="T72" i="9"/>
  <c r="S68" i="9"/>
  <c r="T56" i="9"/>
  <c r="S50" i="9"/>
  <c r="S107" i="9"/>
  <c r="T96" i="9"/>
  <c r="S72" i="9"/>
  <c r="S62" i="9"/>
  <c r="T90" i="9"/>
  <c r="T77" i="9"/>
  <c r="T54" i="9"/>
  <c r="T45" i="9"/>
  <c r="T41" i="9"/>
  <c r="T36" i="9"/>
  <c r="S90" i="9"/>
  <c r="S77" i="9"/>
  <c r="S54" i="9"/>
  <c r="S45" i="9"/>
  <c r="S41" i="9"/>
  <c r="S36" i="9"/>
  <c r="S57" i="9"/>
  <c r="T53" i="9"/>
  <c r="T48" i="9"/>
  <c r="T44" i="9"/>
  <c r="S35" i="9"/>
  <c r="T124" i="9"/>
  <c r="T111" i="9"/>
  <c r="T98" i="9"/>
  <c r="T93" i="9"/>
  <c r="T80" i="9"/>
  <c r="T62" i="9"/>
  <c r="T57" i="9"/>
  <c r="S124" i="9"/>
  <c r="S111" i="9"/>
  <c r="T102" i="9"/>
  <c r="S98" i="9"/>
  <c r="S93" i="9"/>
  <c r="T89" i="9"/>
  <c r="T84" i="9"/>
  <c r="S80" i="9"/>
  <c r="T66" i="9"/>
  <c r="S84" i="9"/>
  <c r="R75" i="9"/>
  <c r="S44" i="9"/>
  <c r="R39" i="9"/>
  <c r="R35" i="9"/>
  <c r="T99" i="9"/>
  <c r="T87" i="9"/>
  <c r="T75" i="9"/>
  <c r="T63" i="9"/>
  <c r="T51" i="9"/>
  <c r="T39" i="9"/>
  <c r="T121" i="9"/>
  <c r="T119" i="9"/>
  <c r="T110" i="9"/>
  <c r="T106" i="9"/>
  <c r="T97" i="9"/>
  <c r="T94" i="9"/>
  <c r="T85" i="9"/>
  <c r="X19" i="9" s="1"/>
  <c r="T67" i="9"/>
  <c r="T37" i="9"/>
  <c r="T125" i="9"/>
  <c r="T122" i="9"/>
  <c r="T113" i="9"/>
  <c r="T108" i="9"/>
  <c r="T103" i="9"/>
  <c r="T91" i="9"/>
  <c r="T82" i="9"/>
  <c r="T79" i="9"/>
  <c r="T76" i="9"/>
  <c r="T73" i="9"/>
  <c r="T64" i="9"/>
  <c r="T61" i="9"/>
  <c r="T58" i="9"/>
  <c r="T55" i="9"/>
  <c r="T52" i="9"/>
  <c r="T49" i="9"/>
  <c r="T46" i="9"/>
  <c r="T43" i="9"/>
  <c r="T40" i="9"/>
  <c r="T31" i="9"/>
  <c r="S125" i="9"/>
  <c r="S122" i="9"/>
  <c r="S116" i="9"/>
  <c r="S113" i="9"/>
  <c r="S110" i="9"/>
  <c r="S108" i="9"/>
  <c r="S106" i="9"/>
  <c r="S103" i="9"/>
  <c r="S100" i="9"/>
  <c r="S97" i="9"/>
  <c r="S94" i="9"/>
  <c r="S91" i="9"/>
  <c r="S88" i="9"/>
  <c r="S85" i="9"/>
  <c r="S82" i="9"/>
  <c r="S79" i="9"/>
  <c r="S76" i="9"/>
  <c r="S73" i="9"/>
  <c r="S70" i="9"/>
  <c r="S67" i="9"/>
  <c r="S64" i="9"/>
  <c r="S61" i="9"/>
  <c r="S58" i="9"/>
  <c r="S55" i="9"/>
  <c r="S52" i="9"/>
  <c r="S49" i="9"/>
  <c r="S46" i="9"/>
  <c r="S43" i="9"/>
  <c r="S40" i="9"/>
  <c r="S37" i="9"/>
  <c r="S34" i="9"/>
  <c r="S31" i="9"/>
  <c r="T116" i="9"/>
  <c r="T100" i="9"/>
  <c r="T88" i="9"/>
  <c r="T70" i="9"/>
  <c r="T34" i="9"/>
  <c r="S119" i="9"/>
  <c r="X16" i="9" l="1"/>
  <c r="L68" i="9"/>
  <c r="K68" i="9" s="1"/>
  <c r="L67" i="9"/>
  <c r="K67" i="9" s="1"/>
  <c r="L66" i="9"/>
  <c r="K66" i="9" s="1"/>
  <c r="L65" i="9"/>
  <c r="K65" i="9" s="1"/>
  <c r="L64" i="9"/>
  <c r="K64" i="9" s="1"/>
  <c r="L63" i="9"/>
  <c r="K63" i="9"/>
  <c r="L62" i="9"/>
  <c r="K62" i="9" s="1"/>
  <c r="L61" i="9"/>
  <c r="K61" i="9" s="1"/>
  <c r="L60" i="9"/>
  <c r="K60" i="9" s="1"/>
  <c r="L59" i="9"/>
  <c r="K59" i="9"/>
  <c r="L58" i="9"/>
  <c r="K58" i="9" s="1"/>
  <c r="L57" i="9"/>
  <c r="K57" i="9" s="1"/>
  <c r="L56" i="9"/>
  <c r="K56" i="9"/>
  <c r="L55" i="9"/>
  <c r="K55" i="9" s="1"/>
  <c r="L54" i="9"/>
  <c r="K54" i="9"/>
  <c r="L53" i="9"/>
  <c r="K53" i="9" s="1"/>
  <c r="L52" i="9"/>
  <c r="K52" i="9" s="1"/>
  <c r="L51" i="9"/>
  <c r="K51" i="9"/>
  <c r="L50" i="9"/>
  <c r="K50" i="9" s="1"/>
  <c r="L49" i="9"/>
  <c r="K49" i="9" s="1"/>
  <c r="L48" i="9"/>
  <c r="K48" i="9" s="1"/>
  <c r="L47" i="9"/>
  <c r="K47" i="9" s="1"/>
  <c r="L46" i="9"/>
  <c r="K46" i="9" s="1"/>
  <c r="L45" i="9"/>
  <c r="K45" i="9"/>
  <c r="L44" i="9"/>
  <c r="K44" i="9" s="1"/>
  <c r="L43" i="9"/>
  <c r="K43" i="9" s="1"/>
  <c r="L42" i="9"/>
  <c r="K42" i="9" s="1"/>
  <c r="L41" i="9"/>
  <c r="K41" i="9" s="1"/>
  <c r="L40" i="9"/>
  <c r="K40" i="9" s="1"/>
  <c r="L39" i="9"/>
  <c r="K39" i="9" s="1"/>
  <c r="L38" i="9"/>
  <c r="K38" i="9"/>
  <c r="L37" i="9"/>
  <c r="K37" i="9"/>
  <c r="L36" i="9"/>
  <c r="K36" i="9" s="1"/>
  <c r="L35" i="9"/>
  <c r="K35" i="9" s="1"/>
  <c r="L34" i="9"/>
  <c r="K34" i="9" s="1"/>
  <c r="L33" i="9"/>
  <c r="K33" i="9" s="1"/>
  <c r="L32" i="9"/>
  <c r="K32" i="9" s="1"/>
  <c r="L31" i="9"/>
  <c r="K31" i="9" s="1"/>
  <c r="L30" i="9"/>
  <c r="K30" i="9" s="1"/>
  <c r="L29" i="9"/>
  <c r="K29" i="9" s="1"/>
  <c r="L28" i="9"/>
  <c r="K28" i="9"/>
  <c r="L27" i="9"/>
  <c r="K27" i="9" s="1"/>
  <c r="L26" i="9"/>
  <c r="K26" i="9" s="1"/>
  <c r="L25" i="9"/>
  <c r="K25" i="9" s="1"/>
  <c r="L24" i="9"/>
  <c r="K24" i="9"/>
  <c r="L11" i="9"/>
  <c r="K11" i="9" s="1"/>
  <c r="L10" i="9"/>
  <c r="K10" i="9" s="1"/>
  <c r="L9" i="9"/>
  <c r="K9" i="9" s="1"/>
  <c r="L8" i="9"/>
  <c r="K8" i="9" s="1"/>
  <c r="L7" i="9"/>
  <c r="K7" i="9" s="1"/>
  <c r="L6" i="9"/>
  <c r="K6" i="9" s="1"/>
  <c r="L5" i="9"/>
  <c r="K5" i="9" s="1"/>
  <c r="L4" i="9"/>
  <c r="K4" i="9" s="1"/>
  <c r="L3" i="9"/>
  <c r="K3" i="9" s="1"/>
  <c r="K127" i="9" l="1"/>
  <c r="L127" i="9"/>
  <c r="Q114" i="1" l="1"/>
  <c r="L114" i="1"/>
  <c r="K114" i="1" s="1"/>
  <c r="S113" i="1"/>
  <c r="Q113" i="1"/>
  <c r="T113" i="1" s="1"/>
  <c r="L113" i="1"/>
  <c r="K113" i="1" s="1"/>
  <c r="Q112" i="1"/>
  <c r="L112" i="1"/>
  <c r="K112" i="1" s="1"/>
  <c r="T111" i="1"/>
  <c r="S111" i="1"/>
  <c r="R111" i="1"/>
  <c r="Q111" i="1"/>
  <c r="L111" i="1"/>
  <c r="K111" i="1"/>
  <c r="Q110" i="1"/>
  <c r="L110" i="1"/>
  <c r="K110" i="1"/>
  <c r="Q109" i="1"/>
  <c r="T109" i="1" s="1"/>
  <c r="L109" i="1"/>
  <c r="K109" i="1" s="1"/>
  <c r="Q108" i="1"/>
  <c r="L108" i="1"/>
  <c r="K108" i="1"/>
  <c r="S107" i="1"/>
  <c r="R107" i="1"/>
  <c r="Q107" i="1"/>
  <c r="T107" i="1" s="1"/>
  <c r="L107" i="1"/>
  <c r="K107" i="1"/>
  <c r="Q106" i="1"/>
  <c r="L106" i="1"/>
  <c r="K106" i="1"/>
  <c r="S105" i="1"/>
  <c r="R105" i="1"/>
  <c r="Q105" i="1"/>
  <c r="T105" i="1" s="1"/>
  <c r="L105" i="1"/>
  <c r="K105" i="1"/>
  <c r="Q104" i="1"/>
  <c r="L104" i="1"/>
  <c r="K104" i="1" s="1"/>
  <c r="Q103" i="1"/>
  <c r="R103" i="1" s="1"/>
  <c r="L103" i="1"/>
  <c r="K103" i="1"/>
  <c r="Q102" i="1"/>
  <c r="L102" i="1"/>
  <c r="K102" i="1"/>
  <c r="Q101" i="1"/>
  <c r="T101" i="1" s="1"/>
  <c r="L101" i="1"/>
  <c r="K101" i="1"/>
  <c r="Q100" i="1"/>
  <c r="L100" i="1"/>
  <c r="K100" i="1"/>
  <c r="Q99" i="1"/>
  <c r="T99" i="1" s="1"/>
  <c r="L99" i="1"/>
  <c r="K99" i="1"/>
  <c r="Q98" i="1"/>
  <c r="L98" i="1"/>
  <c r="K98" i="1"/>
  <c r="T97" i="1"/>
  <c r="Q97" i="1"/>
  <c r="S97" i="1" s="1"/>
  <c r="L97" i="1"/>
  <c r="K97" i="1"/>
  <c r="Q96" i="1"/>
  <c r="L96" i="1"/>
  <c r="K96" i="1" s="1"/>
  <c r="Q95" i="1"/>
  <c r="R95" i="1" s="1"/>
  <c r="L95" i="1"/>
  <c r="K95" i="1" s="1"/>
  <c r="Q94" i="1"/>
  <c r="L94" i="1"/>
  <c r="K94" i="1" s="1"/>
  <c r="S93" i="1"/>
  <c r="Q93" i="1"/>
  <c r="T93" i="1" s="1"/>
  <c r="L93" i="1"/>
  <c r="K93" i="1"/>
  <c r="Q92" i="1"/>
  <c r="L92" i="1"/>
  <c r="K92" i="1" s="1"/>
  <c r="T91" i="1"/>
  <c r="S91" i="1"/>
  <c r="Q91" i="1"/>
  <c r="R91" i="1" s="1"/>
  <c r="L91" i="1"/>
  <c r="K91" i="1" s="1"/>
  <c r="Q90" i="1"/>
  <c r="L90" i="1"/>
  <c r="K90" i="1"/>
  <c r="T89" i="1"/>
  <c r="S89" i="1"/>
  <c r="Q89" i="1"/>
  <c r="R89" i="1" s="1"/>
  <c r="L89" i="1"/>
  <c r="K89" i="1" s="1"/>
  <c r="Q88" i="1"/>
  <c r="L88" i="1"/>
  <c r="K88" i="1" s="1"/>
  <c r="Q87" i="1"/>
  <c r="T87" i="1" s="1"/>
  <c r="L87" i="1"/>
  <c r="K87" i="1"/>
  <c r="Q86" i="1"/>
  <c r="L86" i="1"/>
  <c r="K86" i="1"/>
  <c r="S85" i="1"/>
  <c r="R85" i="1"/>
  <c r="Q85" i="1"/>
  <c r="T85" i="1" s="1"/>
  <c r="L85" i="1"/>
  <c r="K85" i="1"/>
  <c r="Q84" i="1"/>
  <c r="L84" i="1"/>
  <c r="K84" i="1"/>
  <c r="S83" i="1"/>
  <c r="R83" i="1"/>
  <c r="Q83" i="1"/>
  <c r="T83" i="1" s="1"/>
  <c r="L83" i="1"/>
  <c r="K83" i="1"/>
  <c r="Q82" i="1"/>
  <c r="L82" i="1"/>
  <c r="K82" i="1"/>
  <c r="T81" i="1"/>
  <c r="S81" i="1"/>
  <c r="R81" i="1"/>
  <c r="Q81" i="1"/>
  <c r="L81" i="1"/>
  <c r="K81" i="1"/>
  <c r="Q80" i="1"/>
  <c r="L80" i="1"/>
  <c r="K80" i="1" s="1"/>
  <c r="Q79" i="1"/>
  <c r="T79" i="1" s="1"/>
  <c r="L79" i="1"/>
  <c r="K79" i="1"/>
  <c r="Q78" i="1"/>
  <c r="L78" i="1"/>
  <c r="K78" i="1"/>
  <c r="Q77" i="1"/>
  <c r="T77" i="1" s="1"/>
  <c r="L77" i="1"/>
  <c r="K77" i="1"/>
  <c r="Q76" i="1"/>
  <c r="L76" i="1"/>
  <c r="K76" i="1"/>
  <c r="T75" i="1"/>
  <c r="Q75" i="1"/>
  <c r="S75" i="1" s="1"/>
  <c r="L75" i="1"/>
  <c r="K75" i="1"/>
  <c r="Q74" i="1"/>
  <c r="L74" i="1"/>
  <c r="K74" i="1"/>
  <c r="Q73" i="1"/>
  <c r="S73" i="1" s="1"/>
  <c r="L73" i="1"/>
  <c r="K73" i="1"/>
  <c r="Q72" i="1"/>
  <c r="L72" i="1"/>
  <c r="K72" i="1" s="1"/>
  <c r="S71" i="1"/>
  <c r="Q71" i="1"/>
  <c r="T71" i="1" s="1"/>
  <c r="L71" i="1"/>
  <c r="K71" i="1"/>
  <c r="Q70" i="1"/>
  <c r="L70" i="1"/>
  <c r="K70" i="1" s="1"/>
  <c r="S69" i="1"/>
  <c r="Q69" i="1"/>
  <c r="T69" i="1" s="1"/>
  <c r="X13" i="1" s="1"/>
  <c r="L69" i="1"/>
  <c r="K69" i="1" s="1"/>
  <c r="Q68" i="1"/>
  <c r="L68" i="1"/>
  <c r="K68" i="1"/>
  <c r="T67" i="1"/>
  <c r="S67" i="1"/>
  <c r="Q67" i="1"/>
  <c r="R67" i="1" s="1"/>
  <c r="L67" i="1"/>
  <c r="K67" i="1" s="1"/>
  <c r="Q66" i="1"/>
  <c r="L66" i="1"/>
  <c r="K66" i="1" s="1"/>
  <c r="Q65" i="1"/>
  <c r="R65" i="1" s="1"/>
  <c r="L65" i="1"/>
  <c r="K65" i="1" s="1"/>
  <c r="Q64" i="1"/>
  <c r="L64" i="1"/>
  <c r="K64" i="1" s="1"/>
  <c r="S63" i="1"/>
  <c r="R63" i="1"/>
  <c r="Q63" i="1"/>
  <c r="T63" i="1" s="1"/>
  <c r="L63" i="1"/>
  <c r="K63" i="1"/>
  <c r="Q62" i="1"/>
  <c r="L62" i="1"/>
  <c r="K62" i="1"/>
  <c r="S61" i="1"/>
  <c r="R61" i="1"/>
  <c r="Q61" i="1"/>
  <c r="T61" i="1" s="1"/>
  <c r="L61" i="1"/>
  <c r="K61" i="1"/>
  <c r="Q60" i="1"/>
  <c r="L60" i="1"/>
  <c r="K60" i="1"/>
  <c r="T59" i="1"/>
  <c r="S59" i="1"/>
  <c r="R59" i="1"/>
  <c r="Q59" i="1"/>
  <c r="L59" i="1"/>
  <c r="K59" i="1"/>
  <c r="Q58" i="1"/>
  <c r="L58" i="1"/>
  <c r="K58" i="1"/>
  <c r="Q57" i="1"/>
  <c r="R57" i="1" s="1"/>
  <c r="L57" i="1"/>
  <c r="K57" i="1"/>
  <c r="Q56" i="1"/>
  <c r="L56" i="1"/>
  <c r="K56" i="1" s="1"/>
  <c r="Q55" i="1"/>
  <c r="T55" i="1" s="1"/>
  <c r="L55" i="1"/>
  <c r="K55" i="1"/>
  <c r="Q54" i="1"/>
  <c r="L54" i="1"/>
  <c r="K54" i="1"/>
  <c r="T53" i="1"/>
  <c r="Q53" i="1"/>
  <c r="S53" i="1" s="1"/>
  <c r="L53" i="1"/>
  <c r="K53" i="1"/>
  <c r="Q52" i="1"/>
  <c r="L52" i="1"/>
  <c r="K52" i="1"/>
  <c r="Q51" i="1"/>
  <c r="T51" i="1" s="1"/>
  <c r="X19" i="1" s="1"/>
  <c r="AA30" i="1" s="1"/>
  <c r="AB30" i="1" s="1"/>
  <c r="L51" i="1"/>
  <c r="K51" i="1"/>
  <c r="Q50" i="1"/>
  <c r="L50" i="1"/>
  <c r="K50" i="1"/>
  <c r="Q49" i="1"/>
  <c r="T49" i="1" s="1"/>
  <c r="L49" i="1"/>
  <c r="K49" i="1"/>
  <c r="Q48" i="1"/>
  <c r="L48" i="1"/>
  <c r="K48" i="1" s="1"/>
  <c r="S47" i="1"/>
  <c r="Q47" i="1"/>
  <c r="T47" i="1" s="1"/>
  <c r="L47" i="1"/>
  <c r="K47" i="1" s="1"/>
  <c r="Q46" i="1"/>
  <c r="L46" i="1"/>
  <c r="K46" i="1"/>
  <c r="T45" i="1"/>
  <c r="S45" i="1"/>
  <c r="Q45" i="1"/>
  <c r="R45" i="1" s="1"/>
  <c r="L45" i="1"/>
  <c r="K45" i="1" s="1"/>
  <c r="Q44" i="1"/>
  <c r="L44" i="1"/>
  <c r="K44" i="1" s="1"/>
  <c r="Q43" i="1"/>
  <c r="S43" i="1" s="1"/>
  <c r="L43" i="1"/>
  <c r="K43" i="1" s="1"/>
  <c r="Q42" i="1"/>
  <c r="L42" i="1"/>
  <c r="K42" i="1" s="1"/>
  <c r="S41" i="1"/>
  <c r="Q41" i="1"/>
  <c r="T41" i="1" s="1"/>
  <c r="L41" i="1"/>
  <c r="K41" i="1"/>
  <c r="Q40" i="1"/>
  <c r="L40" i="1"/>
  <c r="K40" i="1" s="1"/>
  <c r="S39" i="1"/>
  <c r="R39" i="1"/>
  <c r="Q39" i="1"/>
  <c r="T39" i="1" s="1"/>
  <c r="L39" i="1"/>
  <c r="K39" i="1"/>
  <c r="Q38" i="1"/>
  <c r="L38" i="1"/>
  <c r="K38" i="1"/>
  <c r="T37" i="1"/>
  <c r="S37" i="1"/>
  <c r="R37" i="1"/>
  <c r="Q37" i="1"/>
  <c r="L37" i="1"/>
  <c r="K37" i="1"/>
  <c r="Q36" i="1"/>
  <c r="L36" i="1"/>
  <c r="K36" i="1"/>
  <c r="Q35" i="1"/>
  <c r="T35" i="1" s="1"/>
  <c r="L35" i="1"/>
  <c r="K35" i="1"/>
  <c r="Q34" i="1"/>
  <c r="L34" i="1"/>
  <c r="K34" i="1"/>
  <c r="S33" i="1"/>
  <c r="R33" i="1"/>
  <c r="Q33" i="1"/>
  <c r="T33" i="1" s="1"/>
  <c r="L33" i="1"/>
  <c r="K33" i="1"/>
  <c r="Q32" i="1"/>
  <c r="L32" i="1"/>
  <c r="K32" i="1" s="1"/>
  <c r="T31" i="1"/>
  <c r="Q31" i="1"/>
  <c r="S31" i="1" s="1"/>
  <c r="L31" i="1"/>
  <c r="K31" i="1"/>
  <c r="T30" i="1"/>
  <c r="S30" i="1"/>
  <c r="Q30" i="1"/>
  <c r="R30" i="1" s="1"/>
  <c r="L30" i="1"/>
  <c r="K30" i="1" s="1"/>
  <c r="AA29" i="1"/>
  <c r="AB29" i="1" s="1"/>
  <c r="Q29" i="1"/>
  <c r="L29" i="1"/>
  <c r="K29" i="1" s="1"/>
  <c r="T28" i="1"/>
  <c r="Q28" i="1"/>
  <c r="S28" i="1" s="1"/>
  <c r="L28" i="1"/>
  <c r="K28" i="1"/>
  <c r="Q27" i="1"/>
  <c r="R27" i="1" s="1"/>
  <c r="L27" i="1"/>
  <c r="K27" i="1" s="1"/>
  <c r="Q26" i="1"/>
  <c r="L26" i="1"/>
  <c r="K26" i="1" s="1"/>
  <c r="Q25" i="1"/>
  <c r="S25" i="1" s="1"/>
  <c r="L25" i="1"/>
  <c r="K25" i="1" s="1"/>
  <c r="Q24" i="1"/>
  <c r="R24" i="1" s="1"/>
  <c r="L24" i="1"/>
  <c r="K24" i="1" s="1"/>
  <c r="Q23" i="1"/>
  <c r="L23" i="1"/>
  <c r="K23" i="1" s="1"/>
  <c r="Q22" i="1"/>
  <c r="T22" i="1" s="1"/>
  <c r="L22" i="1"/>
  <c r="K22" i="1"/>
  <c r="Q21" i="1"/>
  <c r="L21" i="1"/>
  <c r="K21" i="1"/>
  <c r="Q20" i="1"/>
  <c r="T20" i="1" s="1"/>
  <c r="L20" i="1"/>
  <c r="K20" i="1"/>
  <c r="Q19" i="1"/>
  <c r="L19" i="1"/>
  <c r="K19" i="1" s="1"/>
  <c r="T18" i="1"/>
  <c r="Q18" i="1"/>
  <c r="R18" i="1" s="1"/>
  <c r="L18" i="1"/>
  <c r="K18" i="1" s="1"/>
  <c r="Q17" i="1"/>
  <c r="T17" i="1" s="1"/>
  <c r="L17" i="1"/>
  <c r="K17" i="1" s="1"/>
  <c r="Q16" i="1"/>
  <c r="T16" i="1" s="1"/>
  <c r="Q15" i="1"/>
  <c r="T15" i="1" s="1"/>
  <c r="Q14" i="1"/>
  <c r="R14" i="1" s="1"/>
  <c r="Q13" i="1"/>
  <c r="Q12" i="1"/>
  <c r="S12" i="1" s="1"/>
  <c r="Q11" i="1"/>
  <c r="T11" i="1" s="1"/>
  <c r="S10" i="1"/>
  <c r="R10" i="1"/>
  <c r="Q10" i="1"/>
  <c r="T10" i="1" s="1"/>
  <c r="Q9" i="1"/>
  <c r="S9" i="1" s="1"/>
  <c r="Q8" i="1"/>
  <c r="T7" i="1"/>
  <c r="S7" i="1"/>
  <c r="Q7" i="1"/>
  <c r="R7" i="1" s="1"/>
  <c r="Q6" i="1"/>
  <c r="S6" i="1" s="1"/>
  <c r="Q5" i="1"/>
  <c r="R5" i="1" s="1"/>
  <c r="Q4" i="1"/>
  <c r="T4" i="1" s="1"/>
  <c r="Q3" i="1"/>
  <c r="R35" i="1" l="1"/>
  <c r="S65" i="1"/>
  <c r="T73" i="1"/>
  <c r="R87" i="1"/>
  <c r="S95" i="1"/>
  <c r="T103" i="1"/>
  <c r="R109" i="1"/>
  <c r="T9" i="1"/>
  <c r="R22" i="1"/>
  <c r="S35" i="1"/>
  <c r="T43" i="1"/>
  <c r="R49" i="1"/>
  <c r="S57" i="1"/>
  <c r="T65" i="1"/>
  <c r="R79" i="1"/>
  <c r="S87" i="1"/>
  <c r="T95" i="1"/>
  <c r="R101" i="1"/>
  <c r="S109" i="1"/>
  <c r="S22" i="1"/>
  <c r="R41" i="1"/>
  <c r="S49" i="1"/>
  <c r="T57" i="1"/>
  <c r="R71" i="1"/>
  <c r="S79" i="1"/>
  <c r="R93" i="1"/>
  <c r="S101" i="1"/>
  <c r="T14" i="1"/>
  <c r="R43" i="1"/>
  <c r="S103" i="1"/>
  <c r="R20" i="1"/>
  <c r="S27" i="1"/>
  <c r="R55" i="1"/>
  <c r="R77" i="1"/>
  <c r="R99" i="1"/>
  <c r="T5" i="1"/>
  <c r="S20" i="1"/>
  <c r="T27" i="1"/>
  <c r="R47" i="1"/>
  <c r="S55" i="1"/>
  <c r="R69" i="1"/>
  <c r="S77" i="1"/>
  <c r="S99" i="1"/>
  <c r="R113" i="1"/>
  <c r="S14" i="1"/>
  <c r="R51" i="1"/>
  <c r="R73" i="1"/>
  <c r="T25" i="1"/>
  <c r="S51" i="1"/>
  <c r="R53" i="1"/>
  <c r="R75" i="1"/>
  <c r="R97" i="1"/>
  <c r="S18" i="1"/>
  <c r="T26" i="1"/>
  <c r="R26" i="1"/>
  <c r="S26" i="1"/>
  <c r="R15" i="1"/>
  <c r="T88" i="1"/>
  <c r="R88" i="1"/>
  <c r="S88" i="1"/>
  <c r="R96" i="1"/>
  <c r="T96" i="1"/>
  <c r="S96" i="1"/>
  <c r="T104" i="1"/>
  <c r="S104" i="1"/>
  <c r="R104" i="1"/>
  <c r="S15" i="1"/>
  <c r="T3" i="1"/>
  <c r="Q117" i="1"/>
  <c r="X3" i="1" s="1"/>
  <c r="T38" i="1"/>
  <c r="S38" i="1"/>
  <c r="R38" i="1"/>
  <c r="S46" i="1"/>
  <c r="R46" i="1"/>
  <c r="T46" i="1"/>
  <c r="R62" i="1"/>
  <c r="S62" i="1"/>
  <c r="T62" i="1"/>
  <c r="S78" i="1"/>
  <c r="R78" i="1"/>
  <c r="T78" i="1"/>
  <c r="T94" i="1"/>
  <c r="S94" i="1"/>
  <c r="R94" i="1"/>
  <c r="R12" i="1"/>
  <c r="T8" i="1"/>
  <c r="S8" i="1"/>
  <c r="S23" i="1"/>
  <c r="R23" i="1"/>
  <c r="T23" i="1"/>
  <c r="S29" i="1"/>
  <c r="R29" i="1"/>
  <c r="T29" i="1"/>
  <c r="S32" i="1"/>
  <c r="T32" i="1"/>
  <c r="R32" i="1"/>
  <c r="S40" i="1"/>
  <c r="R40" i="1"/>
  <c r="T40" i="1"/>
  <c r="T48" i="1"/>
  <c r="S48" i="1"/>
  <c r="R48" i="1"/>
  <c r="S56" i="1"/>
  <c r="T56" i="1"/>
  <c r="R56" i="1"/>
  <c r="T64" i="1"/>
  <c r="R64" i="1"/>
  <c r="S64" i="1"/>
  <c r="T72" i="1"/>
  <c r="R72" i="1"/>
  <c r="S72" i="1"/>
  <c r="R80" i="1"/>
  <c r="T80" i="1"/>
  <c r="S80" i="1"/>
  <c r="T112" i="1"/>
  <c r="R112" i="1"/>
  <c r="S112" i="1"/>
  <c r="T21" i="1"/>
  <c r="S21" i="1"/>
  <c r="R21" i="1"/>
  <c r="S24" i="1"/>
  <c r="R3" i="1"/>
  <c r="T19" i="1"/>
  <c r="X16" i="1" s="1"/>
  <c r="S19" i="1"/>
  <c r="T24" i="1"/>
  <c r="T54" i="1"/>
  <c r="S54" i="1"/>
  <c r="R54" i="1"/>
  <c r="T70" i="1"/>
  <c r="S70" i="1"/>
  <c r="R70" i="1"/>
  <c r="S86" i="1"/>
  <c r="T86" i="1"/>
  <c r="R86" i="1"/>
  <c r="T102" i="1"/>
  <c r="R102" i="1"/>
  <c r="S102" i="1"/>
  <c r="S110" i="1"/>
  <c r="T110" i="1"/>
  <c r="R110" i="1"/>
  <c r="S3" i="1"/>
  <c r="R19" i="1"/>
  <c r="T12" i="1"/>
  <c r="R8" i="1"/>
  <c r="S36" i="1"/>
  <c r="R36" i="1"/>
  <c r="T36" i="1"/>
  <c r="T44" i="1"/>
  <c r="S44" i="1"/>
  <c r="R44" i="1"/>
  <c r="R52" i="1"/>
  <c r="T52" i="1"/>
  <c r="S52" i="1"/>
  <c r="S60" i="1"/>
  <c r="T60" i="1"/>
  <c r="R60" i="1"/>
  <c r="T68" i="1"/>
  <c r="R68" i="1"/>
  <c r="S68" i="1"/>
  <c r="T76" i="1"/>
  <c r="S76" i="1"/>
  <c r="R76" i="1"/>
  <c r="T84" i="1"/>
  <c r="R84" i="1"/>
  <c r="S84" i="1"/>
  <c r="R92" i="1"/>
  <c r="T92" i="1"/>
  <c r="S92" i="1"/>
  <c r="R100" i="1"/>
  <c r="T100" i="1"/>
  <c r="S100" i="1"/>
  <c r="R108" i="1"/>
  <c r="S108" i="1"/>
  <c r="T108" i="1"/>
  <c r="R13" i="1"/>
  <c r="T13" i="1"/>
  <c r="S13" i="1"/>
  <c r="R17" i="1"/>
  <c r="S5" i="1"/>
  <c r="S17" i="1"/>
  <c r="T34" i="1"/>
  <c r="R34" i="1"/>
  <c r="S34" i="1"/>
  <c r="S42" i="1"/>
  <c r="R42" i="1"/>
  <c r="T42" i="1"/>
  <c r="S50" i="1"/>
  <c r="R50" i="1"/>
  <c r="T50" i="1"/>
  <c r="T58" i="1"/>
  <c r="R58" i="1"/>
  <c r="S58" i="1"/>
  <c r="S66" i="1"/>
  <c r="T66" i="1"/>
  <c r="R66" i="1"/>
  <c r="T74" i="1"/>
  <c r="S74" i="1"/>
  <c r="R74" i="1"/>
  <c r="T82" i="1"/>
  <c r="S82" i="1"/>
  <c r="R82" i="1"/>
  <c r="T90" i="1"/>
  <c r="S90" i="1"/>
  <c r="R90" i="1"/>
  <c r="T98" i="1"/>
  <c r="S98" i="1"/>
  <c r="R98" i="1"/>
  <c r="T106" i="1"/>
  <c r="R106" i="1"/>
  <c r="S106" i="1"/>
  <c r="S114" i="1"/>
  <c r="R114" i="1"/>
  <c r="T114" i="1"/>
  <c r="R4" i="1"/>
  <c r="T6" i="1"/>
  <c r="S11" i="1"/>
  <c r="R16" i="1"/>
  <c r="R6" i="1"/>
  <c r="R11" i="1"/>
  <c r="S4" i="1"/>
  <c r="R9" i="1"/>
  <c r="S16" i="1"/>
  <c r="R25" i="1"/>
  <c r="R28" i="1"/>
  <c r="R31" i="1"/>
  <c r="X15" i="1" l="1"/>
  <c r="X17" i="1"/>
  <c r="T117" i="1"/>
  <c r="X12" i="1" s="1"/>
  <c r="X14" i="1"/>
  <c r="R117" i="1"/>
  <c r="X4" i="1" s="1"/>
  <c r="S117" i="1"/>
  <c r="X10" i="1" s="1"/>
  <c r="X11" i="1" s="1"/>
  <c r="X6" i="1" l="1"/>
  <c r="AA25" i="1" s="1"/>
  <c r="AB25" i="1" s="1"/>
  <c r="X8" i="1"/>
  <c r="AA27" i="1" s="1"/>
  <c r="AB27" i="1" s="1"/>
  <c r="X9" i="1"/>
  <c r="AA24" i="1" s="1"/>
  <c r="AB24" i="1" s="1"/>
  <c r="X7" i="1"/>
  <c r="AA26" i="1" s="1"/>
  <c r="AB26" i="1" s="1"/>
  <c r="X5" i="1"/>
  <c r="AA23" i="1" s="1"/>
  <c r="AA28" i="1"/>
  <c r="AB28" i="1" s="1"/>
  <c r="AB23" i="1" l="1"/>
  <c r="AB31" i="1" s="1"/>
  <c r="AA31" i="1"/>
  <c r="L103" i="7" l="1"/>
  <c r="K103" i="7" s="1"/>
  <c r="Q103" i="7"/>
  <c r="R103" i="7" s="1"/>
  <c r="M107" i="7"/>
  <c r="P107" i="7"/>
  <c r="J107" i="7"/>
  <c r="Q42" i="7"/>
  <c r="S42" i="7" s="1"/>
  <c r="R42" i="7"/>
  <c r="Q43" i="7"/>
  <c r="T43" i="7" s="1"/>
  <c r="Q44" i="7"/>
  <c r="T44" i="7" s="1"/>
  <c r="R44" i="7"/>
  <c r="S44" i="7"/>
  <c r="Q45" i="7"/>
  <c r="S45" i="7" s="1"/>
  <c r="Q46" i="7"/>
  <c r="R46" i="7" s="1"/>
  <c r="S46" i="7"/>
  <c r="Q47" i="7"/>
  <c r="R47" i="7" s="1"/>
  <c r="Q48" i="7"/>
  <c r="S48" i="7" s="1"/>
  <c r="Q49" i="7"/>
  <c r="T49" i="7" s="1"/>
  <c r="R49" i="7"/>
  <c r="S49" i="7"/>
  <c r="Q50" i="7"/>
  <c r="T50" i="7" s="1"/>
  <c r="Q51" i="7"/>
  <c r="S51" i="7" s="1"/>
  <c r="R51" i="7"/>
  <c r="Q52" i="7"/>
  <c r="T52" i="7" s="1"/>
  <c r="R52" i="7"/>
  <c r="S52" i="7"/>
  <c r="Q53" i="7"/>
  <c r="S53" i="7" s="1"/>
  <c r="R53" i="7"/>
  <c r="Q54" i="7"/>
  <c r="S54" i="7" s="1"/>
  <c r="Q55" i="7"/>
  <c r="T55" i="7" s="1"/>
  <c r="R55" i="7"/>
  <c r="S55" i="7"/>
  <c r="Q56" i="7"/>
  <c r="R56" i="7" s="1"/>
  <c r="T56" i="7"/>
  <c r="Q57" i="7"/>
  <c r="S57" i="7" s="1"/>
  <c r="R57" i="7"/>
  <c r="Q58" i="7"/>
  <c r="R58" i="7" s="1"/>
  <c r="Q59" i="7"/>
  <c r="R59" i="7" s="1"/>
  <c r="Q60" i="7"/>
  <c r="S60" i="7" s="1"/>
  <c r="R60" i="7"/>
  <c r="Q61" i="7"/>
  <c r="T61" i="7" s="1"/>
  <c r="R61" i="7"/>
  <c r="S61" i="7"/>
  <c r="Q62" i="7"/>
  <c r="R62" i="7"/>
  <c r="S62" i="7"/>
  <c r="T62" i="7"/>
  <c r="Q63" i="7"/>
  <c r="S63" i="7" s="1"/>
  <c r="R63" i="7"/>
  <c r="Q64" i="7"/>
  <c r="R64" i="7" s="1"/>
  <c r="Q65" i="7"/>
  <c r="R65" i="7" s="1"/>
  <c r="Q66" i="7"/>
  <c r="S66" i="7" s="1"/>
  <c r="R66" i="7"/>
  <c r="Q67" i="7"/>
  <c r="R67" i="7"/>
  <c r="S67" i="7"/>
  <c r="T67" i="7"/>
  <c r="Q68" i="7"/>
  <c r="T68" i="7" s="1"/>
  <c r="R68" i="7"/>
  <c r="Q69" i="7"/>
  <c r="S69" i="7" s="1"/>
  <c r="Q70" i="7"/>
  <c r="R70" i="7" s="1"/>
  <c r="Q71" i="7"/>
  <c r="R71" i="7" s="1"/>
  <c r="Q72" i="7"/>
  <c r="S72" i="7" s="1"/>
  <c r="Q73" i="7"/>
  <c r="T73" i="7" s="1"/>
  <c r="R73" i="7"/>
  <c r="S73" i="7"/>
  <c r="Q74" i="7"/>
  <c r="R74" i="7" s="1"/>
  <c r="T74" i="7"/>
  <c r="Q75" i="7"/>
  <c r="S75" i="7" s="1"/>
  <c r="R75" i="7"/>
  <c r="Q76" i="7"/>
  <c r="R76" i="7" s="1"/>
  <c r="Q77" i="7"/>
  <c r="S77" i="7" s="1"/>
  <c r="R77" i="7"/>
  <c r="Q78" i="7"/>
  <c r="S78" i="7" s="1"/>
  <c r="R78" i="7"/>
  <c r="Q79" i="7"/>
  <c r="T79" i="7" s="1"/>
  <c r="R79" i="7"/>
  <c r="S79" i="7"/>
  <c r="Q80" i="7"/>
  <c r="S80" i="7" s="1"/>
  <c r="R80" i="7"/>
  <c r="T80" i="7"/>
  <c r="Q81" i="7"/>
  <c r="S81" i="7" s="1"/>
  <c r="R81" i="7"/>
  <c r="Q82" i="7"/>
  <c r="R82" i="7" s="1"/>
  <c r="Q83" i="7"/>
  <c r="R83" i="7" s="1"/>
  <c r="Q84" i="7"/>
  <c r="S84" i="7" s="1"/>
  <c r="R84" i="7"/>
  <c r="Q85" i="7"/>
  <c r="S85" i="7" s="1"/>
  <c r="R85" i="7"/>
  <c r="Q86" i="7"/>
  <c r="T86" i="7" s="1"/>
  <c r="Q87" i="7"/>
  <c r="S87" i="7" s="1"/>
  <c r="Q88" i="7"/>
  <c r="R88" i="7"/>
  <c r="S88" i="7"/>
  <c r="T88" i="7"/>
  <c r="Q89" i="7"/>
  <c r="T89" i="7" s="1"/>
  <c r="S89" i="7"/>
  <c r="Q90" i="7"/>
  <c r="S90" i="7" s="1"/>
  <c r="Q91" i="7"/>
  <c r="R91" i="7" s="1"/>
  <c r="T91" i="7"/>
  <c r="Q92" i="7"/>
  <c r="R92" i="7"/>
  <c r="S92" i="7"/>
  <c r="T92" i="7"/>
  <c r="Q93" i="7"/>
  <c r="S93" i="7" s="1"/>
  <c r="R93" i="7"/>
  <c r="Q94" i="7"/>
  <c r="R94" i="7" s="1"/>
  <c r="Q95" i="7"/>
  <c r="R95" i="7" s="1"/>
  <c r="Q96" i="7"/>
  <c r="S96" i="7" s="1"/>
  <c r="Q97" i="7"/>
  <c r="T97" i="7" s="1"/>
  <c r="R97" i="7"/>
  <c r="S97" i="7"/>
  <c r="Q98" i="7"/>
  <c r="R98" i="7"/>
  <c r="S98" i="7"/>
  <c r="T98" i="7"/>
  <c r="Q99" i="7"/>
  <c r="S99" i="7" s="1"/>
  <c r="Q100" i="7"/>
  <c r="R100" i="7" s="1"/>
  <c r="Q101" i="7"/>
  <c r="R101" i="7" s="1"/>
  <c r="Q102" i="7"/>
  <c r="S102" i="7" s="1"/>
  <c r="R102" i="7"/>
  <c r="Q104" i="7"/>
  <c r="T104" i="7" s="1"/>
  <c r="R104" i="7"/>
  <c r="S104" i="7"/>
  <c r="Q105" i="7"/>
  <c r="S105" i="7" s="1"/>
  <c r="L105" i="7"/>
  <c r="K105" i="7" s="1"/>
  <c r="L104" i="7"/>
  <c r="K104" i="7" s="1"/>
  <c r="L102" i="7"/>
  <c r="K102" i="7"/>
  <c r="L101" i="7"/>
  <c r="K101" i="7" s="1"/>
  <c r="L100" i="7"/>
  <c r="K100" i="7" s="1"/>
  <c r="L99" i="7"/>
  <c r="K99" i="7" s="1"/>
  <c r="L98" i="7"/>
  <c r="K98" i="7" s="1"/>
  <c r="L97" i="7"/>
  <c r="K97" i="7" s="1"/>
  <c r="L96" i="7"/>
  <c r="K96" i="7" s="1"/>
  <c r="L95" i="7"/>
  <c r="K95" i="7" s="1"/>
  <c r="L94" i="7"/>
  <c r="K94" i="7" s="1"/>
  <c r="L93" i="7"/>
  <c r="K93" i="7"/>
  <c r="L92" i="7"/>
  <c r="K92" i="7" s="1"/>
  <c r="L91" i="7"/>
  <c r="K91" i="7" s="1"/>
  <c r="L90" i="7"/>
  <c r="K90" i="7" s="1"/>
  <c r="L89" i="7"/>
  <c r="K89" i="7" s="1"/>
  <c r="L88" i="7"/>
  <c r="K88" i="7"/>
  <c r="L87" i="7"/>
  <c r="K87" i="7" s="1"/>
  <c r="L86" i="7"/>
  <c r="K86" i="7" s="1"/>
  <c r="L85" i="7"/>
  <c r="K85" i="7" s="1"/>
  <c r="L84" i="7"/>
  <c r="K84" i="7" s="1"/>
  <c r="L83" i="7"/>
  <c r="K83" i="7"/>
  <c r="L82" i="7"/>
  <c r="K82" i="7" s="1"/>
  <c r="L81" i="7"/>
  <c r="K81" i="7" s="1"/>
  <c r="L80" i="7"/>
  <c r="K80" i="7" s="1"/>
  <c r="L79" i="7"/>
  <c r="K79" i="7" s="1"/>
  <c r="L78" i="7"/>
  <c r="K78" i="7" s="1"/>
  <c r="L77" i="7"/>
  <c r="K77" i="7" s="1"/>
  <c r="L76" i="7"/>
  <c r="K76" i="7" s="1"/>
  <c r="L75" i="7"/>
  <c r="K75" i="7" s="1"/>
  <c r="L74" i="7"/>
  <c r="K74" i="7"/>
  <c r="L73" i="7"/>
  <c r="K73" i="7"/>
  <c r="L72" i="7"/>
  <c r="K72" i="7" s="1"/>
  <c r="L71" i="7"/>
  <c r="K71" i="7" s="1"/>
  <c r="L70" i="7"/>
  <c r="K70" i="7" s="1"/>
  <c r="L69" i="7"/>
  <c r="K69" i="7" s="1"/>
  <c r="L68" i="7"/>
  <c r="K68" i="7" s="1"/>
  <c r="L67" i="7"/>
  <c r="K67" i="7"/>
  <c r="L66" i="7"/>
  <c r="K66" i="7"/>
  <c r="L65" i="7"/>
  <c r="K65" i="7"/>
  <c r="L64" i="7"/>
  <c r="K64" i="7" s="1"/>
  <c r="L63" i="7"/>
  <c r="K63" i="7" s="1"/>
  <c r="L62" i="7"/>
  <c r="K62" i="7" s="1"/>
  <c r="L61" i="7"/>
  <c r="K61" i="7" s="1"/>
  <c r="L60" i="7"/>
  <c r="K60" i="7"/>
  <c r="L59" i="7"/>
  <c r="K59" i="7"/>
  <c r="L58" i="7"/>
  <c r="K58" i="7"/>
  <c r="L57" i="7"/>
  <c r="K57" i="7" s="1"/>
  <c r="L56" i="7"/>
  <c r="K56" i="7" s="1"/>
  <c r="L55" i="7"/>
  <c r="K55" i="7" s="1"/>
  <c r="L54" i="7"/>
  <c r="K54" i="7" s="1"/>
  <c r="L53" i="7"/>
  <c r="K53" i="7" s="1"/>
  <c r="L52" i="7"/>
  <c r="K52" i="7" s="1"/>
  <c r="L51" i="7"/>
  <c r="K51" i="7"/>
  <c r="L50" i="7"/>
  <c r="K50" i="7"/>
  <c r="L49" i="7"/>
  <c r="K49" i="7" s="1"/>
  <c r="L48" i="7"/>
  <c r="K48" i="7"/>
  <c r="L47" i="7"/>
  <c r="K47" i="7" s="1"/>
  <c r="L46" i="7"/>
  <c r="K46" i="7" s="1"/>
  <c r="L45" i="7"/>
  <c r="K45" i="7" s="1"/>
  <c r="L44" i="7"/>
  <c r="K44" i="7" s="1"/>
  <c r="L43" i="7"/>
  <c r="K43" i="7"/>
  <c r="L42" i="7"/>
  <c r="K42" i="7" s="1"/>
  <c r="L41" i="7"/>
  <c r="K41" i="7" s="1"/>
  <c r="L40" i="7"/>
  <c r="K40" i="7"/>
  <c r="L39" i="7"/>
  <c r="K39" i="7" s="1"/>
  <c r="L38" i="7"/>
  <c r="K38" i="7" s="1"/>
  <c r="L37" i="7"/>
  <c r="K37" i="7" s="1"/>
  <c r="L36" i="7"/>
  <c r="K36" i="7"/>
  <c r="L35" i="7"/>
  <c r="K35" i="7" s="1"/>
  <c r="L34" i="7"/>
  <c r="K34" i="7"/>
  <c r="L33" i="7"/>
  <c r="K33" i="7"/>
  <c r="L32" i="7"/>
  <c r="K32" i="7" s="1"/>
  <c r="L31" i="7"/>
  <c r="K31" i="7" s="1"/>
  <c r="L30" i="7"/>
  <c r="K30" i="7" s="1"/>
  <c r="L29" i="7"/>
  <c r="K29" i="7" s="1"/>
  <c r="L28" i="7"/>
  <c r="K28" i="7" s="1"/>
  <c r="L27" i="7"/>
  <c r="K27" i="7" s="1"/>
  <c r="L26" i="7"/>
  <c r="K26" i="7" s="1"/>
  <c r="L25" i="7"/>
  <c r="K25" i="7" s="1"/>
  <c r="L24" i="7"/>
  <c r="K24" i="7" s="1"/>
  <c r="L23" i="7"/>
  <c r="K23" i="7" s="1"/>
  <c r="L22" i="7"/>
  <c r="K22" i="7" s="1"/>
  <c r="L21" i="7"/>
  <c r="K21" i="7" s="1"/>
  <c r="L20" i="7"/>
  <c r="K20" i="7" s="1"/>
  <c r="L19" i="7"/>
  <c r="K19" i="7" s="1"/>
  <c r="L18" i="7"/>
  <c r="K18" i="7" s="1"/>
  <c r="L17" i="7"/>
  <c r="K17" i="7"/>
  <c r="L16" i="7"/>
  <c r="K16" i="7" s="1"/>
  <c r="L15" i="7"/>
  <c r="K15" i="7" s="1"/>
  <c r="L14" i="7"/>
  <c r="K14" i="7" s="1"/>
  <c r="L13" i="7"/>
  <c r="K13" i="7" s="1"/>
  <c r="L12" i="7"/>
  <c r="K12" i="7"/>
  <c r="L11" i="7"/>
  <c r="K11" i="7" s="1"/>
  <c r="L10" i="7"/>
  <c r="K10" i="7" s="1"/>
  <c r="L9" i="7"/>
  <c r="K9" i="7" s="1"/>
  <c r="L8" i="7"/>
  <c r="K8" i="7" s="1"/>
  <c r="L7" i="7"/>
  <c r="K7" i="7" s="1"/>
  <c r="R89" i="7" l="1"/>
  <c r="T77" i="7"/>
  <c r="T46" i="7"/>
  <c r="T100" i="7"/>
  <c r="S91" i="7"/>
  <c r="T70" i="7"/>
  <c r="S100" i="7"/>
  <c r="R96" i="7"/>
  <c r="R86" i="7"/>
  <c r="S70" i="7"/>
  <c r="S50" i="7"/>
  <c r="T59" i="7"/>
  <c r="R50" i="7"/>
  <c r="R45" i="7"/>
  <c r="T103" i="7"/>
  <c r="S103" i="7"/>
  <c r="T85" i="7"/>
  <c r="S59" i="7"/>
  <c r="T53" i="7"/>
  <c r="R99" i="7"/>
  <c r="S74" i="7"/>
  <c r="S56" i="7"/>
  <c r="R105" i="7"/>
  <c r="T95" i="7"/>
  <c r="R87" i="7"/>
  <c r="T82" i="7"/>
  <c r="R69" i="7"/>
  <c r="T64" i="7"/>
  <c r="R48" i="7"/>
  <c r="S95" i="7"/>
  <c r="S43" i="7"/>
  <c r="S82" i="7"/>
  <c r="S64" i="7"/>
  <c r="S86" i="7"/>
  <c r="S68" i="7"/>
  <c r="R43" i="7"/>
  <c r="T83" i="7"/>
  <c r="S101" i="7"/>
  <c r="S94" i="7"/>
  <c r="S83" i="7"/>
  <c r="S76" i="7"/>
  <c r="S65" i="7"/>
  <c r="S58" i="7"/>
  <c r="S47" i="7"/>
  <c r="T71" i="7"/>
  <c r="S71" i="7"/>
  <c r="T101" i="7"/>
  <c r="T94" i="7"/>
  <c r="T76" i="7"/>
  <c r="T65" i="7"/>
  <c r="T58" i="7"/>
  <c r="T47" i="7"/>
  <c r="R90" i="7"/>
  <c r="R72" i="7"/>
  <c r="R54" i="7"/>
  <c r="T105" i="7"/>
  <c r="T102" i="7"/>
  <c r="T99" i="7"/>
  <c r="T96" i="7"/>
  <c r="T93" i="7"/>
  <c r="T90" i="7"/>
  <c r="T87" i="7"/>
  <c r="T84" i="7"/>
  <c r="T81" i="7"/>
  <c r="T78" i="7"/>
  <c r="T75" i="7"/>
  <c r="T72" i="7"/>
  <c r="T69" i="7"/>
  <c r="T66" i="7"/>
  <c r="X13" i="7" s="1"/>
  <c r="T63" i="7"/>
  <c r="T60" i="7"/>
  <c r="T57" i="7"/>
  <c r="T54" i="7"/>
  <c r="T51" i="7"/>
  <c r="T48" i="7"/>
  <c r="T45" i="7"/>
  <c r="T42" i="7"/>
  <c r="L6" i="7" l="1"/>
  <c r="K6" i="7" s="1"/>
  <c r="L5" i="7"/>
  <c r="K5" i="7" s="1"/>
  <c r="L4" i="7"/>
  <c r="K4" i="7" s="1"/>
  <c r="L3" i="7"/>
  <c r="K3" i="7" s="1"/>
  <c r="K107" i="7" l="1"/>
  <c r="L107" i="7"/>
  <c r="J113" i="4" l="1"/>
  <c r="Q19" i="19"/>
  <c r="Q18" i="19"/>
  <c r="Q17" i="19"/>
  <c r="Q16" i="19"/>
  <c r="Q15" i="19"/>
  <c r="Q14" i="19"/>
  <c r="Q13" i="19"/>
  <c r="Q12" i="19"/>
  <c r="Q11" i="19"/>
  <c r="Q10" i="19"/>
  <c r="Q9" i="19"/>
  <c r="Q8" i="19"/>
  <c r="Q7" i="19"/>
  <c r="Q6" i="19"/>
  <c r="Q5" i="19"/>
  <c r="Q4" i="19"/>
  <c r="Q41" i="18"/>
  <c r="Q40" i="18"/>
  <c r="Q39" i="18"/>
  <c r="Q38" i="18"/>
  <c r="Q37" i="18"/>
  <c r="Q36" i="18"/>
  <c r="Q35" i="18"/>
  <c r="Q34" i="18"/>
  <c r="Q33" i="18"/>
  <c r="Q32" i="18"/>
  <c r="Q31" i="18"/>
  <c r="Q30" i="18"/>
  <c r="Q29" i="18"/>
  <c r="Q28" i="18"/>
  <c r="Q27" i="18"/>
  <c r="Q26" i="18"/>
  <c r="Q25" i="18"/>
  <c r="Q24" i="18"/>
  <c r="Q23" i="18"/>
  <c r="Q22" i="18"/>
  <c r="Q21" i="18"/>
  <c r="Q20" i="18"/>
  <c r="Q19" i="18"/>
  <c r="Q18" i="18"/>
  <c r="Q17" i="18"/>
  <c r="Q16" i="18"/>
  <c r="Q15" i="18"/>
  <c r="Q14" i="18"/>
  <c r="Q13" i="18"/>
  <c r="Q12" i="18"/>
  <c r="Q11" i="18"/>
  <c r="Q10" i="18"/>
  <c r="Q9" i="18"/>
  <c r="Q8" i="18"/>
  <c r="Q7" i="18"/>
  <c r="Q6" i="18"/>
  <c r="Q5" i="18"/>
  <c r="Q4" i="18"/>
  <c r="Q3" i="18"/>
  <c r="Q11" i="16"/>
  <c r="Q10" i="16"/>
  <c r="Q9" i="16"/>
  <c r="Q8" i="16"/>
  <c r="Q7" i="16"/>
  <c r="Q6" i="16"/>
  <c r="P4" i="16"/>
  <c r="P212" i="16" s="1"/>
  <c r="Q44" i="14"/>
  <c r="R44" i="14" s="1"/>
  <c r="Q43" i="14"/>
  <c r="R43" i="14" s="1"/>
  <c r="Q42" i="14"/>
  <c r="S42" i="14" s="1"/>
  <c r="Q41" i="14"/>
  <c r="S41" i="14" s="1"/>
  <c r="Q40" i="14"/>
  <c r="R40" i="14" s="1"/>
  <c r="Q39" i="14"/>
  <c r="R39" i="14" s="1"/>
  <c r="Q38" i="14"/>
  <c r="T38" i="14" s="1"/>
  <c r="Q37" i="14"/>
  <c r="R37" i="14" s="1"/>
  <c r="Q36" i="14"/>
  <c r="R36" i="14" s="1"/>
  <c r="Q35" i="14"/>
  <c r="S35" i="14" s="1"/>
  <c r="Q34" i="14"/>
  <c r="R34" i="14" s="1"/>
  <c r="Q33" i="14"/>
  <c r="R33" i="14" s="1"/>
  <c r="Q32" i="14"/>
  <c r="S32" i="14" s="1"/>
  <c r="Q31" i="14"/>
  <c r="R31" i="14" s="1"/>
  <c r="Q30" i="14"/>
  <c r="T30" i="14" s="1"/>
  <c r="Q29" i="14"/>
  <c r="S29" i="14" s="1"/>
  <c r="Q28" i="14"/>
  <c r="R28" i="14" s="1"/>
  <c r="Q27" i="14"/>
  <c r="R27" i="14" s="1"/>
  <c r="Q26" i="14"/>
  <c r="R26" i="14" s="1"/>
  <c r="Q25" i="14"/>
  <c r="T25" i="14" s="1"/>
  <c r="Q24" i="14"/>
  <c r="R24" i="14" s="1"/>
  <c r="Q23" i="14"/>
  <c r="R23" i="14" s="1"/>
  <c r="Q22" i="14"/>
  <c r="S22" i="14" s="1"/>
  <c r="Q21" i="14"/>
  <c r="R21" i="14" s="1"/>
  <c r="Q20" i="14"/>
  <c r="R20" i="14" s="1"/>
  <c r="Q19" i="14"/>
  <c r="R19" i="14" s="1"/>
  <c r="Q18" i="14"/>
  <c r="R18" i="14" s="1"/>
  <c r="Q17" i="14"/>
  <c r="R17" i="14" s="1"/>
  <c r="Q16" i="14"/>
  <c r="S16" i="14" s="1"/>
  <c r="Q15" i="14"/>
  <c r="R15" i="14" s="1"/>
  <c r="Q14" i="14"/>
  <c r="R14" i="14" s="1"/>
  <c r="Q13" i="14"/>
  <c r="R13" i="14" s="1"/>
  <c r="Q12" i="14"/>
  <c r="R12" i="14" s="1"/>
  <c r="Q11" i="14"/>
  <c r="R11" i="14" s="1"/>
  <c r="Q10" i="14"/>
  <c r="R10" i="14" s="1"/>
  <c r="Q9" i="14"/>
  <c r="R9" i="14" s="1"/>
  <c r="Q8" i="14"/>
  <c r="R8" i="14" s="1"/>
  <c r="Q7" i="14"/>
  <c r="S7" i="14" s="1"/>
  <c r="Q6" i="14"/>
  <c r="S6" i="14" s="1"/>
  <c r="Q5" i="14"/>
  <c r="S5" i="14" s="1"/>
  <c r="Q4" i="14"/>
  <c r="R4" i="14" s="1"/>
  <c r="Q3" i="14"/>
  <c r="Q30" i="9"/>
  <c r="Q29" i="9"/>
  <c r="Q28" i="9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  <c r="Q7" i="9"/>
  <c r="Q6" i="9"/>
  <c r="Q5" i="9"/>
  <c r="Q4" i="9"/>
  <c r="Q3" i="9"/>
  <c r="Q4" i="7"/>
  <c r="Q5" i="7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3" i="7"/>
  <c r="Q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AB31" i="14"/>
  <c r="T9" i="14"/>
  <c r="T44" i="14"/>
  <c r="AA29" i="9"/>
  <c r="AB29" i="9" s="1"/>
  <c r="AA30" i="9"/>
  <c r="AB30" i="9" s="1"/>
  <c r="AA29" i="7"/>
  <c r="AB29" i="7" s="1"/>
  <c r="Q21" i="19" l="1"/>
  <c r="X3" i="19" s="1"/>
  <c r="Q122" i="18"/>
  <c r="X3" i="18" s="1"/>
  <c r="Q164" i="17"/>
  <c r="X3" i="17" s="1"/>
  <c r="Q212" i="16"/>
  <c r="X3" i="16" s="1"/>
  <c r="X14" i="14"/>
  <c r="S44" i="14"/>
  <c r="T32" i="14"/>
  <c r="R32" i="14"/>
  <c r="T21" i="14"/>
  <c r="Q142" i="14"/>
  <c r="X3" i="14" s="1"/>
  <c r="S21" i="14"/>
  <c r="T18" i="14"/>
  <c r="T8" i="14"/>
  <c r="S9" i="14"/>
  <c r="S8" i="14"/>
  <c r="T41" i="14"/>
  <c r="R29" i="14"/>
  <c r="R7" i="14"/>
  <c r="T6" i="14"/>
  <c r="R38" i="14"/>
  <c r="S13" i="14"/>
  <c r="R3" i="14"/>
  <c r="S38" i="14"/>
  <c r="R42" i="14"/>
  <c r="T36" i="14"/>
  <c r="R41" i="14"/>
  <c r="T39" i="14"/>
  <c r="T28" i="14"/>
  <c r="S28" i="14"/>
  <c r="T27" i="14"/>
  <c r="S18" i="14"/>
  <c r="T16" i="14"/>
  <c r="R16" i="14"/>
  <c r="R6" i="14"/>
  <c r="R5" i="14"/>
  <c r="Q127" i="9"/>
  <c r="X3" i="9" s="1"/>
  <c r="Q107" i="7"/>
  <c r="X3" i="7" s="1"/>
  <c r="T13" i="14"/>
  <c r="S36" i="14"/>
  <c r="S27" i="14"/>
  <c r="T4" i="14"/>
  <c r="S4" i="14"/>
  <c r="T22" i="14"/>
  <c r="T15" i="14"/>
  <c r="S24" i="14"/>
  <c r="S39" i="14"/>
  <c r="T29" i="14"/>
  <c r="S15" i="14"/>
  <c r="T7" i="14"/>
  <c r="R22" i="14"/>
  <c r="T12" i="14"/>
  <c r="S30" i="14"/>
  <c r="R30" i="14"/>
  <c r="R35" i="14"/>
  <c r="S25" i="14"/>
  <c r="T11" i="14"/>
  <c r="R25" i="14"/>
  <c r="T19" i="14"/>
  <c r="S11" i="14"/>
  <c r="T35" i="14"/>
  <c r="S12" i="14"/>
  <c r="T33" i="14"/>
  <c r="T24" i="14"/>
  <c r="S19" i="14"/>
  <c r="S33" i="14"/>
  <c r="T42" i="14"/>
  <c r="T3" i="14"/>
  <c r="T43" i="14"/>
  <c r="T40" i="14"/>
  <c r="T37" i="14"/>
  <c r="T34" i="14"/>
  <c r="T31" i="14"/>
  <c r="T26" i="14"/>
  <c r="T23" i="14"/>
  <c r="T20" i="14"/>
  <c r="T17" i="14"/>
  <c r="T14" i="14"/>
  <c r="T10" i="14"/>
  <c r="S3" i="14"/>
  <c r="S43" i="14"/>
  <c r="S40" i="14"/>
  <c r="S37" i="14"/>
  <c r="S34" i="14"/>
  <c r="S31" i="14"/>
  <c r="S26" i="14"/>
  <c r="S23" i="14"/>
  <c r="S20" i="14"/>
  <c r="S17" i="14"/>
  <c r="S14" i="14"/>
  <c r="S10" i="14"/>
  <c r="T5" i="14"/>
  <c r="X17" i="14" l="1"/>
  <c r="X20" i="14"/>
  <c r="R142" i="14"/>
  <c r="X4" i="14" s="1"/>
  <c r="S142" i="14"/>
  <c r="X10" i="14" s="1"/>
  <c r="T142" i="14"/>
  <c r="X12" i="14" s="1"/>
  <c r="X15" i="14"/>
  <c r="AA33" i="14"/>
  <c r="AB33" i="14" s="1"/>
  <c r="X11" i="14"/>
  <c r="M113" i="4"/>
  <c r="P113" i="4"/>
  <c r="R54" i="4"/>
  <c r="R55" i="4"/>
  <c r="T55" i="4"/>
  <c r="T56" i="4"/>
  <c r="R56" i="4"/>
  <c r="S56" i="4"/>
  <c r="R57" i="4"/>
  <c r="R58" i="4"/>
  <c r="S59" i="4"/>
  <c r="R60" i="4"/>
  <c r="R61" i="4"/>
  <c r="T61" i="4"/>
  <c r="R62" i="4"/>
  <c r="R63" i="4"/>
  <c r="R64" i="4"/>
  <c r="T64" i="4"/>
  <c r="T65" i="4"/>
  <c r="R65" i="4"/>
  <c r="S65" i="4"/>
  <c r="R66" i="4"/>
  <c r="R67" i="4"/>
  <c r="S68" i="4"/>
  <c r="R68" i="4"/>
  <c r="R69" i="4"/>
  <c r="R70" i="4"/>
  <c r="T70" i="4"/>
  <c r="R71" i="4"/>
  <c r="R72" i="4"/>
  <c r="R73" i="4"/>
  <c r="T73" i="4"/>
  <c r="T74" i="4"/>
  <c r="R75" i="4"/>
  <c r="R76" i="4"/>
  <c r="S77" i="4"/>
  <c r="R77" i="4"/>
  <c r="R78" i="4"/>
  <c r="R79" i="4"/>
  <c r="T79" i="4"/>
  <c r="T80" i="4"/>
  <c r="R80" i="4"/>
  <c r="S80" i="4"/>
  <c r="R81" i="4"/>
  <c r="R82" i="4"/>
  <c r="S83" i="4"/>
  <c r="R83" i="4"/>
  <c r="R84" i="4"/>
  <c r="R85" i="4"/>
  <c r="T85" i="4"/>
  <c r="R86" i="4"/>
  <c r="S86" i="4"/>
  <c r="T86" i="4"/>
  <c r="R87" i="4"/>
  <c r="R88" i="4"/>
  <c r="R89" i="4"/>
  <c r="R90" i="4"/>
  <c r="R91" i="4"/>
  <c r="T91" i="4"/>
  <c r="T92" i="4"/>
  <c r="R92" i="4"/>
  <c r="S92" i="4"/>
  <c r="R93" i="4"/>
  <c r="R94" i="4"/>
  <c r="T95" i="4"/>
  <c r="R96" i="4"/>
  <c r="R97" i="4"/>
  <c r="T97" i="4"/>
  <c r="R98" i="4"/>
  <c r="R99" i="4"/>
  <c r="R100" i="4"/>
  <c r="T100" i="4"/>
  <c r="R101" i="4"/>
  <c r="R102" i="4"/>
  <c r="R103" i="4"/>
  <c r="S104" i="4"/>
  <c r="R105" i="4"/>
  <c r="R106" i="4"/>
  <c r="T106" i="4"/>
  <c r="S107" i="4"/>
  <c r="R107" i="4"/>
  <c r="R108" i="4"/>
  <c r="R109" i="4"/>
  <c r="T109" i="4"/>
  <c r="S110" i="4"/>
  <c r="R110" i="4"/>
  <c r="R111" i="4"/>
  <c r="L4" i="4"/>
  <c r="K4" i="4" s="1"/>
  <c r="L5" i="4"/>
  <c r="K5" i="4" s="1"/>
  <c r="L6" i="4"/>
  <c r="K6" i="4" s="1"/>
  <c r="R3" i="4"/>
  <c r="R4" i="4"/>
  <c r="R5" i="4"/>
  <c r="R6" i="4"/>
  <c r="S7" i="4"/>
  <c r="R7" i="4"/>
  <c r="R8" i="4"/>
  <c r="R9" i="4"/>
  <c r="AA30" i="14" l="1"/>
  <c r="AB30" i="14" s="1"/>
  <c r="AA29" i="14"/>
  <c r="AB29" i="14" s="1"/>
  <c r="AA25" i="14"/>
  <c r="AB25" i="14" s="1"/>
  <c r="AA27" i="14"/>
  <c r="AA26" i="14"/>
  <c r="AB26" i="14" s="1"/>
  <c r="AA28" i="14"/>
  <c r="AB28" i="14" s="1"/>
  <c r="T88" i="4"/>
  <c r="S74" i="4"/>
  <c r="T59" i="4"/>
  <c r="R104" i="4"/>
  <c r="R74" i="4"/>
  <c r="R59" i="4"/>
  <c r="T7" i="4"/>
  <c r="T110" i="4"/>
  <c r="S95" i="4"/>
  <c r="R95" i="4"/>
  <c r="S4" i="4"/>
  <c r="T83" i="4"/>
  <c r="T4" i="4"/>
  <c r="T107" i="4"/>
  <c r="S101" i="4"/>
  <c r="S71" i="4"/>
  <c r="T101" i="4"/>
  <c r="T71" i="4"/>
  <c r="T82" i="4"/>
  <c r="T76" i="4"/>
  <c r="T89" i="4"/>
  <c r="T104" i="4"/>
  <c r="S89" i="4"/>
  <c r="T68" i="4"/>
  <c r="T94" i="4"/>
  <c r="T58" i="4"/>
  <c r="T98" i="4"/>
  <c r="T62" i="4"/>
  <c r="S98" i="4"/>
  <c r="T77" i="4"/>
  <c r="S62" i="4"/>
  <c r="T103" i="4"/>
  <c r="T67" i="4"/>
  <c r="S109" i="4"/>
  <c r="S106" i="4"/>
  <c r="S103" i="4"/>
  <c r="S100" i="4"/>
  <c r="S97" i="4"/>
  <c r="S94" i="4"/>
  <c r="S91" i="4"/>
  <c r="S88" i="4"/>
  <c r="S85" i="4"/>
  <c r="S82" i="4"/>
  <c r="S79" i="4"/>
  <c r="S76" i="4"/>
  <c r="S73" i="4"/>
  <c r="S70" i="4"/>
  <c r="S67" i="4"/>
  <c r="S64" i="4"/>
  <c r="S61" i="4"/>
  <c r="S58" i="4"/>
  <c r="S55" i="4"/>
  <c r="T5" i="4"/>
  <c r="T9" i="4"/>
  <c r="S5" i="4"/>
  <c r="T111" i="4"/>
  <c r="T108" i="4"/>
  <c r="T105" i="4"/>
  <c r="T102" i="4"/>
  <c r="T99" i="4"/>
  <c r="T96" i="4"/>
  <c r="T93" i="4"/>
  <c r="T90" i="4"/>
  <c r="T87" i="4"/>
  <c r="T84" i="4"/>
  <c r="T81" i="4"/>
  <c r="T78" i="4"/>
  <c r="T75" i="4"/>
  <c r="T72" i="4"/>
  <c r="T69" i="4"/>
  <c r="T66" i="4"/>
  <c r="T63" i="4"/>
  <c r="T60" i="4"/>
  <c r="T57" i="4"/>
  <c r="T54" i="4"/>
  <c r="S9" i="4"/>
  <c r="S111" i="4"/>
  <c r="S108" i="4"/>
  <c r="S105" i="4"/>
  <c r="S102" i="4"/>
  <c r="S99" i="4"/>
  <c r="S96" i="4"/>
  <c r="S93" i="4"/>
  <c r="S90" i="4"/>
  <c r="S87" i="4"/>
  <c r="S84" i="4"/>
  <c r="S81" i="4"/>
  <c r="S78" i="4"/>
  <c r="S75" i="4"/>
  <c r="S72" i="4"/>
  <c r="S69" i="4"/>
  <c r="S66" i="4"/>
  <c r="S63" i="4"/>
  <c r="S60" i="4"/>
  <c r="S57" i="4"/>
  <c r="S54" i="4"/>
  <c r="T8" i="4"/>
  <c r="T6" i="4"/>
  <c r="T3" i="4"/>
  <c r="S8" i="4"/>
  <c r="S6" i="4"/>
  <c r="S3" i="4"/>
  <c r="AA35" i="14" l="1"/>
  <c r="AB35" i="14" s="1"/>
  <c r="AB27" i="14"/>
  <c r="L9" i="4"/>
  <c r="K9" i="4" s="1"/>
  <c r="L8" i="4"/>
  <c r="K8" i="4" s="1"/>
  <c r="L7" i="4"/>
  <c r="K7" i="4" s="1"/>
  <c r="L3" i="4"/>
  <c r="K3" i="4" l="1"/>
  <c r="L101" i="4" l="1"/>
  <c r="K101" i="4" s="1"/>
  <c r="L100" i="4"/>
  <c r="K100" i="4" s="1"/>
  <c r="L99" i="4"/>
  <c r="K99" i="4" s="1"/>
  <c r="L98" i="4"/>
  <c r="K98" i="4" s="1"/>
  <c r="L97" i="4"/>
  <c r="K97" i="4"/>
  <c r="L96" i="4"/>
  <c r="K96" i="4"/>
  <c r="L95" i="4"/>
  <c r="K95" i="4" s="1"/>
  <c r="L94" i="4"/>
  <c r="K94" i="4" s="1"/>
  <c r="L93" i="4"/>
  <c r="K93" i="4" s="1"/>
  <c r="L92" i="4"/>
  <c r="K92" i="4" s="1"/>
  <c r="L91" i="4"/>
  <c r="K91" i="4" s="1"/>
  <c r="L90" i="4"/>
  <c r="K90" i="4" s="1"/>
  <c r="L89" i="4"/>
  <c r="K89" i="4" s="1"/>
  <c r="L88" i="4"/>
  <c r="K88" i="4" s="1"/>
  <c r="L87" i="4"/>
  <c r="K87" i="4"/>
  <c r="L86" i="4"/>
  <c r="K86" i="4" s="1"/>
  <c r="L85" i="4"/>
  <c r="K85" i="4" s="1"/>
  <c r="L84" i="4"/>
  <c r="K84" i="4" s="1"/>
  <c r="L83" i="4"/>
  <c r="K83" i="4" s="1"/>
  <c r="L82" i="4"/>
  <c r="K82" i="4" s="1"/>
  <c r="L81" i="4"/>
  <c r="K81" i="4" s="1"/>
  <c r="L80" i="4"/>
  <c r="K80" i="4" s="1"/>
  <c r="L79" i="4"/>
  <c r="K79" i="4" s="1"/>
  <c r="L78" i="4"/>
  <c r="K78" i="4" s="1"/>
  <c r="L77" i="4"/>
  <c r="K77" i="4" s="1"/>
  <c r="L76" i="4"/>
  <c r="K76" i="4"/>
  <c r="L75" i="4"/>
  <c r="K75" i="4" s="1"/>
  <c r="L74" i="4"/>
  <c r="K74" i="4" s="1"/>
  <c r="L73" i="4"/>
  <c r="K73" i="4" s="1"/>
  <c r="L72" i="4"/>
  <c r="K72" i="4" s="1"/>
  <c r="L71" i="4"/>
  <c r="K71" i="4" s="1"/>
  <c r="L70" i="4"/>
  <c r="K70" i="4" s="1"/>
  <c r="L69" i="4"/>
  <c r="K69" i="4" s="1"/>
  <c r="L68" i="4"/>
  <c r="K68" i="4" s="1"/>
  <c r="L67" i="4"/>
  <c r="K67" i="4" s="1"/>
  <c r="L66" i="4"/>
  <c r="K66" i="4" s="1"/>
  <c r="L65" i="4"/>
  <c r="K65" i="4" s="1"/>
  <c r="L64" i="4"/>
  <c r="K64" i="4" s="1"/>
  <c r="L63" i="4"/>
  <c r="K63" i="4" s="1"/>
  <c r="L62" i="4"/>
  <c r="K62" i="4" s="1"/>
  <c r="L61" i="4"/>
  <c r="K61" i="4" s="1"/>
  <c r="L60" i="4"/>
  <c r="K60" i="4" s="1"/>
  <c r="L59" i="4"/>
  <c r="K59" i="4" s="1"/>
  <c r="L58" i="4"/>
  <c r="K58" i="4" s="1"/>
  <c r="L57" i="4"/>
  <c r="K57" i="4" s="1"/>
  <c r="L56" i="4"/>
  <c r="K56" i="4" s="1"/>
  <c r="L55" i="4"/>
  <c r="K55" i="4" s="1"/>
  <c r="L54" i="4"/>
  <c r="K54" i="4" s="1"/>
  <c r="L53" i="4"/>
  <c r="K53" i="4" s="1"/>
  <c r="L52" i="4"/>
  <c r="K52" i="4" s="1"/>
  <c r="L51" i="4"/>
  <c r="K51" i="4" s="1"/>
  <c r="L50" i="4"/>
  <c r="K50" i="4"/>
  <c r="L49" i="4"/>
  <c r="K49" i="4" s="1"/>
  <c r="L48" i="4"/>
  <c r="K48" i="4" s="1"/>
  <c r="L47" i="4"/>
  <c r="K47" i="4" s="1"/>
  <c r="L46" i="4"/>
  <c r="K46" i="4" s="1"/>
  <c r="L45" i="4"/>
  <c r="K45" i="4" s="1"/>
  <c r="L44" i="4"/>
  <c r="K44" i="4" s="1"/>
  <c r="L43" i="4"/>
  <c r="K43" i="4" s="1"/>
  <c r="L42" i="4"/>
  <c r="K42" i="4" s="1"/>
  <c r="L41" i="4"/>
  <c r="K41" i="4" s="1"/>
  <c r="L40" i="4"/>
  <c r="K40" i="4" s="1"/>
  <c r="L39" i="4"/>
  <c r="K39" i="4" s="1"/>
  <c r="L38" i="4"/>
  <c r="K38" i="4" s="1"/>
  <c r="L37" i="4"/>
  <c r="K37" i="4" s="1"/>
  <c r="L36" i="4"/>
  <c r="K36" i="4" s="1"/>
  <c r="L35" i="4"/>
  <c r="K35" i="4" s="1"/>
  <c r="L34" i="4"/>
  <c r="K34" i="4" s="1"/>
  <c r="L33" i="4"/>
  <c r="K33" i="4" s="1"/>
  <c r="L32" i="4"/>
  <c r="K32" i="4" s="1"/>
  <c r="L31" i="4"/>
  <c r="K31" i="4" s="1"/>
  <c r="L30" i="4"/>
  <c r="K30" i="4" s="1"/>
  <c r="L29" i="4"/>
  <c r="K29" i="4" s="1"/>
  <c r="L28" i="4"/>
  <c r="K28" i="4" s="1"/>
  <c r="L27" i="4"/>
  <c r="K27" i="4" s="1"/>
  <c r="L26" i="4"/>
  <c r="K26" i="4" s="1"/>
  <c r="L25" i="4"/>
  <c r="K25" i="4" s="1"/>
  <c r="L24" i="4"/>
  <c r="K24" i="4" s="1"/>
  <c r="L23" i="4"/>
  <c r="K23" i="4" s="1"/>
  <c r="L22" i="4"/>
  <c r="K22" i="4" s="1"/>
  <c r="L21" i="4"/>
  <c r="K21" i="4" s="1"/>
  <c r="L20" i="4"/>
  <c r="K20" i="4" s="1"/>
  <c r="L19" i="4"/>
  <c r="K19" i="4" s="1"/>
  <c r="L18" i="4"/>
  <c r="K18" i="4" s="1"/>
  <c r="L17" i="4"/>
  <c r="K17" i="4" s="1"/>
  <c r="L16" i="4"/>
  <c r="K16" i="4" s="1"/>
  <c r="L15" i="4"/>
  <c r="K15" i="4" s="1"/>
  <c r="L14" i="4"/>
  <c r="K14" i="4" s="1"/>
  <c r="L13" i="4"/>
  <c r="K13" i="4" s="1"/>
  <c r="L12" i="4"/>
  <c r="K12" i="4" s="1"/>
  <c r="L11" i="4"/>
  <c r="K11" i="4" s="1"/>
  <c r="L10" i="4" l="1"/>
  <c r="K10" i="4" l="1"/>
  <c r="K113" i="4" s="1"/>
  <c r="L113" i="4"/>
  <c r="T46" i="20" l="1"/>
  <c r="S46" i="20"/>
  <c r="R46" i="20"/>
  <c r="R45" i="20"/>
  <c r="S44" i="20"/>
  <c r="T43" i="20"/>
  <c r="S43" i="20"/>
  <c r="R43" i="20"/>
  <c r="T42" i="20"/>
  <c r="S41" i="20"/>
  <c r="T40" i="20"/>
  <c r="S40" i="20"/>
  <c r="R40" i="20"/>
  <c r="R39" i="20"/>
  <c r="R38" i="20"/>
  <c r="T37" i="20"/>
  <c r="S37" i="20"/>
  <c r="R37" i="20"/>
  <c r="T36" i="20"/>
  <c r="T35" i="20"/>
  <c r="S35" i="20"/>
  <c r="R35" i="20"/>
  <c r="T34" i="20"/>
  <c r="T33" i="20"/>
  <c r="T32" i="20"/>
  <c r="T31" i="20"/>
  <c r="T30" i="20"/>
  <c r="T29" i="20"/>
  <c r="T28" i="20"/>
  <c r="T27" i="20"/>
  <c r="T26" i="20"/>
  <c r="S25" i="20"/>
  <c r="T24" i="20"/>
  <c r="S24" i="20"/>
  <c r="R24" i="20"/>
  <c r="T23" i="20"/>
  <c r="R22" i="20"/>
  <c r="T21" i="20"/>
  <c r="S21" i="20"/>
  <c r="R21" i="20"/>
  <c r="T20" i="20"/>
  <c r="T19" i="20"/>
  <c r="T18" i="20"/>
  <c r="S18" i="20"/>
  <c r="R18" i="20"/>
  <c r="T17" i="20"/>
  <c r="R16" i="20"/>
  <c r="T15" i="20"/>
  <c r="S15" i="20"/>
  <c r="R15" i="20"/>
  <c r="T14" i="20"/>
  <c r="T13" i="20"/>
  <c r="T12" i="20"/>
  <c r="S12" i="20"/>
  <c r="T11" i="20"/>
  <c r="T10" i="20"/>
  <c r="S10" i="20"/>
  <c r="R10" i="20"/>
  <c r="T9" i="20"/>
  <c r="T8" i="20"/>
  <c r="T7" i="20"/>
  <c r="S7" i="20"/>
  <c r="S6" i="20"/>
  <c r="T5" i="20"/>
  <c r="S5" i="20"/>
  <c r="R5" i="20"/>
  <c r="S4" i="20"/>
  <c r="T3" i="20"/>
  <c r="S3" i="20"/>
  <c r="R3" i="20"/>
  <c r="T18" i="19"/>
  <c r="S18" i="19"/>
  <c r="R18" i="19"/>
  <c r="T17" i="19"/>
  <c r="T15" i="19"/>
  <c r="S15" i="19"/>
  <c r="R15" i="19"/>
  <c r="T14" i="19"/>
  <c r="T13" i="19"/>
  <c r="T12" i="19"/>
  <c r="S12" i="19"/>
  <c r="T11" i="19"/>
  <c r="T10" i="19"/>
  <c r="S10" i="19"/>
  <c r="R10" i="19"/>
  <c r="T9" i="19"/>
  <c r="T8" i="19"/>
  <c r="T7" i="19"/>
  <c r="S7" i="19"/>
  <c r="T5" i="19"/>
  <c r="S5" i="19"/>
  <c r="R5" i="19"/>
  <c r="T4" i="19"/>
  <c r="T41" i="18"/>
  <c r="T40" i="18"/>
  <c r="T38" i="18"/>
  <c r="S37" i="18"/>
  <c r="T36" i="18"/>
  <c r="T35" i="18"/>
  <c r="T34" i="18"/>
  <c r="T32" i="18"/>
  <c r="T31" i="18"/>
  <c r="S31" i="18"/>
  <c r="R31" i="18"/>
  <c r="T30" i="18"/>
  <c r="T27" i="18"/>
  <c r="T25" i="18"/>
  <c r="T23" i="18"/>
  <c r="S22" i="18"/>
  <c r="T21" i="18"/>
  <c r="S21" i="18"/>
  <c r="R21" i="18"/>
  <c r="T20" i="18"/>
  <c r="S19" i="18"/>
  <c r="T18" i="18"/>
  <c r="S18" i="18"/>
  <c r="R18" i="18"/>
  <c r="T17" i="18"/>
  <c r="S16" i="18"/>
  <c r="T15" i="18"/>
  <c r="S15" i="18"/>
  <c r="R15" i="18"/>
  <c r="T14" i="18"/>
  <c r="S13" i="18"/>
  <c r="T12" i="18"/>
  <c r="S12" i="18"/>
  <c r="R12" i="18"/>
  <c r="T11" i="18"/>
  <c r="R10" i="18"/>
  <c r="T9" i="18"/>
  <c r="R8" i="18"/>
  <c r="T7" i="18"/>
  <c r="S7" i="18"/>
  <c r="R7" i="18"/>
  <c r="T6" i="18"/>
  <c r="T4" i="18"/>
  <c r="T3" i="18"/>
  <c r="S3" i="18"/>
  <c r="R3" i="18"/>
  <c r="S46" i="17"/>
  <c r="T46" i="17"/>
  <c r="T45" i="17"/>
  <c r="T44" i="17"/>
  <c r="S43" i="17"/>
  <c r="T43" i="17"/>
  <c r="T42" i="17"/>
  <c r="T41" i="17"/>
  <c r="S41" i="17"/>
  <c r="R41" i="17"/>
  <c r="S40" i="17"/>
  <c r="T40" i="17"/>
  <c r="T39" i="17"/>
  <c r="T38" i="17"/>
  <c r="X16" i="17" s="1"/>
  <c r="S37" i="17"/>
  <c r="T37" i="17"/>
  <c r="T36" i="17"/>
  <c r="T35" i="17"/>
  <c r="S35" i="17"/>
  <c r="R35" i="17"/>
  <c r="T34" i="17"/>
  <c r="T33" i="17"/>
  <c r="T32" i="17"/>
  <c r="T31" i="17"/>
  <c r="T3" i="17"/>
  <c r="S3" i="17"/>
  <c r="R3" i="17"/>
  <c r="T11" i="16"/>
  <c r="T10" i="16"/>
  <c r="S10" i="16"/>
  <c r="R10" i="16"/>
  <c r="T9" i="16"/>
  <c r="S9" i="16"/>
  <c r="T8" i="16"/>
  <c r="T7" i="16"/>
  <c r="S7" i="16"/>
  <c r="R7" i="16"/>
  <c r="T6" i="16"/>
  <c r="T3" i="16"/>
  <c r="S3" i="16"/>
  <c r="R3" i="16"/>
  <c r="T30" i="9"/>
  <c r="S30" i="9"/>
  <c r="R30" i="9"/>
  <c r="T28" i="9"/>
  <c r="S28" i="9"/>
  <c r="R28" i="9"/>
  <c r="T26" i="9"/>
  <c r="S26" i="9"/>
  <c r="R26" i="9"/>
  <c r="T25" i="9"/>
  <c r="T24" i="9"/>
  <c r="T23" i="9"/>
  <c r="S23" i="9"/>
  <c r="R23" i="9"/>
  <c r="T22" i="9"/>
  <c r="T21" i="9"/>
  <c r="T20" i="9"/>
  <c r="S20" i="9"/>
  <c r="R20" i="9"/>
  <c r="T19" i="9"/>
  <c r="T18" i="9"/>
  <c r="T17" i="9"/>
  <c r="S17" i="9"/>
  <c r="R17" i="9"/>
  <c r="T16" i="9"/>
  <c r="T15" i="9"/>
  <c r="T14" i="9"/>
  <c r="S14" i="9"/>
  <c r="R13" i="9"/>
  <c r="T12" i="9"/>
  <c r="S12" i="9"/>
  <c r="R12" i="9"/>
  <c r="T11" i="9"/>
  <c r="T10" i="9"/>
  <c r="T9" i="9"/>
  <c r="S9" i="9"/>
  <c r="T7" i="9"/>
  <c r="S7" i="9"/>
  <c r="R7" i="9"/>
  <c r="T6" i="9"/>
  <c r="T5" i="9"/>
  <c r="T4" i="9"/>
  <c r="T3" i="9"/>
  <c r="T40" i="7"/>
  <c r="S40" i="7"/>
  <c r="T39" i="7"/>
  <c r="T37" i="7"/>
  <c r="T36" i="7"/>
  <c r="S35" i="7"/>
  <c r="R35" i="7"/>
  <c r="T35" i="7"/>
  <c r="T34" i="7"/>
  <c r="S34" i="7"/>
  <c r="R34" i="7"/>
  <c r="T32" i="7"/>
  <c r="S32" i="7"/>
  <c r="R32" i="7"/>
  <c r="T30" i="7"/>
  <c r="S30" i="7"/>
  <c r="R30" i="7"/>
  <c r="T28" i="7"/>
  <c r="S28" i="7"/>
  <c r="R28" i="7"/>
  <c r="T26" i="7"/>
  <c r="X16" i="7" s="1"/>
  <c r="S26" i="7"/>
  <c r="R26" i="7"/>
  <c r="T25" i="7"/>
  <c r="T24" i="7"/>
  <c r="T23" i="7"/>
  <c r="S23" i="7"/>
  <c r="R23" i="7"/>
  <c r="T22" i="7"/>
  <c r="T21" i="7"/>
  <c r="T20" i="7"/>
  <c r="S20" i="7"/>
  <c r="R20" i="7"/>
  <c r="T19" i="7"/>
  <c r="T18" i="7"/>
  <c r="S18" i="7"/>
  <c r="R18" i="7"/>
  <c r="T17" i="7"/>
  <c r="S17" i="7"/>
  <c r="R17" i="7"/>
  <c r="T16" i="7"/>
  <c r="T15" i="7"/>
  <c r="T14" i="7"/>
  <c r="S14" i="7"/>
  <c r="T12" i="7"/>
  <c r="S12" i="7"/>
  <c r="R12" i="7"/>
  <c r="T11" i="7"/>
  <c r="T10" i="7"/>
  <c r="S10" i="7"/>
  <c r="R10" i="7"/>
  <c r="T9" i="7"/>
  <c r="S9" i="7"/>
  <c r="T7" i="7"/>
  <c r="S7" i="7"/>
  <c r="R7" i="7"/>
  <c r="T6" i="7"/>
  <c r="T5" i="7"/>
  <c r="T4" i="7"/>
  <c r="T3" i="7"/>
  <c r="S53" i="4"/>
  <c r="T52" i="4"/>
  <c r="T51" i="4"/>
  <c r="S50" i="4"/>
  <c r="T49" i="4"/>
  <c r="R48" i="4"/>
  <c r="S47" i="4"/>
  <c r="T46" i="4"/>
  <c r="T45" i="4"/>
  <c r="X19" i="4" s="1"/>
  <c r="AA30" i="4" s="1"/>
  <c r="AB30" i="4" s="1"/>
  <c r="S44" i="4"/>
  <c r="T43" i="4"/>
  <c r="R42" i="4"/>
  <c r="T41" i="4"/>
  <c r="T40" i="4"/>
  <c r="AA29" i="4"/>
  <c r="AB29" i="4" s="1"/>
  <c r="T39" i="4"/>
  <c r="T38" i="4"/>
  <c r="T37" i="4"/>
  <c r="T36" i="4"/>
  <c r="T35" i="4"/>
  <c r="T34" i="4"/>
  <c r="T33" i="4"/>
  <c r="R31" i="4"/>
  <c r="T30" i="4"/>
  <c r="S28" i="4"/>
  <c r="T27" i="4"/>
  <c r="R25" i="4"/>
  <c r="T24" i="4"/>
  <c r="T22" i="4"/>
  <c r="T21" i="4"/>
  <c r="T20" i="4"/>
  <c r="T19" i="4"/>
  <c r="T17" i="4"/>
  <c r="T16" i="4"/>
  <c r="T15" i="4"/>
  <c r="T14" i="4"/>
  <c r="R12" i="4"/>
  <c r="AA27" i="20" l="1"/>
  <c r="X21" i="17"/>
  <c r="AA34" i="17" s="1"/>
  <c r="AB34" i="17" s="1"/>
  <c r="T164" i="17"/>
  <c r="X12" i="17" s="1"/>
  <c r="X17" i="17"/>
  <c r="X15" i="17"/>
  <c r="T212" i="16"/>
  <c r="X12" i="16" s="1"/>
  <c r="X14" i="16"/>
  <c r="X20" i="16"/>
  <c r="AA33" i="16" s="1"/>
  <c r="AB33" i="16" s="1"/>
  <c r="X14" i="9"/>
  <c r="X13" i="9"/>
  <c r="T10" i="4"/>
  <c r="Q113" i="4"/>
  <c r="X3" i="4" s="1"/>
  <c r="T25" i="4"/>
  <c r="S42" i="4"/>
  <c r="S31" i="4"/>
  <c r="T42" i="4"/>
  <c r="S25" i="4"/>
  <c r="S48" i="4"/>
  <c r="T31" i="4"/>
  <c r="T48" i="4"/>
  <c r="T44" i="4"/>
  <c r="T28" i="4"/>
  <c r="T53" i="4"/>
  <c r="T47" i="4"/>
  <c r="R28" i="4"/>
  <c r="T50" i="4"/>
  <c r="R22" i="4"/>
  <c r="S22" i="4"/>
  <c r="R17" i="4"/>
  <c r="S17" i="4"/>
  <c r="S12" i="4"/>
  <c r="T12" i="4"/>
  <c r="X11" i="22"/>
  <c r="AA30" i="22" s="1"/>
  <c r="AB30" i="22" s="1"/>
  <c r="R8" i="20"/>
  <c r="R13" i="20"/>
  <c r="R29" i="20"/>
  <c r="R31" i="20"/>
  <c r="R33" i="20"/>
  <c r="R41" i="20"/>
  <c r="S8" i="20"/>
  <c r="S13" i="20"/>
  <c r="S29" i="20"/>
  <c r="S31" i="20"/>
  <c r="S33" i="20"/>
  <c r="S38" i="20"/>
  <c r="R6" i="20"/>
  <c r="R19" i="20"/>
  <c r="T41" i="20"/>
  <c r="R11" i="20"/>
  <c r="S16" i="20"/>
  <c r="S22" i="20"/>
  <c r="T6" i="20"/>
  <c r="S11" i="20"/>
  <c r="T16" i="20"/>
  <c r="AA28" i="20" s="1"/>
  <c r="AB28" i="20" s="1"/>
  <c r="T22" i="20"/>
  <c r="AA30" i="20" s="1"/>
  <c r="AB30" i="20" s="1"/>
  <c r="T25" i="20"/>
  <c r="R36" i="20"/>
  <c r="R42" i="20"/>
  <c r="R9" i="20"/>
  <c r="R14" i="20"/>
  <c r="S36" i="20"/>
  <c r="S39" i="20"/>
  <c r="S45" i="20"/>
  <c r="T4" i="20"/>
  <c r="S9" i="20"/>
  <c r="S14" i="20"/>
  <c r="R17" i="20"/>
  <c r="R20" i="20"/>
  <c r="R23" i="20"/>
  <c r="R26" i="20"/>
  <c r="R28" i="20"/>
  <c r="R30" i="20"/>
  <c r="R32" i="20"/>
  <c r="R34" i="20"/>
  <c r="T39" i="20"/>
  <c r="T45" i="20"/>
  <c r="R7" i="20"/>
  <c r="R12" i="20"/>
  <c r="S17" i="20"/>
  <c r="S20" i="20"/>
  <c r="S23" i="20"/>
  <c r="S26" i="20"/>
  <c r="S28" i="20"/>
  <c r="S30" i="20"/>
  <c r="S32" i="20"/>
  <c r="S34" i="20"/>
  <c r="R27" i="20"/>
  <c r="R44" i="20"/>
  <c r="S27" i="20"/>
  <c r="R25" i="20"/>
  <c r="T38" i="20"/>
  <c r="T44" i="20"/>
  <c r="S19" i="20"/>
  <c r="R4" i="20"/>
  <c r="S42" i="20"/>
  <c r="T6" i="19"/>
  <c r="AA34" i="19" s="1"/>
  <c r="AB34" i="19" s="1"/>
  <c r="S6" i="19"/>
  <c r="R6" i="19"/>
  <c r="S16" i="19"/>
  <c r="T16" i="19"/>
  <c r="R16" i="19"/>
  <c r="R8" i="19"/>
  <c r="S8" i="19"/>
  <c r="R13" i="19"/>
  <c r="S13" i="19"/>
  <c r="S19" i="19"/>
  <c r="T19" i="19"/>
  <c r="R19" i="19"/>
  <c r="AA27" i="19"/>
  <c r="R11" i="19"/>
  <c r="R4" i="19"/>
  <c r="S11" i="19"/>
  <c r="S4" i="19"/>
  <c r="R9" i="19"/>
  <c r="R14" i="19"/>
  <c r="S9" i="19"/>
  <c r="S14" i="19"/>
  <c r="R17" i="19"/>
  <c r="R7" i="19"/>
  <c r="R12" i="19"/>
  <c r="S17" i="19"/>
  <c r="T28" i="18"/>
  <c r="S28" i="18"/>
  <c r="T33" i="18"/>
  <c r="S33" i="18"/>
  <c r="R33" i="18"/>
  <c r="T5" i="18"/>
  <c r="S5" i="18"/>
  <c r="T24" i="18"/>
  <c r="S24" i="18"/>
  <c r="R36" i="18"/>
  <c r="R5" i="18"/>
  <c r="R24" i="18"/>
  <c r="T26" i="18"/>
  <c r="S26" i="18"/>
  <c r="R26" i="18"/>
  <c r="T39" i="18"/>
  <c r="S39" i="18"/>
  <c r="T29" i="18"/>
  <c r="S29" i="18"/>
  <c r="T10" i="18"/>
  <c r="S10" i="18"/>
  <c r="R29" i="18"/>
  <c r="S36" i="18"/>
  <c r="R39" i="18"/>
  <c r="R28" i="18"/>
  <c r="R13" i="18"/>
  <c r="R16" i="18"/>
  <c r="R19" i="18"/>
  <c r="R22" i="18"/>
  <c r="R4" i="18"/>
  <c r="S8" i="18"/>
  <c r="T13" i="18"/>
  <c r="T16" i="18"/>
  <c r="T19" i="18"/>
  <c r="T22" i="18"/>
  <c r="R34" i="18"/>
  <c r="R40" i="18"/>
  <c r="S4" i="18"/>
  <c r="R6" i="18"/>
  <c r="T8" i="18"/>
  <c r="R11" i="18"/>
  <c r="S34" i="18"/>
  <c r="S40" i="18"/>
  <c r="S6" i="18"/>
  <c r="S11" i="18"/>
  <c r="R14" i="18"/>
  <c r="R17" i="18"/>
  <c r="R20" i="18"/>
  <c r="R23" i="18"/>
  <c r="R25" i="18"/>
  <c r="R27" i="18"/>
  <c r="R30" i="18"/>
  <c r="T37" i="18"/>
  <c r="R9" i="18"/>
  <c r="S14" i="18"/>
  <c r="S17" i="18"/>
  <c r="S20" i="18"/>
  <c r="S23" i="18"/>
  <c r="S25" i="18"/>
  <c r="S27" i="18"/>
  <c r="S30" i="18"/>
  <c r="S9" i="18"/>
  <c r="R32" i="18"/>
  <c r="R35" i="18"/>
  <c r="R38" i="18"/>
  <c r="R41" i="18"/>
  <c r="R37" i="18"/>
  <c r="S32" i="18"/>
  <c r="S35" i="18"/>
  <c r="S38" i="18"/>
  <c r="S41" i="18"/>
  <c r="R31" i="17"/>
  <c r="S31" i="17"/>
  <c r="R33" i="17"/>
  <c r="R38" i="17"/>
  <c r="S33" i="17"/>
  <c r="S38" i="17"/>
  <c r="R44" i="17"/>
  <c r="S44" i="17"/>
  <c r="R36" i="17"/>
  <c r="R39" i="17"/>
  <c r="R42" i="17"/>
  <c r="R45" i="17"/>
  <c r="S36" i="17"/>
  <c r="S39" i="17"/>
  <c r="S42" i="17"/>
  <c r="S45" i="17"/>
  <c r="R32" i="17"/>
  <c r="R34" i="17"/>
  <c r="S32" i="17"/>
  <c r="S34" i="17"/>
  <c r="R37" i="17"/>
  <c r="R40" i="17"/>
  <c r="R43" i="17"/>
  <c r="R46" i="17"/>
  <c r="R8" i="16"/>
  <c r="S8" i="16"/>
  <c r="R6" i="16"/>
  <c r="S6" i="16"/>
  <c r="R11" i="16"/>
  <c r="S11" i="16"/>
  <c r="R9" i="16"/>
  <c r="R10" i="9"/>
  <c r="R18" i="9"/>
  <c r="T27" i="9"/>
  <c r="X15" i="9" s="1"/>
  <c r="S27" i="9"/>
  <c r="R27" i="9"/>
  <c r="S10" i="9"/>
  <c r="S18" i="9"/>
  <c r="R15" i="9"/>
  <c r="S15" i="9"/>
  <c r="S24" i="9"/>
  <c r="T8" i="9"/>
  <c r="S8" i="9"/>
  <c r="R3" i="9"/>
  <c r="S3" i="9"/>
  <c r="R24" i="9"/>
  <c r="T29" i="9"/>
  <c r="S29" i="9"/>
  <c r="R29" i="9"/>
  <c r="R8" i="9"/>
  <c r="R5" i="9"/>
  <c r="R21" i="9"/>
  <c r="S5" i="9"/>
  <c r="S21" i="9"/>
  <c r="T13" i="9"/>
  <c r="S13" i="9"/>
  <c r="R6" i="9"/>
  <c r="R16" i="9"/>
  <c r="R19" i="9"/>
  <c r="R22" i="9"/>
  <c r="R25" i="9"/>
  <c r="S6" i="9"/>
  <c r="R11" i="9"/>
  <c r="S16" i="9"/>
  <c r="S19" i="9"/>
  <c r="S22" i="9"/>
  <c r="S25" i="9"/>
  <c r="R4" i="9"/>
  <c r="S11" i="9"/>
  <c r="S4" i="9"/>
  <c r="R9" i="9"/>
  <c r="R14" i="9"/>
  <c r="T27" i="7"/>
  <c r="S27" i="7"/>
  <c r="R27" i="7"/>
  <c r="T31" i="7"/>
  <c r="S31" i="7"/>
  <c r="R31" i="7"/>
  <c r="T41" i="7"/>
  <c r="S41" i="7"/>
  <c r="R41" i="7"/>
  <c r="R3" i="7"/>
  <c r="S3" i="7"/>
  <c r="R15" i="7"/>
  <c r="R24" i="7"/>
  <c r="R37" i="7"/>
  <c r="S15" i="7"/>
  <c r="S24" i="7"/>
  <c r="S37" i="7"/>
  <c r="T8" i="7"/>
  <c r="X19" i="7" s="1"/>
  <c r="AA30" i="7" s="1"/>
  <c r="AB30" i="7" s="1"/>
  <c r="S8" i="7"/>
  <c r="T29" i="7"/>
  <c r="S29" i="7"/>
  <c r="R29" i="7"/>
  <c r="T33" i="7"/>
  <c r="S33" i="7"/>
  <c r="R33" i="7"/>
  <c r="R8" i="7"/>
  <c r="T38" i="7"/>
  <c r="S38" i="7"/>
  <c r="R38" i="7"/>
  <c r="R5" i="7"/>
  <c r="R21" i="7"/>
  <c r="S5" i="7"/>
  <c r="S21" i="7"/>
  <c r="T13" i="7"/>
  <c r="X14" i="7" s="1"/>
  <c r="S13" i="7"/>
  <c r="R40" i="7"/>
  <c r="R13" i="7"/>
  <c r="R6" i="7"/>
  <c r="R16" i="7"/>
  <c r="R19" i="7"/>
  <c r="R22" i="7"/>
  <c r="R25" i="7"/>
  <c r="S6" i="7"/>
  <c r="R11" i="7"/>
  <c r="S16" i="7"/>
  <c r="S19" i="7"/>
  <c r="S22" i="7"/>
  <c r="S25" i="7"/>
  <c r="R4" i="7"/>
  <c r="S11" i="7"/>
  <c r="R36" i="7"/>
  <c r="R39" i="7"/>
  <c r="S4" i="7"/>
  <c r="R9" i="7"/>
  <c r="R14" i="7"/>
  <c r="S36" i="7"/>
  <c r="S39" i="7"/>
  <c r="T13" i="4"/>
  <c r="S13" i="4"/>
  <c r="T26" i="4"/>
  <c r="S26" i="4"/>
  <c r="R13" i="4"/>
  <c r="R26" i="4"/>
  <c r="R36" i="4"/>
  <c r="R10" i="4"/>
  <c r="T32" i="4"/>
  <c r="S32" i="4"/>
  <c r="S36" i="4"/>
  <c r="R40" i="4"/>
  <c r="S10" i="4"/>
  <c r="R32" i="4"/>
  <c r="S40" i="4"/>
  <c r="T18" i="4"/>
  <c r="S18" i="4"/>
  <c r="R18" i="4"/>
  <c r="T23" i="4"/>
  <c r="S23" i="4"/>
  <c r="R45" i="4"/>
  <c r="T11" i="4"/>
  <c r="X16" i="4" s="1"/>
  <c r="S11" i="4"/>
  <c r="R11" i="4"/>
  <c r="R15" i="4"/>
  <c r="R23" i="4"/>
  <c r="S45" i="4"/>
  <c r="S15" i="4"/>
  <c r="T29" i="4"/>
  <c r="S29" i="4"/>
  <c r="R34" i="4"/>
  <c r="R38" i="4"/>
  <c r="R51" i="4"/>
  <c r="R20" i="4"/>
  <c r="R29" i="4"/>
  <c r="S34" i="4"/>
  <c r="S38" i="4"/>
  <c r="S51" i="4"/>
  <c r="S20" i="4"/>
  <c r="R43" i="4"/>
  <c r="R46" i="4"/>
  <c r="R49" i="4"/>
  <c r="R52" i="4"/>
  <c r="R16" i="4"/>
  <c r="R21" i="4"/>
  <c r="S43" i="4"/>
  <c r="S46" i="4"/>
  <c r="S49" i="4"/>
  <c r="S52" i="4"/>
  <c r="S16" i="4"/>
  <c r="S21" i="4"/>
  <c r="R24" i="4"/>
  <c r="R27" i="4"/>
  <c r="R30" i="4"/>
  <c r="R33" i="4"/>
  <c r="R35" i="4"/>
  <c r="R37" i="4"/>
  <c r="R39" i="4"/>
  <c r="R41" i="4"/>
  <c r="R14" i="4"/>
  <c r="R19" i="4"/>
  <c r="S24" i="4"/>
  <c r="S27" i="4"/>
  <c r="S30" i="4"/>
  <c r="S33" i="4"/>
  <c r="S35" i="4"/>
  <c r="S37" i="4"/>
  <c r="S39" i="4"/>
  <c r="S41" i="4"/>
  <c r="S14" i="4"/>
  <c r="S19" i="4"/>
  <c r="R44" i="4"/>
  <c r="R47" i="4"/>
  <c r="R50" i="4"/>
  <c r="R53" i="4"/>
  <c r="X7" i="22" l="1"/>
  <c r="AB27" i="20"/>
  <c r="AA35" i="20"/>
  <c r="AB35" i="20" s="1"/>
  <c r="T21" i="19"/>
  <c r="X12" i="19" s="1"/>
  <c r="S21" i="19"/>
  <c r="X10" i="19" s="1"/>
  <c r="X11" i="19" s="1"/>
  <c r="R21" i="19"/>
  <c r="X4" i="19" s="1"/>
  <c r="AA30" i="19"/>
  <c r="AB30" i="19" s="1"/>
  <c r="AB27" i="19"/>
  <c r="S122" i="18"/>
  <c r="X10" i="18" s="1"/>
  <c r="X11" i="18" s="1"/>
  <c r="T122" i="18"/>
  <c r="X12" i="18" s="1"/>
  <c r="R122" i="18"/>
  <c r="X4" i="18" s="1"/>
  <c r="X8" i="18"/>
  <c r="AA28" i="18" s="1"/>
  <c r="AB28" i="18" s="1"/>
  <c r="X7" i="18"/>
  <c r="X6" i="18"/>
  <c r="AA26" i="18" s="1"/>
  <c r="AB26" i="18" s="1"/>
  <c r="X5" i="18"/>
  <c r="AA25" i="18" s="1"/>
  <c r="AB25" i="18" s="1"/>
  <c r="X9" i="18"/>
  <c r="AA29" i="18" s="1"/>
  <c r="AB29" i="18" s="1"/>
  <c r="AA30" i="18"/>
  <c r="AB30" i="18" s="1"/>
  <c r="S212" i="16"/>
  <c r="X10" i="16" s="1"/>
  <c r="S164" i="17"/>
  <c r="X10" i="17" s="1"/>
  <c r="X11" i="17" s="1"/>
  <c r="AA30" i="17" s="1"/>
  <c r="AB30" i="17" s="1"/>
  <c r="R164" i="17"/>
  <c r="X4" i="17" s="1"/>
  <c r="X5" i="17" s="1"/>
  <c r="AA25" i="17" s="1"/>
  <c r="AB25" i="17" s="1"/>
  <c r="R212" i="16"/>
  <c r="X4" i="16" s="1"/>
  <c r="X9" i="16" s="1"/>
  <c r="AA29" i="16" s="1"/>
  <c r="AB29" i="16" s="1"/>
  <c r="X11" i="16"/>
  <c r="AA30" i="16" s="1"/>
  <c r="AB30" i="16" s="1"/>
  <c r="X15" i="7"/>
  <c r="X15" i="4"/>
  <c r="X17" i="4"/>
  <c r="X14" i="4"/>
  <c r="X17" i="9"/>
  <c r="T127" i="9"/>
  <c r="X12" i="9" s="1"/>
  <c r="S127" i="9"/>
  <c r="X10" i="9" s="1"/>
  <c r="X11" i="9" s="1"/>
  <c r="R127" i="9"/>
  <c r="X4" i="9" s="1"/>
  <c r="X17" i="7"/>
  <c r="T107" i="7"/>
  <c r="X12" i="7" s="1"/>
  <c r="S107" i="7"/>
  <c r="X10" i="7" s="1"/>
  <c r="X11" i="7" s="1"/>
  <c r="R107" i="7"/>
  <c r="X4" i="7" s="1"/>
  <c r="R113" i="4"/>
  <c r="X4" i="4" s="1"/>
  <c r="S113" i="4"/>
  <c r="X10" i="4" s="1"/>
  <c r="X11" i="4" s="1"/>
  <c r="T113" i="4"/>
  <c r="X12" i="4" s="1"/>
  <c r="X9" i="22" l="1"/>
  <c r="AA29" i="22" s="1"/>
  <c r="AB29" i="22" s="1"/>
  <c r="X8" i="22"/>
  <c r="AA28" i="22" s="1"/>
  <c r="AB28" i="22" s="1"/>
  <c r="AA27" i="22"/>
  <c r="AB27" i="22" s="1"/>
  <c r="X6" i="22"/>
  <c r="AA26" i="22" s="1"/>
  <c r="AB26" i="22" s="1"/>
  <c r="X5" i="22"/>
  <c r="AA25" i="22" s="1"/>
  <c r="X9" i="19"/>
  <c r="AA29" i="19" s="1"/>
  <c r="AB29" i="19" s="1"/>
  <c r="X5" i="19"/>
  <c r="AA25" i="19" s="1"/>
  <c r="AB25" i="19" s="1"/>
  <c r="X6" i="19"/>
  <c r="AA26" i="19" s="1"/>
  <c r="AB26" i="19" s="1"/>
  <c r="X7" i="19"/>
  <c r="X8" i="19"/>
  <c r="AA28" i="19" s="1"/>
  <c r="AB28" i="19" s="1"/>
  <c r="AA35" i="19"/>
  <c r="AB35" i="19" s="1"/>
  <c r="AA27" i="18"/>
  <c r="AB27" i="18" s="1"/>
  <c r="X9" i="17"/>
  <c r="AA29" i="17" s="1"/>
  <c r="AB29" i="17" s="1"/>
  <c r="X8" i="17"/>
  <c r="AA28" i="17" s="1"/>
  <c r="AB28" i="17" s="1"/>
  <c r="X7" i="17"/>
  <c r="AA27" i="17" s="1"/>
  <c r="AB27" i="17" s="1"/>
  <c r="X6" i="17"/>
  <c r="AA26" i="17" s="1"/>
  <c r="AB26" i="17" s="1"/>
  <c r="X5" i="16"/>
  <c r="AA25" i="16" s="1"/>
  <c r="AB25" i="16" s="1"/>
  <c r="X6" i="16"/>
  <c r="AA26" i="16" s="1"/>
  <c r="AB26" i="16" s="1"/>
  <c r="X8" i="16"/>
  <c r="AA28" i="16" s="1"/>
  <c r="AB28" i="16" s="1"/>
  <c r="X7" i="16"/>
  <c r="AA27" i="16" s="1"/>
  <c r="AB27" i="16" s="1"/>
  <c r="AA28" i="4"/>
  <c r="AB28" i="4" s="1"/>
  <c r="AA28" i="9"/>
  <c r="AB28" i="9" s="1"/>
  <c r="X5" i="9"/>
  <c r="AA23" i="9" s="1"/>
  <c r="AB23" i="9" s="1"/>
  <c r="X6" i="9"/>
  <c r="AA24" i="9" s="1"/>
  <c r="AB24" i="9" s="1"/>
  <c r="X8" i="9"/>
  <c r="AA26" i="9" s="1"/>
  <c r="AB26" i="9" s="1"/>
  <c r="X7" i="9"/>
  <c r="AA25" i="9" s="1"/>
  <c r="AB25" i="9" s="1"/>
  <c r="X9" i="9"/>
  <c r="AA27" i="9" s="1"/>
  <c r="AB27" i="9" s="1"/>
  <c r="AA28" i="7"/>
  <c r="AB28" i="7" s="1"/>
  <c r="X8" i="7"/>
  <c r="AA26" i="7" s="1"/>
  <c r="AB26" i="7" s="1"/>
  <c r="X6" i="7"/>
  <c r="AA24" i="7" s="1"/>
  <c r="AB24" i="7" s="1"/>
  <c r="X7" i="7"/>
  <c r="AA25" i="7" s="1"/>
  <c r="AB25" i="7" s="1"/>
  <c r="X5" i="7"/>
  <c r="AA23" i="7" s="1"/>
  <c r="AB23" i="7" s="1"/>
  <c r="X9" i="7"/>
  <c r="AA27" i="7" s="1"/>
  <c r="AB27" i="7" s="1"/>
  <c r="X9" i="4"/>
  <c r="AA27" i="4" s="1"/>
  <c r="AB27" i="4" s="1"/>
  <c r="X8" i="4"/>
  <c r="X7" i="4"/>
  <c r="AA25" i="4" s="1"/>
  <c r="AB25" i="4" s="1"/>
  <c r="X6" i="4"/>
  <c r="AA24" i="4" s="1"/>
  <c r="AB24" i="4" s="1"/>
  <c r="X5" i="4"/>
  <c r="AA23" i="4" s="1"/>
  <c r="AA26" i="4"/>
  <c r="AB26" i="4" s="1"/>
  <c r="AB25" i="22" l="1"/>
  <c r="AA35" i="22"/>
  <c r="AB35" i="22" s="1"/>
  <c r="AA35" i="18"/>
  <c r="AB35" i="18" s="1"/>
  <c r="AA35" i="17"/>
  <c r="AB35" i="17" s="1"/>
  <c r="AA35" i="16"/>
  <c r="AB35" i="16" s="1"/>
  <c r="AB31" i="9"/>
  <c r="AA31" i="9"/>
  <c r="AB31" i="7"/>
  <c r="AA31" i="7"/>
  <c r="AB23" i="4"/>
  <c r="AB31" i="4" s="1"/>
  <c r="AA31" i="4"/>
</calcChain>
</file>

<file path=xl/sharedStrings.xml><?xml version="1.0" encoding="utf-8"?>
<sst xmlns="http://schemas.openxmlformats.org/spreadsheetml/2006/main" count="13583" uniqueCount="5024">
  <si>
    <t>No</t>
  </si>
  <si>
    <t>วันที่</t>
  </si>
  <si>
    <t xml:space="preserve">Zone </t>
  </si>
  <si>
    <t>รหัสลูกค้า</t>
  </si>
  <si>
    <t>ชื่อลูกค้า</t>
  </si>
  <si>
    <t>โครงการ</t>
  </si>
  <si>
    <t>ประเภทการขาย</t>
  </si>
  <si>
    <t>Package</t>
  </si>
  <si>
    <t xml:space="preserve">ค่าบริการรายเดือนก่อนvat </t>
  </si>
  <si>
    <t xml:space="preserve">vat </t>
  </si>
  <si>
    <t>ค่าบริการรายเดือนรวมvat</t>
  </si>
  <si>
    <t>ยอดเก็บเงิน ณ วันติดตั้ง</t>
  </si>
  <si>
    <t>หมายเหตุ</t>
  </si>
  <si>
    <t>ผู้ขาย</t>
  </si>
  <si>
    <t>ค่าคอมมิชชั่น</t>
  </si>
  <si>
    <t>ทีม 50%</t>
  </si>
  <si>
    <t>Call center 20%</t>
  </si>
  <si>
    <t>ผู้ขาย 30%</t>
  </si>
  <si>
    <t>จำนวนเงิน</t>
  </si>
  <si>
    <t>นางสาวทาริณี  กองเป็ง</t>
  </si>
  <si>
    <t>ค่าคอมมิชชั่นรวม</t>
  </si>
  <si>
    <t>คอมทีมsale  50%</t>
  </si>
  <si>
    <t>นายสุเทพ  ดำขำ</t>
  </si>
  <si>
    <t>นางสาวนฤมล  ทาแสง</t>
  </si>
  <si>
    <t>นางสาวอรอุมา  เพ็งจางศ</t>
  </si>
  <si>
    <t>นางพิชญ์สินี  อภินันท์</t>
  </si>
  <si>
    <t>คอมทีมCall center 20%</t>
  </si>
  <si>
    <t>นายสุริยา  ขมิ้นทอง</t>
  </si>
  <si>
    <t>คอมผู้ปิดการขาย 30%</t>
  </si>
  <si>
    <t>รายละเอียดผู้รับค่าคอมมิชชั่น</t>
  </si>
  <si>
    <t>NO.</t>
  </si>
  <si>
    <t>ชื่อ</t>
  </si>
  <si>
    <t>ตำแหน่ง</t>
  </si>
  <si>
    <t>เลขบัญชี</t>
  </si>
  <si>
    <t>ธนาคาร</t>
  </si>
  <si>
    <t>ยอดคงเหลือ</t>
  </si>
  <si>
    <t>Assistance Sales Director</t>
  </si>
  <si>
    <t>051-2-19633-8</t>
  </si>
  <si>
    <t>TTB</t>
  </si>
  <si>
    <t>B2B2C Sales Team</t>
  </si>
  <si>
    <t>160-2-41179-3</t>
  </si>
  <si>
    <t>160-2-42022-4</t>
  </si>
  <si>
    <t xml:space="preserve">ที่ปรึกษา  </t>
  </si>
  <si>
    <t>051-2-27256-8</t>
  </si>
  <si>
    <t>Call Center</t>
  </si>
  <si>
    <t>051-2-31268-7</t>
  </si>
  <si>
    <t>ผู้อำนวยการจัดเก็บรายได้</t>
  </si>
  <si>
    <t>148-2-68841-1</t>
  </si>
  <si>
    <t>ยอดรวม</t>
  </si>
  <si>
    <t>ส่วนกลางทีมB2C(เข้าบัญชีคุณสุเทพ)</t>
  </si>
  <si>
    <t>-</t>
  </si>
  <si>
    <t>นส.เจนจิรา  นิลคำมล (จัดเก็บ)</t>
  </si>
  <si>
    <t>นางสาวเจนจิรา  นิลคำมล</t>
  </si>
  <si>
    <t>จัดเก็บรายได้</t>
  </si>
  <si>
    <t>160-2-38660-7</t>
  </si>
  <si>
    <t>เลขที่ใบกำกับ/ใบเสร็จรับเงิน</t>
  </si>
  <si>
    <t>ตั้งเบิกค่าคอมมิชชั่น (อินเตอร์เน็ต) ทีม Sales B2C ประจำเดือน มิถุนายน 2567</t>
  </si>
  <si>
    <t>ตั้งเบิกค่าคอมมิชชั่น (อินเตอร์เน็ต) ทีม Sales B2C ประจำเดือน พฤษภาคม 2567</t>
  </si>
  <si>
    <t>ตั้งเบิกค่าคอมมิชชั่น (อินเตอร์เน็ต) ทีม Sales B2C ประจำเดือน เมษายน 2567</t>
  </si>
  <si>
    <t>ตั้งเบิกค่าคอมมิชชั่น (อินเตอร์เน็ต) ทีม Sales B2C ประจำเดือน มกราคม 2567</t>
  </si>
  <si>
    <t>ตั้งเบิกค่าคอมมิชชั่น (อินเตอร์เน็ต) ทีม Sales B2C ประจำเดือน กุมภาพันธ์ 2567</t>
  </si>
  <si>
    <t>ตั้งเบิกค่าคอมมิชชั่น (อินเตอร์เน็ต) ทีม Sales B2C ประจำเดือน มีนาคม 2567</t>
  </si>
  <si>
    <t>ตั้งเบิกค่าคอมมิชชั่น (อินเตอร์เน็ต) ทีม Sales B2C ประจำเดือน กรกฏาคม 2567</t>
  </si>
  <si>
    <t>ตั้งเบิกค่าคอมมิชชั่น (อินเตอร์เน็ต) ทีม Sales B2C ประจำเดือน สิงหาคม 2567</t>
  </si>
  <si>
    <t>ตั้งเบิกค่าคอมมิชชั่น (อินเตอร์เน็ต) ทีม Sales B2C ประจำเดือน กันยายน 2567</t>
  </si>
  <si>
    <t>ตั้งเบิกค่าคอมมิชชั่น (อินเตอร์เน็ต) ทีม Sales B2C ประจำเดือน ตุลาคม 2567</t>
  </si>
  <si>
    <t>ตั้งเบิกค่าคอมมิชชั่น (อินเตอร์เน็ต) ทีม Sales B2C ประจำเดือน พฤศจิกายน 2567</t>
  </si>
  <si>
    <t>ตั้งเบิกค่าคอมมิชชั่น (อินเตอร์เน็ต) ทีม Sales B2C ประจำเดือน ธันวาคม 2567</t>
  </si>
  <si>
    <t>อุดมสุข</t>
  </si>
  <si>
    <t>FTUD6609001</t>
  </si>
  <si>
    <t>มายโฮมวิลเลจ</t>
  </si>
  <si>
    <t>FT</t>
  </si>
  <si>
    <t>300/300 Mbps.</t>
  </si>
  <si>
    <t>ลาดกระบัง</t>
  </si>
  <si>
    <t>FTLB6609001</t>
  </si>
  <si>
    <t>คุณ ภานุพงศ์ บัวพันธ์</t>
  </si>
  <si>
    <t>Airport living</t>
  </si>
  <si>
    <t>200/200 Mbps.</t>
  </si>
  <si>
    <t>FTLB6609002</t>
  </si>
  <si>
    <t>คุณ ปิยวัฒน์ สุขทวี</t>
  </si>
  <si>
    <t>Airport Living</t>
  </si>
  <si>
    <t>200/200Mbps.</t>
  </si>
  <si>
    <t>วัดด่าน</t>
  </si>
  <si>
    <t>EOWD6610001</t>
  </si>
  <si>
    <t>คุณ สุกฤตยา โคตรมี</t>
  </si>
  <si>
    <t>อาคารเจตแมนชั่น</t>
  </si>
  <si>
    <t>EOC</t>
  </si>
  <si>
    <t>50/50 Mbps.</t>
  </si>
  <si>
    <t>FTUD6610001</t>
  </si>
  <si>
    <t>คุณ อาทิตย์ รัตนากร</t>
  </si>
  <si>
    <t>มาโฮมเพลส</t>
  </si>
  <si>
    <t>Call center</t>
  </si>
  <si>
    <t>FTUD6611003</t>
  </si>
  <si>
    <t>คุณ มีชัย ทองยา</t>
  </si>
  <si>
    <t>มายโฮมแมนชั่น</t>
  </si>
  <si>
    <t>สุขุมวิท</t>
  </si>
  <si>
    <t>FTSK6611005</t>
  </si>
  <si>
    <t>Mohammad khabiruddin</t>
  </si>
  <si>
    <t>อาคารสุขุมวิทสวีท</t>
  </si>
  <si>
    <t>500/500 Mbps.</t>
  </si>
  <si>
    <t>เมืองทอง</t>
  </si>
  <si>
    <t>FTMT6611053</t>
  </si>
  <si>
    <t>คุณ วลัยพรรณ ปิตตาโส</t>
  </si>
  <si>
    <t>คอนโดเมืองทองธานี</t>
  </si>
  <si>
    <t>100/100 Mbps.</t>
  </si>
  <si>
    <t>FTLB6611008</t>
  </si>
  <si>
    <t>คุณ ชญานิน เลียงจินดาถาวร</t>
  </si>
  <si>
    <t>อาคาร Airport lodge</t>
  </si>
  <si>
    <t>พระราม5</t>
  </si>
  <si>
    <t>700/500 Mbps.</t>
  </si>
  <si>
    <t>นส.อรอุมา เพ็งจางศ</t>
  </si>
  <si>
    <t>FTLB6611001</t>
  </si>
  <si>
    <t>คุณ ณัฐดนัย ศิริทรัพย์</t>
  </si>
  <si>
    <t>บางบัวทอง</t>
  </si>
  <si>
    <t>EOUD6612001</t>
  </si>
  <si>
    <t>คุณ ภูมิภัทร เมฆฉ่ำ</t>
  </si>
  <si>
    <t>อาคารวรินทร</t>
  </si>
  <si>
    <t>40/40 Mbps.</t>
  </si>
  <si>
    <t>EOLB6612001</t>
  </si>
  <si>
    <t>คุณ พิมพ์พิศา จันทร์ภักดี</t>
  </si>
  <si>
    <t>อาคารโชคดีฟอร์จูน</t>
  </si>
  <si>
    <t>FTR56612002</t>
  </si>
  <si>
    <t>คุณ อรุณี วรธรรมมานันท์</t>
  </si>
  <si>
    <t>คอนโดตึกเพิ่มสุขตึก2</t>
  </si>
  <si>
    <t>700/500Mbps.</t>
  </si>
  <si>
    <t>EOLB6612002</t>
  </si>
  <si>
    <t>คุณ ฤทัย สาริศรี</t>
  </si>
  <si>
    <t>70/70 Mbps.</t>
  </si>
  <si>
    <t>FTR56612003</t>
  </si>
  <si>
    <t>คุณ พัชริดา ถิ่นเทพา</t>
  </si>
  <si>
    <t>พระราม5แมนชั่น</t>
  </si>
  <si>
    <t>นส อรอุมา เพ็งจางศ</t>
  </si>
  <si>
    <t>FTR56612004</t>
  </si>
  <si>
    <t>คุณ ปฐมพร เฉตรไธสง</t>
  </si>
  <si>
    <t>ทาว์เฮ้าส์เพิ่มสุข</t>
  </si>
  <si>
    <t>EOLB6612004</t>
  </si>
  <si>
    <t>คุณ วรรณนภา สวัสดี</t>
  </si>
  <si>
    <t>อาคารบีบีเพลส</t>
  </si>
  <si>
    <t>IF9661406</t>
  </si>
  <si>
    <t>IF9661407</t>
  </si>
  <si>
    <t>IF1066867</t>
  </si>
  <si>
    <t>IF11661733-34</t>
  </si>
  <si>
    <t>IF11661741-42</t>
  </si>
  <si>
    <t xml:space="preserve">IF1266667 </t>
  </si>
  <si>
    <t>IF1266724-25</t>
  </si>
  <si>
    <t>IF12661242-43</t>
  </si>
  <si>
    <t>IF12661315-16</t>
  </si>
  <si>
    <t>IF1166591</t>
  </si>
  <si>
    <t>IF1670449</t>
  </si>
  <si>
    <t>IF1670462</t>
  </si>
  <si>
    <t>IF12661561</t>
  </si>
  <si>
    <t>IF12661562</t>
  </si>
  <si>
    <t>IF1671104</t>
  </si>
  <si>
    <t>IF1671138</t>
  </si>
  <si>
    <t>IF1671114</t>
  </si>
  <si>
    <t>FTDD6701001</t>
  </si>
  <si>
    <t>FTDD6701002</t>
  </si>
  <si>
    <t>FTDD6701003</t>
  </si>
  <si>
    <t>FTWD6701001</t>
  </si>
  <si>
    <t>EOWD6701001</t>
  </si>
  <si>
    <t>EOWD6701002</t>
  </si>
  <si>
    <t>FTDD6701004</t>
  </si>
  <si>
    <t>FTDD6701005</t>
  </si>
  <si>
    <t>FTDD6701006</t>
  </si>
  <si>
    <t>FTMT6701001</t>
  </si>
  <si>
    <t>FTDM6701001</t>
  </si>
  <si>
    <t>FTUD6701001</t>
  </si>
  <si>
    <t>FTMT6701002</t>
  </si>
  <si>
    <t>FTSK6701001</t>
  </si>
  <si>
    <t>FTDM6701002</t>
  </si>
  <si>
    <t>FTDM6701003</t>
  </si>
  <si>
    <t>EOUD6701001</t>
  </si>
  <si>
    <t>FTMT6701003</t>
  </si>
  <si>
    <t>FTMT6701004</t>
  </si>
  <si>
    <t>EOWD6701003</t>
  </si>
  <si>
    <t>EOHK6701001</t>
  </si>
  <si>
    <t>FTMT6701005</t>
  </si>
  <si>
    <t>FTMT6701006</t>
  </si>
  <si>
    <t>FTNK6701001</t>
  </si>
  <si>
    <t>FTDM6701004</t>
  </si>
  <si>
    <t>FTMT6701007</t>
  </si>
  <si>
    <t>FTDM6701005</t>
  </si>
  <si>
    <t>FTMT6701008</t>
  </si>
  <si>
    <t>FTMT6701009</t>
  </si>
  <si>
    <t>FTMT6701010</t>
  </si>
  <si>
    <t>FTMT6701011</t>
  </si>
  <si>
    <t>FTMT6701012</t>
  </si>
  <si>
    <t>FTNG6701001</t>
  </si>
  <si>
    <t>FTR56701001</t>
  </si>
  <si>
    <t>FTBT6701001</t>
  </si>
  <si>
    <t>FTDD6701007</t>
  </si>
  <si>
    <t>FTMT6701013</t>
  </si>
  <si>
    <t>FTWD6701002</t>
  </si>
  <si>
    <t>FTDD6701008</t>
  </si>
  <si>
    <t>FTMT6701014</t>
  </si>
  <si>
    <t>FTMT6701015</t>
  </si>
  <si>
    <t>FTMT6701016</t>
  </si>
  <si>
    <t>FTMT6701017</t>
  </si>
  <si>
    <t>FTMT6701018</t>
  </si>
  <si>
    <t>FTMT6701019</t>
  </si>
  <si>
    <t>FTMT6701020</t>
  </si>
  <si>
    <t>FTMT6701021</t>
  </si>
  <si>
    <t>FTMT6701022</t>
  </si>
  <si>
    <t>FTDD6701009</t>
  </si>
  <si>
    <t>FTDD6701010</t>
  </si>
  <si>
    <t>FTDD6701011</t>
  </si>
  <si>
    <t>FTDD6701012</t>
  </si>
  <si>
    <t>FTMT6701023</t>
  </si>
  <si>
    <t>FTNG6701002</t>
  </si>
  <si>
    <t>FTNG6701003</t>
  </si>
  <si>
    <t>FTMT6701024</t>
  </si>
  <si>
    <t>FTMT6701025</t>
  </si>
  <si>
    <t>FTMT6701026</t>
  </si>
  <si>
    <t>FTMT6701027</t>
  </si>
  <si>
    <t>FTHK6701001</t>
  </si>
  <si>
    <t>FTMT6701028</t>
  </si>
  <si>
    <t>FTNK6701002</t>
  </si>
  <si>
    <t>FTMT6701029</t>
  </si>
  <si>
    <t>FTMT6701030</t>
  </si>
  <si>
    <t>FTMT6701031</t>
  </si>
  <si>
    <t>FTMT6701032</t>
  </si>
  <si>
    <t xml:space="preserve"> FTMT6701033</t>
  </si>
  <si>
    <t>FTMT6701034</t>
  </si>
  <si>
    <t>FTMT6701035</t>
  </si>
  <si>
    <t>FTMT6701036</t>
  </si>
  <si>
    <t>FTMT6701037</t>
  </si>
  <si>
    <t>FTMT6701038</t>
  </si>
  <si>
    <t>FTMT6701039</t>
  </si>
  <si>
    <t>FTMT6701040</t>
  </si>
  <si>
    <t>FTLP6701001</t>
  </si>
  <si>
    <t>FTMT6701041</t>
  </si>
  <si>
    <t>FTUD6701002</t>
  </si>
  <si>
    <t>FTMT6701042</t>
  </si>
  <si>
    <t>FTLB6701006</t>
  </si>
  <si>
    <t>FTHK6701002</t>
  </si>
  <si>
    <t>EOHK6701002</t>
  </si>
  <si>
    <t>FTMT6701043</t>
  </si>
  <si>
    <t>FTMT6701044</t>
  </si>
  <si>
    <t>FTUD670103</t>
  </si>
  <si>
    <t>FTMT6701045</t>
  </si>
  <si>
    <t>FTMT6701046</t>
  </si>
  <si>
    <t>FTMT6701047</t>
  </si>
  <si>
    <t>FTBT6701002</t>
  </si>
  <si>
    <t>EOHK6701003</t>
  </si>
  <si>
    <t>FTMT6701048</t>
  </si>
  <si>
    <t>FTMT6701049</t>
  </si>
  <si>
    <t>FTMT6701050</t>
  </si>
  <si>
    <t>FTMT6701051</t>
  </si>
  <si>
    <t>FTMT6701052</t>
  </si>
  <si>
    <t>FTMT6701054</t>
  </si>
  <si>
    <t>FTMT6701055</t>
  </si>
  <si>
    <t>FTMT6701056</t>
  </si>
  <si>
    <t>FTMT6701057</t>
  </si>
  <si>
    <t>FTMT6701058</t>
  </si>
  <si>
    <t>FTDD6701013</t>
  </si>
  <si>
    <t>FTDM6701006</t>
  </si>
  <si>
    <t>FTMT6701059</t>
  </si>
  <si>
    <t>FTDD6701014</t>
  </si>
  <si>
    <t>FTMT6701060</t>
  </si>
  <si>
    <t>EOLB6701001</t>
  </si>
  <si>
    <t>ดินแดง</t>
  </si>
  <si>
    <t xml:space="preserve">ดินแดง </t>
  </si>
  <si>
    <t>ดอนเมือง</t>
  </si>
  <si>
    <t>ห้วยขวาง</t>
  </si>
  <si>
    <t>นวนคร</t>
  </si>
  <si>
    <t>งามวงศ์วาน</t>
  </si>
  <si>
    <t>ลาดพร้าว</t>
  </si>
  <si>
    <t xml:space="preserve"> อุดมสุข</t>
  </si>
  <si>
    <t xml:space="preserve"> บางบัวทอง</t>
  </si>
  <si>
    <t xml:space="preserve"> เมืองทอง</t>
  </si>
  <si>
    <t>คุณ วศัลย์ศยา เจวรัมย์</t>
  </si>
  <si>
    <t>คุณ ทนงศักดิ์ ภู่พันธ์เจริญสุข</t>
  </si>
  <si>
    <t>คุณ พรพจน์ ก้องเกียรติกุล</t>
  </si>
  <si>
    <t>คุณ สายฝน สุขเจริญ</t>
  </si>
  <si>
    <t>คุณ ไทยพิทักษ์ แสงฤทธิ์</t>
  </si>
  <si>
    <t>คุณ วีระพัฒน์ สมัครสมาน</t>
  </si>
  <si>
    <t>คุณ นิด พิณโต</t>
  </si>
  <si>
    <t>คุณ วรพล นาครัตน์</t>
  </si>
  <si>
    <t>คุณกรกนก ศรีบุญณะ</t>
  </si>
  <si>
    <t>คุณ กฤษดา  ศิริเพ็ชร</t>
  </si>
  <si>
    <t>คุณ  รณกฤต ธนโชติชิตชัย</t>
  </si>
  <si>
    <t>คุณ พลวัฒน์ ชำนาญ</t>
  </si>
  <si>
    <t>คุณ อานนท์  ใจพิศ</t>
  </si>
  <si>
    <t>คุณ ทิพย์นที อิ่มใจหาญ</t>
  </si>
  <si>
    <t>คุณ ประพันธุ์ จวบสมัย</t>
  </si>
  <si>
    <t>คุณ จุติพร ณะไธสง</t>
  </si>
  <si>
    <t>คุณ ธราเทพ จักอะโน</t>
  </si>
  <si>
    <t>คุณ พัชราภรณ์  ช่วยสุด</t>
  </si>
  <si>
    <t>คุณ เอกสิทธิ์  พลขุนทด</t>
  </si>
  <si>
    <t>คุณ วิชญา สายแวว</t>
  </si>
  <si>
    <t>คุณ ชญานิน เสือทัพ</t>
  </si>
  <si>
    <t>MUICO EDCELY YNTIG</t>
  </si>
  <si>
    <t>คุณ ผการัตน์ ยิ้มแย้ม</t>
  </si>
  <si>
    <t>คุณ อเนก อินธิกูด</t>
  </si>
  <si>
    <t>คุณ สุวลี อุกอาจ</t>
  </si>
  <si>
    <t>คุณ นาวิน บุญยะทิม</t>
  </si>
  <si>
    <t>คุณ พิมพ์ ศิลา</t>
  </si>
  <si>
    <t>คุณ ทิชาณดา กฤษณะโยธิน</t>
  </si>
  <si>
    <t>คุณ คาซุฮิโร คาเนโกะ</t>
  </si>
  <si>
    <t>คุณ อาทิตย์ แสงคำ</t>
  </si>
  <si>
    <t>คุณ ณัฐธิดา ฤทธานนท์</t>
  </si>
  <si>
    <t>คุณ ศริญญา เขียวคูหา</t>
  </si>
  <si>
    <t>คุณ วรนุช แก้วพลอย</t>
  </si>
  <si>
    <t>คุณ วราวุฒิ ตั้งศรีบริบูรณ์</t>
  </si>
  <si>
    <t xml:space="preserve">VANNIDA  PHETXOMPHOU </t>
  </si>
  <si>
    <t>คุณ ธำรงไทย เลื่อนสกุล</t>
  </si>
  <si>
    <t>บริษัท ดรีม ฮันเตอร์ พร็อพเพอร์ตี้ เมเนจเมนท์</t>
  </si>
  <si>
    <t>คุณ เสกสรรค์ มาจากนอก</t>
  </si>
  <si>
    <t>คุณ ปิยวุฒิ วิมลสุต</t>
  </si>
  <si>
    <t>คุณ น้ำฝน อุตสารัมย์</t>
  </si>
  <si>
    <t>คุณ ภูมิพัฒน์  วงศ์รัตนชัย</t>
  </si>
  <si>
    <t>คุณ วัชระ สังข์ศิริ</t>
  </si>
  <si>
    <t xml:space="preserve"> คุณ สมพงษ์ ส่องแก้ว</t>
  </si>
  <si>
    <t>คุณ กัญญาวีร์  สุจิตราพิทักษ์</t>
  </si>
  <si>
    <t>คุณ พันฤทธิ์  ฤทธานนท์</t>
  </si>
  <si>
    <t>MELINDA SORIANO</t>
  </si>
  <si>
    <t>คุณ คณาพงษ์  เสมอภาค</t>
  </si>
  <si>
    <t>คุณ  กันยารัตน์  เกยสุวรรณ์</t>
  </si>
  <si>
    <t>คุณ ธัญยฉัตร แก้ววงษา</t>
  </si>
  <si>
    <t>คุณ ชัยยศ ยอดมงคล</t>
  </si>
  <si>
    <t>คุณ ชลธวัช พลภักดี</t>
  </si>
  <si>
    <t>คุณ อภิเชษฐ จิ๋วโคราช</t>
  </si>
  <si>
    <t>คุณ พิชญตม์  อรุณรัตนไพศาล</t>
  </si>
  <si>
    <t>คุณ ชัยยพล รังสีเพชรสิริ</t>
  </si>
  <si>
    <t>คุณ น้ำฝน เทวินรัมย์</t>
  </si>
  <si>
    <t>คุณ ปรัชญา สวนสุจริต</t>
  </si>
  <si>
    <t>คุณ ทิวานนท์   ปักกาโล</t>
  </si>
  <si>
    <t>คุณ ชวนินทร์  คชเชนทร์</t>
  </si>
  <si>
    <t>คุณ อิธิพล สุวรรณการณ์</t>
  </si>
  <si>
    <t>คุณ สมชาย  รัตนพันธ์ุ</t>
  </si>
  <si>
    <t>คุณ ธัญญารัตน์ บัวบานงาม</t>
  </si>
  <si>
    <t>คุณ เจษฏา ดาวงษ์</t>
  </si>
  <si>
    <t>คุณ ธนเดช ปัญญาบุญลือ</t>
  </si>
  <si>
    <t>คุณ ธีระพงศ์ ศรีสัตถา</t>
  </si>
  <si>
    <t>คุณ มานิดา   นนสีลาด</t>
  </si>
  <si>
    <t>คุณ ยุพยงค์ สมศรี</t>
  </si>
  <si>
    <t>คุณวิษณุ นุตพงษ์</t>
  </si>
  <si>
    <t>คุณ จุฑารัตน์ ดนตรีรส</t>
  </si>
  <si>
    <t>คุณ กรรณิการ์ เคหัง</t>
  </si>
  <si>
    <t>คุณ วันดี โพธิ์พุทรา</t>
  </si>
  <si>
    <t>คุณ ประทุมวรรณ กุลชรัตน์</t>
  </si>
  <si>
    <t>คุณ ปิยวัตร สุวรรณโกมล</t>
  </si>
  <si>
    <t>ELISA TALAUGON GUBALANE</t>
  </si>
  <si>
    <t>คุณ เมธัส  ศิริเทียน</t>
  </si>
  <si>
    <t>คุณ รุ่งนภา  ไทยเจริญ</t>
  </si>
  <si>
    <t>คุณ เนาวภา  วงศ์ปัญญา</t>
  </si>
  <si>
    <t>คุณ กัลนิกา คำภูษา</t>
  </si>
  <si>
    <t>คุณ ศรัณยา  ยืนยั่ง</t>
  </si>
  <si>
    <t>คุณ สหสดี แจ่มอำพร</t>
  </si>
  <si>
    <t xml:space="preserve"> คุณ พิมพา วชิระปัญญานนท์</t>
  </si>
  <si>
    <t>คุณ นพดล หนูอ่อนศรี</t>
  </si>
  <si>
    <t>คุณ กีรติกร คามะปะใน</t>
  </si>
  <si>
    <t xml:space="preserve"> คุณ ศิรประภา สาระขันธ์</t>
  </si>
  <si>
    <t>คุณ ชาติพันธ์ พุ่มพวง</t>
  </si>
  <si>
    <t>คุณ ชัยวัฒน์ จันทร์ถนอม</t>
  </si>
  <si>
    <t>คุณ วิชัย วรรณา</t>
  </si>
  <si>
    <t xml:space="preserve"> คุณ วายุ แท่งทอง</t>
  </si>
  <si>
    <t xml:space="preserve"> คุณ สุภาวดี สุเมธีศรีวงศ์</t>
  </si>
  <si>
    <t xml:space="preserve"> คุณ อมลรวี ประชากุล</t>
  </si>
  <si>
    <t>คุณ สุรชัย แดงมูล</t>
  </si>
  <si>
    <t>คุณ มนัสนันท์ ด้วงพิทักษ์</t>
  </si>
  <si>
    <t xml:space="preserve"> คุณ พรธิดา คำพันธุ์</t>
  </si>
  <si>
    <t>คุณ นาฎนรี บุญทรัพย์</t>
  </si>
  <si>
    <t>คุณ เสือ แดงสะอาด</t>
  </si>
  <si>
    <t xml:space="preserve"> คุณ พันธกาณต์  กันสีชา</t>
  </si>
  <si>
    <t>คุณ อรรถวิทย์  ใจแก้ว</t>
  </si>
  <si>
    <t>คุณ แย้มแข  วงศ์อามาตย์</t>
  </si>
  <si>
    <t xml:space="preserve">คุณ มณีรัตน์ เคนกิ </t>
  </si>
  <si>
    <t>คุณ อินทัช ครุธสุวรรณ์</t>
  </si>
  <si>
    <t>คุณ จักรกฤษณ์ กาลจักร</t>
  </si>
  <si>
    <t>คุณ โกลัญญา น้ำทอง</t>
  </si>
  <si>
    <t>คุณ วันวิสาข์ เฟรด</t>
  </si>
  <si>
    <t>คุณ สมศักดิ์ สุพรรณดี</t>
  </si>
  <si>
    <t xml:space="preserve">คุณ จันทิมา ค้อนดี </t>
  </si>
  <si>
    <t>คุณ สุธินันท์ แซ่โง้ว</t>
  </si>
  <si>
    <t>IF1670774</t>
  </si>
  <si>
    <t>IF1670775</t>
  </si>
  <si>
    <t>IF1670776</t>
  </si>
  <si>
    <t>IF1670777-78</t>
  </si>
  <si>
    <t>IF1670779-80</t>
  </si>
  <si>
    <t>IF1670781-82</t>
  </si>
  <si>
    <t>IF1670783</t>
  </si>
  <si>
    <t>IF1670784</t>
  </si>
  <si>
    <t>IF1670785</t>
  </si>
  <si>
    <t>IF1670788-89</t>
  </si>
  <si>
    <t>IF1670790-91</t>
  </si>
  <si>
    <t>IF1670793-94</t>
  </si>
  <si>
    <t>IF1670795-96</t>
  </si>
  <si>
    <t>IF1670797-98</t>
  </si>
  <si>
    <t>IF1670799</t>
  </si>
  <si>
    <t xml:space="preserve">IF1670800
</t>
  </si>
  <si>
    <t xml:space="preserve">IF1670801
</t>
  </si>
  <si>
    <t>IF1670802-03</t>
  </si>
  <si>
    <t>IF1670804</t>
  </si>
  <si>
    <t>IF1670805</t>
  </si>
  <si>
    <t xml:space="preserve">IF1670806
</t>
  </si>
  <si>
    <t>IF1670807-08</t>
  </si>
  <si>
    <t>IF1670809</t>
  </si>
  <si>
    <t>IF1670811-12</t>
  </si>
  <si>
    <t>IF1670812-13</t>
  </si>
  <si>
    <t>IF1670814-15</t>
  </si>
  <si>
    <t>IF1670816-17</t>
  </si>
  <si>
    <t>IF1670818-19</t>
  </si>
  <si>
    <t>IF1670820-21</t>
  </si>
  <si>
    <t>IF1670822-23</t>
  </si>
  <si>
    <t>IF1670826-27</t>
  </si>
  <si>
    <t>IF1670961-62</t>
  </si>
  <si>
    <t>IF1671136</t>
  </si>
  <si>
    <t xml:space="preserve">IF1670792
</t>
  </si>
  <si>
    <t>IF1670824-25</t>
  </si>
  <si>
    <t>IF1670828-29</t>
  </si>
  <si>
    <t>IF1670933-34</t>
  </si>
  <si>
    <t>IF1670935-36</t>
  </si>
  <si>
    <t>IF1670937-38</t>
  </si>
  <si>
    <t>IF1670939-40</t>
  </si>
  <si>
    <t>IF1670941-42</t>
  </si>
  <si>
    <t>IF1670943-44</t>
  </si>
  <si>
    <t>IF1670945-46</t>
  </si>
  <si>
    <t>IF1670947-48</t>
  </si>
  <si>
    <t>IF1670949-50</t>
  </si>
  <si>
    <t>IF1670951-52</t>
  </si>
  <si>
    <t>IF1670953-54</t>
  </si>
  <si>
    <t>IF1670955-56</t>
  </si>
  <si>
    <t>IF1670957-58</t>
  </si>
  <si>
    <t>IF1670959-60</t>
  </si>
  <si>
    <t>IF1670963-64</t>
  </si>
  <si>
    <t>IF1670965-66</t>
  </si>
  <si>
    <t>IF1670967-68</t>
  </si>
  <si>
    <t>IF1670969-70</t>
  </si>
  <si>
    <t>IF1670971-72</t>
  </si>
  <si>
    <t>IF1670973-74</t>
  </si>
  <si>
    <t>IF1670975-76</t>
  </si>
  <si>
    <t>IF1670977-78</t>
  </si>
  <si>
    <t>IF1670979-80</t>
  </si>
  <si>
    <t>IF1670981-82</t>
  </si>
  <si>
    <t>IF1670983-84</t>
  </si>
  <si>
    <t>IF1670985-86</t>
  </si>
  <si>
    <t>IF1671023-24</t>
  </si>
  <si>
    <t>IF1671025-26</t>
  </si>
  <si>
    <t>IF1671027-28</t>
  </si>
  <si>
    <t>IF1671029-30</t>
  </si>
  <si>
    <t>IF1671031-32</t>
  </si>
  <si>
    <t>IF1671033-34</t>
  </si>
  <si>
    <t>IF1671035-36</t>
  </si>
  <si>
    <t>IF1671037-38</t>
  </si>
  <si>
    <t>IF1671039-40</t>
  </si>
  <si>
    <t>IF1671041-42</t>
  </si>
  <si>
    <t>IF1671043-44</t>
  </si>
  <si>
    <t>IF1671045-46</t>
  </si>
  <si>
    <t>IF1671049-50</t>
  </si>
  <si>
    <t>IF1671051-52</t>
  </si>
  <si>
    <t>IF1671055-56</t>
  </si>
  <si>
    <t>IF1671057-58</t>
  </si>
  <si>
    <t>IF1671047-48</t>
  </si>
  <si>
    <t>IF1671053-54</t>
  </si>
  <si>
    <t>IF1671403-04</t>
  </si>
  <si>
    <t>IF1671405-06</t>
  </si>
  <si>
    <t>IF1671407-08</t>
  </si>
  <si>
    <t>IF1671409-10</t>
  </si>
  <si>
    <t>IF1671411-12</t>
  </si>
  <si>
    <t>IF1671413-14</t>
  </si>
  <si>
    <t>IF1671415-16</t>
  </si>
  <si>
    <t>IF1671417</t>
  </si>
  <si>
    <t>IF1671418</t>
  </si>
  <si>
    <t>IF1671419</t>
  </si>
  <si>
    <t>IF1671420</t>
  </si>
  <si>
    <t>IF1671421</t>
  </si>
  <si>
    <t>IF1671422</t>
  </si>
  <si>
    <t>IF1671424</t>
  </si>
  <si>
    <t>IF1671425</t>
  </si>
  <si>
    <t>IF1671426</t>
  </si>
  <si>
    <t>IF1671427</t>
  </si>
  <si>
    <t>IF1671453</t>
  </si>
  <si>
    <t>IF1671454</t>
  </si>
  <si>
    <t>IF1671455</t>
  </si>
  <si>
    <t>IF1671456</t>
  </si>
  <si>
    <t>IF1671457</t>
  </si>
  <si>
    <t>IF1671458</t>
  </si>
  <si>
    <t>IF1671459</t>
  </si>
  <si>
    <t>500/500Mbps.</t>
  </si>
  <si>
    <t>700/700Mbps.</t>
  </si>
  <si>
    <t>100/100Mbps.</t>
  </si>
  <si>
    <t>300/300Mbps.</t>
  </si>
  <si>
    <t>300/300 Mbps</t>
  </si>
  <si>
    <t>200/200 Mbps</t>
  </si>
  <si>
    <t xml:space="preserve"> 700/500Mbps.</t>
  </si>
  <si>
    <t xml:space="preserve"> 300/300 Mbps</t>
  </si>
  <si>
    <t>50/50 Mbps</t>
  </si>
  <si>
    <t>แฟลตช.3 ดินแดง</t>
  </si>
  <si>
    <t>นางพิชญ์สินี อภินันทน์</t>
  </si>
  <si>
    <t>แฟลต37 ดินแดง</t>
  </si>
  <si>
    <t>แฟลต พ.10 ดินแดง</t>
  </si>
  <si>
    <t>เอื้ออาทรศรีสมิตร</t>
  </si>
  <si>
    <t>ตึกชาลินี</t>
  </si>
  <si>
    <t>แฟลต 8 ชั้นดินแดง อาคาร2</t>
  </si>
  <si>
    <t>แฟลต2 ดินแดง</t>
  </si>
  <si>
    <t>แฟลต1 ดินแดง</t>
  </si>
  <si>
    <t>หมู่บ้านสายทิพย์ ดอนเมือง</t>
  </si>
  <si>
    <t>คอนโดเคหะบางนา(เปรมฤทัย)</t>
  </si>
  <si>
    <t>เคหะแจ้งวัฒนะ</t>
  </si>
  <si>
    <t>คอนโดบ้านสวนแจ้งวัฒนะ</t>
  </si>
  <si>
    <t>สุชนปาร์ค</t>
  </si>
  <si>
    <t>สุวรรณีแมนชั่น</t>
  </si>
  <si>
    <t>ใบเฟิร์น แมนชั่น</t>
  </si>
  <si>
    <t>ป๊อปปูล่า เมืองทองธานี</t>
  </si>
  <si>
    <t>เอื้ออาทรพหลโยธิน กม44</t>
  </si>
  <si>
    <t>ธนพรเพลส</t>
  </si>
  <si>
    <t>พระราม 5อพาร์ทเม้นท์</t>
  </si>
  <si>
    <t>คอนโดบางใหญ่ B3</t>
  </si>
  <si>
    <t>เคสยาม แมนชั่น</t>
  </si>
  <si>
    <t>BK แมนชั่น</t>
  </si>
  <si>
    <t>แฟลต 4 ดินแดง</t>
  </si>
  <si>
    <t>นส.เจนจิรา  นิลคำมล</t>
  </si>
  <si>
    <t>แฟลต 2 ดินแดง</t>
  </si>
  <si>
    <t>แฟลต 48 ดินแดง</t>
  </si>
  <si>
    <t>เสรีภาพคอนโด</t>
  </si>
  <si>
    <t>นาย สุเทพ ดำขำ</t>
  </si>
  <si>
    <t>แฟลต5 ห้วยขวาง</t>
  </si>
  <si>
    <t>บ้านเอื้ออาทรพหลโยธิน กม. 44</t>
  </si>
  <si>
    <t>เมืองทองคอนโด</t>
  </si>
  <si>
    <t>เอช.อาร์.เรสซิเดนซ์</t>
  </si>
  <si>
    <t>คอนโดเคหะบางนา(เปรมฤทัย )</t>
  </si>
  <si>
    <t>อาคารยุคลรัตน</t>
  </si>
  <si>
    <t>ตลาดสดห้วยขวาง</t>
  </si>
  <si>
    <t>คอนโดเคหะบางนาเปรมฤทัย</t>
  </si>
  <si>
    <t>คอนโดตึกเจริญนำโชค</t>
  </si>
  <si>
    <t>แฟลต36 ดินแดง</t>
  </si>
  <si>
    <t>แฟลตช.4 ดินแดง</t>
  </si>
  <si>
    <t>อาคารแกรนด์ แอร์พอร์ต</t>
  </si>
  <si>
    <t>เก็บตกปี 2566</t>
  </si>
  <si>
    <t>FTLB6701001</t>
  </si>
  <si>
    <t>FTLB6701002</t>
  </si>
  <si>
    <t>FTLB6701003</t>
  </si>
  <si>
    <t>FTLB6701004</t>
  </si>
  <si>
    <t>FTLB6701005</t>
  </si>
  <si>
    <t>FTR56701002</t>
  </si>
  <si>
    <t>FTLB6701007</t>
  </si>
  <si>
    <t>FTMT6702001</t>
  </si>
  <si>
    <t>FTNG6702001</t>
  </si>
  <si>
    <t>FTDM6702001</t>
  </si>
  <si>
    <t>FTMT6702002</t>
  </si>
  <si>
    <t>FTMT6702003</t>
  </si>
  <si>
    <t xml:space="preserve"> FTWD6702001</t>
  </si>
  <si>
    <t>EOLB6702001</t>
  </si>
  <si>
    <t xml:space="preserve"> FTBT6702001</t>
  </si>
  <si>
    <t>FTDM6702002</t>
  </si>
  <si>
    <t>FTUD6702001</t>
  </si>
  <si>
    <t>FTMT6702004</t>
  </si>
  <si>
    <t>FTHK6702001</t>
  </si>
  <si>
    <t>FTBT6702002</t>
  </si>
  <si>
    <t>EOLB6702002</t>
  </si>
  <si>
    <t>EOUD6702001</t>
  </si>
  <si>
    <t>FTUD6702002</t>
  </si>
  <si>
    <t>FTBT6702003</t>
  </si>
  <si>
    <t>FTMT6702007</t>
  </si>
  <si>
    <t>FTWD6702002</t>
  </si>
  <si>
    <t>EOUD6702002</t>
  </si>
  <si>
    <t>FTMT6702009</t>
  </si>
  <si>
    <t>FTMT6702010</t>
  </si>
  <si>
    <t>EOLB6702003</t>
  </si>
  <si>
    <t>FTMT6702011</t>
  </si>
  <si>
    <t>FTMT6702012</t>
  </si>
  <si>
    <t>FTNG6702002</t>
  </si>
  <si>
    <t>FTMT6702013</t>
  </si>
  <si>
    <t>FTNG6702003</t>
  </si>
  <si>
    <t>FTMT6702014</t>
  </si>
  <si>
    <t>FTMT6702015</t>
  </si>
  <si>
    <t>FTMT6702016</t>
  </si>
  <si>
    <t>FTMT6702017</t>
  </si>
  <si>
    <t>FTWD6702003</t>
  </si>
  <si>
    <t>FTDM6702003</t>
  </si>
  <si>
    <t>FTMT6702018</t>
  </si>
  <si>
    <t>FTMT6702019</t>
  </si>
  <si>
    <t>FTMT6702022</t>
  </si>
  <si>
    <t>FTMT6702020</t>
  </si>
  <si>
    <t>FTMT6702021</t>
  </si>
  <si>
    <t>FTMT6702023</t>
  </si>
  <si>
    <t>FTMT6702024</t>
  </si>
  <si>
    <t>FTMT6702025</t>
  </si>
  <si>
    <t>FTUD6702003</t>
  </si>
  <si>
    <t>FTMT6702026</t>
  </si>
  <si>
    <t>FTMT6702027</t>
  </si>
  <si>
    <t>LRLP6702001</t>
  </si>
  <si>
    <t>FTMT6702028</t>
  </si>
  <si>
    <t>FTDM6702004</t>
  </si>
  <si>
    <t>FTMT6702029</t>
  </si>
  <si>
    <t>FTBT6702004</t>
  </si>
  <si>
    <t>FTBT6702005</t>
  </si>
  <si>
    <t>FTUD6702004</t>
  </si>
  <si>
    <t>FTMT6702030</t>
  </si>
  <si>
    <t>FTMT6702031</t>
  </si>
  <si>
    <t>FTMT6702032</t>
  </si>
  <si>
    <t>FTMT6702033</t>
  </si>
  <si>
    <t>FTWD6702004</t>
  </si>
  <si>
    <t>FTMT6702034</t>
  </si>
  <si>
    <t>FTMT6702035</t>
  </si>
  <si>
    <t>FTMT6702036</t>
  </si>
  <si>
    <t>FTMT6702037</t>
  </si>
  <si>
    <t>FTMT6702038</t>
  </si>
  <si>
    <t>FTMT6702039</t>
  </si>
  <si>
    <t>FTUD6702005</t>
  </si>
  <si>
    <t>FTMT6702040</t>
  </si>
  <si>
    <t>FTMT6702041</t>
  </si>
  <si>
    <t>FTMT6702042</t>
  </si>
  <si>
    <t>FTMT6702044</t>
  </si>
  <si>
    <t>FTWD6702005</t>
  </si>
  <si>
    <t>FTMT6702043</t>
  </si>
  <si>
    <t>FTMT6702045</t>
  </si>
  <si>
    <t>FTMT6702047</t>
  </si>
  <si>
    <t>FTMT6702046</t>
  </si>
  <si>
    <t>CFMT6702002</t>
  </si>
  <si>
    <t>EOLB6702004</t>
  </si>
  <si>
    <t>FTMT6702048</t>
  </si>
  <si>
    <t>FTMT6702049</t>
  </si>
  <si>
    <t>FTDM6702005</t>
  </si>
  <si>
    <t>FTSK6702002</t>
  </si>
  <si>
    <t>FTMT6702050</t>
  </si>
  <si>
    <t>FTDM6702006</t>
  </si>
  <si>
    <t>FTDM6702007</t>
  </si>
  <si>
    <t>CFMT6702008</t>
  </si>
  <si>
    <t>FTNG6702004</t>
  </si>
  <si>
    <t>CFMT6702010</t>
  </si>
  <si>
    <t>CFMT6702012</t>
  </si>
  <si>
    <t>CFMT6702013</t>
  </si>
  <si>
    <t>FTDM6702008</t>
  </si>
  <si>
    <t>FTDM6702009</t>
  </si>
  <si>
    <t>CFMT6702016</t>
  </si>
  <si>
    <t>29/02/2567</t>
  </si>
  <si>
    <t xml:space="preserve">ดอนเมือง </t>
  </si>
  <si>
    <t xml:space="preserve"> ห้วยขวาง</t>
  </si>
  <si>
    <t xml:space="preserve">วัดด่าน </t>
  </si>
  <si>
    <t xml:space="preserve">เมืองทอง </t>
  </si>
  <si>
    <t>คุณ สุภาพร สงค์มี</t>
  </si>
  <si>
    <t>คุณ นครินทร์ ไชยเลิศ</t>
  </si>
  <si>
    <t>คุณ วชิรญา โพธิ์งาม</t>
  </si>
  <si>
    <t>คุณ อนัญพร ทองธรรมชาติ</t>
  </si>
  <si>
    <t xml:space="preserve"> คุณ ปัญจณา ภูผิวผา</t>
  </si>
  <si>
    <t>คุณ ทิตยา พรหมเจริญ</t>
  </si>
  <si>
    <t>คุณ ธีริทธิ์ จันทรานิเวศน์</t>
  </si>
  <si>
    <t xml:space="preserve"> คุณ มรรค มีสติ</t>
  </si>
  <si>
    <t>คุณ จุรีรัตน์  ชูทอง</t>
  </si>
  <si>
    <t>คุณ ชัยฤทธิ์ สุขโขทัย</t>
  </si>
  <si>
    <t xml:space="preserve"> คุณ สุดาวัลณ์ สัตย์ซื่อ</t>
  </si>
  <si>
    <t>คุณ รุ่งนภา ภาคศิริ</t>
  </si>
  <si>
    <t>คุณ โจริญ ภิรมย์ไกรภักดิ์</t>
  </si>
  <si>
    <t>คุณ ปัณณวิชญ์  วุฒิกูล</t>
  </si>
  <si>
    <t xml:space="preserve"> คุณ มาศประภา  บุญยัง</t>
  </si>
  <si>
    <t>คุณ ลลิตา ลอซา</t>
  </si>
  <si>
    <t>คุณ กัลยา เลาหะพิพัฒน์ชัย</t>
  </si>
  <si>
    <t>คุณ ปัญญา ศิริชัย</t>
  </si>
  <si>
    <t>คุณอัญรัตน์ เรืองนะ</t>
  </si>
  <si>
    <t>คุณ อัญชิสา แก้วดวงดี</t>
  </si>
  <si>
    <t>คุณ ธนวินท์ หรุ่นโพธิ์</t>
  </si>
  <si>
    <t>คุณชนัญชิดา เจริญ</t>
  </si>
  <si>
    <t>คุณ จักริน เดชทิพย์ประภาพ</t>
  </si>
  <si>
    <t>คุณ กัณธิกา  ปัจสา</t>
  </si>
  <si>
    <t>คุณ พีชพนธ์ อินทร์จันทร์</t>
  </si>
  <si>
    <t>คุณ เกษมสันต์ ช้างยอด</t>
  </si>
  <si>
    <t>คุณ อลงกต  ถาวรกูล</t>
  </si>
  <si>
    <t>คุณ มณชุดา มั่งมี</t>
  </si>
  <si>
    <t>คุณ นฤป แสนทวี</t>
  </si>
  <si>
    <t>คุณ ตริฉัตร  จำปาวัลย์</t>
  </si>
  <si>
    <t>คุณ ลักษณา พนมภู</t>
  </si>
  <si>
    <t>คุณ สุวรรณี เกิดประสงค์</t>
  </si>
  <si>
    <t>คุณ อรรถพล นุ้ยนาพญา</t>
  </si>
  <si>
    <t>คุณ สิริลักษณ์ โง่นใจรักษ์</t>
  </si>
  <si>
    <t>คุณ ก้องศักดิ์ แซ่ยี</t>
  </si>
  <si>
    <t>คุณ ศรันย์ สินธุศาสร์</t>
  </si>
  <si>
    <t>คุณ ธีรกร จันทร์ดี</t>
  </si>
  <si>
    <t>คุณ นงลักษณ์ อ่อนสี</t>
  </si>
  <si>
    <t>คุณ ไปรยา เบ็ญจวรรณ์</t>
  </si>
  <si>
    <t>คุณ นวภรณ์ ตุยชัยภูมิ</t>
  </si>
  <si>
    <t>คุณ ปรีณาพรรณ โชติกะสุภา</t>
  </si>
  <si>
    <t>คุณ กมล ตาลิ</t>
  </si>
  <si>
    <t>คุณ ศิริรัตน์ หนูรักษ์</t>
  </si>
  <si>
    <t xml:space="preserve">คุณ ทวีศักดิ์ เสือทอง </t>
  </si>
  <si>
    <t>คุณ ณัฐพงษ์ เลิศวิวัฒน์</t>
  </si>
  <si>
    <t>คุณ ณัฐพล โมห้างหว้า</t>
  </si>
  <si>
    <t>คุณ ครรชัย พันธุศาสตร์</t>
  </si>
  <si>
    <t>คุณ จริยาพร อ่วมสอาด</t>
  </si>
  <si>
    <t>คุณ วราภรณ์ อินทร์กระโทก</t>
  </si>
  <si>
    <t>คุณ ณัฐณิชา ธารทรัพย์</t>
  </si>
  <si>
    <t>คุณ รวิวรรณ สมณะช้างเผือก</t>
  </si>
  <si>
    <t>คุณ อนุศรา สมสุข</t>
  </si>
  <si>
    <t>คุณ อำนวย มีมาก</t>
  </si>
  <si>
    <t>คุณ ธนานันต์ จันทร์อารีย์</t>
  </si>
  <si>
    <t xml:space="preserve">คุณ สิงห์ชัย พิกุลทอง </t>
  </si>
  <si>
    <t>คุณ นที  จุมปา</t>
  </si>
  <si>
    <t>คุณ สุระชัย ชุดชา</t>
  </si>
  <si>
    <t>คุณ อัมพร ศาลา</t>
  </si>
  <si>
    <t>คุณ รัชนีกร วงษ์ทิพย์</t>
  </si>
  <si>
    <t>คุณ ณัฐวัฒน์  ด้วงพูลอนันต์</t>
  </si>
  <si>
    <t>คุณ กฤษฎา มโนสุจริตธรรม</t>
  </si>
  <si>
    <t>คุณ กัลยา  รุ่งเรืองศรี</t>
  </si>
  <si>
    <t>คุณ พิษณุ หุตะเจริญ</t>
  </si>
  <si>
    <t>คุณ ณัฐนนท์  โฮริกูชิ</t>
  </si>
  <si>
    <t>คุณ สุพจน์  ชอบบุญ</t>
  </si>
  <si>
    <t>คุณ ชัยธวัช ติ๊บเดชา</t>
  </si>
  <si>
    <t xml:space="preserve"> คุณ ภูริเดช  จงพาภพ</t>
  </si>
  <si>
    <t>คุณ บุญณารัตน์  บุบผาวรรณา</t>
  </si>
  <si>
    <t>คุณ ธนวัฒน์  สุรชัยมณีวงศ์</t>
  </si>
  <si>
    <t xml:space="preserve"> คุณ สาธิต ปาริยะกิตติ</t>
  </si>
  <si>
    <t>Miss  ANGELOU  BERNABE</t>
  </si>
  <si>
    <t>คุณ กันติวุฒิ สุขนิรันดร์</t>
  </si>
  <si>
    <t>คุณ อานนท์ อาจหาญ</t>
  </si>
  <si>
    <t>คุณ ธนาภร พรหมชาติ</t>
  </si>
  <si>
    <t>คุณ กฤษณะ บางนาชาติ</t>
  </si>
  <si>
    <t xml:space="preserve">คุณ ชัญญนัท ปุณยาวุฒิภัทร </t>
  </si>
  <si>
    <t>คุณ ชายชาญ ศรีสงคราม</t>
  </si>
  <si>
    <t>คุณ ชาตินันท์ น้อยนาง</t>
  </si>
  <si>
    <t xml:space="preserve">คุณ ทรงพร แก้ววิชิต </t>
  </si>
  <si>
    <t>คุณ โชติกา แสงศรี</t>
  </si>
  <si>
    <t>คุณ นันท์นภัส โต๊ะลาใบสลาม</t>
  </si>
  <si>
    <t>คุณ วัฒชระ สุวรรณมณี</t>
  </si>
  <si>
    <t>คุณ ปณิธิ อัศวดากร</t>
  </si>
  <si>
    <t>คุณ จุมพล  แซ่โค้ว</t>
  </si>
  <si>
    <t>คุณ สุภาภรณ์ มหาภาส คอห์น</t>
  </si>
  <si>
    <t>คุณ การณ์ภัสร์ อมราดลพิทักษ์</t>
  </si>
  <si>
    <t>คุณ ไพลิน สมตุ้ย</t>
  </si>
  <si>
    <t>คุณ กษิดิศฐ์ กมลพล</t>
  </si>
  <si>
    <t>คุณ พงษ์สมัคร จริยพงษ์ไพบูลย์</t>
  </si>
  <si>
    <t>คุณ วรรณพร หลีล้วน</t>
  </si>
  <si>
    <t>คุณ ปิยะ ทองนวล</t>
  </si>
  <si>
    <t>คุณ เควิน แวน คุชฉั่ม</t>
  </si>
  <si>
    <t>คุณ กิตติมา ชัยรัตนพิทักษ์</t>
  </si>
  <si>
    <t>คุณ ยี่หลอด วงค์ใหม่</t>
  </si>
  <si>
    <t xml:space="preserve">คุณ ปุณณฤทธิ์ ชุมทอง </t>
  </si>
  <si>
    <t>IF1671491</t>
  </si>
  <si>
    <t>IF1671492</t>
  </si>
  <si>
    <t>IF2671531</t>
  </si>
  <si>
    <t>IF2671532</t>
  </si>
  <si>
    <t>IF2671462</t>
  </si>
  <si>
    <t>IF2671275</t>
  </si>
  <si>
    <t>IF2671444</t>
  </si>
  <si>
    <t>IF2670480</t>
  </si>
  <si>
    <t>IF2670482</t>
  </si>
  <si>
    <t>IF2670483</t>
  </si>
  <si>
    <t>IF2670484</t>
  </si>
  <si>
    <t>IF2670485</t>
  </si>
  <si>
    <t>IF2670486</t>
  </si>
  <si>
    <t>IF2670487</t>
  </si>
  <si>
    <t>IF2670488</t>
  </si>
  <si>
    <t>IF2670489</t>
  </si>
  <si>
    <t>IF2670490</t>
  </si>
  <si>
    <t>IF2670491</t>
  </si>
  <si>
    <t>IF2670492</t>
  </si>
  <si>
    <t>IF2670493</t>
  </si>
  <si>
    <t>IF2670494</t>
  </si>
  <si>
    <t>IF2670496</t>
  </si>
  <si>
    <t>IF2670497</t>
  </si>
  <si>
    <t>IF2670499</t>
  </si>
  <si>
    <t>IF2670500</t>
  </si>
  <si>
    <t>IF2670706</t>
  </si>
  <si>
    <t>IF2670708</t>
  </si>
  <si>
    <t>IF2670709</t>
  </si>
  <si>
    <t>IF2670710</t>
  </si>
  <si>
    <t>IF2671093-94</t>
  </si>
  <si>
    <t>IF2670713</t>
  </si>
  <si>
    <t>IF2670714</t>
  </si>
  <si>
    <t>IF2670715-16</t>
  </si>
  <si>
    <t>IF2670717-18</t>
  </si>
  <si>
    <t>IF2670720-21</t>
  </si>
  <si>
    <t>IF2670722-23</t>
  </si>
  <si>
    <t>IF2670724-25</t>
  </si>
  <si>
    <t>IF2670726-27</t>
  </si>
  <si>
    <t>IF2670728-29</t>
  </si>
  <si>
    <t>IF2671077-78</t>
  </si>
  <si>
    <t>IF2671079-80</t>
  </si>
  <si>
    <t>IF2671081-82</t>
  </si>
  <si>
    <t>IF2671083-84</t>
  </si>
  <si>
    <t>IF2671085-86</t>
  </si>
  <si>
    <t>IF2671087-88</t>
  </si>
  <si>
    <t>IF2671089-90</t>
  </si>
  <si>
    <t>IF2671091-92</t>
  </si>
  <si>
    <t>IF2671095-96</t>
  </si>
  <si>
    <t>IF2671097-98</t>
  </si>
  <si>
    <t>IF2671099-1100</t>
  </si>
  <si>
    <t>IF2671101-02</t>
  </si>
  <si>
    <t>IF2671103-04</t>
  </si>
  <si>
    <t>IV67022309-10</t>
  </si>
  <si>
    <t>IF2671107-08</t>
  </si>
  <si>
    <t>IF2671109-10</t>
  </si>
  <si>
    <t>IF2671111-12</t>
  </si>
  <si>
    <t>IF2671113-14</t>
  </si>
  <si>
    <t>IF2671115-16</t>
  </si>
  <si>
    <t>IF2671117-18</t>
  </si>
  <si>
    <t>IF2671119-20</t>
  </si>
  <si>
    <t>IF2671121-22</t>
  </si>
  <si>
    <t>IF2671123-24</t>
  </si>
  <si>
    <t>IF2671125-26</t>
  </si>
  <si>
    <t>IF2671215-16</t>
  </si>
  <si>
    <t>IF2671217-18</t>
  </si>
  <si>
    <t>IF2671219-20</t>
  </si>
  <si>
    <t>IF2671221-22</t>
  </si>
  <si>
    <t>IF2671223-24</t>
  </si>
  <si>
    <t>IF2671225-26</t>
  </si>
  <si>
    <t>IF2671227-28</t>
  </si>
  <si>
    <t>IF2671229-30</t>
  </si>
  <si>
    <t>IF2671231-32</t>
  </si>
  <si>
    <t>IF2671233-34</t>
  </si>
  <si>
    <t>IF2671235-36</t>
  </si>
  <si>
    <t>IF2671237-38</t>
  </si>
  <si>
    <t>IF2671239-40</t>
  </si>
  <si>
    <t>IF2671241-42</t>
  </si>
  <si>
    <t>IF2671243-44</t>
  </si>
  <si>
    <t>IF2671245-46</t>
  </si>
  <si>
    <t>IF2671247-48</t>
  </si>
  <si>
    <t>IF2671249-50</t>
  </si>
  <si>
    <t>IF2671251-52</t>
  </si>
  <si>
    <t>IF2671253-54</t>
  </si>
  <si>
    <t>IF2671581-82</t>
  </si>
  <si>
    <t>IF2671583-84</t>
  </si>
  <si>
    <t>IF2671585-86</t>
  </si>
  <si>
    <t>IF2671587-88</t>
  </si>
  <si>
    <t>IF2671590</t>
  </si>
  <si>
    <t>IF2671593</t>
  </si>
  <si>
    <t>IF2671594</t>
  </si>
  <si>
    <t>IF2671596</t>
  </si>
  <si>
    <t>IF2671599</t>
  </si>
  <si>
    <t>IF2671600</t>
  </si>
  <si>
    <t>IF2671601</t>
  </si>
  <si>
    <t>IF2671603</t>
  </si>
  <si>
    <t>IF2671604</t>
  </si>
  <si>
    <t>IF2671605</t>
  </si>
  <si>
    <t>70/70Mbps</t>
  </si>
  <si>
    <t xml:space="preserve"> 300/300Mbps.</t>
  </si>
  <si>
    <t xml:space="preserve"> 100/100 Mbps.</t>
  </si>
  <si>
    <t>300/300Mbps</t>
  </si>
  <si>
    <t>LR</t>
  </si>
  <si>
    <t>100/100 Mbps</t>
  </si>
  <si>
    <t xml:space="preserve"> 700/500 Mbps.</t>
  </si>
  <si>
    <t>อาคารairport lodge</t>
  </si>
  <si>
    <t>อาคารทาวเฮ้าส์เพิ่มสุข</t>
  </si>
  <si>
    <t>อาคารพาร์ควิล</t>
  </si>
  <si>
    <t>อาคาร บีบีเพลส</t>
  </si>
  <si>
    <t>คอนโดบางใหญ่ B1</t>
  </si>
  <si>
    <t>คอนโดเคหะบางนาเปรมฤทัย (เปรมฤทัย)</t>
  </si>
  <si>
    <t>แฟลต34 ห้วยขวาง</t>
  </si>
  <si>
    <t>ตึกเจริญนำโชค ตึกB</t>
  </si>
  <si>
    <t>อาคาร สุรัชนี1</t>
  </si>
  <si>
    <t>รามคำแหงแมนชั่น</t>
  </si>
  <si>
    <t>เคหะบางนาเปรมฤทัย ตึก A</t>
  </si>
  <si>
    <t>ชุดบางใหญ่คอนโดทาวน์</t>
  </si>
  <si>
    <t>อาคารอินเตอร์ทาวเวอร์วิว A</t>
  </si>
  <si>
    <t>อาคาร สุชนปาร์คแมนชั่น</t>
  </si>
  <si>
    <t>อาคารเดอะริส</t>
  </si>
  <si>
    <t>ตึกเสรีภาพคอนโด5</t>
  </si>
  <si>
    <t>เสรีภาพคอนโดเทล</t>
  </si>
  <si>
    <t>สหชัยคอนโด</t>
  </si>
  <si>
    <t>บ้านสวนแจ้งวัฒนะ</t>
  </si>
  <si>
    <t>อาคารเคหะบางนาตราด</t>
  </si>
  <si>
    <t>ซี.เค.แมนชั่น</t>
  </si>
  <si>
    <t>ตึกเจริญนำโชค</t>
  </si>
  <si>
    <t>คอนโดบางใหญ่</t>
  </si>
  <si>
    <t>คอนโดเคหะบางนา (เปรมฤทัย)</t>
  </si>
  <si>
    <t>นางสาวเจนจิรา นิลคำมล</t>
  </si>
  <si>
    <t>คอนโดกัญญาเฮ้าส์แมนชั่น</t>
  </si>
  <si>
    <t>เคหะบางนาเปรมฤทัย</t>
  </si>
  <si>
    <t>อาคารอินเตอร์ทาว์เวอร์</t>
  </si>
  <si>
    <t>อาคาร บีบีคอร์ด</t>
  </si>
  <si>
    <t>เคหะแจ้งวัฒนา</t>
  </si>
  <si>
    <t>อาคารเคหะแจ้งวัฒนะ</t>
  </si>
  <si>
    <t>นส.เจนจิรา นิลคำมล</t>
  </si>
  <si>
    <t>FTMT6609041</t>
  </si>
  <si>
    <t>FTMT6611032</t>
  </si>
  <si>
    <t>EOLB6612003</t>
  </si>
  <si>
    <t>คุณ สาธิดา  ทับเพ็ชร์</t>
  </si>
  <si>
    <t>คุณ อมรรัตน์ เสริฐศรี</t>
  </si>
  <si>
    <t>คุณ  วันทนา รุ่งแจ้ง</t>
  </si>
  <si>
    <t>คุณ พิชญาภา  ทองอ่วม</t>
  </si>
  <si>
    <t>IF9661346-47</t>
  </si>
  <si>
    <t>IF11661680-81</t>
  </si>
  <si>
    <t>IF2671514-15</t>
  </si>
  <si>
    <t>อาคารสุรัชนี</t>
  </si>
  <si>
    <t>FTNW6702001</t>
  </si>
  <si>
    <t>FTMT6702005</t>
  </si>
  <si>
    <t>FTMT6702006</t>
  </si>
  <si>
    <t>FTMT6702008</t>
  </si>
  <si>
    <t>FTSK6702001</t>
  </si>
  <si>
    <t>EOLB6702005</t>
  </si>
  <si>
    <t>FTUD6702006</t>
  </si>
  <si>
    <t>EOWD6702001</t>
  </si>
  <si>
    <t>EOUD6702004</t>
  </si>
  <si>
    <t>EOWD6702002</t>
  </si>
  <si>
    <t>EOLB6702006</t>
  </si>
  <si>
    <t>FTWD6703001</t>
  </si>
  <si>
    <t>FTNG6703001</t>
  </si>
  <si>
    <t>CFMT6703002</t>
  </si>
  <si>
    <t>CFMT6703003</t>
  </si>
  <si>
    <t>CFMT6703004</t>
  </si>
  <si>
    <t>FTDD6703001</t>
  </si>
  <si>
    <t>CFMT6703005</t>
  </si>
  <si>
    <t>CFMT6703006</t>
  </si>
  <si>
    <t>CFMT6703007</t>
  </si>
  <si>
    <t>FTNG6703002</t>
  </si>
  <si>
    <t>CFMT6703008</t>
  </si>
  <si>
    <t>CFBT6703001</t>
  </si>
  <si>
    <t>FTSK6703001</t>
  </si>
  <si>
    <t>CFMT6703009</t>
  </si>
  <si>
    <t>CFMT6703010</t>
  </si>
  <si>
    <t>FTDD6703002</t>
  </si>
  <si>
    <t>CFMT6703013</t>
  </si>
  <si>
    <t>CFMT6703014</t>
  </si>
  <si>
    <t>CFMT6703015</t>
  </si>
  <si>
    <t>CFMT6703016</t>
  </si>
  <si>
    <t>CFMT6703017</t>
  </si>
  <si>
    <t>CFMT6703018</t>
  </si>
  <si>
    <t>CFMT6703019</t>
  </si>
  <si>
    <t>FTNG6703003</t>
  </si>
  <si>
    <t>FTDM6703001</t>
  </si>
  <si>
    <t>CFMT6703021</t>
  </si>
  <si>
    <t>CFMT6703023</t>
  </si>
  <si>
    <t>FTWD6703002</t>
  </si>
  <si>
    <t>CFMT6703024</t>
  </si>
  <si>
    <t>CFBT6703002</t>
  </si>
  <si>
    <t>EOUD6703001</t>
  </si>
  <si>
    <t>CFMT6703029</t>
  </si>
  <si>
    <t>CFMT6703030</t>
  </si>
  <si>
    <t>CFMT6703031</t>
  </si>
  <si>
    <t>CFMT6703032</t>
  </si>
  <si>
    <t>CFMT6703033</t>
  </si>
  <si>
    <t>CFMT6703035</t>
  </si>
  <si>
    <t>FTNK6703001</t>
  </si>
  <si>
    <t>FTNK6703002</t>
  </si>
  <si>
    <t>CFMT6703041</t>
  </si>
  <si>
    <t>CFMT6703045</t>
  </si>
  <si>
    <t>CFMT6703043</t>
  </si>
  <si>
    <t>CFMT6703044</t>
  </si>
  <si>
    <t>EOWD6703001</t>
  </si>
  <si>
    <t>CFMT6703046</t>
  </si>
  <si>
    <t>CFMT6703048</t>
  </si>
  <si>
    <t>CFMT6703049</t>
  </si>
  <si>
    <t>CFMT6703050</t>
  </si>
  <si>
    <t>CFMT6703052</t>
  </si>
  <si>
    <t>CFMT6703054</t>
  </si>
  <si>
    <t>CFMT6703056</t>
  </si>
  <si>
    <t>FTUD6703001</t>
  </si>
  <si>
    <t>FTHK6703001</t>
  </si>
  <si>
    <t>CFMT6703058</t>
  </si>
  <si>
    <t>CFMT6703061</t>
  </si>
  <si>
    <t>CFMT6703062</t>
  </si>
  <si>
    <t>CFMT6703065</t>
  </si>
  <si>
    <t>CFMT6703067</t>
  </si>
  <si>
    <t>CFMT6703066</t>
  </si>
  <si>
    <t>CFMT6703071</t>
  </si>
  <si>
    <t>CFMT6703070</t>
  </si>
  <si>
    <t>CFMT6703072</t>
  </si>
  <si>
    <t>CFMT6703075</t>
  </si>
  <si>
    <t>คุณ ภาธินี จักรชัย</t>
  </si>
  <si>
    <t>คุณ ชาญณรงค์  อุ่นมณี</t>
  </si>
  <si>
    <t>PAUL BOLES</t>
  </si>
  <si>
    <t>คุณ วุฒิกร  ปรีชา</t>
  </si>
  <si>
    <t>Armando Pons Pitarch</t>
  </si>
  <si>
    <t>คุณ พงศกร  รุ่งประเสริฐผล</t>
  </si>
  <si>
    <t xml:space="preserve">คุณ กัญญาพัชร คลังใหญ่ </t>
  </si>
  <si>
    <t xml:space="preserve">คุณ ภานุพงศ์ มาอยู่ </t>
  </si>
  <si>
    <t>คุณ ดนุพล กาหลง</t>
  </si>
  <si>
    <t>คุณ ณัฐพล นามแก้ว</t>
  </si>
  <si>
    <t>คุณ จิร์รายุทธ เจริญศิรินวกุล</t>
  </si>
  <si>
    <t>คุณ ภาวิณีย์ ธนัตชินเสฏฐ์</t>
  </si>
  <si>
    <t>คุณ จรูญ  ธัญญพฤกษานนท์</t>
  </si>
  <si>
    <t>คุณ ภัทรศักดิ์ กนิษฐาประเสริฐ</t>
  </si>
  <si>
    <t xml:space="preserve">คุณ นพวิชัย สมงาม </t>
  </si>
  <si>
    <t>คุณ อนิรุท สุขสมศรี</t>
  </si>
  <si>
    <t>คุณ ณัฐนันท์ จันจาด</t>
  </si>
  <si>
    <t>MITZI SEROT</t>
  </si>
  <si>
    <t>คุณ ชาลิสา บัณฑิต</t>
  </si>
  <si>
    <t>คุณ นภัสกร กลิ่นทอง</t>
  </si>
  <si>
    <t>คุณ นันทนา ศรีสิงห์ดอน</t>
  </si>
  <si>
    <t>คุณ อัญญารัตน์ จ่อนเขียว</t>
  </si>
  <si>
    <t>คุณ รัชนีกร บู่สุวรรณ</t>
  </si>
  <si>
    <t>คุณ นิตยา ไชยศรี</t>
  </si>
  <si>
    <t>คุณ พรชัย วงศ์จินดา</t>
  </si>
  <si>
    <t>คุณ สมชาย เอี่ยมเผ่าจีน</t>
  </si>
  <si>
    <t>คุณ สุมาลี วงษ์พันธุ์</t>
  </si>
  <si>
    <t>HTET AUNG LIN</t>
  </si>
  <si>
    <t>บจก.แม็ทชิ่ง มีเดีย พอยท์</t>
  </si>
  <si>
    <t>คุณ วิศรุต วรจิต</t>
  </si>
  <si>
    <t>คุณ เดชา อารีวิวัฒน์กุล</t>
  </si>
  <si>
    <t>คุณ สุนีย์ภรณ์ พันแสน</t>
  </si>
  <si>
    <t>คุณ ภัณฑิลา สุพร</t>
  </si>
  <si>
    <t>คุณ ธนบดี มณีมงคลรัตน์</t>
  </si>
  <si>
    <t>คุณ ชัชวาลย์  อินทะมาศ</t>
  </si>
  <si>
    <t>คุณ อัญชลีพร เจริญพานิช</t>
  </si>
  <si>
    <t>คุณ ปฐมาภรณ์ พิมพ์ดี</t>
  </si>
  <si>
    <t>คุณ เลิดสิน เล็ดลอด</t>
  </si>
  <si>
    <t>คุณ ชีวรัตน์ ชูอำนาจ</t>
  </si>
  <si>
    <t>คุณ วัฒนากร สมเช้า</t>
  </si>
  <si>
    <t>คุณ ชายชล  วงศ์สิทธิศักดิ์</t>
  </si>
  <si>
    <t>คุณ ภานุศักดิ์ พลยามา</t>
  </si>
  <si>
    <t xml:space="preserve">คุณ ศราวุธ ปันปาละ </t>
  </si>
  <si>
    <t xml:space="preserve">คุณ ธีระศักดิ์ อินทร์สุข </t>
  </si>
  <si>
    <t>คุณ พิมพ์ภัทรพร การบุตร</t>
  </si>
  <si>
    <t>คุณ กฤษฏา เลิศกาญจนกิจ</t>
  </si>
  <si>
    <t>คุณ จันทนา ดาหะซี</t>
  </si>
  <si>
    <t xml:space="preserve">คุณ จักรพล พรมจักร </t>
  </si>
  <si>
    <t>คุณ พิมพ์ เอี่ยมเอื้อยุทธ</t>
  </si>
  <si>
    <t xml:space="preserve">YE ZAW TUN </t>
  </si>
  <si>
    <t xml:space="preserve">AYE NYEIN THU </t>
  </si>
  <si>
    <t xml:space="preserve">KYAW WIN SOE </t>
  </si>
  <si>
    <t>คุณ ไพ เนียมกลิ่น</t>
  </si>
  <si>
    <t xml:space="preserve">คุณ รัชธาญ หอวรรธกุล </t>
  </si>
  <si>
    <t>คุณ อานุภาพ หาไชยอินทร์</t>
  </si>
  <si>
    <t>คุณ วีนัส รังสิยานนท์</t>
  </si>
  <si>
    <t>คุณ เจษฎา อัครเสนีย์</t>
  </si>
  <si>
    <t>คุณ เบญญาภา สิริพลายเล็ก</t>
  </si>
  <si>
    <t>คุณ อริศรา ว่องไว</t>
  </si>
  <si>
    <t>คุณ ชัชวาลย์ รัตนวาร</t>
  </si>
  <si>
    <t>คุณ ณรงค์ศักดิ์ ชูเฉลิม</t>
  </si>
  <si>
    <t xml:space="preserve"> คุณ วิภาวัลย์ แป้นพงษ์</t>
  </si>
  <si>
    <t>คุณ มานุวัฒน์  แสวงชู</t>
  </si>
  <si>
    <t>ZIN LIN TUN</t>
  </si>
  <si>
    <t>คุณ กีรติวรรธน์ เวชอรรถสิทธิ์</t>
  </si>
  <si>
    <t xml:space="preserve">คุณ น้ำทิพย์ เหล็กจาน </t>
  </si>
  <si>
    <t xml:space="preserve">คุณ มาริสา กำเนิด </t>
  </si>
  <si>
    <t xml:space="preserve">คุณ ณัฐธิดา ภักดี </t>
  </si>
  <si>
    <t xml:space="preserve">คุณ นันทวัฒน์ เนาวรังสี </t>
  </si>
  <si>
    <t>คุณ กฤติญา สราญรมย์</t>
  </si>
  <si>
    <t>คุณ ปาณิสรา บุษบา</t>
  </si>
  <si>
    <t xml:space="preserve"> นวมินทร์</t>
  </si>
  <si>
    <t>เพชรจินดา</t>
  </si>
  <si>
    <t>อาคารชาช่า วิลล่า</t>
  </si>
  <si>
    <t>พหลโยธิน</t>
  </si>
  <si>
    <t>FTPH6701001</t>
  </si>
  <si>
    <t>FTPH6702001</t>
  </si>
  <si>
    <t>FTR56702001</t>
  </si>
  <si>
    <t>FTSK6702003</t>
  </si>
  <si>
    <t>FTR56703001</t>
  </si>
  <si>
    <t>CFR56703001</t>
  </si>
  <si>
    <t>CFR56703002</t>
  </si>
  <si>
    <t>CFR56703003</t>
  </si>
  <si>
    <t>EOHK6703001</t>
  </si>
  <si>
    <t>FTHK6703002</t>
  </si>
  <si>
    <t>CFMT6703077</t>
  </si>
  <si>
    <t>CFMT6703080</t>
  </si>
  <si>
    <t>FTMT6703001</t>
  </si>
  <si>
    <t>FTMT6703002</t>
  </si>
  <si>
    <t>CFMT6703081</t>
  </si>
  <si>
    <t>CFMT6703082</t>
  </si>
  <si>
    <t>CFMT6703087</t>
  </si>
  <si>
    <t>CFMT6703085</t>
  </si>
  <si>
    <t>CFMT6703086</t>
  </si>
  <si>
    <t>FTMT6703003</t>
  </si>
  <si>
    <t>CFMT6703088</t>
  </si>
  <si>
    <t>FTDD6703003</t>
  </si>
  <si>
    <t>CFMT6703091</t>
  </si>
  <si>
    <t>CFMT6703092</t>
  </si>
  <si>
    <t>CFMT6703093</t>
  </si>
  <si>
    <t>CFMT6703094</t>
  </si>
  <si>
    <t>CFMT6703095</t>
  </si>
  <si>
    <t xml:space="preserve"> คุณ ปัณฑ์ณฐพงศ์ สุขสมเขตร์</t>
  </si>
  <si>
    <t>คุณ กฤษฎา คงศรี</t>
  </si>
  <si>
    <t>คุณ กชมล กลิ่นโพธิ์</t>
  </si>
  <si>
    <t>บริษัท เจที อินเตอร์เนชั่นแนล คอร์เปอเรชั่น จำกัด</t>
  </si>
  <si>
    <t>คุณสุวัจน์ อิ่มน้อย</t>
  </si>
  <si>
    <t>คุณ อโณทัย พรหมณี</t>
  </si>
  <si>
    <t>คุณ ชนิดา แก้วจันทร์เพชร</t>
  </si>
  <si>
    <t>คุณ ธนัยนันทสี์ร ลาวิณห์</t>
  </si>
  <si>
    <t>คุณ ปริตร ธรรมเกษร</t>
  </si>
  <si>
    <t xml:space="preserve"> คุณ จิราพร  สุขเจริญ</t>
  </si>
  <si>
    <t>คุณ  กิตติธัชพงษ์   วิชาช่าง</t>
  </si>
  <si>
    <t xml:space="preserve">คุณ เจษฎา ยงเจริญ </t>
  </si>
  <si>
    <t>คุณ มาลี โชติชัชวาลวงศ์</t>
  </si>
  <si>
    <t xml:space="preserve">คุณ เบญญาภา ประนามะกา </t>
  </si>
  <si>
    <t xml:space="preserve">คุณ กันต์ธีร์ เผือกสีทอง </t>
  </si>
  <si>
    <t>SI THU MAW</t>
  </si>
  <si>
    <t>คุณ วันชาติ ขยอมดอก</t>
  </si>
  <si>
    <t>คุณ วรพจน์ ทองฤทธิ์</t>
  </si>
  <si>
    <t>คุณ พณณกร ทองชูนิตย์</t>
  </si>
  <si>
    <t>คุณ มนตรี ทองรอด</t>
  </si>
  <si>
    <t>คุณ กฤษณ์ติพล ปัญญามหาสุริยา</t>
  </si>
  <si>
    <t>คุณ สิทธิพร อยู่คง</t>
  </si>
  <si>
    <t>คุณ อำนาจ คุ้มสะอาด</t>
  </si>
  <si>
    <t>คุณ สุดารัตน์ วิบูลสุตกิจ</t>
  </si>
  <si>
    <t xml:space="preserve"> คุณ กิรณา ระงับทุกข์</t>
  </si>
  <si>
    <t>คุณ ศศิรัศมิ์  วรุณเจริญธรรม</t>
  </si>
  <si>
    <t>คุณ มงคล หลักคำ</t>
  </si>
  <si>
    <t>IF2671418</t>
  </si>
  <si>
    <t>IF2670481</t>
  </si>
  <si>
    <t>IF2670495</t>
  </si>
  <si>
    <t>IF2670498</t>
  </si>
  <si>
    <t>IF2670707</t>
  </si>
  <si>
    <t>IF2670711-12</t>
  </si>
  <si>
    <t>IF3674589</t>
  </si>
  <si>
    <t>IF3674341</t>
  </si>
  <si>
    <t>IF2671589</t>
  </si>
  <si>
    <t>IF2671591</t>
  </si>
  <si>
    <t>IF2671592</t>
  </si>
  <si>
    <t>IF2671595</t>
  </si>
  <si>
    <t>IF2671597</t>
  </si>
  <si>
    <t>IF2671598</t>
  </si>
  <si>
    <t>IF2671602</t>
  </si>
  <si>
    <t>IF3670540</t>
  </si>
  <si>
    <t>IF3670541</t>
  </si>
  <si>
    <t>IF3670542</t>
  </si>
  <si>
    <t>IF3670543</t>
  </si>
  <si>
    <t>IF3674343</t>
  </si>
  <si>
    <t>IF3670544</t>
  </si>
  <si>
    <t>IF3670545</t>
  </si>
  <si>
    <t>IF3670546</t>
  </si>
  <si>
    <t>IF3670547</t>
  </si>
  <si>
    <t>IF3670548</t>
  </si>
  <si>
    <t>IF3670549</t>
  </si>
  <si>
    <t>IF3670550</t>
  </si>
  <si>
    <t>IF3670551</t>
  </si>
  <si>
    <t>IF3670552</t>
  </si>
  <si>
    <t>IF3670733</t>
  </si>
  <si>
    <t>IF3670553</t>
  </si>
  <si>
    <t>IF3670554</t>
  </si>
  <si>
    <t>IF3670555</t>
  </si>
  <si>
    <t>IF3670556</t>
  </si>
  <si>
    <t>IF3670557</t>
  </si>
  <si>
    <t>IF3670558</t>
  </si>
  <si>
    <t>IF3670559</t>
  </si>
  <si>
    <t>IF3674347</t>
  </si>
  <si>
    <t>IF3670560-61</t>
  </si>
  <si>
    <t>IF3670562-63</t>
  </si>
  <si>
    <t>IF3670564</t>
  </si>
  <si>
    <t>IF3670565</t>
  </si>
  <si>
    <t>IF3670566</t>
  </si>
  <si>
    <t>IF3670567-68</t>
  </si>
  <si>
    <t>IF3670569-70</t>
  </si>
  <si>
    <t>IF3670571</t>
  </si>
  <si>
    <t>IF3670572-73</t>
  </si>
  <si>
    <t>IF3670574-75</t>
  </si>
  <si>
    <t>IF3670576</t>
  </si>
  <si>
    <t>IF3670581-82</t>
  </si>
  <si>
    <t>IF3670583-84</t>
  </si>
  <si>
    <t>IF3670585-86</t>
  </si>
  <si>
    <t>IF3670818-19</t>
  </si>
  <si>
    <t>IF3674346</t>
  </si>
  <si>
    <t>IF3670820</t>
  </si>
  <si>
    <t>IF3670821-22</t>
  </si>
  <si>
    <t>IF3670823-24</t>
  </si>
  <si>
    <t>IF3670825-26</t>
  </si>
  <si>
    <t>IF3670827-28</t>
  </si>
  <si>
    <t>IF3670831-32</t>
  </si>
  <si>
    <t>IF3670833-34</t>
  </si>
  <si>
    <t>IF3670835-36</t>
  </si>
  <si>
    <t>IF3670837-38</t>
  </si>
  <si>
    <t>IF3670839-40</t>
  </si>
  <si>
    <t>IF3670841-42</t>
  </si>
  <si>
    <t>IF3670843-44</t>
  </si>
  <si>
    <t>IF3670845-46</t>
  </si>
  <si>
    <t>IF3670847-48</t>
  </si>
  <si>
    <t>IF3670849-50</t>
  </si>
  <si>
    <t>IF3670851-52</t>
  </si>
  <si>
    <t>IF3670853-54</t>
  </si>
  <si>
    <t>IF3674380-81</t>
  </si>
  <si>
    <t>IF3674382-83</t>
  </si>
  <si>
    <t>IF3674386-87</t>
  </si>
  <si>
    <t>IF3674388-89</t>
  </si>
  <si>
    <t>IF3674390-91</t>
  </si>
  <si>
    <t>IF3674392-93</t>
  </si>
  <si>
    <t>IF3674396-97</t>
  </si>
  <si>
    <t>IF3674398-99</t>
  </si>
  <si>
    <t>IF3674400-01</t>
  </si>
  <si>
    <t>IF3674402-03</t>
  </si>
  <si>
    <t>IF3674406-07</t>
  </si>
  <si>
    <t>IF3674404-05</t>
  </si>
  <si>
    <t>IF3674697</t>
  </si>
  <si>
    <t>IF3674698-99</t>
  </si>
  <si>
    <t>IF3674701</t>
  </si>
  <si>
    <t>IF3674702</t>
  </si>
  <si>
    <t>IF3674703</t>
  </si>
  <si>
    <t>IF3674704</t>
  </si>
  <si>
    <t>IF3674705</t>
  </si>
  <si>
    <t>IF3674708</t>
  </si>
  <si>
    <t>IF3674709</t>
  </si>
  <si>
    <t>IF3674710</t>
  </si>
  <si>
    <t>IF3674711</t>
  </si>
  <si>
    <t>IF3674712</t>
  </si>
  <si>
    <t>IF3674713</t>
  </si>
  <si>
    <t>IF3674714</t>
  </si>
  <si>
    <t>IF3674716</t>
  </si>
  <si>
    <t>IF3674717</t>
  </si>
  <si>
    <t>IF3674718</t>
  </si>
  <si>
    <t>IF3674719</t>
  </si>
  <si>
    <t>กรมดุริยางค์ทหารบก</t>
  </si>
  <si>
    <t>อาคารเพิ่มสุขตึกใหม่ 2</t>
  </si>
  <si>
    <t>เจตแมนชั่น</t>
  </si>
  <si>
    <t>อาคารสุชนปาร์ค</t>
  </si>
  <si>
    <t>กัญญาเฮ้าท์คอนโด</t>
  </si>
  <si>
    <t>คอนโดเพิ่มสุข 2</t>
  </si>
  <si>
    <t>แฟลตค.2 ดินแดง</t>
  </si>
  <si>
    <t>ดีดีแมนชั่น 2</t>
  </si>
  <si>
    <t>สุขุมวิทสวีท</t>
  </si>
  <si>
    <t>คอนโดตึกพระราม 5</t>
  </si>
  <si>
    <t>แฟลต4 ดินแดง</t>
  </si>
  <si>
    <t>คอนโดเพิ่มสุข</t>
  </si>
  <si>
    <t>อาคารดีดีแมนชั่น2</t>
  </si>
  <si>
    <t>แอร์โรเพลส</t>
  </si>
  <si>
    <t>อาคารสุชนปาร์ค แมนชั่น</t>
  </si>
  <si>
    <t>บ้านเอื้ออาทรพหลโยธินกม.44</t>
  </si>
  <si>
    <t>แฟลต11 ห้วยขวาง</t>
  </si>
  <si>
    <t>ใบเฟิร์นแมนชั่น</t>
  </si>
  <si>
    <t>แฟลต 29 ห้วยขวาง</t>
  </si>
  <si>
    <t>แฟลตช.2 ดินแดง</t>
  </si>
  <si>
    <t>IF3674822-23</t>
  </si>
  <si>
    <t>IF3674820-21</t>
  </si>
  <si>
    <t>IF3674750-51</t>
  </si>
  <si>
    <t>IF4670415</t>
  </si>
  <si>
    <t>IF3674752</t>
  </si>
  <si>
    <t>IF3674824</t>
  </si>
  <si>
    <t>IF3674825</t>
  </si>
  <si>
    <t>IF3670577-78</t>
  </si>
  <si>
    <t>IF3670579-80</t>
  </si>
  <si>
    <t>IF3674826</t>
  </si>
  <si>
    <t>IF3670829-30</t>
  </si>
  <si>
    <t>IF3674384-85</t>
  </si>
  <si>
    <t>IF3674394-95</t>
  </si>
  <si>
    <t>IF4671094</t>
  </si>
  <si>
    <t>IF3674700</t>
  </si>
  <si>
    <t>IF4671104</t>
  </si>
  <si>
    <t>IF3674706</t>
  </si>
  <si>
    <t>IF3674707</t>
  </si>
  <si>
    <t>IF3674715</t>
  </si>
  <si>
    <t>IF3674720</t>
  </si>
  <si>
    <t>IF3674721</t>
  </si>
  <si>
    <t>IF4670694</t>
  </si>
  <si>
    <t>IF4670695</t>
  </si>
  <si>
    <t>IF4670696</t>
  </si>
  <si>
    <t>IF4670697</t>
  </si>
  <si>
    <t>IF4670698</t>
  </si>
  <si>
    <t>IF4670699</t>
  </si>
  <si>
    <t>IF4670700</t>
  </si>
  <si>
    <t>IF4670701</t>
  </si>
  <si>
    <t>IF4670702</t>
  </si>
  <si>
    <t>IF4671103</t>
  </si>
  <si>
    <t>IF4670703</t>
  </si>
  <si>
    <t>IF4670705</t>
  </si>
  <si>
    <t>IF4670706</t>
  </si>
  <si>
    <t>IF4670707</t>
  </si>
  <si>
    <t>IF4670708</t>
  </si>
  <si>
    <t>IF4670709</t>
  </si>
  <si>
    <t>IF4670710</t>
  </si>
  <si>
    <t>IF4670711</t>
  </si>
  <si>
    <t>IF4670712</t>
  </si>
  <si>
    <t>IF4670713</t>
  </si>
  <si>
    <t>IF4670714</t>
  </si>
  <si>
    <t>IF4670715</t>
  </si>
  <si>
    <t>IF4670716</t>
  </si>
  <si>
    <t>IF4670717</t>
  </si>
  <si>
    <t>IF4670718</t>
  </si>
  <si>
    <t>IF4670719</t>
  </si>
  <si>
    <t>IF4670720</t>
  </si>
  <si>
    <t>IF4670721</t>
  </si>
  <si>
    <t>IF4670722</t>
  </si>
  <si>
    <t>IF4670785</t>
  </si>
  <si>
    <t>IF4670786-87</t>
  </si>
  <si>
    <t>IF4671229</t>
  </si>
  <si>
    <t>IF4670788-89</t>
  </si>
  <si>
    <t>IF4670790-91</t>
  </si>
  <si>
    <t>IF4670792-93</t>
  </si>
  <si>
    <t>IF4670794-95</t>
  </si>
  <si>
    <t>IF4670796-97</t>
  </si>
  <si>
    <t>IF4670798-99</t>
  </si>
  <si>
    <t>IF4670820-21</t>
  </si>
  <si>
    <t>IF4670823-24</t>
  </si>
  <si>
    <t>IF4670825-26</t>
  </si>
  <si>
    <t>IF4670827-28</t>
  </si>
  <si>
    <t>IF4670829-30</t>
  </si>
  <si>
    <t>IF4670833-34</t>
  </si>
  <si>
    <t>IF4670835-36</t>
  </si>
  <si>
    <t>IF4670831-32</t>
  </si>
  <si>
    <t>IF4670822</t>
  </si>
  <si>
    <t>IF4670818-19</t>
  </si>
  <si>
    <t>IF4670704</t>
  </si>
  <si>
    <t>IF4671125-26</t>
  </si>
  <si>
    <t>IF4671127-28</t>
  </si>
  <si>
    <t>IF4671129-30</t>
  </si>
  <si>
    <t>IF4671131-32</t>
  </si>
  <si>
    <t>IF4671133-34</t>
  </si>
  <si>
    <t>IF4671135-36</t>
  </si>
  <si>
    <t>IF4671137-38</t>
  </si>
  <si>
    <t>IF4671139-40</t>
  </si>
  <si>
    <t>IF4671141-42</t>
  </si>
  <si>
    <t>IF4671143-44</t>
  </si>
  <si>
    <t>IF4671145-46</t>
  </si>
  <si>
    <t>IF4671147-48</t>
  </si>
  <si>
    <t>IF4671149-50</t>
  </si>
  <si>
    <t>IF4671151-52</t>
  </si>
  <si>
    <t>IF4671153-54</t>
  </si>
  <si>
    <t>IF4671155-56</t>
  </si>
  <si>
    <t>IF4671157-58</t>
  </si>
  <si>
    <t>IF4671159-60</t>
  </si>
  <si>
    <t>IF4671161-62</t>
  </si>
  <si>
    <t>IF4671163-64</t>
  </si>
  <si>
    <t>IF4671165-66</t>
  </si>
  <si>
    <t>IF4671167-68</t>
  </si>
  <si>
    <t>IF4671169-70</t>
  </si>
  <si>
    <t>IF4671220-21</t>
  </si>
  <si>
    <t>IF4671222-23</t>
  </si>
  <si>
    <t>IF4671224-25</t>
  </si>
  <si>
    <t>IF4671226-27</t>
  </si>
  <si>
    <t>IF4671717-18</t>
  </si>
  <si>
    <t>IF4671719</t>
  </si>
  <si>
    <t>IF4671720</t>
  </si>
  <si>
    <t xml:space="preserve">IF4671721
</t>
  </si>
  <si>
    <t xml:space="preserve">IF4671722
</t>
  </si>
  <si>
    <t xml:space="preserve">IF4671723
</t>
  </si>
  <si>
    <t>IF4671724</t>
  </si>
  <si>
    <t>IF4671725</t>
  </si>
  <si>
    <t>IF4671727</t>
  </si>
  <si>
    <t>IF4671728</t>
  </si>
  <si>
    <t>IF4671730</t>
  </si>
  <si>
    <t>IF4671731</t>
  </si>
  <si>
    <t>IF4671732</t>
  </si>
  <si>
    <t>IF4671733</t>
  </si>
  <si>
    <t>FTLB6702002</t>
  </si>
  <si>
    <t>FTLB6702001</t>
  </si>
  <si>
    <t>FTLB6702003</t>
  </si>
  <si>
    <t>EOUD6702003</t>
  </si>
  <si>
    <t>FTLB6702004</t>
  </si>
  <si>
    <t>FTLB6703001</t>
  </si>
  <si>
    <t>FTLB6703002</t>
  </si>
  <si>
    <t>CFMT6703027</t>
  </si>
  <si>
    <t>CFMT6703028</t>
  </si>
  <si>
    <t>FTLB6703003</t>
  </si>
  <si>
    <t>CFMT6703042</t>
  </si>
  <si>
    <t>CFMT6703060</t>
  </si>
  <si>
    <t>CFMT6703064</t>
  </si>
  <si>
    <t>CFR56703004</t>
  </si>
  <si>
    <t>FTNW6703001</t>
  </si>
  <si>
    <t>CFR56703005</t>
  </si>
  <si>
    <t>FTUD6703002</t>
  </si>
  <si>
    <t>FTLB6703004</t>
  </si>
  <si>
    <t>CFBT6703003</t>
  </si>
  <si>
    <t>FTWD6703003</t>
  </si>
  <si>
    <t>FTUD6703003</t>
  </si>
  <si>
    <t>CFMT6704001</t>
  </si>
  <si>
    <t>FTPH6704001</t>
  </si>
  <si>
    <t>CFMT6704002</t>
  </si>
  <si>
    <t>CFMT6704003</t>
  </si>
  <si>
    <t>CFMT6704004</t>
  </si>
  <si>
    <t>CFMT6704005</t>
  </si>
  <si>
    <t>CFMT6704006</t>
  </si>
  <si>
    <t>FTWD6704001</t>
  </si>
  <si>
    <t>CFMT6704008</t>
  </si>
  <si>
    <t>CFR56704001</t>
  </si>
  <si>
    <t>CFMT6704009</t>
  </si>
  <si>
    <t>CFMT6704012</t>
  </si>
  <si>
    <t>CFMT6704013</t>
  </si>
  <si>
    <t>FTSK6704001</t>
  </si>
  <si>
    <t>CFMT6704016</t>
  </si>
  <si>
    <t>CFMT6704018</t>
  </si>
  <si>
    <t>CFMT6704019</t>
  </si>
  <si>
    <t>CFMT6704020</t>
  </si>
  <si>
    <t>CFMT6704021</t>
  </si>
  <si>
    <t>FTMT6704001</t>
  </si>
  <si>
    <t>CFMT6704022</t>
  </si>
  <si>
    <t>CFMT6704023</t>
  </si>
  <si>
    <t>CFMT6704024</t>
  </si>
  <si>
    <t>CFMT6704025</t>
  </si>
  <si>
    <t>CFMT6704026</t>
  </si>
  <si>
    <t>FTNG6704001</t>
  </si>
  <si>
    <t>EOUD6704001</t>
  </si>
  <si>
    <t>EOWD6704001</t>
  </si>
  <si>
    <t>CFMT6704027</t>
  </si>
  <si>
    <t>FTWD6704002</t>
  </si>
  <si>
    <t>FTWD6704003</t>
  </si>
  <si>
    <t>EOUD6704002</t>
  </si>
  <si>
    <t>FTDM6704001</t>
  </si>
  <si>
    <t>FTMT6704002</t>
  </si>
  <si>
    <t>CFMT6704031</t>
  </si>
  <si>
    <t>CFMT6704032</t>
  </si>
  <si>
    <t>CFMT6704033</t>
  </si>
  <si>
    <t>CFMT6704034</t>
  </si>
  <si>
    <t>CFMT6704035</t>
  </si>
  <si>
    <t>CFMT6704036</t>
  </si>
  <si>
    <t>CFMT6704037</t>
  </si>
  <si>
    <t>FTMT6704003</t>
  </si>
  <si>
    <t>CFMT6704038</t>
  </si>
  <si>
    <t>FTMT6704004</t>
  </si>
  <si>
    <t>FTNG6704002</t>
  </si>
  <si>
    <t>CFLY6704001</t>
  </si>
  <si>
    <t>CFDD6704002</t>
  </si>
  <si>
    <t>CFDD6704001</t>
  </si>
  <si>
    <t>FTNK6704001</t>
  </si>
  <si>
    <t>EOHK6704001</t>
  </si>
  <si>
    <t>FTMT6704005</t>
  </si>
  <si>
    <t>FTMT6704006</t>
  </si>
  <si>
    <t>FTBT6704001</t>
  </si>
  <si>
    <t>CFMT6704040</t>
  </si>
  <si>
    <t>FTWD6704004</t>
  </si>
  <si>
    <t>CFDD6704003</t>
  </si>
  <si>
    <t>FTMT6704007</t>
  </si>
  <si>
    <t>CFMT6704041</t>
  </si>
  <si>
    <t>FTMT6704008</t>
  </si>
  <si>
    <t>EOLB6704001</t>
  </si>
  <si>
    <t>FTNW6704001</t>
  </si>
  <si>
    <t>CFMT6704042</t>
  </si>
  <si>
    <t>FTDM6704002</t>
  </si>
  <si>
    <t>CFMT6704043</t>
  </si>
  <si>
    <t>CFMT6704044</t>
  </si>
  <si>
    <t>CFMT6704045</t>
  </si>
  <si>
    <t>CFMT6704046</t>
  </si>
  <si>
    <t>CFMT6704047</t>
  </si>
  <si>
    <t>FTUD6704001</t>
  </si>
  <si>
    <t>CFMT6704048</t>
  </si>
  <si>
    <t>CFMT6704049</t>
  </si>
  <si>
    <t>CFMT6704050</t>
  </si>
  <si>
    <t>CFMT6704052</t>
  </si>
  <si>
    <t>CFMT6704053</t>
  </si>
  <si>
    <t>FTWD6704005</t>
  </si>
  <si>
    <t>CFMT6704054</t>
  </si>
  <si>
    <t>CFMT6704056</t>
  </si>
  <si>
    <t>CFMT6704057</t>
  </si>
  <si>
    <t>CFMT6704058</t>
  </si>
  <si>
    <t>CFMT6704060</t>
  </si>
  <si>
    <t>CFMT6704061</t>
  </si>
  <si>
    <t>CFDD6704004</t>
  </si>
  <si>
    <t>FTNK6704002</t>
  </si>
  <si>
    <t>FTNK6704003</t>
  </si>
  <si>
    <t>EOHK6704002</t>
  </si>
  <si>
    <t>CFMT6704063</t>
  </si>
  <si>
    <t>CFMT6704064</t>
  </si>
  <si>
    <t>CFMT6704065</t>
  </si>
  <si>
    <t>CFMT6704066</t>
  </si>
  <si>
    <t>CFMT6704067</t>
  </si>
  <si>
    <t>คุณ พลอย ยียง</t>
  </si>
  <si>
    <t>คุณ กษิดิศ เด่นดวง</t>
  </si>
  <si>
    <t>คุณ พัฒนพล เหลืองสมานกุล</t>
  </si>
  <si>
    <t>คุณ SAN TUN</t>
  </si>
  <si>
    <t>คุณ ธนพล เอกเผ่าพันธุ์</t>
  </si>
  <si>
    <t>คุณ จตุพร โพธิ์ศรี</t>
  </si>
  <si>
    <t>คุณ ศุภะวิชย์ คำวิชัย</t>
  </si>
  <si>
    <t>คุณ กรกนก  ชุมพล ณ อยุธยา</t>
  </si>
  <si>
    <t>คุณ ณภัสสรณ์  เต็มมีศรี</t>
  </si>
  <si>
    <t>คุณ นภัทรกร จตุมานนท์</t>
  </si>
  <si>
    <t>คุณ วรินทร พรหมสุบัณ</t>
  </si>
  <si>
    <t>คุณ ชลสิทธิ์ อินทรเพชร</t>
  </si>
  <si>
    <t xml:space="preserve">คุณ ณัฐนนท์ พรหมแก้ว </t>
  </si>
  <si>
    <t>คุณ นเรศ คชบาง</t>
  </si>
  <si>
    <t>คุณ ภัทรพล ชิมงาม</t>
  </si>
  <si>
    <t>คุณ สามารถ บุญทัพ</t>
  </si>
  <si>
    <t>คุณ คณาวุฒิ ผาดี</t>
  </si>
  <si>
    <t>คุณ บุญตา บุตรพลอย</t>
  </si>
  <si>
    <t>คุณ กรวิทย์ ยอดศร</t>
  </si>
  <si>
    <t>คุณ พลวรรณ์ จันทร์อินตา</t>
  </si>
  <si>
    <t>คุณ มัตติกา แต้มมณี</t>
  </si>
  <si>
    <t>คุณ อภิรักษ์ บรมโคต</t>
  </si>
  <si>
    <t>คุณ เฉลิมศักดิ์  กร่างสะอาด</t>
  </si>
  <si>
    <t>คุณ ปภาวดี แก้วชัย</t>
  </si>
  <si>
    <t>คุณ วุฒิภัทร พิพัฒน์ศรีสวัสดิ์</t>
  </si>
  <si>
    <t>คุณ ธีรศักดิ์ เสือเฒ่า</t>
  </si>
  <si>
    <t>คุณ ธนโชติ สังขะทิพย์</t>
  </si>
  <si>
    <t>คุณ อิสระพงศ์ ตาบุตร</t>
  </si>
  <si>
    <t>คุณ ปาฏิหาริย์ วิรุฬห์วาณิชกุล</t>
  </si>
  <si>
    <t xml:space="preserve">คุณ รัตนารวี กฤษสุวรรณ </t>
  </si>
  <si>
    <t xml:space="preserve">คุณ สุพัตรา วงค์อักษร </t>
  </si>
  <si>
    <t>คุณ กัญญารัตน์ สีแก้ว</t>
  </si>
  <si>
    <t>คุณ ต่อภัค พุกวงษ์</t>
  </si>
  <si>
    <t>คุณ เมฆี โพลาหา</t>
  </si>
  <si>
    <t>Kyuyoung Park</t>
  </si>
  <si>
    <t xml:space="preserve"> คุณ ภัทรดิษฐ์ สุทธิทรัพย์</t>
  </si>
  <si>
    <t>คุณ สนธยา  เขียวเทียน</t>
  </si>
  <si>
    <t>คุณ นลินรัตน์ สีน้อยขาว</t>
  </si>
  <si>
    <t>คุณ สมศักดิ์ จันทร์เตื่อย</t>
  </si>
  <si>
    <t>คุณศิริพร วรญาณศรี</t>
  </si>
  <si>
    <t>Thiri Khin htet</t>
  </si>
  <si>
    <t>คุณ ศักดิ์ชัย โกยทรัพย์มา</t>
  </si>
  <si>
    <t>คุณ ฐิตานันท์ วงค์แสนหลวง</t>
  </si>
  <si>
    <t>คุณ ณิชมน ปฐมทอง</t>
  </si>
  <si>
    <t>คุณ ณัฐธยาน์ เสือเปรียว</t>
  </si>
  <si>
    <t>คุณ ปราโมทย์ บุญมณี</t>
  </si>
  <si>
    <t>คุณ สมชาย ชลชนกานต์</t>
  </si>
  <si>
    <t>คุณ ธนวัฒน์ ลิ่ววิริยะพงศ์</t>
  </si>
  <si>
    <t xml:space="preserve">คุณ ธัญชนก หลวงชัย เจน </t>
  </si>
  <si>
    <t>คุณ วันทนีย์ กุลธนาจิรัฎฐ์</t>
  </si>
  <si>
    <t>คุณ ภูริน ทัพณรงค์</t>
  </si>
  <si>
    <t>คุณสราวุธ ทับเคลน</t>
  </si>
  <si>
    <t>คุณ นิรุทธ์ ศศิธร</t>
  </si>
  <si>
    <t>คุณ สุชาติ ธนนิเวศ</t>
  </si>
  <si>
    <t>คุณ  ปุญญารัศมิ์ วงษ์พยัคฆ์</t>
  </si>
  <si>
    <t>คุณ ดาหวัน ธงชาย</t>
  </si>
  <si>
    <t>คุณ ปัญชลีย์ บุญพฤษภา</t>
  </si>
  <si>
    <t>คุณ ชัยณรงค์ อยู่บุญ</t>
  </si>
  <si>
    <t>คุณ สหรัถ เสาหิน</t>
  </si>
  <si>
    <t>คุณ ณัทฐิณีกร คูอาริยะกุล</t>
  </si>
  <si>
    <t>คุณ ภาณินี แฝงทอง</t>
  </si>
  <si>
    <t>คุณ ทรรศิวรรณ จันทรักษ์</t>
  </si>
  <si>
    <t>SOE SETT NAING</t>
  </si>
  <si>
    <t>คุณ พิสิษฐ์ สีตี๋</t>
  </si>
  <si>
    <t>คุณ ประกายวุฒิ สวนจันทร์</t>
  </si>
  <si>
    <t>คุณ สุพักตร์ โอชา</t>
  </si>
  <si>
    <t>คุณ กฤติยา สีลาน้อย</t>
  </si>
  <si>
    <t>คุณอภิชาติ  จัดจันทึก</t>
  </si>
  <si>
    <t>คุณภูริวัชร์ จงศิริ</t>
  </si>
  <si>
    <t xml:space="preserve"> คุณ กาญจนาณัฐ ขุนอยู่</t>
  </si>
  <si>
    <t>คุณ ฐีรวัชร์ อรรถาเวช</t>
  </si>
  <si>
    <t>คุณ พีรกานต์ บุญทอง</t>
  </si>
  <si>
    <t xml:space="preserve"> คุณ ธีรนัย บัวจันทร์</t>
  </si>
  <si>
    <t>คุณ สายพิณ  ภูศรี</t>
  </si>
  <si>
    <t>คุณ ธเน ม่วงรอด</t>
  </si>
  <si>
    <t>Mr.Aung Naing oo</t>
  </si>
  <si>
    <t>คุณ วนัชพร อรรถสงวน</t>
  </si>
  <si>
    <t>คุณ ศักราช สะดะ</t>
  </si>
  <si>
    <t>คุณ อัครภาคย์ บุญปัญญา</t>
  </si>
  <si>
    <t>คุณ ตะวัน พุทธรักษา</t>
  </si>
  <si>
    <t>คุณ สุวนันท์ โยปัญญา</t>
  </si>
  <si>
    <t>คุณ สิริกร อินแก้วเมฆ</t>
  </si>
  <si>
    <t>คุณ ณัฐปัณฑ์ กัณณ์ณัฐพัฐ</t>
  </si>
  <si>
    <t>คุณ ชวลิต  สินสันธิเทศ</t>
  </si>
  <si>
    <t>คุณ กริชติยากร ทิพย์ชื่น</t>
  </si>
  <si>
    <t>คุณ อนันตชัย ชินโชติกร</t>
  </si>
  <si>
    <t>คุณ ธนินท์  อุปะทะ</t>
  </si>
  <si>
    <t>คุณ พิภพ นาชารีย์</t>
  </si>
  <si>
    <t>คุณ ทิพย์วารี ยิ้มจู</t>
  </si>
  <si>
    <t>คุณ รจนันท์  เกตุดี</t>
  </si>
  <si>
    <t xml:space="preserve"> คุณ อภิสรา ชูพันธ์</t>
  </si>
  <si>
    <t>คุณ เขมนุชา สุจริยานุรักษ์</t>
  </si>
  <si>
    <t>คุณ ณัฐนันท์ สิงหาสาร</t>
  </si>
  <si>
    <t>คุณ สมัย โพธิ์เจริญ</t>
  </si>
  <si>
    <t xml:space="preserve"> คุณ กฤษณะ ภูผา</t>
  </si>
  <si>
    <t>คุณ กิ่งทอง เอี่ยมสุขแสง</t>
  </si>
  <si>
    <t>คุณ กมลวรรณ มาแดง</t>
  </si>
  <si>
    <t>คุณ สุชาย เซษฐ์ชาติพรชัย</t>
  </si>
  <si>
    <t>คุณ นลินี จัตต์มหิมา</t>
  </si>
  <si>
    <t>คุณ สหพล สุทธิไชยา</t>
  </si>
  <si>
    <t>คุณ กิตติศักดิ์ ยงเขตการณ์</t>
  </si>
  <si>
    <t>คุณ สิริชล สดใส</t>
  </si>
  <si>
    <t>คุณ ณภูมิ ส่งสกุลชัย</t>
  </si>
  <si>
    <t>คุณ นริศรา  หล่ำศรี</t>
  </si>
  <si>
    <t>คุณ จามรี อารีย์วงศ์</t>
  </si>
  <si>
    <t>คุณ พุทธินันท์ ภัทรนันทสวัสดิ์</t>
  </si>
  <si>
    <t>คุณ กัญญาพัชร  ทัศนาบูรณ์</t>
  </si>
  <si>
    <t>นวมินทร์</t>
  </si>
  <si>
    <t xml:space="preserve">ลาดยาว </t>
  </si>
  <si>
    <t>อาคาร Airport Lodge</t>
  </si>
  <si>
    <t>Airport Lodge</t>
  </si>
  <si>
    <t>อาคาร airport living</t>
  </si>
  <si>
    <t>อาคาร พาร์ควิลล์</t>
  </si>
  <si>
    <t>อาคารศรีจินดา3</t>
  </si>
  <si>
    <t>ทาวน์เฮ้าส์เพิ่มสุข</t>
  </si>
  <si>
    <t>อัศวสามมือทองคอนโด</t>
  </si>
  <si>
    <t>อาคารอินเตอร์ทาวว์</t>
  </si>
  <si>
    <t>สุชนปาร์คแมนชั่น</t>
  </si>
  <si>
    <t>อาคารชาลินี</t>
  </si>
  <si>
    <t>อาคารบีเคแมนชั่น</t>
  </si>
  <si>
    <t>ตึกอินเตอร์ทาวเวอร์ A</t>
  </si>
  <si>
    <t>40/40Mbps.</t>
  </si>
  <si>
    <t>แฟลตช.5 ดินแดง</t>
  </si>
  <si>
    <t>แฟลต13 ดินแดง</t>
  </si>
  <si>
    <t>บ้านเอื้ออาทร ก.ม44</t>
  </si>
  <si>
    <t>คอนโดบางใหญ่ทาวน์ A3</t>
  </si>
  <si>
    <t>สหชัยคอนโดมิเนี่ยม</t>
  </si>
  <si>
    <t>แฟลต48 ดินแดง</t>
  </si>
  <si>
    <t>อาคารลิฟลิ่งเพลส3</t>
  </si>
  <si>
    <t xml:space="preserve"> นาย สุเทพ ดำขำ</t>
  </si>
  <si>
    <t>พงษ์วรรณคอนโด</t>
  </si>
  <si>
    <t>แฟลตค2. ดินแดง</t>
  </si>
  <si>
    <t>ตึก สิทธินี เพลส เลจที่9/999 หมู่15</t>
  </si>
  <si>
    <t>คุณ ศตวรรษ วงค์ษา</t>
  </si>
  <si>
    <t>คุณ ดลยภัทร นาคเจริญ</t>
  </si>
  <si>
    <t>คุณ ธีรศักดิ์ อุบลนุช</t>
  </si>
  <si>
    <t>คุณ สิรภพ สิงหทัต</t>
  </si>
  <si>
    <t>คุณ สวรินทร์ เรืองสม</t>
  </si>
  <si>
    <t>คุณ ณัฏฐณกานต์ นิติโชติวนิชย์</t>
  </si>
  <si>
    <t>คุณ พยอม พุทธวงค์</t>
  </si>
  <si>
    <t>คุณ นพมาศ มณีบู่</t>
  </si>
  <si>
    <t>SE THU TUN MYANMAR</t>
  </si>
  <si>
    <t>คุณ วิภารัตน์ ขุนแก้ว</t>
  </si>
  <si>
    <t>คุณ สุริไท ใจเย็น</t>
  </si>
  <si>
    <t>คุณ นิวัฒน์ เสือรุ่ง</t>
  </si>
  <si>
    <t>IF4671742</t>
  </si>
  <si>
    <t>IF4671743</t>
  </si>
  <si>
    <t>IF4671744</t>
  </si>
  <si>
    <t>IF4671745</t>
  </si>
  <si>
    <t>IF4671746</t>
  </si>
  <si>
    <t>IF4671747</t>
  </si>
  <si>
    <t>IF4671748</t>
  </si>
  <si>
    <t>IF4671749</t>
  </si>
  <si>
    <t>IF4671750</t>
  </si>
  <si>
    <t>IF4671751</t>
  </si>
  <si>
    <t>IF4671752</t>
  </si>
  <si>
    <t>IF4671753</t>
  </si>
  <si>
    <t>CFMT6704068</t>
  </si>
  <si>
    <t>CFMT6704069</t>
  </si>
  <si>
    <t>CFMT6704070</t>
  </si>
  <si>
    <t>FTHK6704001</t>
  </si>
  <si>
    <t>FTON6704001</t>
  </si>
  <si>
    <t>CFMT6704071</t>
  </si>
  <si>
    <t>CFMT6704072</t>
  </si>
  <si>
    <t>CFMT6704073</t>
  </si>
  <si>
    <t>CFMT6704074</t>
  </si>
  <si>
    <t>CFMT6704075</t>
  </si>
  <si>
    <t>CFMT6704076</t>
  </si>
  <si>
    <t>FTDM6704003</t>
  </si>
  <si>
    <t>แฟลต 37 ห้วยขวาง</t>
  </si>
  <si>
    <t>FTLB6703005</t>
  </si>
  <si>
    <t>คุณ ณิชาบูล แสนสุข</t>
  </si>
  <si>
    <t>IF3674722</t>
  </si>
  <si>
    <t>FTLB6704001</t>
  </si>
  <si>
    <t xml:space="preserve"> คุณ เก้าเกียรติ กิจวัชรวรเวทย์</t>
  </si>
  <si>
    <t>IF4671815</t>
  </si>
  <si>
    <t>FTSK6704002</t>
  </si>
  <si>
    <t>คุณ กากันดีบ สัจจเดช</t>
  </si>
  <si>
    <t>IF4671844</t>
  </si>
  <si>
    <t>FTLB6704002</t>
  </si>
  <si>
    <t>คุณ ณัชพล แซ่ตั้ง</t>
  </si>
  <si>
    <t>IF4671816</t>
  </si>
  <si>
    <t>FTLB6704003</t>
  </si>
  <si>
    <t>คุณ พศวีร์ แม่นปืน</t>
  </si>
  <si>
    <t>IF4671817</t>
  </si>
  <si>
    <t>FTLB6704004</t>
  </si>
  <si>
    <t>คุณ เจษฏา สอนศิลา</t>
  </si>
  <si>
    <t>IF4671818</t>
  </si>
  <si>
    <t>FTLB6704005</t>
  </si>
  <si>
    <t>คุณ รัฐศรันย์ อนุชิตวรการ</t>
  </si>
  <si>
    <t>IF4671819</t>
  </si>
  <si>
    <t>FTLB6704006</t>
  </si>
  <si>
    <t>คุณ ธีรพร วสิกรัตน์</t>
  </si>
  <si>
    <t>IF5671299</t>
  </si>
  <si>
    <t>FTLB6704007</t>
  </si>
  <si>
    <t>คุณ ธนกฤต ยาตรา</t>
  </si>
  <si>
    <t>IF5671218</t>
  </si>
  <si>
    <t>FTBT6704002</t>
  </si>
  <si>
    <t>คุณ สายใจ  สาสาร</t>
  </si>
  <si>
    <t>IF4671754</t>
  </si>
  <si>
    <t>FTWD6705001</t>
  </si>
  <si>
    <t>คุณ บัณพร ลิ้นทอง</t>
  </si>
  <si>
    <t>IF5670478</t>
  </si>
  <si>
    <t>FTMT6705001</t>
  </si>
  <si>
    <t>คุณ ธนพล บุญประสาท</t>
  </si>
  <si>
    <t>IF5670480</t>
  </si>
  <si>
    <t>CFMT6705002</t>
  </si>
  <si>
    <t>คุณ ธัญญารัตน์ ขำประเสริฐ</t>
  </si>
  <si>
    <t>IF5670481</t>
  </si>
  <si>
    <t>CFMT6705003</t>
  </si>
  <si>
    <t>คุณ ฐิติพงศ์ สระแก้ว</t>
  </si>
  <si>
    <t>IF5670482</t>
  </si>
  <si>
    <t>CFMT6705004</t>
  </si>
  <si>
    <t>คุณ ณธกร ภักดี</t>
  </si>
  <si>
    <t>IF5670483</t>
  </si>
  <si>
    <t>CFMT6705005</t>
  </si>
  <si>
    <t>คุณ คมสัน ไชยยา</t>
  </si>
  <si>
    <t>IF5670484</t>
  </si>
  <si>
    <t>FTDM6705001</t>
  </si>
  <si>
    <t>คุณ สุพัตรา ศรีวงค์ชัย</t>
  </si>
  <si>
    <t>IF5670485</t>
  </si>
  <si>
    <t>CFMT6705008</t>
  </si>
  <si>
    <t>คุณ ยุพา บ่ายสุริยะ</t>
  </si>
  <si>
    <t>IF5670486</t>
  </si>
  <si>
    <t>CFMT6705009</t>
  </si>
  <si>
    <t>คุณ สวรส พงศ์พฤทธิวัฒน์</t>
  </si>
  <si>
    <t>IF5670487</t>
  </si>
  <si>
    <t>CFMT6705011</t>
  </si>
  <si>
    <t>คุณ ณัฎฐา ดิษฐาพร</t>
  </si>
  <si>
    <t>IF5670488</t>
  </si>
  <si>
    <t>FTMT6705002</t>
  </si>
  <si>
    <t>IF5670489</t>
  </si>
  <si>
    <t>CFMT6705013</t>
  </si>
  <si>
    <t>IF5670490</t>
  </si>
  <si>
    <t>EOWD6705002</t>
  </si>
  <si>
    <t>คุณ ณัฎฐ์ชญา ศรีหาตา</t>
  </si>
  <si>
    <t>IF5670491</t>
  </si>
  <si>
    <t>70/70Mbps.</t>
  </si>
  <si>
    <t>FTLB6705001</t>
  </si>
  <si>
    <t>คุณ กฤษฎา ฤทธิมหันต์</t>
  </si>
  <si>
    <t>IF5671306</t>
  </si>
  <si>
    <t>FTDM6705002</t>
  </si>
  <si>
    <t>คุณ ภาณุวัชร ศรีนวล</t>
  </si>
  <si>
    <t>IF5670727</t>
  </si>
  <si>
    <t>FTDM6705003</t>
  </si>
  <si>
    <t>คุณ จุฑามาศ โวหาร</t>
  </si>
  <si>
    <t>IF5670728</t>
  </si>
  <si>
    <t>CFMT6705015</t>
  </si>
  <si>
    <t>คุณ ธีรชัย คงอ่อน</t>
  </si>
  <si>
    <t>IF5670731-32</t>
  </si>
  <si>
    <t>CFMT6705016</t>
  </si>
  <si>
    <t>คุณ ธีรพร สอนไม้</t>
  </si>
  <si>
    <t xml:space="preserve">IF5670733
</t>
  </si>
  <si>
    <t>CFMT6705017</t>
  </si>
  <si>
    <t>คุณ นฤเบศ อุตส่าห์</t>
  </si>
  <si>
    <t>IF5670734-35</t>
  </si>
  <si>
    <t>CFMT6705019</t>
  </si>
  <si>
    <t>คุณ เรณุกา โพธิ์ทอง</t>
  </si>
  <si>
    <t>IF5670736-37</t>
  </si>
  <si>
    <t>EOUD6705001</t>
  </si>
  <si>
    <t>คุณ ชลธิชา  ล่องเซ่ง</t>
  </si>
  <si>
    <t xml:space="preserve">IF5670738
</t>
  </si>
  <si>
    <t>FTBT6705001</t>
  </si>
  <si>
    <t>คุณ มนต์ชัย  อนุสินธ์</t>
  </si>
  <si>
    <t xml:space="preserve">IF5670739
</t>
  </si>
  <si>
    <t>FTDM6705004</t>
  </si>
  <si>
    <t>คุณ พีระพล ไชยอรรถ</t>
  </si>
  <si>
    <t xml:space="preserve">IF5670740
</t>
  </si>
  <si>
    <t>CFMT6705020</t>
  </si>
  <si>
    <t>คุณ ทัศนีย์  จันทร์เจนจบ</t>
  </si>
  <si>
    <t>IF5670741-42</t>
  </si>
  <si>
    <t>CFMT6705021</t>
  </si>
  <si>
    <t>Kyail nay la</t>
  </si>
  <si>
    <t>IF5670743-44</t>
  </si>
  <si>
    <t>CFMT6705022</t>
  </si>
  <si>
    <t>คุณ ภานุวัตร คิดโสดา</t>
  </si>
  <si>
    <t>IF5670745-46</t>
  </si>
  <si>
    <t>CFMT6705023</t>
  </si>
  <si>
    <t>คุณ สโรชา  นิลภักดิ์</t>
  </si>
  <si>
    <t>IF5670747-48</t>
  </si>
  <si>
    <t>CFMT6705024</t>
  </si>
  <si>
    <t>คุณ คมสัน นิภารัตน์</t>
  </si>
  <si>
    <t>IF5670749-50</t>
  </si>
  <si>
    <t>CFMT6705025</t>
  </si>
  <si>
    <t>คุณ สาธิต  บัวบาน</t>
  </si>
  <si>
    <t xml:space="preserve">IF5670751
</t>
  </si>
  <si>
    <t>CFMT6705026</t>
  </si>
  <si>
    <t>คุณ ณัฐพงษ์  ไลไธสง</t>
  </si>
  <si>
    <t xml:space="preserve">IF5670752
</t>
  </si>
  <si>
    <t>CFMT6705027</t>
  </si>
  <si>
    <t>คุณ ชญามัย เย็นสนาน</t>
  </si>
  <si>
    <t>IF5670753-54</t>
  </si>
  <si>
    <t>CFMT6705028</t>
  </si>
  <si>
    <t>IF5670755-56</t>
  </si>
  <si>
    <t>CFMT6705029</t>
  </si>
  <si>
    <t>IF5670757-58</t>
  </si>
  <si>
    <t>CFMT6705030</t>
  </si>
  <si>
    <t>IF5670759-60</t>
  </si>
  <si>
    <t>CFMT6705031</t>
  </si>
  <si>
    <t>คุณ ชานน เหล็กหมื่นไวย</t>
  </si>
  <si>
    <t>IF5670761-62</t>
  </si>
  <si>
    <t>CFMT6705032</t>
  </si>
  <si>
    <t>คุณ นภาพร ล้วนโค</t>
  </si>
  <si>
    <t>IF5670763-64</t>
  </si>
  <si>
    <t>CFUD6705001</t>
  </si>
  <si>
    <t>คุณ สมปอง ต้นบำรุง</t>
  </si>
  <si>
    <t>IF5670767-68</t>
  </si>
  <si>
    <t>CFUD6705002</t>
  </si>
  <si>
    <t xml:space="preserve"> คุณ เปรมฤดี แร่ไธสง</t>
  </si>
  <si>
    <t>IF5670769-70</t>
  </si>
  <si>
    <t>CFMT6705034</t>
  </si>
  <si>
    <t>คุณ ปิยะรัตน์ วัฒนะกุล</t>
  </si>
  <si>
    <t>IF5670771-72</t>
  </si>
  <si>
    <t>FTWD6705002</t>
  </si>
  <si>
    <t>คุณ ศักดา อ่ำบางพลี</t>
  </si>
  <si>
    <t>IF5670773-74</t>
  </si>
  <si>
    <t>300/300Mbps..</t>
  </si>
  <si>
    <t>CFMT6705035</t>
  </si>
  <si>
    <t>คุณ อมรรัตน์ ก้อนแก้ว</t>
  </si>
  <si>
    <t>IF5670775-76</t>
  </si>
  <si>
    <t>CFMT6705036</t>
  </si>
  <si>
    <t>คุณ ศิวดล ภาภิรมย์</t>
  </si>
  <si>
    <t>IF5670777-78</t>
  </si>
  <si>
    <t>CFBT6705001</t>
  </si>
  <si>
    <t>คุณ วุฒิชัย  ก้อนจันทร์เทศ</t>
  </si>
  <si>
    <t xml:space="preserve">IF5670779
</t>
  </si>
  <si>
    <t>FTDM6705005</t>
  </si>
  <si>
    <t>คุณ ประสิทธิ์ เปลื้องปลิด</t>
  </si>
  <si>
    <t xml:space="preserve">IF5670780
</t>
  </si>
  <si>
    <t>CFMT6705037</t>
  </si>
  <si>
    <t>คุณ คชภัค  บุลกุลนิรชร</t>
  </si>
  <si>
    <t>IF5670781-82</t>
  </si>
  <si>
    <t>CFDD6705001</t>
  </si>
  <si>
    <t>คุณ ชุติมา บรรทัดจันทร์</t>
  </si>
  <si>
    <t>IF5670783-84</t>
  </si>
  <si>
    <t>CFMT6705038</t>
  </si>
  <si>
    <t>คุณ ปรียาดา เทียนอร่าม</t>
  </si>
  <si>
    <t>IF5670785-86</t>
  </si>
  <si>
    <t>CFMT6705039</t>
  </si>
  <si>
    <t>คุณ วรากร ไชยศรี</t>
  </si>
  <si>
    <t>IF5670787-88</t>
  </si>
  <si>
    <t>CFMT6705040</t>
  </si>
  <si>
    <t>คุณ อลงกรณ์ เกี๋ยงมะนา</t>
  </si>
  <si>
    <t>IF5670789-90</t>
  </si>
  <si>
    <t>CFMT6705041</t>
  </si>
  <si>
    <t>คุณ วันชัย พูนชัย</t>
  </si>
  <si>
    <t>IF5670791-92</t>
  </si>
  <si>
    <t>CFMT6705042</t>
  </si>
  <si>
    <t>คุณ พิชิต นามบุตร</t>
  </si>
  <si>
    <t>IF5670793-94</t>
  </si>
  <si>
    <t>CFUD6705003</t>
  </si>
  <si>
    <t>คุณ เสถียร สาลีสุข</t>
  </si>
  <si>
    <t>IF5670875</t>
  </si>
  <si>
    <t>CFMT6705044</t>
  </si>
  <si>
    <t>คุณ นนท์ทัต  วงษ์ทัศนะดิลก</t>
  </si>
  <si>
    <t>IF5670876-77</t>
  </si>
  <si>
    <t xml:space="preserve"> 500/500  Mbps.</t>
  </si>
  <si>
    <t>CFMT6705047</t>
  </si>
  <si>
    <t>คุณ สรวิศ อินทะเสน</t>
  </si>
  <si>
    <t>IF5670880-81</t>
  </si>
  <si>
    <t>CFMT6705050</t>
  </si>
  <si>
    <t xml:space="preserve"> คุณ กำจัด วงษ์อินทร์ตา</t>
  </si>
  <si>
    <t>IF5670882-83</t>
  </si>
  <si>
    <t xml:space="preserve"> FTDM6705006</t>
  </si>
  <si>
    <t>คุณ ฐิตา แซ่ลิ้ม</t>
  </si>
  <si>
    <t>IF5670884-85</t>
  </si>
  <si>
    <t>CFMT6705049</t>
  </si>
  <si>
    <t>คุณ รัตติกาล  กำลังสง่า</t>
  </si>
  <si>
    <t>IF5670886-87</t>
  </si>
  <si>
    <t>CFMT6705051</t>
  </si>
  <si>
    <t>คุณ สิทธิพล  หาญสารจอด</t>
  </si>
  <si>
    <t>IF5670888-89</t>
  </si>
  <si>
    <t>CFMT6705052</t>
  </si>
  <si>
    <t>คุณ สงกรานต์ บุญพรม</t>
  </si>
  <si>
    <t>IF5670890-91</t>
  </si>
  <si>
    <t xml:space="preserve">FTMT6705003    </t>
  </si>
  <si>
    <t>คุณ ลักษณา  พนมภู</t>
  </si>
  <si>
    <t>IF5670892-93</t>
  </si>
  <si>
    <t>CFMT6705053</t>
  </si>
  <si>
    <t>คุณ จิรายุ  ชัยวัฒนศิริ</t>
  </si>
  <si>
    <t>IF5670894-95</t>
  </si>
  <si>
    <t>CFMT6705054</t>
  </si>
  <si>
    <t>คุณ อิงครัต ชนะภัย</t>
  </si>
  <si>
    <t>IF5670896-97</t>
  </si>
  <si>
    <t>CFMT6705055</t>
  </si>
  <si>
    <t>คุณ จักรธิชัย สุวรรณรัตน์</t>
  </si>
  <si>
    <t>IF5670898-99</t>
  </si>
  <si>
    <t>CFMT6705056</t>
  </si>
  <si>
    <t>คุณ ชญาดา  ยุ่นสมาน</t>
  </si>
  <si>
    <t>IF5670900-901</t>
  </si>
  <si>
    <t>CFMT6705058</t>
  </si>
  <si>
    <t>คุณ ศรัญญู อวดครอง</t>
  </si>
  <si>
    <t>IF5670904-05</t>
  </si>
  <si>
    <t>CFMT6705060</t>
  </si>
  <si>
    <t>คุณ สโรชา  บุญกมุติ</t>
  </si>
  <si>
    <t>IF5670906-07</t>
  </si>
  <si>
    <t>CFMT6705061</t>
  </si>
  <si>
    <t>คุณ นริศรา  ภาสศุภร</t>
  </si>
  <si>
    <t>IF5670908-09</t>
  </si>
  <si>
    <t>CFMT6705062</t>
  </si>
  <si>
    <t>คุณ พวงผกา  พระราชา</t>
  </si>
  <si>
    <t>IF5670910-11</t>
  </si>
  <si>
    <t>CFMT6705063</t>
  </si>
  <si>
    <t>คุณ ธารีย์รัตน์  ธรรมธวัชวร</t>
  </si>
  <si>
    <t>IF5670912-13</t>
  </si>
  <si>
    <t>CFMT6705064</t>
  </si>
  <si>
    <t>คุณ วรายุทธ  ไกรแสง</t>
  </si>
  <si>
    <t>IF5670914-15</t>
  </si>
  <si>
    <t>CFMT6705066</t>
  </si>
  <si>
    <t xml:space="preserve">HNIN HLAING HLAING WAI </t>
  </si>
  <si>
    <t>IF5670916-17</t>
  </si>
  <si>
    <t>CFMT6705067</t>
  </si>
  <si>
    <t>บริษัทแม็ทชิ่ง มีเดีย พอยท์ จำกัด</t>
  </si>
  <si>
    <t>IF5670918-19</t>
  </si>
  <si>
    <t>CFMT6705068</t>
  </si>
  <si>
    <t>IF5670920-21</t>
  </si>
  <si>
    <t>FTMT6705004</t>
  </si>
  <si>
    <t>คุณ เกศณี  วงษ์ภา</t>
  </si>
  <si>
    <t>IF5670922-23</t>
  </si>
  <si>
    <t>CFMT6705069</t>
  </si>
  <si>
    <t>คุณ ชัยมงคล สวัสดิ์</t>
  </si>
  <si>
    <t>IF5670924-25</t>
  </si>
  <si>
    <t>CFMT6705070</t>
  </si>
  <si>
    <t xml:space="preserve">คุณ พรศิริ โพธิ์ตะนิ </t>
  </si>
  <si>
    <t>IF5670926-27</t>
  </si>
  <si>
    <t>CFMT6705071</t>
  </si>
  <si>
    <t>คุณ รัฐพงศ์ แวงวรรณ</t>
  </si>
  <si>
    <t>IF5670928-29</t>
  </si>
  <si>
    <t>CFMT6705072</t>
  </si>
  <si>
    <t>คุณ ศศิพร ชาญศิลป์</t>
  </si>
  <si>
    <t>IF5670930-31</t>
  </si>
  <si>
    <t>FTNK6705001</t>
  </si>
  <si>
    <t>คุณ ศรราม แสงล้ำ</t>
  </si>
  <si>
    <t>IF5670932-33</t>
  </si>
  <si>
    <t>CFMT6705073</t>
  </si>
  <si>
    <t>คุณ เกรียงศักดิ์ เปไธสง</t>
  </si>
  <si>
    <t>IF5670934-35</t>
  </si>
  <si>
    <t>CFMT6705074</t>
  </si>
  <si>
    <t>คุณ กัลยวรรธน์ หนูหีด</t>
  </si>
  <si>
    <t>IF5670936-37</t>
  </si>
  <si>
    <t>CFMT6705076</t>
  </si>
  <si>
    <t>คุณ จิตรทิพย์ แก้วมา</t>
  </si>
  <si>
    <t>IF5670938-39</t>
  </si>
  <si>
    <t>CFMT6705077</t>
  </si>
  <si>
    <t>คุณ วรรณรัตน์ เอี่ยมบำรุง</t>
  </si>
  <si>
    <t>IF5670940-41</t>
  </si>
  <si>
    <t>CFMT6705078</t>
  </si>
  <si>
    <t>คุณ วิธวินท์  จันทนาคม</t>
  </si>
  <si>
    <t>IF5670942-43</t>
  </si>
  <si>
    <t>CFMT6705079</t>
  </si>
  <si>
    <t>คุณ ปรมัตถ์ วงศ์ตะวัน</t>
  </si>
  <si>
    <t>IF5670972-73</t>
  </si>
  <si>
    <t>CFMT6705080</t>
  </si>
  <si>
    <t>คุณ นันทิพัฒน์ อุณชาติ</t>
  </si>
  <si>
    <t>IF5670974-75</t>
  </si>
  <si>
    <t>CFBT6705002</t>
  </si>
  <si>
    <t>คุณ ปัณณวิทมิ์ พันธุ์สำลี</t>
  </si>
  <si>
    <t>IF5670976-77</t>
  </si>
  <si>
    <t>CFMT6705081</t>
  </si>
  <si>
    <t>คุณ ธัญพิสิษฐ์ ใจเสมอ</t>
  </si>
  <si>
    <t>IF5670978-79</t>
  </si>
  <si>
    <t>CFMT6705085</t>
  </si>
  <si>
    <t>คุณ สุวิทย์  โสมนัส</t>
  </si>
  <si>
    <t>IF5670980-81</t>
  </si>
  <si>
    <t>CFMT6705086</t>
  </si>
  <si>
    <t>คุณ ธัญชนก ณ นครพนม</t>
  </si>
  <si>
    <t>IF5670982-83</t>
  </si>
  <si>
    <t>CFMT6705087</t>
  </si>
  <si>
    <t>คุณ สุรวงศ์ สุวรรณภา</t>
  </si>
  <si>
    <t>IF5670984-85</t>
  </si>
  <si>
    <t>CFMT6705089</t>
  </si>
  <si>
    <t>คุณ วัชรินทร์ สิงห์จวง</t>
  </si>
  <si>
    <t>IF5670988-89</t>
  </si>
  <si>
    <t>FTDM6705007</t>
  </si>
  <si>
    <t>คุณ  ขันติ โกสัยสุก</t>
  </si>
  <si>
    <t>IF5670990-91</t>
  </si>
  <si>
    <t>CFMT6705090</t>
  </si>
  <si>
    <t>คุณ ศุภณัช ทองเรือน</t>
  </si>
  <si>
    <t>IF5670992-93</t>
  </si>
  <si>
    <t>CFMT6705091</t>
  </si>
  <si>
    <t>คุณ ธนิกกุล พรมศรี</t>
  </si>
  <si>
    <t>IF5670994-95</t>
  </si>
  <si>
    <t>CFMT6705092</t>
  </si>
  <si>
    <t>คุณ ชุติมันต์  รฐิตาภา</t>
  </si>
  <si>
    <t>IF5670996-97</t>
  </si>
  <si>
    <t>FTWD6705003</t>
  </si>
  <si>
    <t>คุณ ธวัชชัย อำพรรรัตน์</t>
  </si>
  <si>
    <t>IF5670998-99</t>
  </si>
  <si>
    <t>FTDM6705008</t>
  </si>
  <si>
    <t>คุณ ดำรงค์ ใจยศ</t>
  </si>
  <si>
    <t>IF5671150-51</t>
  </si>
  <si>
    <t>CFMT6705095</t>
  </si>
  <si>
    <t>คุณ พิชิต พรมวงษา</t>
  </si>
  <si>
    <t>IF5671152-53</t>
  </si>
  <si>
    <t>FTHK6705001</t>
  </si>
  <si>
    <t>คุณ ธันยา ดวงแก้ว</t>
  </si>
  <si>
    <t>IF5671154-55</t>
  </si>
  <si>
    <t>FTDM6705009</t>
  </si>
  <si>
    <t>คุณ วรวิชช กิ่งแฝง</t>
  </si>
  <si>
    <t>IF5671156-57</t>
  </si>
  <si>
    <t>FTDM6705010</t>
  </si>
  <si>
    <t>คุณ  อำนาจ เหมือนมี</t>
  </si>
  <si>
    <t>CFMT6705098</t>
  </si>
  <si>
    <t>POE HNIN PHYU</t>
  </si>
  <si>
    <t>IF5671160-61</t>
  </si>
  <si>
    <t>CFMT6705100</t>
  </si>
  <si>
    <t>คุณ กิตติพงศ์ อ่องรัก</t>
  </si>
  <si>
    <t>IF5671162-63</t>
  </si>
  <si>
    <t>CFMT6705103</t>
  </si>
  <si>
    <t>คุณ สุกัญญา บุญยรัตน์</t>
  </si>
  <si>
    <t>IF5671164-65</t>
  </si>
  <si>
    <t>EOHK6705001</t>
  </si>
  <si>
    <t>คุณ ธัญชนก สร้อยแสง</t>
  </si>
  <si>
    <t xml:space="preserve">IF5671166
</t>
  </si>
  <si>
    <t>FTUD6705001</t>
  </si>
  <si>
    <t>คุณ ทัดดาว ขันตี</t>
  </si>
  <si>
    <t xml:space="preserve">IF5671167
</t>
  </si>
  <si>
    <t>CFMT6705105</t>
  </si>
  <si>
    <t>คุณ ภาคิน บุญศิริ</t>
  </si>
  <si>
    <t>IF5671168</t>
  </si>
  <si>
    <t>CFMT6705106</t>
  </si>
  <si>
    <t>MIN PYAE THU</t>
  </si>
  <si>
    <t>IF5671169</t>
  </si>
  <si>
    <t>FTMT6705005</t>
  </si>
  <si>
    <t>คุณ วรรณชัย  วรรณศร</t>
  </si>
  <si>
    <t>IF5671170</t>
  </si>
  <si>
    <t>CFMT6705107</t>
  </si>
  <si>
    <t>คุณ ทิพย์สุดา ชาญกสิกิจ</t>
  </si>
  <si>
    <t>IF5671171</t>
  </si>
  <si>
    <t>EOLB6705001</t>
  </si>
  <si>
    <t>คุณ วรุต เขียวอ่อน</t>
  </si>
  <si>
    <t>IF5671173</t>
  </si>
  <si>
    <t>อาคารแอร์พอตลอดจ์</t>
  </si>
  <si>
    <t>นางสาวศิริวรรณ เชื้อศิริ</t>
  </si>
  <si>
    <t>โรงแรม Teja Hotel</t>
  </si>
  <si>
    <t xml:space="preserve">คอนโดบ้านสวนเเจ้งวัฒนะ </t>
  </si>
  <si>
    <t>PPH คอนโด</t>
  </si>
  <si>
    <t xml:space="preserve">เคหะแจ้งวัฒนะ </t>
  </si>
  <si>
    <t xml:space="preserve">ชุดบางใหญ่คอนโดทาวน์ </t>
  </si>
  <si>
    <t xml:space="preserve">คอนโดเคหะบางนา(เปรมฤทัย) </t>
  </si>
  <si>
    <t>อินเตอร์ทาวเวอร์</t>
  </si>
  <si>
    <t>แฟลตช.2.ดินแดง</t>
  </si>
  <si>
    <t>เจริญนำโชค</t>
  </si>
  <si>
    <t>คอนโดกัญญาเฮ้าส์</t>
  </si>
  <si>
    <t xml:space="preserve">แฟลต 37 ห้วยขวาง </t>
  </si>
  <si>
    <t>นางสาวอรอุมา จันทวงษ์</t>
  </si>
  <si>
    <t>จัดเก็บรายได้ โซน I</t>
  </si>
  <si>
    <t>จัดเก็บรายได้ โซน GH</t>
  </si>
  <si>
    <t>051-2-32033-4</t>
  </si>
  <si>
    <t>จัดเก็บรายได้ โซน BD</t>
  </si>
  <si>
    <t>051-227253-5</t>
  </si>
  <si>
    <t>คุณ กานต์สีรี สุพัฒน์วัชรานนท์</t>
  </si>
  <si>
    <t>IF5671420</t>
  </si>
  <si>
    <t>คุณ ธนพล สร้อยเพชร</t>
  </si>
  <si>
    <t>IF5671421</t>
  </si>
  <si>
    <t>คุณ ธนกร กรวิทยโยธิน</t>
  </si>
  <si>
    <t>IF5671422</t>
  </si>
  <si>
    <t>คุณ ราชภักดี  บำรุงภักดี</t>
  </si>
  <si>
    <t>IF5671423</t>
  </si>
  <si>
    <t>คุณ เผด็จ อร่ามวานิชย์</t>
  </si>
  <si>
    <t>IF5671424</t>
  </si>
  <si>
    <t>คุณ สามารถ อนุรักษ์ชัยวิทย์</t>
  </si>
  <si>
    <t>IF5671425</t>
  </si>
  <si>
    <t>IF5671426</t>
  </si>
  <si>
    <t>คุณ เสาวณี เทพสุนทร</t>
  </si>
  <si>
    <t>IF5671427</t>
  </si>
  <si>
    <t>คุณ หทัยชนก  สร้อยสอน</t>
  </si>
  <si>
    <t>IF5671428</t>
  </si>
  <si>
    <t>คุณ ชลธี ไชยชนะ</t>
  </si>
  <si>
    <t>IF5671429</t>
  </si>
  <si>
    <t>คุณ ศิรินทร์นรา สิรินทราบูรณ์</t>
  </si>
  <si>
    <t>IF5671430</t>
  </si>
  <si>
    <t>KHAMCHANH  XAIPANYA</t>
  </si>
  <si>
    <t>IF5671431</t>
  </si>
  <si>
    <t>คุณ น้ำหนึ่ง ผลอินทร์</t>
  </si>
  <si>
    <t>IF5671432</t>
  </si>
  <si>
    <t>คุณ สุกฤตา กุ่ยสาคร</t>
  </si>
  <si>
    <t>IF5671433</t>
  </si>
  <si>
    <t>คุณ กัญญานัฐ นกน้อย</t>
  </si>
  <si>
    <t>IF5671434</t>
  </si>
  <si>
    <t>คุณ พินศักดิ์ หลงสมบุญ</t>
  </si>
  <si>
    <t>IF5671436</t>
  </si>
  <si>
    <t>300/300  Mbps.</t>
  </si>
  <si>
    <t>EOHK6705002</t>
  </si>
  <si>
    <t>CFMT6705113</t>
  </si>
  <si>
    <t>CFMT6705114</t>
  </si>
  <si>
    <t>CFMT6705116</t>
  </si>
  <si>
    <t>CFMT6705117</t>
  </si>
  <si>
    <t>CFLY6705001</t>
  </si>
  <si>
    <t>CFMT6705119</t>
  </si>
  <si>
    <t>CFMT6705120</t>
  </si>
  <si>
    <t>FTMT6705006</t>
  </si>
  <si>
    <t>CFMT6705121</t>
  </si>
  <si>
    <t>CFMT6705122</t>
  </si>
  <si>
    <t>CFMT6705123</t>
  </si>
  <si>
    <t>CFMT6705127</t>
  </si>
  <si>
    <t>FTDM6705011</t>
  </si>
  <si>
    <t>CFMT6705129</t>
  </si>
  <si>
    <t>FTMT6705007</t>
  </si>
  <si>
    <t>แฟลตสวัสดิการกรมวิชาการเกษตร</t>
  </si>
  <si>
    <t xml:space="preserve"> FTSK6705001</t>
  </si>
  <si>
    <t>Zachary Maloney</t>
  </si>
  <si>
    <t>IF5670878-79</t>
  </si>
  <si>
    <t>700/500 mbps</t>
  </si>
  <si>
    <t>CFMT6705057</t>
  </si>
  <si>
    <t>คุณ รัตติยา แซ่ลี่</t>
  </si>
  <si>
    <t>IF5670902-03</t>
  </si>
  <si>
    <t>CFMT6705088</t>
  </si>
  <si>
    <t>คุณ บุญฑริกา กาลาสี</t>
  </si>
  <si>
    <t>IF5670986-87</t>
  </si>
  <si>
    <t>CFMT6705108</t>
  </si>
  <si>
    <t>คุณ จันทร์ขจร  พลกรรณ์</t>
  </si>
  <si>
    <t>IF5671172</t>
  </si>
  <si>
    <t>EOWD6705003</t>
  </si>
  <si>
    <t>THEIN PYAE SONE AUNG</t>
  </si>
  <si>
    <t>IF5671435</t>
  </si>
  <si>
    <t>50/50Mbps.</t>
  </si>
  <si>
    <t>CFMT6705132</t>
  </si>
  <si>
    <t>คุณ นิธิศ   สวนธนู</t>
  </si>
  <si>
    <t>IF6670573</t>
  </si>
  <si>
    <t>CFMT6705133</t>
  </si>
  <si>
    <t>คุณ ธรณ์  คำพูล</t>
  </si>
  <si>
    <t>IF6670574</t>
  </si>
  <si>
    <t>CFMT670601</t>
  </si>
  <si>
    <t>คุณ กฤษณชัย สาระรัมย์</t>
  </si>
  <si>
    <t>IF6670698</t>
  </si>
  <si>
    <t>EOUD670601</t>
  </si>
  <si>
    <t>คุณ อำนาจ จันทนี</t>
  </si>
  <si>
    <t>IF6670699</t>
  </si>
  <si>
    <t>40/40 Mbps</t>
  </si>
  <si>
    <t>FTMT670601</t>
  </si>
  <si>
    <t>คุณ รัตนาภรณ์ งามทองใบ</t>
  </si>
  <si>
    <t>IF6670700</t>
  </si>
  <si>
    <t>CFMT670603</t>
  </si>
  <si>
    <t>AUNG THET ZIN</t>
  </si>
  <si>
    <t>IF6670701</t>
  </si>
  <si>
    <t>CFMT670604</t>
  </si>
  <si>
    <t>คุณ พนิดา มุ่งแซกกลาง</t>
  </si>
  <si>
    <t>IF6670702</t>
  </si>
  <si>
    <t>รามคำแหง</t>
  </si>
  <si>
    <t>CFRM670601</t>
  </si>
  <si>
    <t>คุณ กัลยกร ดำรงค์มณีโชติ</t>
  </si>
  <si>
    <t>IF6670703</t>
  </si>
  <si>
    <t>CFRM670602</t>
  </si>
  <si>
    <t>คุณ ชนาวุฒิ คล้ายจู</t>
  </si>
  <si>
    <t>IF6670706</t>
  </si>
  <si>
    <t>CFMT670608</t>
  </si>
  <si>
    <t>คุณ อรอุมา สิงห์คำปูน</t>
  </si>
  <si>
    <t>IF6670707</t>
  </si>
  <si>
    <t>CFMT670609</t>
  </si>
  <si>
    <t>คุณ อนันต์ แก้วกลมรัตน์</t>
  </si>
  <si>
    <t>IF6670708</t>
  </si>
  <si>
    <t>CFMT670610</t>
  </si>
  <si>
    <t>คุณ ธัญวรัตน์ กิติมั่นคง</t>
  </si>
  <si>
    <t>IF6670709</t>
  </si>
  <si>
    <t>CFMT670611</t>
  </si>
  <si>
    <t>คุณ ปฐมพร ใยเมือง</t>
  </si>
  <si>
    <t>IF6670710</t>
  </si>
  <si>
    <t>CFMT670612</t>
  </si>
  <si>
    <t>IF6670711</t>
  </si>
  <si>
    <t>CFMT670614</t>
  </si>
  <si>
    <t>คุณ โชติชนิต รัตนสุวรรณชาติ</t>
  </si>
  <si>
    <t>IF6670712</t>
  </si>
  <si>
    <t>CFMT670616</t>
  </si>
  <si>
    <t>คุณ ธันยพร แสงใส</t>
  </si>
  <si>
    <t>IF6670713</t>
  </si>
  <si>
    <t>CFMT670617</t>
  </si>
  <si>
    <t>คุณ อรนุช วรกิตติพันธ์</t>
  </si>
  <si>
    <t>IF6670714</t>
  </si>
  <si>
    <t>CFMT670618</t>
  </si>
  <si>
    <t>EAINT THINZAR BO</t>
  </si>
  <si>
    <t>IF6670715</t>
  </si>
  <si>
    <t>CFUD670601</t>
  </si>
  <si>
    <t>คุณ นวลอนงค์ ทองจันทร์</t>
  </si>
  <si>
    <t>IF6670716</t>
  </si>
  <si>
    <t>CFMT670619</t>
  </si>
  <si>
    <t>IF6670718</t>
  </si>
  <si>
    <t>FTMT670602</t>
  </si>
  <si>
    <t>คุณ ภณษร ขนานขาว</t>
  </si>
  <si>
    <t>IF6670753</t>
  </si>
  <si>
    <t>CFMT670620</t>
  </si>
  <si>
    <t>คุณ กิตติศักดิ์ บุญเดช</t>
  </si>
  <si>
    <t>IF6670754</t>
  </si>
  <si>
    <t>CFMT670621</t>
  </si>
  <si>
    <t>IF6670755</t>
  </si>
  <si>
    <t>CFMT670623</t>
  </si>
  <si>
    <t>Yell Man Lin Aung</t>
  </si>
  <si>
    <t>IF6670756</t>
  </si>
  <si>
    <t>CFMT670625</t>
  </si>
  <si>
    <t>THEIN ZAW</t>
  </si>
  <si>
    <t>IF6670757</t>
  </si>
  <si>
    <t>CFMT670627</t>
  </si>
  <si>
    <t>คุณ อำพร ทองแท่ง</t>
  </si>
  <si>
    <t>IF6670758</t>
  </si>
  <si>
    <t>CFMT670630</t>
  </si>
  <si>
    <t>คุณ นพศก บงแก้ว</t>
  </si>
  <si>
    <t>IF6670760</t>
  </si>
  <si>
    <t>CFMT670631</t>
  </si>
  <si>
    <t>คุณ อังศุธร พัดชา</t>
  </si>
  <si>
    <t>IF6670761</t>
  </si>
  <si>
    <t>CFMT670632</t>
  </si>
  <si>
    <t>คุณ ธัญวรัตน์ กิตติมั่นคง</t>
  </si>
  <si>
    <t>IF6670762</t>
  </si>
  <si>
    <t>FTMT670603</t>
  </si>
  <si>
    <t>คุณ บัณฑิตา ฤกษ์ดาวชัย</t>
  </si>
  <si>
    <t>IF6670763</t>
  </si>
  <si>
    <t>EOWD670602</t>
  </si>
  <si>
    <t>คุณ วรภัทร สนิทนา</t>
  </si>
  <si>
    <t>IF6670769-70</t>
  </si>
  <si>
    <t>EOWD670603</t>
  </si>
  <si>
    <t>คุณ ณัฐชฎา ปัญสะอาด</t>
  </si>
  <si>
    <t>IF6670771-72</t>
  </si>
  <si>
    <t>FTWD670601</t>
  </si>
  <si>
    <t>คุณ กรณ์ทัต ภูศิวานันท์</t>
  </si>
  <si>
    <t>IF6670773-74</t>
  </si>
  <si>
    <t>CFUD670602</t>
  </si>
  <si>
    <t>คุณ ไตรภพ พรหมเสน</t>
  </si>
  <si>
    <t>IF6670775-76</t>
  </si>
  <si>
    <t>CFMT6705014</t>
  </si>
  <si>
    <t>คุณ สุชาย เชษฐ์ชาติพรชัย</t>
  </si>
  <si>
    <t>IF5670729-30</t>
  </si>
  <si>
    <t xml:space="preserve">สิปปกร อพาร์ทเมนท์ </t>
  </si>
  <si>
    <t>FTUD6704002</t>
  </si>
  <si>
    <t>คุณ สายสุนีย์ สุขศรี</t>
  </si>
  <si>
    <t>IF4671726</t>
  </si>
  <si>
    <t>น.ส.อรอุมา  จันทวงษ์</t>
  </si>
  <si>
    <t>สิริฉันท์ อพาร์ทเมนท์</t>
  </si>
  <si>
    <t xml:space="preserve"> สิริฉันท์ อพาร์ทเมนท์</t>
  </si>
  <si>
    <t>ชาลินี อพาร์ทเมนท์</t>
  </si>
  <si>
    <t xml:space="preserve">อาคารอินเตอร์ทาวเวอร์วิว A  </t>
  </si>
  <si>
    <t>CFMT6706035</t>
  </si>
  <si>
    <t>คุณ วิทยา ป้องเศร้า</t>
  </si>
  <si>
    <t>IF6671049</t>
  </si>
  <si>
    <t>CFMT6706036</t>
  </si>
  <si>
    <t>คุณ พรทิพย์ บุญหมื่นไวย์</t>
  </si>
  <si>
    <t>IF6671050</t>
  </si>
  <si>
    <t>CFMT6706037</t>
  </si>
  <si>
    <t>คุณ ณัชชาภรณ์ สอนโพธิ์</t>
  </si>
  <si>
    <t>IF6671051</t>
  </si>
  <si>
    <t>CFMT6706038</t>
  </si>
  <si>
    <t>คุณ สุปราณี เจริญวิจิตรชัย</t>
  </si>
  <si>
    <t>IF6671053</t>
  </si>
  <si>
    <t>CFMT6706039</t>
  </si>
  <si>
    <t>คุณ ทรงศักดิ์  พรบุญ</t>
  </si>
  <si>
    <t>IF6671052</t>
  </si>
  <si>
    <t>CFBT6706001</t>
  </si>
  <si>
    <t>คุณ การะเกด  ตามตะศิลา</t>
  </si>
  <si>
    <t>IF6671067-68</t>
  </si>
  <si>
    <t>CFMT6706040</t>
  </si>
  <si>
    <t>คุณ นิยมวิชญ์  คำลือ</t>
  </si>
  <si>
    <t>IF6671054</t>
  </si>
  <si>
    <t>1000/500 Mbps.</t>
  </si>
  <si>
    <t>CFMT6706041</t>
  </si>
  <si>
    <t xml:space="preserve">คุณ วีระพันธ์  นพคุณทอง </t>
  </si>
  <si>
    <t>IF6671055</t>
  </si>
  <si>
    <t>CFMT6706042</t>
  </si>
  <si>
    <t xml:space="preserve">คุณ ชัยรัตน์ อินทร์สนอง </t>
  </si>
  <si>
    <t>IF6671056</t>
  </si>
  <si>
    <t>CFMT6706043</t>
  </si>
  <si>
    <t>คุณ นราวิชญ์ ต้องกิ้ม</t>
  </si>
  <si>
    <t>IF6671057</t>
  </si>
  <si>
    <t>EOHK6706001</t>
  </si>
  <si>
    <t>YANG  JING</t>
  </si>
  <si>
    <t>IF6671072</t>
  </si>
  <si>
    <t>FTMT6706004</t>
  </si>
  <si>
    <t>คุณ กันตภณ  บดิณขันติเดชา</t>
  </si>
  <si>
    <t>IF6671078</t>
  </si>
  <si>
    <t>FTMT6706005</t>
  </si>
  <si>
    <t>คุณ เตชินี  ชิตกูล</t>
  </si>
  <si>
    <t>IF6671079</t>
  </si>
  <si>
    <t>CFMT6706044</t>
  </si>
  <si>
    <t>คุณ ศศิรดา พรมศรี</t>
  </si>
  <si>
    <t>IF6671058</t>
  </si>
  <si>
    <t>CFMT6706045</t>
  </si>
  <si>
    <t>คุณ ณิชกุล เดชาโชติวาณิชกุล</t>
  </si>
  <si>
    <t>IF6671059</t>
  </si>
  <si>
    <t>CFMT6706046</t>
  </si>
  <si>
    <t>คุณ ปภพ  หลวงทุมมา</t>
  </si>
  <si>
    <t>IF6671060</t>
  </si>
  <si>
    <t>FTMT6706006</t>
  </si>
  <si>
    <t>คุณ สาคร ใจแสน</t>
  </si>
  <si>
    <t>IF6671080</t>
  </si>
  <si>
    <t>FTWD6706002</t>
  </si>
  <si>
    <t>คุณ จันทร์เพ็ญ ทองบ่อ</t>
  </si>
  <si>
    <t>IF6671075-76</t>
  </si>
  <si>
    <t>CFMT6706047</t>
  </si>
  <si>
    <t>คุณ จรัลรัตน์  ทับบรรทม</t>
  </si>
  <si>
    <t>IF6671061</t>
  </si>
  <si>
    <t>CFMT6706048</t>
  </si>
  <si>
    <t xml:space="preserve">คุณ จักรพงษ์  โพธิ์แดง </t>
  </si>
  <si>
    <t>IF6671062</t>
  </si>
  <si>
    <t>CFMT6706050</t>
  </si>
  <si>
    <t>คุณ พรนัชชา  อินทรศิริ</t>
  </si>
  <si>
    <t>IF6671063</t>
  </si>
  <si>
    <t>FTMT6706007</t>
  </si>
  <si>
    <t>TAN SECK HINN</t>
  </si>
  <si>
    <t>IF6671081</t>
  </si>
  <si>
    <t>FTDM6706003</t>
  </si>
  <si>
    <t>คุณ ณัชชา บูรณะไพบูลย์</t>
  </si>
  <si>
    <t>IF6671077</t>
  </si>
  <si>
    <t>CFDD6706002</t>
  </si>
  <si>
    <t>คุณ ศรายุทธ  ศิริทรัพย์</t>
  </si>
  <si>
    <t>IF6671069</t>
  </si>
  <si>
    <t>CFHK6706001</t>
  </si>
  <si>
    <t>คุณ กลินธ์ คะชานันท์</t>
  </si>
  <si>
    <t>IF6671070-71</t>
  </si>
  <si>
    <t>CFMT6706052</t>
  </si>
  <si>
    <t>คุณ ชัยรัตน์  จิระจารุพร</t>
  </si>
  <si>
    <t>IF6671064-66</t>
  </si>
  <si>
    <t>FTNK6706001</t>
  </si>
  <si>
    <t>คุณ ประสิทธิ์ แหวนวงษ์</t>
  </si>
  <si>
    <t>IF6671302-03</t>
  </si>
  <si>
    <t>CFMT6706053</t>
  </si>
  <si>
    <t>IF6671304</t>
  </si>
  <si>
    <t>CFMT6706054</t>
  </si>
  <si>
    <t>คุณ รัชดา  นาคสิทธิ์</t>
  </si>
  <si>
    <t>IF6671305</t>
  </si>
  <si>
    <t>CFMT6706056</t>
  </si>
  <si>
    <t>คุณ ตะวัน  ทองไทย</t>
  </si>
  <si>
    <t>IF6671306</t>
  </si>
  <si>
    <t>CFMT6706057</t>
  </si>
  <si>
    <t>คุณ พีระภัทร์  มหาราช</t>
  </si>
  <si>
    <t>IF6671307</t>
  </si>
  <si>
    <t>CFMT6706058</t>
  </si>
  <si>
    <t>คุณ สรรเพชญ์ มงคล</t>
  </si>
  <si>
    <t>IF6671308</t>
  </si>
  <si>
    <t>CFMT6706059</t>
  </si>
  <si>
    <t>คุณ ภานุวิชญ์  มั่นคง</t>
  </si>
  <si>
    <t>IF6671309</t>
  </si>
  <si>
    <t>CFMT6706060</t>
  </si>
  <si>
    <t>คุณ กันต์หทัย อู่อรุณ</t>
  </si>
  <si>
    <t>IF6671310</t>
  </si>
  <si>
    <t>CFMT6706061</t>
  </si>
  <si>
    <t>คุณ มณีนุช สุประดิษฐ์ ณ อยุธยา</t>
  </si>
  <si>
    <t>IF6671311</t>
  </si>
  <si>
    <t>CFMT6706062</t>
  </si>
  <si>
    <t>คุณ วิธวินท์  บูรณะสิงห์</t>
  </si>
  <si>
    <t>IF6671312</t>
  </si>
  <si>
    <t>CFMT6706063</t>
  </si>
  <si>
    <t>คุณ พิชญ์สินี เชื้อเมืองพาน</t>
  </si>
  <si>
    <t>IF6671313</t>
  </si>
  <si>
    <t>FTMT6706008</t>
  </si>
  <si>
    <t xml:space="preserve">คุณ ณัฐรินทร์  มานะตั้ง </t>
  </si>
  <si>
    <t>IF6671315</t>
  </si>
  <si>
    <t>CFMT6706065</t>
  </si>
  <si>
    <t>คุณ ภาวิต  นิธิโสภา</t>
  </si>
  <si>
    <t>IF6671316</t>
  </si>
  <si>
    <t>CFMT6706067</t>
  </si>
  <si>
    <t>คุณ ศิวะบรรณกรณ์ เสาร์คำ</t>
  </si>
  <si>
    <t>IF6671317</t>
  </si>
  <si>
    <t>CFMT6706070</t>
  </si>
  <si>
    <t>คุณ ณัฐวุฒิ ศรีทอง</t>
  </si>
  <si>
    <t>IF6671318</t>
  </si>
  <si>
    <t>700/500Mpbs</t>
  </si>
  <si>
    <t>FTDM6706004</t>
  </si>
  <si>
    <t>คุณ สมคิด  นรมัตถ์</t>
  </si>
  <si>
    <t>IF6671319-20</t>
  </si>
  <si>
    <t>300/300 Mpbs</t>
  </si>
  <si>
    <t>CFMT6706071</t>
  </si>
  <si>
    <t>คุณ มานพ  ลนกฐิน</t>
  </si>
  <si>
    <t>IF6671321</t>
  </si>
  <si>
    <t xml:space="preserve">300/300 Mbps.  </t>
  </si>
  <si>
    <t>CFMT6706072</t>
  </si>
  <si>
    <t>คุณ วาสนา เกาะลอย</t>
  </si>
  <si>
    <t>IF6671322</t>
  </si>
  <si>
    <t>EOLB6706002</t>
  </si>
  <si>
    <t>คุณ จิร์รายุทธ  เจริญศิรินวกุล</t>
  </si>
  <si>
    <t>IF6671323,IF6671483</t>
  </si>
  <si>
    <t xml:space="preserve">50/ 50Mbps </t>
  </si>
  <si>
    <t>CFBT6706002</t>
  </si>
  <si>
    <t>คุณ ชัยวัฒน์  กิจไธสง</t>
  </si>
  <si>
    <t>IF6671324-25</t>
  </si>
  <si>
    <t>500/500 Mpbs</t>
  </si>
  <si>
    <t>EOHK6706002</t>
  </si>
  <si>
    <t>คุณ ณัฐดนัย สวยรูป</t>
  </si>
  <si>
    <t>IF6671326</t>
  </si>
  <si>
    <t xml:space="preserve">50/50Mbps </t>
  </si>
  <si>
    <t>CFMT6706074</t>
  </si>
  <si>
    <t>คุณ จีระศักดิ์  อินทร์แก้ว</t>
  </si>
  <si>
    <t>IF6671327</t>
  </si>
  <si>
    <t>CFMT6706075</t>
  </si>
  <si>
    <t>คุณ ณภัทร  สุรพัฒน์</t>
  </si>
  <si>
    <t>IF6671328</t>
  </si>
  <si>
    <t>700/500 Mbps</t>
  </si>
  <si>
    <t>CFMT6706076</t>
  </si>
  <si>
    <t>คุณ จักรพงศ์ คล้ายจินดา</t>
  </si>
  <si>
    <t>IF6671329</t>
  </si>
  <si>
    <t>CFMT6706078</t>
  </si>
  <si>
    <t>คุณ ณัฐพล บุญราศรี</t>
  </si>
  <si>
    <t>IF6671330</t>
  </si>
  <si>
    <t>CFMT6706079</t>
  </si>
  <si>
    <t>GERT IGNATIUS MARAIS</t>
  </si>
  <si>
    <t>IF6671331</t>
  </si>
  <si>
    <t>FTWD6706003</t>
  </si>
  <si>
    <t>คุณ สัณหณัฐ โชคดุลย์</t>
  </si>
  <si>
    <t>IF6671352-53</t>
  </si>
  <si>
    <t>FTWD6706004</t>
  </si>
  <si>
    <t>คุณ โชติกา จันทร์กระจ่าง</t>
  </si>
  <si>
    <t>IF6671354-55</t>
  </si>
  <si>
    <t>FTMT6706009</t>
  </si>
  <si>
    <t>คุณ เกียรติศักดิ์  รัตนพงษ์</t>
  </si>
  <si>
    <t>IF6671356</t>
  </si>
  <si>
    <t>CFMT6706080</t>
  </si>
  <si>
    <t>คุณ นที  ทองไทย</t>
  </si>
  <si>
    <t>IF6671357</t>
  </si>
  <si>
    <t>CFMT6706081</t>
  </si>
  <si>
    <t>ENNY</t>
  </si>
  <si>
    <t>IF6671358</t>
  </si>
  <si>
    <t>CFMT6706082</t>
  </si>
  <si>
    <t>คุณ นภคดล อยู่กัลยา</t>
  </si>
  <si>
    <t>IF6671359</t>
  </si>
  <si>
    <t>CFPH6706001</t>
  </si>
  <si>
    <t>คุณ จักรกฤษณ์ มีสานุ</t>
  </si>
  <si>
    <t>IF6671360</t>
  </si>
  <si>
    <t xml:space="preserve">100/100 Mbps.  </t>
  </si>
  <si>
    <t>CFPH6706002</t>
  </si>
  <si>
    <t>คุณ พายุ ปานวิเศษ</t>
  </si>
  <si>
    <t>IF6671361</t>
  </si>
  <si>
    <t>CFMT6706083</t>
  </si>
  <si>
    <t>คุณ ทยากร  ดาโรจน์</t>
  </si>
  <si>
    <t>IF6671362</t>
  </si>
  <si>
    <t>CFMT6706084</t>
  </si>
  <si>
    <t>คุณ ธรชญา จูประเสริฐ</t>
  </si>
  <si>
    <t>IF6671363</t>
  </si>
  <si>
    <t>CFMT6706085</t>
  </si>
  <si>
    <t>คุณ นพดล คุณวัฒนานนท์</t>
  </si>
  <si>
    <t>IF6671364</t>
  </si>
  <si>
    <t>CFMT6706086</t>
  </si>
  <si>
    <t>คุณ ธิดารัตน์ ธนมาก</t>
  </si>
  <si>
    <t>IF6671365</t>
  </si>
  <si>
    <t>FTMT6706010</t>
  </si>
  <si>
    <t>คุณ วชิราภรณ์  แก้งวัง</t>
  </si>
  <si>
    <t>IF6671366</t>
  </si>
  <si>
    <t>EOLB6706003</t>
  </si>
  <si>
    <t>คุณ ภาณุวัฒน์  หนูว่อง</t>
  </si>
  <si>
    <t>IF6671367-68</t>
  </si>
  <si>
    <t>FTWD6706005</t>
  </si>
  <si>
    <t>คุณ ศิริรัฐ เทเลอร์</t>
  </si>
  <si>
    <t>IF6671369-70</t>
  </si>
  <si>
    <t>CFHK6706002</t>
  </si>
  <si>
    <t xml:space="preserve">คุณ อภิสรา  ตั้งอรุณสันติ </t>
  </si>
  <si>
    <t>IF6671371-72</t>
  </si>
  <si>
    <t>FTNG6706001</t>
  </si>
  <si>
    <t>คุณ จักรินทร์  เพชรรักษ์</t>
  </si>
  <si>
    <t>IF6671373-74</t>
  </si>
  <si>
    <t>FTMT6706011</t>
  </si>
  <si>
    <t>คุณ ธนเสฏฐ์  แก้วพิบูลย์</t>
  </si>
  <si>
    <t>IF6671375</t>
  </si>
  <si>
    <t>CFMT6706087</t>
  </si>
  <si>
    <t>คุณ สุพรัตน์ สิงเสนา</t>
  </si>
  <si>
    <t>IF6671376</t>
  </si>
  <si>
    <t>CFMT6706088</t>
  </si>
  <si>
    <t>คุณ วรนิษฐา  ปัญญาธิโป</t>
  </si>
  <si>
    <t>IF6671377</t>
  </si>
  <si>
    <t>CFMT6706089</t>
  </si>
  <si>
    <t>คุณ ศิโรรัตน์ สุทธิศักดิ์ศรี</t>
  </si>
  <si>
    <t>IF6671378</t>
  </si>
  <si>
    <t>CFMT6706090</t>
  </si>
  <si>
    <t>ROSEMARIE CABANTAC</t>
  </si>
  <si>
    <t>IF6671379</t>
  </si>
  <si>
    <t>EOHK6706003</t>
  </si>
  <si>
    <t>คุณ อภิชญา จันทะโสม</t>
  </si>
  <si>
    <t>IF6671484</t>
  </si>
  <si>
    <t>FTMT6706013</t>
  </si>
  <si>
    <t>คุณ วรเมธ ภูจอมคา</t>
  </si>
  <si>
    <t>IF6671485</t>
  </si>
  <si>
    <t>CFMT6706092</t>
  </si>
  <si>
    <t>คุณ ภาวินี  ช่วยสุด</t>
  </si>
  <si>
    <t>IF6671486</t>
  </si>
  <si>
    <t>CFMT6706093</t>
  </si>
  <si>
    <t>คุณ ธนัญชนก นักรำ</t>
  </si>
  <si>
    <t>IF6671487</t>
  </si>
  <si>
    <t xml:space="preserve"> FTMT6706012</t>
  </si>
  <si>
    <t>คุณ จอห์นนี่  สเวนสทรุพ</t>
  </si>
  <si>
    <t>IF6671488</t>
  </si>
  <si>
    <t>CFMT6706097</t>
  </si>
  <si>
    <t>คุณ ภคไชย เรืองศรี</t>
  </si>
  <si>
    <t>IF6671489</t>
  </si>
  <si>
    <t>คุณ เรืองฤทธิ์ เกลี้ยงกรแก้ว</t>
  </si>
  <si>
    <t>คุณ ธนกฤต เหล่าอรรคะ</t>
  </si>
  <si>
    <t>คุณ ณิชกานต์ ศรีสมบัติ</t>
  </si>
  <si>
    <t>ROSEMARIE ROSAL</t>
  </si>
  <si>
    <t>คุณ ธนดล ภาณุโชติเสถียรชัย</t>
  </si>
  <si>
    <t>คุณ นันทิชา ปัญญาวิไล</t>
  </si>
  <si>
    <t>IF5671437</t>
  </si>
  <si>
    <t>IF6670704</t>
  </si>
  <si>
    <t>IV6706195</t>
  </si>
  <si>
    <t>IF6670764</t>
  </si>
  <si>
    <t>IF6670765</t>
  </si>
  <si>
    <t>IF6670768</t>
  </si>
  <si>
    <t>FTWD6705004</t>
  </si>
  <si>
    <t>EOWD670601</t>
  </si>
  <si>
    <t>LRLP670601</t>
  </si>
  <si>
    <t>CFMT670633</t>
  </si>
  <si>
    <t>CFMT670634</t>
  </si>
  <si>
    <t>EOLB670601</t>
  </si>
  <si>
    <t>ซีเค แมนชั่น</t>
  </si>
  <si>
    <t>แฟลต 1 ใหม่</t>
  </si>
  <si>
    <t>แฟลต 35 ห้วยขวาง</t>
  </si>
  <si>
    <t xml:space="preserve">เสรีภาพคอนโด  </t>
  </si>
  <si>
    <t xml:space="preserve">ใบเฟิร์นแมนชั่น </t>
  </si>
  <si>
    <t xml:space="preserve">คุณ ธิดารัตน์ โพธิบุตร </t>
  </si>
  <si>
    <t>คุณ ทราย วรรณเสง</t>
  </si>
  <si>
    <t>คุณ นงเยาว์ ไชยคะเนน</t>
  </si>
  <si>
    <t>คุณ ร้อยตะวัน ศรัทธาวงศ์</t>
  </si>
  <si>
    <t>คุณ วีรดา  แหยมเกตุ</t>
  </si>
  <si>
    <t>คุณ พัชรพล หนูสวัสดิ์</t>
  </si>
  <si>
    <t>คุณ  ศิวภากร เพชรชะเอม</t>
  </si>
  <si>
    <t>คุณ กรชนก  สุขศิริ</t>
  </si>
  <si>
    <t>คุณ ศลาศินีย์ ชูทิพย์</t>
  </si>
  <si>
    <t xml:space="preserve">คุณ ธันยพร น้อยยาโน </t>
  </si>
  <si>
    <t xml:space="preserve">คุณ โชติมา  พงษ์ธะนะ </t>
  </si>
  <si>
    <t>คุณ ปรเมศวร์  ลีลาแสงสาย</t>
  </si>
  <si>
    <t>คุณ เอกนัท  เพ็ชราวรรณ</t>
  </si>
  <si>
    <t>คุณ ยุทธนา ชมโคกกรวด</t>
  </si>
  <si>
    <t>คุณ จิรัฐตา แซ่ลิ้ม</t>
  </si>
  <si>
    <t>คุณ ศราวุธ  ดวงสุฤทธิ์</t>
  </si>
  <si>
    <t>คุณ สุกฤษ  เชาว์พลกรัง</t>
  </si>
  <si>
    <t>คุณ กัณฐิกา ธะดวงศร</t>
  </si>
  <si>
    <t>คุณ พันธ์ศักดิ์ บุญโศภณพงศ์</t>
  </si>
  <si>
    <t>คุณ พิมพ์ยดา  เศรษฐกุศลสิริ</t>
  </si>
  <si>
    <t>คุณ ปิยภักษ์ ขุนอินทร</t>
  </si>
  <si>
    <t>คุณ ปุภ พันทุพาน</t>
  </si>
  <si>
    <t>คุณ ธันยพร ขันทอง</t>
  </si>
  <si>
    <t>คุณ ธรรมณุศักดิ์  ศิลปพรหมมาศ</t>
  </si>
  <si>
    <t>คุณ ประดิทรรศณ์ เดชาเลิศทรัพย์</t>
  </si>
  <si>
    <t>คุณ อรุณ  รอดคล้าย</t>
  </si>
  <si>
    <t>คุณ ภาวดี  เพชรสีทอง</t>
  </si>
  <si>
    <t>คุณ ล้วน บุญขันธ์</t>
  </si>
  <si>
    <t xml:space="preserve">คุณ ยุทธนา นุ่มนวล </t>
  </si>
  <si>
    <t>คุณ วรรณภา เอี่ยมพลอยศรี</t>
  </si>
  <si>
    <t>คุณ วรพล  สิงห์เดช</t>
  </si>
  <si>
    <t>GERALDINE  DE LA CRUZ</t>
  </si>
  <si>
    <t>คุณ นันท์มนัส  จันทรวงษ์</t>
  </si>
  <si>
    <t>คุณ รัชนียากร  ปิ่นโต</t>
  </si>
  <si>
    <t>คุณ จักรินทร์  เนี่ยมมา</t>
  </si>
  <si>
    <t>คุณ ภาณุพงศ์  คงเชื้อสาย</t>
  </si>
  <si>
    <t>IF6671756</t>
  </si>
  <si>
    <t>IF6671757</t>
  </si>
  <si>
    <t>IF6671758</t>
  </si>
  <si>
    <t>IF6671759</t>
  </si>
  <si>
    <t>IF6671760</t>
  </si>
  <si>
    <t>IF6671761</t>
  </si>
  <si>
    <t>IF6671762</t>
  </si>
  <si>
    <t>IF6671765</t>
  </si>
  <si>
    <t>IF6671766</t>
  </si>
  <si>
    <t>IF6671767</t>
  </si>
  <si>
    <t>IF6671768-69</t>
  </si>
  <si>
    <t>IF6671770</t>
  </si>
  <si>
    <t>IF6671771</t>
  </si>
  <si>
    <t>IF6671772</t>
  </si>
  <si>
    <t>IF6671773</t>
  </si>
  <si>
    <t>IF6671774</t>
  </si>
  <si>
    <t>IF6671775</t>
  </si>
  <si>
    <t>IF6671776</t>
  </si>
  <si>
    <t>IF6671777</t>
  </si>
  <si>
    <t>IF6671778</t>
  </si>
  <si>
    <t>IF6671779</t>
  </si>
  <si>
    <t>IF6671780</t>
  </si>
  <si>
    <t>IF6671782</t>
  </si>
  <si>
    <t>IF6671783</t>
  </si>
  <si>
    <t>IF6671784</t>
  </si>
  <si>
    <t>IF6671785</t>
  </si>
  <si>
    <t>IF6671786</t>
  </si>
  <si>
    <t>IF6671787</t>
  </si>
  <si>
    <t>IF6671788</t>
  </si>
  <si>
    <t>IF6671789</t>
  </si>
  <si>
    <t>IF6671790</t>
  </si>
  <si>
    <t>IF6671793</t>
  </si>
  <si>
    <t>IF6671794</t>
  </si>
  <si>
    <t>IF6671795</t>
  </si>
  <si>
    <t>IF6671796</t>
  </si>
  <si>
    <t>IF6671797</t>
  </si>
  <si>
    <t>IF6671798</t>
  </si>
  <si>
    <t>IF6671799</t>
  </si>
  <si>
    <t>IF6671800</t>
  </si>
  <si>
    <t>IF6671801</t>
  </si>
  <si>
    <t>CFLP6706001</t>
  </si>
  <si>
    <t>FTNK6706002</t>
  </si>
  <si>
    <t>FTDM6706005</t>
  </si>
  <si>
    <t>FTMT6706014</t>
  </si>
  <si>
    <t>FTMT6706015</t>
  </si>
  <si>
    <t>CFMT6706100</t>
  </si>
  <si>
    <t>CFMT6706101</t>
  </si>
  <si>
    <t>FTMT6706016</t>
  </si>
  <si>
    <t>CFMT6706106</t>
  </si>
  <si>
    <t>CFMT6706107</t>
  </si>
  <si>
    <t>CFMT6706108</t>
  </si>
  <si>
    <t>FTMT6706017</t>
  </si>
  <si>
    <t>CFMT6706110</t>
  </si>
  <si>
    <t>FTWD6706006</t>
  </si>
  <si>
    <t>FTLY6706001</t>
  </si>
  <si>
    <t>CFBT6706003</t>
  </si>
  <si>
    <t>FTMT6706018</t>
  </si>
  <si>
    <t>CFMT6706112</t>
  </si>
  <si>
    <t>CFMT6706113</t>
  </si>
  <si>
    <t>CFMT6706115</t>
  </si>
  <si>
    <t>CFMT6706116</t>
  </si>
  <si>
    <t>CFMT6706117</t>
  </si>
  <si>
    <t>CFBT6706004</t>
  </si>
  <si>
    <t>FTMT6706019</t>
  </si>
  <si>
    <t>FTMT6706020</t>
  </si>
  <si>
    <t>FTMT6706021</t>
  </si>
  <si>
    <t>FTMT6706022</t>
  </si>
  <si>
    <t>CFMT6706118</t>
  </si>
  <si>
    <t>CFMT6706119</t>
  </si>
  <si>
    <t>CFMT6706120</t>
  </si>
  <si>
    <t>FTWD6706007</t>
  </si>
  <si>
    <t>CFDD6706003</t>
  </si>
  <si>
    <t>FTDM6706006</t>
  </si>
  <si>
    <t>FTMT6706023</t>
  </si>
  <si>
    <t>FTMT6706024</t>
  </si>
  <si>
    <t>CFMT6706121</t>
  </si>
  <si>
    <t>CFMT6706122</t>
  </si>
  <si>
    <t>CFMT6706123</t>
  </si>
  <si>
    <t>CFMT6706124</t>
  </si>
  <si>
    <t>CFMT6706125</t>
  </si>
  <si>
    <t>ลาซาลพาร์คคอนโด</t>
  </si>
  <si>
    <t>แฟลต ช.2 ดินแดง</t>
  </si>
  <si>
    <t>ส่วนกลางทีมB2C (เข้าบัญชีคุณสุเทพ)</t>
  </si>
  <si>
    <t>CFR56706001</t>
  </si>
  <si>
    <t>คุณ พรนภา ภักดิ์สำราญ</t>
  </si>
  <si>
    <t>IF7670538</t>
  </si>
  <si>
    <t>CFLP6707001</t>
  </si>
  <si>
    <t>คุณ จุฬาลักษณ์ พึ่งนา</t>
  </si>
  <si>
    <t>IF7670800</t>
  </si>
  <si>
    <t>FTMT6707005</t>
  </si>
  <si>
    <t>คุณ ธนารักษ์  สิงห์จู</t>
  </si>
  <si>
    <t>IF7670801</t>
  </si>
  <si>
    <t>FTMT6707006</t>
  </si>
  <si>
    <t>คุณ พิเชฐพงศ์  นิติกาญจนา</t>
  </si>
  <si>
    <t>IF7670802</t>
  </si>
  <si>
    <t>FTMT6707007</t>
  </si>
  <si>
    <t>คุณ ปฏิญญา  สุริยาวงศ์</t>
  </si>
  <si>
    <t>IF7670803</t>
  </si>
  <si>
    <t>CFMT6707028</t>
  </si>
  <si>
    <t>คุณ กานต์รวี  กฤตาคม</t>
  </si>
  <si>
    <t>IF7670804</t>
  </si>
  <si>
    <t>CFMT6707029</t>
  </si>
  <si>
    <t>คุณ นพวงศ์  วงศ์กองแก้ว</t>
  </si>
  <si>
    <t>IF7670805</t>
  </si>
  <si>
    <t>CFMT6707030</t>
  </si>
  <si>
    <t>คุณ ปิยะณัฐ พลายมี</t>
  </si>
  <si>
    <t>IF7670806</t>
  </si>
  <si>
    <t>CFUD6707003</t>
  </si>
  <si>
    <t>คุณ เฉลิมพล ยอดโยธี</t>
  </si>
  <si>
    <t>IF7670807-08</t>
  </si>
  <si>
    <t>EOLB6707002</t>
  </si>
  <si>
    <t>คุณ กานต์ ผ่องแผ้ว</t>
  </si>
  <si>
    <t>IF7670809</t>
  </si>
  <si>
    <t>CFMT6707032</t>
  </si>
  <si>
    <t>Miss.Glory babe Bufias</t>
  </si>
  <si>
    <t>IF7670810</t>
  </si>
  <si>
    <t>CFMT6707033</t>
  </si>
  <si>
    <t>คุณ กรวรรณ  หมวกกุล</t>
  </si>
  <si>
    <t>IF7670811</t>
  </si>
  <si>
    <t>CFMT6707034</t>
  </si>
  <si>
    <t>คุณ พลกฤต  อุดมศิลป์</t>
  </si>
  <si>
    <t>IF7670812</t>
  </si>
  <si>
    <t>CFMT6707035</t>
  </si>
  <si>
    <t>คุณ รัชชานนท์ ชูเกียรติเถกิง</t>
  </si>
  <si>
    <t>IF7670813</t>
  </si>
  <si>
    <t>CFMT6707036</t>
  </si>
  <si>
    <t>คุณ กรรณิกา  ดวงบรรเทา</t>
  </si>
  <si>
    <t>IF7670814</t>
  </si>
  <si>
    <t>CFMT6707037</t>
  </si>
  <si>
    <t>คุณ พิธาร  ประวารี</t>
  </si>
  <si>
    <t>IF7670815</t>
  </si>
  <si>
    <t>CFMT6707038</t>
  </si>
  <si>
    <t>คุณ ชณิกา เกตุอ่ำ</t>
  </si>
  <si>
    <t>IF7670816</t>
  </si>
  <si>
    <t>FTMT6707008</t>
  </si>
  <si>
    <t>คุณ อภิชญา ธรรมทรัพย์</t>
  </si>
  <si>
    <t>IF7670817</t>
  </si>
  <si>
    <t>CFWD6707004</t>
  </si>
  <si>
    <t>NAN AYE HTWE</t>
  </si>
  <si>
    <t>IF7670818</t>
  </si>
  <si>
    <t>CFHK6707001</t>
  </si>
  <si>
    <t>คุณ ธิดา เกิดเรณู</t>
  </si>
  <si>
    <t>IF7670819-20</t>
  </si>
  <si>
    <t>CFDD6707001</t>
  </si>
  <si>
    <t>คุณ ธัญชนก ขันทอง</t>
  </si>
  <si>
    <t>IF7670821</t>
  </si>
  <si>
    <t>CFBT6707002</t>
  </si>
  <si>
    <t>คุณ ยุพา พานเงิน</t>
  </si>
  <si>
    <t>IF7670822-23</t>
  </si>
  <si>
    <t>CFMT6707039</t>
  </si>
  <si>
    <t>คุณ สุริยา เหล่ากวางโจน</t>
  </si>
  <si>
    <t>IF7670824</t>
  </si>
  <si>
    <t>CFMT6707040</t>
  </si>
  <si>
    <t>คุณ กัญญาวีร์  คงมี</t>
  </si>
  <si>
    <t>IF7670825</t>
  </si>
  <si>
    <t xml:space="preserve">700/500 Mbps. </t>
  </si>
  <si>
    <t>CFMT6707041</t>
  </si>
  <si>
    <t>คุณ สุภาวดี  หมื่นลูกท้าว</t>
  </si>
  <si>
    <t>IF7670826</t>
  </si>
  <si>
    <t>CFMT6707042</t>
  </si>
  <si>
    <t>คุณ กฤติยา อ่อนสมบูรณ์</t>
  </si>
  <si>
    <t>IF7670827</t>
  </si>
  <si>
    <t>CFMT6707044</t>
  </si>
  <si>
    <t>คุณ กนกวรรณ ทองศรี</t>
  </si>
  <si>
    <t>IF7670828</t>
  </si>
  <si>
    <t>FTMT6707009</t>
  </si>
  <si>
    <t xml:space="preserve">คุณ ดวงสมร  วรเนตร </t>
  </si>
  <si>
    <t>IF7670829</t>
  </si>
  <si>
    <t>EOLB6707003</t>
  </si>
  <si>
    <t>คุณ จักรกฤษ มิ่งจันทึก</t>
  </si>
  <si>
    <t>IF7670913-14</t>
  </si>
  <si>
    <t xml:space="preserve">50/50 Mbps. </t>
  </si>
  <si>
    <t>CFMT6707047</t>
  </si>
  <si>
    <t>คุณ หทัยรัชย์  มาลี</t>
  </si>
  <si>
    <t>IF7670915</t>
  </si>
  <si>
    <t>CFMT6707048</t>
  </si>
  <si>
    <t>คุณ ปธานิน  รักบุญ</t>
  </si>
  <si>
    <t>IF7670916</t>
  </si>
  <si>
    <t>CFMT6707049</t>
  </si>
  <si>
    <t>พ.ต.ท.อภิจิต วิภาสธีรวงศ์</t>
  </si>
  <si>
    <t>IF7670917</t>
  </si>
  <si>
    <t>CFMT6707051</t>
  </si>
  <si>
    <t xml:space="preserve">คุณ เมธา พุฒทอง </t>
  </si>
  <si>
    <t>IF7670918</t>
  </si>
  <si>
    <t>CFMT6707053</t>
  </si>
  <si>
    <t>คุณ แพรว  กาญจนวาจ</t>
  </si>
  <si>
    <t>IF7670919</t>
  </si>
  <si>
    <t>CFMT6707054</t>
  </si>
  <si>
    <t>คุณ ธีระพล โตฉิม</t>
  </si>
  <si>
    <t>IF7670920</t>
  </si>
  <si>
    <t>CFDD6707002</t>
  </si>
  <si>
    <t>คุณ นริสา ณะอิ่น</t>
  </si>
  <si>
    <t>IF7670921</t>
  </si>
  <si>
    <t>CFUD6707004</t>
  </si>
  <si>
    <t xml:space="preserve">คุณ เกรียงศักดิ์ อินทะรังษี </t>
  </si>
  <si>
    <t>IF7670936-37</t>
  </si>
  <si>
    <t>CFBT6707003</t>
  </si>
  <si>
    <t>DINH THI THANH</t>
  </si>
  <si>
    <t>IF7670938-39</t>
  </si>
  <si>
    <t>CFMT6707055</t>
  </si>
  <si>
    <t>คุณ สุกฤต รัศมีโชติ</t>
  </si>
  <si>
    <t>IF7670940</t>
  </si>
  <si>
    <t>CFMT6707056</t>
  </si>
  <si>
    <t>คุณ ศิริวรรณ  เดนีสัน</t>
  </si>
  <si>
    <t>IF7670941</t>
  </si>
  <si>
    <t>CFMT6707057</t>
  </si>
  <si>
    <t>คุณ จตุรพร  เหลื่อมเพ็ชร</t>
  </si>
  <si>
    <t>IF7670942</t>
  </si>
  <si>
    <t>EOWD6707002</t>
  </si>
  <si>
    <t>TRAN DUC DINH</t>
  </si>
  <si>
    <t>IF7670943-44</t>
  </si>
  <si>
    <t>CFMT6707058</t>
  </si>
  <si>
    <t>คุณ พิมลวัลย์  ชุ่มใจ</t>
  </si>
  <si>
    <t>IF7670945</t>
  </si>
  <si>
    <t>CFMT6707059</t>
  </si>
  <si>
    <t>MARN PYAE HAN</t>
  </si>
  <si>
    <t>IF7670946</t>
  </si>
  <si>
    <t>CFMT6707060</t>
  </si>
  <si>
    <t>คุณ จารวี เวชพิทักษ์</t>
  </si>
  <si>
    <t>IF7670947</t>
  </si>
  <si>
    <t>CFMT6707061</t>
  </si>
  <si>
    <t>IF7670948</t>
  </si>
  <si>
    <t>CFMT6707062</t>
  </si>
  <si>
    <t>คุณ ทัศนีย์  รอดทิม</t>
  </si>
  <si>
    <t>IF7670949</t>
  </si>
  <si>
    <t>CFMT6707063</t>
  </si>
  <si>
    <t>IF7670950</t>
  </si>
  <si>
    <t>FTMT6707011</t>
  </si>
  <si>
    <t>คุณ ภาสกร กษมกุลพิสิฐ</t>
  </si>
  <si>
    <t>IF7670952</t>
  </si>
  <si>
    <t>EOLB6707004</t>
  </si>
  <si>
    <t>คุณ อรุณวรรณ  มุกแก้ว</t>
  </si>
  <si>
    <t>IF7670953-54</t>
  </si>
  <si>
    <t>FTDM6707001</t>
  </si>
  <si>
    <t>คุณ สุพัตรา รินชัย</t>
  </si>
  <si>
    <t>IF7670955-56</t>
  </si>
  <si>
    <t>CFMT6707064</t>
  </si>
  <si>
    <t>คุณ สึคะสะ พาภักดี</t>
  </si>
  <si>
    <t>IF7670957</t>
  </si>
  <si>
    <t>CFMT6707065</t>
  </si>
  <si>
    <t>คุณ กรรกนก  เย็นนิกร</t>
  </si>
  <si>
    <t>IF7670958</t>
  </si>
  <si>
    <t>CFMT6707066</t>
  </si>
  <si>
    <t>คุณ วีรกานต์ แก้วมา</t>
  </si>
  <si>
    <t>IF7670959</t>
  </si>
  <si>
    <t>CFMT6707067</t>
  </si>
  <si>
    <t>คุณ กีรติ พงศธรจริง</t>
  </si>
  <si>
    <t>IF7670960</t>
  </si>
  <si>
    <t>CFMT6707068</t>
  </si>
  <si>
    <t>คุณ ณัฐภัทร  อินทนาคม</t>
  </si>
  <si>
    <t>IF7670961</t>
  </si>
  <si>
    <t>CFMT6707069</t>
  </si>
  <si>
    <t>คุณ คุณานนท์ ศรีโสภา</t>
  </si>
  <si>
    <t>IF7670962</t>
  </si>
  <si>
    <t>FTLB6707008</t>
  </si>
  <si>
    <t>คุณ พัชรพล ผลาชัย</t>
  </si>
  <si>
    <t>IF7670963-64</t>
  </si>
  <si>
    <t>FTLB6707009</t>
  </si>
  <si>
    <t>คุณ วิชชากร  สุขคำมี</t>
  </si>
  <si>
    <t>IF7670965-66</t>
  </si>
  <si>
    <t>CFPH6707001</t>
  </si>
  <si>
    <t>คุณ สัมพันธมิตร  บุญสำเร็จ</t>
  </si>
  <si>
    <t>IF7670967</t>
  </si>
  <si>
    <t>FTMT6707012</t>
  </si>
  <si>
    <t>คุณ มนัญญกรณ์ วงษ์เคี่ยม</t>
  </si>
  <si>
    <t>IF7670968</t>
  </si>
  <si>
    <t>CFMT6707071</t>
  </si>
  <si>
    <t>คุณ สุริยา  ปุยสูงเนิน</t>
  </si>
  <si>
    <t>IF7670969</t>
  </si>
  <si>
    <t>CFMT6707072</t>
  </si>
  <si>
    <t>คุณ อติชาต จันทรินทุ</t>
  </si>
  <si>
    <t>IF7670970</t>
  </si>
  <si>
    <t>CFMT6707073</t>
  </si>
  <si>
    <t>คุณ ณรงค์ศักดิ์  ส่องศิริ</t>
  </si>
  <si>
    <t>IF7670971</t>
  </si>
  <si>
    <t>CFMT6707074</t>
  </si>
  <si>
    <t>คุณ อัมพร  สังข์ทอง</t>
  </si>
  <si>
    <t>IF7670972</t>
  </si>
  <si>
    <t>CFWD6707005</t>
  </si>
  <si>
    <t>คุณ ฐานุตม์ จันทร์กระจ่าง</t>
  </si>
  <si>
    <t>IF7671052-53</t>
  </si>
  <si>
    <t>CFMT6707075</t>
  </si>
  <si>
    <t>คุณ จิราพร  ชุมบางหมัง</t>
  </si>
  <si>
    <t>IF7671054</t>
  </si>
  <si>
    <t>EOHK6707001</t>
  </si>
  <si>
    <t>คุณ อารียา ทองหล่อ</t>
  </si>
  <si>
    <t>IF7671055-56</t>
  </si>
  <si>
    <t>50/50  Mbps.</t>
  </si>
  <si>
    <t>CFMT6707078</t>
  </si>
  <si>
    <t>คุณ ศุภวิชญ์ จิตรอักษร</t>
  </si>
  <si>
    <t>IF7671057</t>
  </si>
  <si>
    <t>CFMT6707079</t>
  </si>
  <si>
    <t>คุณ เฟื่องฟ้า ศรีแย้มวงษ์</t>
  </si>
  <si>
    <t>IF7671058</t>
  </si>
  <si>
    <t>CFMT6707076</t>
  </si>
  <si>
    <t>คุณ ชนม์นิภา ขันธ์สุวรรณ</t>
  </si>
  <si>
    <t>IF7671059</t>
  </si>
  <si>
    <t>FTDM6707002</t>
  </si>
  <si>
    <t>คุณ สมบัติ  เริงวิจิตรา</t>
  </si>
  <si>
    <t>IF7671060-61</t>
  </si>
  <si>
    <t>CFHK6707002</t>
  </si>
  <si>
    <t>คุณ ไอรินทร์  รุจิโรจน์ดิลกกุล</t>
  </si>
  <si>
    <t>IF7671062-63</t>
  </si>
  <si>
    <t>CFMT6707081</t>
  </si>
  <si>
    <t>IF7671064</t>
  </si>
  <si>
    <t>CFMT6707080</t>
  </si>
  <si>
    <t>คุณ อภิสิทธิ์  ศรีวัง</t>
  </si>
  <si>
    <t>IF7671065</t>
  </si>
  <si>
    <t>CFMT6707082</t>
  </si>
  <si>
    <t>คุณ บุณยธร  จี้กังวาฬ</t>
  </si>
  <si>
    <t>IF7671066</t>
  </si>
  <si>
    <t>CFMT6707083</t>
  </si>
  <si>
    <t>คุณ มงคล จบศักดิ์สาย</t>
  </si>
  <si>
    <t>IF7671067</t>
  </si>
  <si>
    <t>FTDM6707003</t>
  </si>
  <si>
    <t>คุณ มณกวี  กรวยทอง</t>
  </si>
  <si>
    <t>IF7671068-69</t>
  </si>
  <si>
    <t>FTMT6707013</t>
  </si>
  <si>
    <t>คุณ เมษ พิกัดพจมานเหมาะ</t>
  </si>
  <si>
    <t>IF7671070</t>
  </si>
  <si>
    <t>700/500  Mpbs</t>
  </si>
  <si>
    <t>CFMT6707085</t>
  </si>
  <si>
    <t>คุณ อัครพล  แผ่นทอง</t>
  </si>
  <si>
    <t>IF7671071</t>
  </si>
  <si>
    <t xml:space="preserve">500/500 Mbps. </t>
  </si>
  <si>
    <t>CFMT6707086</t>
  </si>
  <si>
    <t>คุณ ประกาศิต ไชยคุณ</t>
  </si>
  <si>
    <t>IF7671072</t>
  </si>
  <si>
    <t>CFMT6707088</t>
  </si>
  <si>
    <t>คุณ ธีราพร ไถวศิลป์</t>
  </si>
  <si>
    <t>IF7671073</t>
  </si>
  <si>
    <t>CFMT6707090</t>
  </si>
  <si>
    <t>คุณ รัตติกาล  โฟกท์</t>
  </si>
  <si>
    <t>IF7671075</t>
  </si>
  <si>
    <t>CFMT6707091</t>
  </si>
  <si>
    <t>คุณ  ศุภกร ไตรยขันธ์</t>
  </si>
  <si>
    <t>IF7671076</t>
  </si>
  <si>
    <t>CFMT6707092</t>
  </si>
  <si>
    <t>คุณ เบญญาภา วงศ์ปัญญา</t>
  </si>
  <si>
    <t>IF7671077</t>
  </si>
  <si>
    <t>CFMT6707093</t>
  </si>
  <si>
    <t>คุณ รัชพงษ์ สิริจริยาพร</t>
  </si>
  <si>
    <t>IF7671078</t>
  </si>
  <si>
    <t>CFMT6707094</t>
  </si>
  <si>
    <t>คุณ ตะวัน อาทรธรรมคุณ</t>
  </si>
  <si>
    <t>IF7671079</t>
  </si>
  <si>
    <t>CFMT6707095</t>
  </si>
  <si>
    <t>คุณ ธนภรณ์  รัตนมณี</t>
  </si>
  <si>
    <t>IF7671080</t>
  </si>
  <si>
    <t>CFMT6707096</t>
  </si>
  <si>
    <t>คุณ ธันยลักษณ์  ธงศิลา</t>
  </si>
  <si>
    <t>IF7671081</t>
  </si>
  <si>
    <t>CFMT6707097</t>
  </si>
  <si>
    <t>คุณ อัญเชิญ แก้วสำโรง</t>
  </si>
  <si>
    <t>IF7671082</t>
  </si>
  <si>
    <t>FTMT6707014</t>
  </si>
  <si>
    <t>คุณ สุธิดา  แหมวงศ์</t>
  </si>
  <si>
    <t>IF7671084</t>
  </si>
  <si>
    <t xml:space="preserve">คอนโดตึกพระราม 5 </t>
  </si>
  <si>
    <t>เอช.อาร์.เรสซิเดนซ์ 3</t>
  </si>
  <si>
    <t>นางสาวอรอุมา เพ็งจางศ</t>
  </si>
  <si>
    <t>โชคดีฟอร์จูน</t>
  </si>
  <si>
    <t xml:space="preserve">แฟลต 4 ห้วยขวาง </t>
  </si>
  <si>
    <t>แฟลต ค1 ดินแดง</t>
  </si>
  <si>
    <t>อาคารชุดบางใหญ่คอนโดทาวน์</t>
  </si>
  <si>
    <t>แฟลต 8 ชั้น</t>
  </si>
  <si>
    <t xml:space="preserve">คอนโดบางใหญ่ </t>
  </si>
  <si>
    <t>สิปปกร อพาร์ทเมนท์</t>
  </si>
  <si>
    <t>อาคาร เดอะริช</t>
  </si>
  <si>
    <t>12 คอนโดทาวน์</t>
  </si>
  <si>
    <t>อาคาร สุรัชนี</t>
  </si>
  <si>
    <t>CFR56704002</t>
  </si>
  <si>
    <t>คุณ ยุภาวรรณ ชิดตะขบ</t>
  </si>
  <si>
    <t>IF5671007</t>
  </si>
  <si>
    <t>FTLB6705002</t>
  </si>
  <si>
    <t>คุณ อรอุมา บุญมาป้อ</t>
  </si>
  <si>
    <t>IF6671823</t>
  </si>
  <si>
    <t>คุณ ชยุตม์ พงษ์สำราญ</t>
  </si>
  <si>
    <t>IF6671852</t>
  </si>
  <si>
    <t>FTLB6705004</t>
  </si>
  <si>
    <t>คุณ ณัฐภัทร กิจเจา</t>
  </si>
  <si>
    <t>IF6671824</t>
  </si>
  <si>
    <t>FTLB6705005</t>
  </si>
  <si>
    <t>คุณ ชินวัตร บินรัตแก้ว</t>
  </si>
  <si>
    <t>IF6671825</t>
  </si>
  <si>
    <t>FTLB6706001</t>
  </si>
  <si>
    <t>คุณ อรรคพล เมืองฮาม</t>
  </si>
  <si>
    <t>IF6671853</t>
  </si>
  <si>
    <t>FTLB6706002</t>
  </si>
  <si>
    <t>คุณ รัญชิดา ชื่นจิตร</t>
  </si>
  <si>
    <t>IF6671854</t>
  </si>
  <si>
    <t>FTLB6706003</t>
  </si>
  <si>
    <t>คุณ ศุภวิชญ์ นาคเวช</t>
  </si>
  <si>
    <t>IF6671855</t>
  </si>
  <si>
    <t>FTLB6706004</t>
  </si>
  <si>
    <t xml:space="preserve">คุณ สุภาพร เขียวแกร </t>
  </si>
  <si>
    <t>IF6671856</t>
  </si>
  <si>
    <t>FTLB6706005</t>
  </si>
  <si>
    <t>คุณ รวงข้าว คำรณฤทธิศร</t>
  </si>
  <si>
    <t>IF6671857</t>
  </si>
  <si>
    <t>FTLB6706006</t>
  </si>
  <si>
    <t>คุณ สหนิติ สีหากูล</t>
  </si>
  <si>
    <t>IF6671858</t>
  </si>
  <si>
    <t>FTLB6706007</t>
  </si>
  <si>
    <t>คุณ ลายไทย ฉิมทัด</t>
  </si>
  <si>
    <t>IF6671859</t>
  </si>
  <si>
    <t>FTLB6706008</t>
  </si>
  <si>
    <t>คุณ อริญชย์  เนลเลปเชนโก้</t>
  </si>
  <si>
    <t>IF6671860</t>
  </si>
  <si>
    <t>FTLB6706009</t>
  </si>
  <si>
    <t>คุณ ธนานนท์  กาญวิทยี</t>
  </si>
  <si>
    <t>IF6671861</t>
  </si>
  <si>
    <t>FTLB6706010</t>
  </si>
  <si>
    <t>คุณ ปวริศร์ อิสาน</t>
  </si>
  <si>
    <t>IF6671862</t>
  </si>
  <si>
    <t>FTLB6706011</t>
  </si>
  <si>
    <t>คุณ ศุภโชค  บำรุงสุข</t>
  </si>
  <si>
    <t>IF6671863</t>
  </si>
  <si>
    <t>CFUD6707001</t>
  </si>
  <si>
    <t>คุณ บุญทวี สว่างอารมณ์</t>
  </si>
  <si>
    <t>IF7670724</t>
  </si>
  <si>
    <t xml:space="preserve">200/200 Mbps. </t>
  </si>
  <si>
    <t>CFWD6707002</t>
  </si>
  <si>
    <t xml:space="preserve">คุณ อรกัญญา พันธ์ภูงา </t>
  </si>
  <si>
    <t>IF7670725</t>
  </si>
  <si>
    <t>CFWD6707001</t>
  </si>
  <si>
    <t>คุณ สกุณา แสงลำดวน</t>
  </si>
  <si>
    <t>IF7670726</t>
  </si>
  <si>
    <t>CFMT6707004</t>
  </si>
  <si>
    <t>คุณ ณภัทร์วรัญญ์ นันทสินธุ์</t>
  </si>
  <si>
    <t>IF7670727</t>
  </si>
  <si>
    <t xml:space="preserve">500/500Mpbs </t>
  </si>
  <si>
    <t>CFMT6707001</t>
  </si>
  <si>
    <t xml:space="preserve">คุณ เหมวิช หัธวัธน์ </t>
  </si>
  <si>
    <t>IF7670728</t>
  </si>
  <si>
    <t xml:space="preserve"> CFMT6707005</t>
  </si>
  <si>
    <t>คุณ กัญญ์วรา พัวพันธุ์</t>
  </si>
  <si>
    <t>IF7670729</t>
  </si>
  <si>
    <t xml:space="preserve"> CFMT6707006</t>
  </si>
  <si>
    <t>คุณ ชลิสา โลหะแสงทอง</t>
  </si>
  <si>
    <t>IF7670730</t>
  </si>
  <si>
    <t>CFMT6707007</t>
  </si>
  <si>
    <t xml:space="preserve">คุณ มะลิ ศรีสัทธา 
</t>
  </si>
  <si>
    <t>IF7670731</t>
  </si>
  <si>
    <t>CFMT6707008</t>
  </si>
  <si>
    <t>คุณ ธนภัทร  พวงแก้ว</t>
  </si>
  <si>
    <t>IF7670732</t>
  </si>
  <si>
    <t>EOUD6707001</t>
  </si>
  <si>
    <t>คุณ สมชาย เอียดขนาน</t>
  </si>
  <si>
    <t>IF7670733</t>
  </si>
  <si>
    <t xml:space="preserve">50/50 Mbps </t>
  </si>
  <si>
    <t>EOWD6707001</t>
  </si>
  <si>
    <t>คุณ SAI TUN AUNG MYANMAR</t>
  </si>
  <si>
    <t>IF7670734</t>
  </si>
  <si>
    <t>CFWD6707003</t>
  </si>
  <si>
    <t xml:space="preserve">คุณ ภัทรานิษฐ์ เรืองยศศิริกุล </t>
  </si>
  <si>
    <t>IF7670735</t>
  </si>
  <si>
    <t>EOLB6707001</t>
  </si>
  <si>
    <t>คุณ ธิติวัฒน์  สัมพันธ์ุเดชสกุล</t>
  </si>
  <si>
    <t>IF7670736</t>
  </si>
  <si>
    <t>CFMT6707009</t>
  </si>
  <si>
    <t>คุณ เปรมากร คล้ายพงษ์</t>
  </si>
  <si>
    <t>IF7670737</t>
  </si>
  <si>
    <t>CFMT6707010</t>
  </si>
  <si>
    <t>คุณ ปริมาภรณ์  เกิดดำ</t>
  </si>
  <si>
    <t>IF7670738</t>
  </si>
  <si>
    <t>CFMT6707011</t>
  </si>
  <si>
    <t>คุณ เฌอรดา  ชนะวรรโณ</t>
  </si>
  <si>
    <t>IF7670739</t>
  </si>
  <si>
    <t>CFMT6707012</t>
  </si>
  <si>
    <t>คุณ ชมพูภัทร  บรรลือทรัพย์</t>
  </si>
  <si>
    <t>IF7670740</t>
  </si>
  <si>
    <t>CFMT6707013</t>
  </si>
  <si>
    <t>คุณ ทัศน์เทพ  ลิมปาภรณ์</t>
  </si>
  <si>
    <t>IF7670741</t>
  </si>
  <si>
    <t>CFMT6707014</t>
  </si>
  <si>
    <t>คุณ สุรศักดิ์ บุพศิริ</t>
  </si>
  <si>
    <t>IF7670742</t>
  </si>
  <si>
    <t>CFMT6707015</t>
  </si>
  <si>
    <t>คุณ พชรพล ส่ำประเสริฐ</t>
  </si>
  <si>
    <t>IF7670743</t>
  </si>
  <si>
    <t>CFMT6707016</t>
  </si>
  <si>
    <t>คุณ การัณย์  กองแก้ว</t>
  </si>
  <si>
    <t>IF7670744</t>
  </si>
  <si>
    <t>FTLB6707003</t>
  </si>
  <si>
    <t>คุณ พิพรรธน์พงศ์  พันธ์ุพฤกษ์</t>
  </si>
  <si>
    <t>IF7670745</t>
  </si>
  <si>
    <t>FTMT6707001</t>
  </si>
  <si>
    <t>คุณ กรีลดา  ดารารัสมี</t>
  </si>
  <si>
    <t>IF7670746</t>
  </si>
  <si>
    <t>FTMT6707002</t>
  </si>
  <si>
    <t>คุณ กรวิชญ์ ดีมี</t>
  </si>
  <si>
    <t>IF7670747</t>
  </si>
  <si>
    <t>FTMT6707003</t>
  </si>
  <si>
    <t>คุณ ปรัญชัย จันทร์หอมกุล</t>
  </si>
  <si>
    <t>IF7670748</t>
  </si>
  <si>
    <t>CFMT6707017</t>
  </si>
  <si>
    <t>IF7670749</t>
  </si>
  <si>
    <t>CFMT6707018</t>
  </si>
  <si>
    <t>คุณ เดือนเพ็ญ คำแดง</t>
  </si>
  <si>
    <t>IF7670750</t>
  </si>
  <si>
    <t>CFMT6707019</t>
  </si>
  <si>
    <t>คุณ ธนกฤต  ร้านพจน์</t>
  </si>
  <si>
    <t>IF7670751</t>
  </si>
  <si>
    <t>CFBT6707001</t>
  </si>
  <si>
    <t>คุณ ปรมิทธิกร แต้มทอง</t>
  </si>
  <si>
    <t>IF7670752</t>
  </si>
  <si>
    <t>FTMT6707004</t>
  </si>
  <si>
    <t>คุณ จารุทัศน์ ภควโพธิ์ธัญ</t>
  </si>
  <si>
    <t>IF7670754</t>
  </si>
  <si>
    <t>CFMT6707020</t>
  </si>
  <si>
    <t>คุณ โบนัส  เจริญสวัสดิ์</t>
  </si>
  <si>
    <t>IF7670755</t>
  </si>
  <si>
    <t>CFMT6707021</t>
  </si>
  <si>
    <t>คุณ ธนิษฐา นิติการ</t>
  </si>
  <si>
    <t>IF7670756</t>
  </si>
  <si>
    <t>CFMT6707022</t>
  </si>
  <si>
    <t>IF7670757</t>
  </si>
  <si>
    <t>CFMT6707023</t>
  </si>
  <si>
    <t>คุณ สุมินตรา ศิริวัฒน์ภัทรา</t>
  </si>
  <si>
    <t>IF7670758</t>
  </si>
  <si>
    <t>CFMT6707024</t>
  </si>
  <si>
    <t>คุณ มงคล ขุมทอง</t>
  </si>
  <si>
    <t>IF7670759</t>
  </si>
  <si>
    <t>CFMT6707025</t>
  </si>
  <si>
    <t>คุณ ณัฐกิตติ์  ชูศรี</t>
  </si>
  <si>
    <t>IF7670760</t>
  </si>
  <si>
    <t>CFMT6707026</t>
  </si>
  <si>
    <t>คุณ ภวัต  คงวัฒนกุล</t>
  </si>
  <si>
    <t>IF7670761</t>
  </si>
  <si>
    <t>CFMT6707027</t>
  </si>
  <si>
    <t>คุณ ชัยวัฒน์  ตันศิริ</t>
  </si>
  <si>
    <t>IF7670762</t>
  </si>
  <si>
    <t>200/200  Mbps.</t>
  </si>
  <si>
    <t>CFHK6707005</t>
  </si>
  <si>
    <t>คุณ บุศรา พรมมาสะ</t>
  </si>
  <si>
    <t>IF7671408-09</t>
  </si>
  <si>
    <t>CFLP6707002</t>
  </si>
  <si>
    <t>คุณ พรภิรมย์  ชาภา</t>
  </si>
  <si>
    <t>IF7671410-11</t>
  </si>
  <si>
    <t>CFWD6707006</t>
  </si>
  <si>
    <t>คุณ ประสาท เรืองฤทธิ์</t>
  </si>
  <si>
    <t>IF7671412-13</t>
  </si>
  <si>
    <t>CFHK6707006</t>
  </si>
  <si>
    <t>คุณ สุวรรณา วัฒยา</t>
  </si>
  <si>
    <t xml:space="preserve">IF7671414
</t>
  </si>
  <si>
    <t>CFMT6707101</t>
  </si>
  <si>
    <t>คุณ นลินา  ชัยสนาม</t>
  </si>
  <si>
    <t>IF7671415</t>
  </si>
  <si>
    <t>CFMT6707102</t>
  </si>
  <si>
    <t>คุณ สุภนิช  สุทธิอาจ</t>
  </si>
  <si>
    <t>IF7671416</t>
  </si>
  <si>
    <t>CFMT6707105</t>
  </si>
  <si>
    <t>คุณ ปิยวัฒน์  วิโรจน์กิจไพบูลย์</t>
  </si>
  <si>
    <t>IF7671417</t>
  </si>
  <si>
    <t>CFMT6707106</t>
  </si>
  <si>
    <t>คุณ จารุนันท์ เหมนิธิ</t>
  </si>
  <si>
    <t>IF7671418</t>
  </si>
  <si>
    <t>CFMT6707107</t>
  </si>
  <si>
    <t>คุณ เรณู  กิจสุทธิพงศ์</t>
  </si>
  <si>
    <t>IF7671419</t>
  </si>
  <si>
    <t>CFMT6707108</t>
  </si>
  <si>
    <t>คุณ กัลยาณี แขกวงษ์</t>
  </si>
  <si>
    <t>IF7671420</t>
  </si>
  <si>
    <t>CFMT6707109</t>
  </si>
  <si>
    <t>คุณ พงษ์พันธ์ กาละพันธ์</t>
  </si>
  <si>
    <t>IF7671421</t>
  </si>
  <si>
    <t>CFMT6707111</t>
  </si>
  <si>
    <t>คุณ อภิรัชช์  ญาติคำ</t>
  </si>
  <si>
    <t>IF7671422</t>
  </si>
  <si>
    <t>CFMT6707112</t>
  </si>
  <si>
    <t>คุณ ปรินทร จันทร์หอม</t>
  </si>
  <si>
    <t>IF7671423</t>
  </si>
  <si>
    <t>FTSK6707001</t>
  </si>
  <si>
    <t>คุณ วิภารัตน์ สุขบำเพิง</t>
  </si>
  <si>
    <t>IF7671424</t>
  </si>
  <si>
    <t>FTLB6707011</t>
  </si>
  <si>
    <t xml:space="preserve">คุณ พงศธร  ภัทรวุฒิวงศ์ </t>
  </si>
  <si>
    <t>IF7671425</t>
  </si>
  <si>
    <t>แอร์พอร์ต ลอดจ์</t>
  </si>
  <si>
    <t>อาคาร Airport Living</t>
  </si>
  <si>
    <t>BK อพาร์ทเม้น</t>
  </si>
  <si>
    <t>คอนโดบางใหญ่ A1</t>
  </si>
  <si>
    <t xml:space="preserve">แฟลตห้วยขวาง แฟลต27 </t>
  </si>
  <si>
    <t>แฟลต 19 ห้วยขวาง</t>
  </si>
  <si>
    <t xml:space="preserve">อาคารแอร์พอตลอดจ์ </t>
  </si>
  <si>
    <t>FTLB6706012</t>
  </si>
  <si>
    <t>คุณ จันจิรา ขันหนุ้ย</t>
  </si>
  <si>
    <t>IF7671531</t>
  </si>
  <si>
    <t>FTLB6706013</t>
  </si>
  <si>
    <t>คุณ จิณณพัต วินทะไชย</t>
  </si>
  <si>
    <t>IF7671444</t>
  </si>
  <si>
    <t>FTLB6706014</t>
  </si>
  <si>
    <t>คุณ ทรงสกุล  สืบสิงห์คาน</t>
  </si>
  <si>
    <t>IF7671532</t>
  </si>
  <si>
    <t>FTLB6706015</t>
  </si>
  <si>
    <t>คุณ กฤษณะ  ทุราชะโร</t>
  </si>
  <si>
    <t>IF7671445</t>
  </si>
  <si>
    <t>FTLB6706016</t>
  </si>
  <si>
    <t>คุณ ปาลิตา จำเรือง</t>
  </si>
  <si>
    <t>IF7671460</t>
  </si>
  <si>
    <t>FTLB6706017</t>
  </si>
  <si>
    <t>คุณ ศุภณัฐ  ฉัตรธรรมกุล</t>
  </si>
  <si>
    <t>IF7671533</t>
  </si>
  <si>
    <t>FTLB6706018</t>
  </si>
  <si>
    <t>คุณ ปรานปริยา  ดาวเรือง</t>
  </si>
  <si>
    <t>IF7671446</t>
  </si>
  <si>
    <t>FTLB6707001</t>
  </si>
  <si>
    <t>คุณ สุทธิโชติ  อิ่มสวาสดิ์</t>
  </si>
  <si>
    <t>IF7671534</t>
  </si>
  <si>
    <t>FTLB6707002</t>
  </si>
  <si>
    <t>คุณ ศุภวิชญ์  จิตต์สวัสดิ์</t>
  </si>
  <si>
    <t>IF7671499</t>
  </si>
  <si>
    <t>FTLB6707004</t>
  </si>
  <si>
    <t>คุณ ณัฐวุฒิ  คิดขยัน</t>
  </si>
  <si>
    <t>IF7671500</t>
  </si>
  <si>
    <t>FTLB6707005</t>
  </si>
  <si>
    <t>คุณ นนธิชา  เนียรศิริ</t>
  </si>
  <si>
    <t>IF7671501</t>
  </si>
  <si>
    <t>คุณ ธนกร  ป้อมหิน</t>
  </si>
  <si>
    <t>IF7671502</t>
  </si>
  <si>
    <t>FTLB6707006</t>
  </si>
  <si>
    <t>อาคารAirport Living</t>
  </si>
  <si>
    <t>คุณ พยงค์ แก้วพิลึก</t>
  </si>
  <si>
    <t>IF7671694</t>
  </si>
  <si>
    <t>คุณ ปิยพัทธ์  รักสันติศานติ</t>
  </si>
  <si>
    <t>IF7671695</t>
  </si>
  <si>
    <t>คุณ ชัยวัฒน์  ชำนาญปืน</t>
  </si>
  <si>
    <t>IF7671696</t>
  </si>
  <si>
    <t>คุณ นพพล ทวีวรรณ์</t>
  </si>
  <si>
    <t>IF7671697</t>
  </si>
  <si>
    <t>EM SETH</t>
  </si>
  <si>
    <t>IF7671698</t>
  </si>
  <si>
    <t>คุณ ไพวัลย์  บุญเนตร</t>
  </si>
  <si>
    <t>IF7671699</t>
  </si>
  <si>
    <t>คุณ ทศพล  ชนไธสง</t>
  </si>
  <si>
    <t>IF7671700</t>
  </si>
  <si>
    <t>คุณ คมสันต์  ปัญญา</t>
  </si>
  <si>
    <t>IF7671701</t>
  </si>
  <si>
    <t>คุณ ภูดิท สาราจันทร์</t>
  </si>
  <si>
    <t>IF7671702</t>
  </si>
  <si>
    <t>คุณ มานะ ถนัดสำราญ</t>
  </si>
  <si>
    <t>IF7671703</t>
  </si>
  <si>
    <t xml:space="preserve"> คุณ มัฆวาน ภูมิเจริญ</t>
  </si>
  <si>
    <t>IF7671704</t>
  </si>
  <si>
    <t>คุณ นัฐวุฒิ สายสี</t>
  </si>
  <si>
    <t>IF7671705</t>
  </si>
  <si>
    <t>คุณ นิวัฒน์ ทองนอก</t>
  </si>
  <si>
    <t>IF7671706</t>
  </si>
  <si>
    <t>คุณ ปุญญพัฒน์ ศรีประเสริฐ</t>
  </si>
  <si>
    <t>IF7671707</t>
  </si>
  <si>
    <t>คุณ ณัฐวุฒิ ปัญญาธิ</t>
  </si>
  <si>
    <t>IF7671708</t>
  </si>
  <si>
    <t>XU  ZHENHUA</t>
  </si>
  <si>
    <t>IF7671709</t>
  </si>
  <si>
    <t>WANG  JIABAO</t>
  </si>
  <si>
    <t>IF7671710</t>
  </si>
  <si>
    <t>คุณ พรรณวรท มาศรี</t>
  </si>
  <si>
    <t>IF7671711</t>
  </si>
  <si>
    <t>คุณ นัยนุชิต จงวิริยะกุล</t>
  </si>
  <si>
    <t>IF7671712</t>
  </si>
  <si>
    <t>NASHALE  PAYA</t>
  </si>
  <si>
    <t>IF7671713</t>
  </si>
  <si>
    <t>คุณ วโรรักษ์  แสนเมืองอินทร์</t>
  </si>
  <si>
    <t>IF7671714</t>
  </si>
  <si>
    <t>IF7671715</t>
  </si>
  <si>
    <t xml:space="preserve">คุณ วรวิชญ์ ปุณหะกิจ </t>
  </si>
  <si>
    <t>IF7671716</t>
  </si>
  <si>
    <t>คุณ ไพฑูรย์ วิเชียรชัย</t>
  </si>
  <si>
    <t>IF7671717</t>
  </si>
  <si>
    <t>คุณ ชนิตา พรพงศ์ธรรม</t>
  </si>
  <si>
    <t>IF7671718</t>
  </si>
  <si>
    <t>IF7671719</t>
  </si>
  <si>
    <t>คุณ ศิรเมศร์  คฑาโรจน์นิธิภัทร</t>
  </si>
  <si>
    <t>IF7671720</t>
  </si>
  <si>
    <t>NHET THONGSALY</t>
  </si>
  <si>
    <t>IF7671721</t>
  </si>
  <si>
    <t>คุณ พีรวัฒน์ เมธา</t>
  </si>
  <si>
    <t>IF7671722</t>
  </si>
  <si>
    <t>คุณ สุวัน คล้ายสา</t>
  </si>
  <si>
    <t>IF7671725</t>
  </si>
  <si>
    <t>คุณ ศศธร ชินชู</t>
  </si>
  <si>
    <t>IF7671726</t>
  </si>
  <si>
    <t>คุณ ศิริศักดิ์ มิลินทากาศ</t>
  </si>
  <si>
    <t>IF7671727</t>
  </si>
  <si>
    <t>คุณ สินชัย ไทรเล็กทิม</t>
  </si>
  <si>
    <t>IF7671728</t>
  </si>
  <si>
    <t>คุณ ปวีณา งามอภิญญากุล</t>
  </si>
  <si>
    <t>IF7671729</t>
  </si>
  <si>
    <t>คุณ ชนัญชิดา โสมอินทร์</t>
  </si>
  <si>
    <t>IF7671730</t>
  </si>
  <si>
    <t xml:space="preserve">คุณ อุษณียาภรณ์  สีชนะพันธ์ </t>
  </si>
  <si>
    <t>IF7671731</t>
  </si>
  <si>
    <t>CFUD6707005</t>
  </si>
  <si>
    <t>CFMT6707113</t>
  </si>
  <si>
    <t>CFMT6707114</t>
  </si>
  <si>
    <t>CFMT6707115</t>
  </si>
  <si>
    <t>FTMT6707015</t>
  </si>
  <si>
    <t>FTNK6707001</t>
  </si>
  <si>
    <t>CFMT6707116</t>
  </si>
  <si>
    <t>CFMT6707117</t>
  </si>
  <si>
    <t>CFMT6707119</t>
  </si>
  <si>
    <t>CFMT6707120</t>
  </si>
  <si>
    <t xml:space="preserve"> CFMT6707121</t>
  </si>
  <si>
    <t>CFMT6707122</t>
  </si>
  <si>
    <t>CFMT6707123</t>
  </si>
  <si>
    <t>CFMT6707124</t>
  </si>
  <si>
    <t>EOWD6707003</t>
  </si>
  <si>
    <t>EOLB6707005</t>
  </si>
  <si>
    <t>EOLB6707006</t>
  </si>
  <si>
    <t>FTNK6707002</t>
  </si>
  <si>
    <t>CFDD6707003</t>
  </si>
  <si>
    <t>CFWD6707007</t>
  </si>
  <si>
    <t>CFRM6707001</t>
  </si>
  <si>
    <t>CFMT6707125</t>
  </si>
  <si>
    <t>CFMT6707126</t>
  </si>
  <si>
    <t>CFMT6707127</t>
  </si>
  <si>
    <t>CFMT6707128</t>
  </si>
  <si>
    <t>CFMT6707129</t>
  </si>
  <si>
    <t>CFMT6707131</t>
  </si>
  <si>
    <t>FTMT6707016</t>
  </si>
  <si>
    <t>CFUD6707006</t>
  </si>
  <si>
    <t>FTMT6707017</t>
  </si>
  <si>
    <t>CFMT6707133</t>
  </si>
  <si>
    <t>CFMT6707134</t>
  </si>
  <si>
    <t>CFMT6707135</t>
  </si>
  <si>
    <t>CFMT6707136</t>
  </si>
  <si>
    <t>CFMT6707137</t>
  </si>
  <si>
    <t>CFMT6707139</t>
  </si>
  <si>
    <t>เอื้ออาทรพหลโยธิน กม.44</t>
  </si>
  <si>
    <t>สุวรรณนีย์ แมนชั่น</t>
  </si>
  <si>
    <t>อาคารแกรนด์ แอร์พอร์ต รีสอร์ต</t>
  </si>
  <si>
    <t>แฟลต 36 ดินแดง</t>
  </si>
  <si>
    <t>อาคารลาซาลปาร์ค</t>
  </si>
  <si>
    <t>นายสุเทพ ดำขำ</t>
  </si>
  <si>
    <t>EOUD6707002</t>
  </si>
  <si>
    <t>คุณ ทศพล  อินทรคง</t>
  </si>
  <si>
    <t>IF7671672</t>
  </si>
  <si>
    <t xml:space="preserve">40/40 Mbps.  </t>
  </si>
  <si>
    <t>CFR56707001</t>
  </si>
  <si>
    <t>คุณ สัญญา  โพธิ์บัลลัง</t>
  </si>
  <si>
    <t>IF7671022</t>
  </si>
  <si>
    <t>FTR56707001</t>
  </si>
  <si>
    <t>คุณ วุฒิชัย  เรียงสันเทียะ</t>
  </si>
  <si>
    <t>IF7671023</t>
  </si>
  <si>
    <t>FTLB6707007</t>
  </si>
  <si>
    <t>คุณ สุพิชฌาย์  พรทิพย์รัตนา</t>
  </si>
  <si>
    <t>IF7671503</t>
  </si>
  <si>
    <t>CFR56707002</t>
  </si>
  <si>
    <t>คุณ วัฒนชัย ชื่นตา</t>
  </si>
  <si>
    <t>CFLB6707001</t>
  </si>
  <si>
    <t>คุณ สุวพิชญ์ พุฒศิริ</t>
  </si>
  <si>
    <t>IF8671706</t>
  </si>
  <si>
    <t>CFR56707003</t>
  </si>
  <si>
    <t>คุณ พีรพัฒน์  แจ่มสว่าง</t>
  </si>
  <si>
    <t>FTLB6707010</t>
  </si>
  <si>
    <t>คุณ อารียา  แก้วน้อย</t>
  </si>
  <si>
    <t>IF8671705</t>
  </si>
  <si>
    <t>FTLB6707012</t>
  </si>
  <si>
    <t>คุณ อัจริยา  พรมมี</t>
  </si>
  <si>
    <t>IF8671709</t>
  </si>
  <si>
    <t>CFHK6708001</t>
  </si>
  <si>
    <t>คุณ เพลินเนตร กาญจนะ</t>
  </si>
  <si>
    <t>IF8671000</t>
  </si>
  <si>
    <t>CFMT6708002</t>
  </si>
  <si>
    <t>คุณ สว่างจิต แสงอินทร์</t>
  </si>
  <si>
    <t>IF8671001</t>
  </si>
  <si>
    <t>CFMT6708001</t>
  </si>
  <si>
    <t>คุณ จิราพร ชุมบางหมัง</t>
  </si>
  <si>
    <t>IF8671002</t>
  </si>
  <si>
    <t>CFMT6708003</t>
  </si>
  <si>
    <t xml:space="preserve">คุณ สุรดิษ มีสกุล </t>
  </si>
  <si>
    <t>IF8671003</t>
  </si>
  <si>
    <t>CFMT6708004</t>
  </si>
  <si>
    <t>คุณ มาริษา วงษ์วณิกกุล</t>
  </si>
  <si>
    <t>IF8671004</t>
  </si>
  <si>
    <t>FTMT6708001</t>
  </si>
  <si>
    <t>คุณ ชวลิต  เรืองฉิม</t>
  </si>
  <si>
    <t>IF8671005</t>
  </si>
  <si>
    <t>CFHK6708002</t>
  </si>
  <si>
    <t>IF8671006</t>
  </si>
  <si>
    <t>CFMT6708005</t>
  </si>
  <si>
    <t>คุณ ชวลิต วงค์แสง</t>
  </si>
  <si>
    <t>IF8671007</t>
  </si>
  <si>
    <t>FTNG6708001</t>
  </si>
  <si>
    <t>คุณ จุนโกะ  อนิวรรตน์</t>
  </si>
  <si>
    <t>IF8671008</t>
  </si>
  <si>
    <t>CFMT6708006</t>
  </si>
  <si>
    <t>คุณ สุชาดา ธรรมสวัสดิ์</t>
  </si>
  <si>
    <t>IF8671009</t>
  </si>
  <si>
    <t>CFMT6708007</t>
  </si>
  <si>
    <t>คุณ พีรภัทร  มะลิมงคล</t>
  </si>
  <si>
    <t>IF8671010</t>
  </si>
  <si>
    <t>CFMT6708008</t>
  </si>
  <si>
    <t>คุณ มรรค มีสติ</t>
  </si>
  <si>
    <t>IF8671011</t>
  </si>
  <si>
    <t>CFMT6708009</t>
  </si>
  <si>
    <t>TA THANH LONG</t>
  </si>
  <si>
    <t>IF8671012</t>
  </si>
  <si>
    <t>CFMT6708010</t>
  </si>
  <si>
    <t>คุณ สุทธิชาติ ฮุนตระกูล</t>
  </si>
  <si>
    <t>IF8671013</t>
  </si>
  <si>
    <t>CFMT6708011</t>
  </si>
  <si>
    <t>คุณ สุมิตรา ประชาเสริมศาสตร์</t>
  </si>
  <si>
    <t>IF8671014</t>
  </si>
  <si>
    <t>CFMT6708012</t>
  </si>
  <si>
    <t>คุณ ทวี ปุยผา</t>
  </si>
  <si>
    <t>IF8671015</t>
  </si>
  <si>
    <t>CFMT6708013</t>
  </si>
  <si>
    <t>JULIET BAYANI</t>
  </si>
  <si>
    <t>IF8671016</t>
  </si>
  <si>
    <t>CFMT6708014</t>
  </si>
  <si>
    <t>คุณ ณภัทร นรากร</t>
  </si>
  <si>
    <t>IF8671017</t>
  </si>
  <si>
    <t>CFMT6708015</t>
  </si>
  <si>
    <t>คุณ นัยธรรม สว่างจิต</t>
  </si>
  <si>
    <t>IF8671018</t>
  </si>
  <si>
    <t>CFMT6708016</t>
  </si>
  <si>
    <t>IF8671019</t>
  </si>
  <si>
    <t>CFUD6708001</t>
  </si>
  <si>
    <t>คุณ ธีระยุทธ อินทะรังษี</t>
  </si>
  <si>
    <t>IF8671020</t>
  </si>
  <si>
    <t>CFMT6708018</t>
  </si>
  <si>
    <t>คุณ วิชชา มณีเจียร</t>
  </si>
  <si>
    <t>IF8671021</t>
  </si>
  <si>
    <t>CFMT6708019</t>
  </si>
  <si>
    <t>คุณ อรวรรณ ถาวร</t>
  </si>
  <si>
    <t>IF8671022</t>
  </si>
  <si>
    <t>CFMT6708020</t>
  </si>
  <si>
    <t>คุณ เจนจิรา บุญฮวด</t>
  </si>
  <si>
    <t>IF8671023</t>
  </si>
  <si>
    <t>CFMT6708021</t>
  </si>
  <si>
    <t>คุณ เจษฎากร บือยัง</t>
  </si>
  <si>
    <t>IF8671024</t>
  </si>
  <si>
    <t>CFMT6708022</t>
  </si>
  <si>
    <t xml:space="preserve">คุณ สุภนัย  พาณิชย์ชัชวาลย์ </t>
  </si>
  <si>
    <t>IF8671025</t>
  </si>
  <si>
    <t>CFDD6708001</t>
  </si>
  <si>
    <t>คุณ สมบัติ จันทรสุคนธ์</t>
  </si>
  <si>
    <t>IF8671026</t>
  </si>
  <si>
    <t>CFHK6708004</t>
  </si>
  <si>
    <t>คุณ ศราวุฒิ เหมือนมาตร</t>
  </si>
  <si>
    <t>IF8671027</t>
  </si>
  <si>
    <t>EOUD6708001</t>
  </si>
  <si>
    <t>คุณ ญาดา เคนบุบผา</t>
  </si>
  <si>
    <t>IF8671028</t>
  </si>
  <si>
    <t>70/70 Mbps</t>
  </si>
  <si>
    <t>EOLB6708001</t>
  </si>
  <si>
    <t>คุณ กรเอก  ชำนาญเนาว์</t>
  </si>
  <si>
    <t>IF8671708</t>
  </si>
  <si>
    <t>CFRM6708001</t>
  </si>
  <si>
    <t>คุณ สุภกิจ พรหมสุภา</t>
  </si>
  <si>
    <t>IF8671029</t>
  </si>
  <si>
    <t>FTDM6708001</t>
  </si>
  <si>
    <t>คุณ ลักษณ์พร  พุ่มโต</t>
  </si>
  <si>
    <t>IF8671030</t>
  </si>
  <si>
    <t>CFMT6708023</t>
  </si>
  <si>
    <t>คุณ วชินติสกร ทิพยฐานันดร์</t>
  </si>
  <si>
    <t>IF8671031</t>
  </si>
  <si>
    <t>CFMT6708024</t>
  </si>
  <si>
    <t>คุณ กันหา เส็งเต๋</t>
  </si>
  <si>
    <t>IF8671032</t>
  </si>
  <si>
    <t>CFMT6708025</t>
  </si>
  <si>
    <t>MIN CHAN PAING</t>
  </si>
  <si>
    <t>IF8671033</t>
  </si>
  <si>
    <t>CFMT6708026</t>
  </si>
  <si>
    <t>คุณ จำเริญ  จันทร์สม</t>
  </si>
  <si>
    <t>IF8671034</t>
  </si>
  <si>
    <t xml:space="preserve"> CFMT6708027</t>
  </si>
  <si>
    <t>คุณ สุกัญญา  ศิริปลุ</t>
  </si>
  <si>
    <t>IF8671035</t>
  </si>
  <si>
    <t>CFMT6708029</t>
  </si>
  <si>
    <t>คุณ ณัฐกานต์ พัชรภิญโญ</t>
  </si>
  <si>
    <t>IF8671036</t>
  </si>
  <si>
    <t>FTDM6708002</t>
  </si>
  <si>
    <t>คุณ นพเมศฐ์  ปัณฐพิทักษ์กุล</t>
  </si>
  <si>
    <t>IF8671075</t>
  </si>
  <si>
    <t>FTMT6708002</t>
  </si>
  <si>
    <t>คุณ ฐิติกร  พัชรโอฬาร</t>
  </si>
  <si>
    <t>IF8671076</t>
  </si>
  <si>
    <t>FTMT6708003</t>
  </si>
  <si>
    <t>คุณ พงษ์พรรณ  พิศาลยุทธศาสตร์</t>
  </si>
  <si>
    <t>IF8671077</t>
  </si>
  <si>
    <t>CFMT6708030</t>
  </si>
  <si>
    <t>IF8671078</t>
  </si>
  <si>
    <t>CFMT6708032</t>
  </si>
  <si>
    <t>คุณ สุริยัน จำเริญ</t>
  </si>
  <si>
    <t>IF8671079</t>
  </si>
  <si>
    <t>CFMT6708033</t>
  </si>
  <si>
    <t>คุณ ธิดารัตน์ เผือกบำรุง</t>
  </si>
  <si>
    <t>IF8671080</t>
  </si>
  <si>
    <t>CFMT6708034</t>
  </si>
  <si>
    <t>คุณ สรอรรถ ปลื้มถนอม</t>
  </si>
  <si>
    <t>IF8671081</t>
  </si>
  <si>
    <t>CFMT6708035</t>
  </si>
  <si>
    <t>คุณ หนูแดง ต่อปี</t>
  </si>
  <si>
    <t>IF8671082</t>
  </si>
  <si>
    <t>FTNG6708002</t>
  </si>
  <si>
    <t>คุณ ประสิทธิ์ หาญสงคราม</t>
  </si>
  <si>
    <t>IF8671083-84</t>
  </si>
  <si>
    <t>CFMT6708036</t>
  </si>
  <si>
    <t>คุณ ธัญจิรา โพธิจันทร์</t>
  </si>
  <si>
    <t xml:space="preserve">IF8671085
</t>
  </si>
  <si>
    <t>CFMT6708037</t>
  </si>
  <si>
    <t>คุณ พรพรรณ ไพรวิจิตร</t>
  </si>
  <si>
    <t xml:space="preserve">IF8671087
</t>
  </si>
  <si>
    <t>CFMT6708038</t>
  </si>
  <si>
    <t>คุณ วัชรพล ใจสอาด</t>
  </si>
  <si>
    <t xml:space="preserve">IF8671353
</t>
  </si>
  <si>
    <t>CFMT6708039</t>
  </si>
  <si>
    <t>คุณ ณิชาภัทร์ ผลวัชนะ</t>
  </si>
  <si>
    <t xml:space="preserve">IF8671354
</t>
  </si>
  <si>
    <t xml:space="preserve"> CFMT6708041</t>
  </si>
  <si>
    <t>คุณ ภาณุวัชร์ เกิดเมฆ</t>
  </si>
  <si>
    <t xml:space="preserve">IF8671355
</t>
  </si>
  <si>
    <t>CFMT6708040</t>
  </si>
  <si>
    <t>คุณ ทิพย์วรรณ  กรกันต์</t>
  </si>
  <si>
    <t xml:space="preserve">IF8671356
</t>
  </si>
  <si>
    <t>CFMT6708042</t>
  </si>
  <si>
    <t>คุณศมลวรรณ  บัวดอก</t>
  </si>
  <si>
    <t xml:space="preserve">IF8671357
</t>
  </si>
  <si>
    <t>CFMT6708046</t>
  </si>
  <si>
    <t>คุณ นพดล มนทักษิณ</t>
  </si>
  <si>
    <t xml:space="preserve">IF8671358
</t>
  </si>
  <si>
    <t>CFMT6708045</t>
  </si>
  <si>
    <t>คุณฐาปกรณ์ สังขรัตน์</t>
  </si>
  <si>
    <t xml:space="preserve">IF8671359
</t>
  </si>
  <si>
    <t>CFHK6708005</t>
  </si>
  <si>
    <t>คุณ บุณยวัทน์ บุญห่อ</t>
  </si>
  <si>
    <t xml:space="preserve">IF8671360
</t>
  </si>
  <si>
    <t>EOLB6708003</t>
  </si>
  <si>
    <t>IF8671361-62</t>
  </si>
  <si>
    <t>EOLB6708002</t>
  </si>
  <si>
    <t>คุณ อานนท์  หนองตรุด</t>
  </si>
  <si>
    <t>IF8671363-64</t>
  </si>
  <si>
    <t>EOLB6708004</t>
  </si>
  <si>
    <t>คุณ ปารเมศ อุตโรกุล</t>
  </si>
  <si>
    <t>IF8671365-66</t>
  </si>
  <si>
    <t>FTLB6708008</t>
  </si>
  <si>
    <t>คุณ พิพรรธน์  พีระปัญญา</t>
  </si>
  <si>
    <t>IF8671744</t>
  </si>
  <si>
    <t xml:space="preserve">200/200 Mbps </t>
  </si>
  <si>
    <t>FTLB6708009</t>
  </si>
  <si>
    <t>คุณ งาหมั่น  เหล่า</t>
  </si>
  <si>
    <t>IF8671745</t>
  </si>
  <si>
    <t>FTLB6708010</t>
  </si>
  <si>
    <t>คุณ วรรธกานต์  แก้วคำฟู</t>
  </si>
  <si>
    <t>IF8671710</t>
  </si>
  <si>
    <t>FTMT6708004</t>
  </si>
  <si>
    <t>คุณ ภูรินท์ สวัสดี</t>
  </si>
  <si>
    <t xml:space="preserve">IF8671367
</t>
  </si>
  <si>
    <t>700/500 Mpbs</t>
  </si>
  <si>
    <t>CFMT6708048</t>
  </si>
  <si>
    <t>คุณ ต้นสัก สุนทรฐิติ</t>
  </si>
  <si>
    <t xml:space="preserve">IF8671368
</t>
  </si>
  <si>
    <t xml:space="preserve">300/300 Mbps </t>
  </si>
  <si>
    <t>CFMT6708049</t>
  </si>
  <si>
    <t>คุณ กานต์ ยืนยงศิริกุล</t>
  </si>
  <si>
    <t xml:space="preserve">IF8671369
</t>
  </si>
  <si>
    <t>CFMT6708051</t>
  </si>
  <si>
    <t>คุณ ภัทรชนน  ธวัชชัยกร</t>
  </si>
  <si>
    <t xml:space="preserve">IF8671370
</t>
  </si>
  <si>
    <t>CFMT6708052</t>
  </si>
  <si>
    <t>คุณ กนกอร  เทอดวีระพงศ์</t>
  </si>
  <si>
    <t xml:space="preserve">IF8671371
</t>
  </si>
  <si>
    <t>CFMT6708053</t>
  </si>
  <si>
    <t>คุณ อภิสิทธิ์ อุ่นน้ำเที่ยง</t>
  </si>
  <si>
    <t xml:space="preserve">IF8671372
</t>
  </si>
  <si>
    <t>EOLB6708005</t>
  </si>
  <si>
    <t>คุณ ชาติชนะ  โพธิ์ภักดี</t>
  </si>
  <si>
    <t>IF8671373-74</t>
  </si>
  <si>
    <t>CFWD6708005</t>
  </si>
  <si>
    <t>คุณ กนกวรรณ  สายสุจริต</t>
  </si>
  <si>
    <t>IF8671375-76</t>
  </si>
  <si>
    <t>FTDM6708003</t>
  </si>
  <si>
    <t>คุณ ชีวัน เขตต์ปรุ</t>
  </si>
  <si>
    <t>IF8671377-78</t>
  </si>
  <si>
    <t>FTDM6708004</t>
  </si>
  <si>
    <t>คุณ จำเรียง  นบเมือง</t>
  </si>
  <si>
    <t>IF8671379-80</t>
  </si>
  <si>
    <t>FTMT6708005</t>
  </si>
  <si>
    <t>คุณ วาริยา  พุทธปฏิโมกข์</t>
  </si>
  <si>
    <t xml:space="preserve">IF8671381
</t>
  </si>
  <si>
    <t>CFMT6708055</t>
  </si>
  <si>
    <t>คุณ สนธยา ถาซ้อย</t>
  </si>
  <si>
    <t xml:space="preserve">IF8671382
</t>
  </si>
  <si>
    <t>CFMT6708056</t>
  </si>
  <si>
    <t>คุณ ธมลวรรณ สุขใย</t>
  </si>
  <si>
    <t xml:space="preserve">IF8671383
</t>
  </si>
  <si>
    <t>CFMT6708057</t>
  </si>
  <si>
    <t>คุณ ธนาธร ศุภรานนท์</t>
  </si>
  <si>
    <t xml:space="preserve">IF8671384
</t>
  </si>
  <si>
    <t>CFMT6708058</t>
  </si>
  <si>
    <t>คุณ สุพัตรา บัวระภา</t>
  </si>
  <si>
    <t xml:space="preserve">IF8671385
</t>
  </si>
  <si>
    <t>CFMT6708059</t>
  </si>
  <si>
    <t>คุณ กล้าณรงค์ ไพบูลย์พัฒนพงษ์</t>
  </si>
  <si>
    <t xml:space="preserve">IF8671386
</t>
  </si>
  <si>
    <t>CFMT6708060</t>
  </si>
  <si>
    <t>คุณ ยุทธนา หมื่นคีรี</t>
  </si>
  <si>
    <t xml:space="preserve">IF8671387
</t>
  </si>
  <si>
    <t>FTDM6708005</t>
  </si>
  <si>
    <t>คุณ ไลลา ยามา</t>
  </si>
  <si>
    <t>IF8671533-34</t>
  </si>
  <si>
    <t>FTDM6708006</t>
  </si>
  <si>
    <t>คุณ มาริสา  อาจปานเศก</t>
  </si>
  <si>
    <t>IF8671535-36</t>
  </si>
  <si>
    <t>FTMT6708006</t>
  </si>
  <si>
    <t>คุณ ชมพู่</t>
  </si>
  <si>
    <t>IF8671537</t>
  </si>
  <si>
    <t>CFMT6708061</t>
  </si>
  <si>
    <t xml:space="preserve">คุณ คณาพงษ์ เสมอภาค </t>
  </si>
  <si>
    <t>IF8671539</t>
  </si>
  <si>
    <t>CFMT6708062</t>
  </si>
  <si>
    <t>คุณ สโรชา  อยู่พงษ์</t>
  </si>
  <si>
    <t>IF8671540</t>
  </si>
  <si>
    <t>CFMT6708065</t>
  </si>
  <si>
    <t>SODA  KEOMANIVONG</t>
  </si>
  <si>
    <t>IF8671541</t>
  </si>
  <si>
    <t>CFMT6708066</t>
  </si>
  <si>
    <t>คุณ คมกฤช ทันณขันธ์</t>
  </si>
  <si>
    <t>IF8671542</t>
  </si>
  <si>
    <t>CFMT6708070</t>
  </si>
  <si>
    <t>คุณ สมัชชา  งามทวี</t>
  </si>
  <si>
    <t>IF8671543</t>
  </si>
  <si>
    <t>CFMT6708071</t>
  </si>
  <si>
    <t>คุณ กอย บุนเถื่อน</t>
  </si>
  <si>
    <t>IF8671544</t>
  </si>
  <si>
    <t xml:space="preserve">CFUD670803
</t>
  </si>
  <si>
    <t>คุณ วันดี บุญจูง</t>
  </si>
  <si>
    <t>IF8671545-46</t>
  </si>
  <si>
    <t>FTMT6708008</t>
  </si>
  <si>
    <t>คุณ สมพร  พงษ์พันธ์</t>
  </si>
  <si>
    <t>IF8671547</t>
  </si>
  <si>
    <t>CFMT6708072</t>
  </si>
  <si>
    <t>คุณ ธนาธิป  สุกใส</t>
  </si>
  <si>
    <t>IF8671548</t>
  </si>
  <si>
    <t>CFMT6708074</t>
  </si>
  <si>
    <t>คุณ ธนกฤต มีทั่ง</t>
  </si>
  <si>
    <t>IF8671549</t>
  </si>
  <si>
    <t>CFMT6708075</t>
  </si>
  <si>
    <t>คุณ ภาคภูมิ  คฤโฆษ</t>
  </si>
  <si>
    <t>IF8671550</t>
  </si>
  <si>
    <t>CFMT6708076</t>
  </si>
  <si>
    <t>คุณ รัตน์ตายา งามจริยาพันธ์</t>
  </si>
  <si>
    <t>IF8671551-52</t>
  </si>
  <si>
    <t>CFMT6708079</t>
  </si>
  <si>
    <t>คุณ รัชพล  รัตนปัญญา</t>
  </si>
  <si>
    <t>IF8671553</t>
  </si>
  <si>
    <t>CFMT6708081</t>
  </si>
  <si>
    <t>คุณ อรรถวัฒชัย  แก้วประดิษฐ์</t>
  </si>
  <si>
    <t>IF8671554</t>
  </si>
  <si>
    <t>CFWD6708010</t>
  </si>
  <si>
    <t>คุณ ณัฏฐกาณ คุณากร</t>
  </si>
  <si>
    <t>IF8671555-56</t>
  </si>
  <si>
    <t>FTNG6708003</t>
  </si>
  <si>
    <t>คุณ สุภาพรรณ บินตาปี</t>
  </si>
  <si>
    <t>IF8671557-58</t>
  </si>
  <si>
    <t>CFMT6708085</t>
  </si>
  <si>
    <t>คุณ นภสินธุ์  มูลจนะบาตร์</t>
  </si>
  <si>
    <t xml:space="preserve">IF8671559
</t>
  </si>
  <si>
    <t>300/300Mpbs</t>
  </si>
  <si>
    <t>CFHK6708006</t>
  </si>
  <si>
    <t>คุณ พิชญุตย์ จันทราภากร</t>
  </si>
  <si>
    <t>IF8671560-61</t>
  </si>
  <si>
    <t>200/200 Mpbs.</t>
  </si>
  <si>
    <t>CFHK6708007</t>
  </si>
  <si>
    <t>คุณ วิไลวรรณ ภัควิภาส</t>
  </si>
  <si>
    <t>IF8671596-97</t>
  </si>
  <si>
    <t>CFMT6708089</t>
  </si>
  <si>
    <t>คุณ ธัญญ์นรี อิทธิวลีรัตน์</t>
  </si>
  <si>
    <t xml:space="preserve">IF8671598
</t>
  </si>
  <si>
    <t>CFMT6708090</t>
  </si>
  <si>
    <t>คุณ ธนภพ ทองสุรเดช</t>
  </si>
  <si>
    <t xml:space="preserve">IF8671599
</t>
  </si>
  <si>
    <t>CFMT6708091</t>
  </si>
  <si>
    <t>บริษัท ดรีม ฮันเตอร์ จำกัด</t>
  </si>
  <si>
    <t xml:space="preserve">IF8671600
</t>
  </si>
  <si>
    <t>CFMT6708092</t>
  </si>
  <si>
    <t>คุณ กิตติพงษ์ บุญวิชัย</t>
  </si>
  <si>
    <t xml:space="preserve">IF8671601
</t>
  </si>
  <si>
    <t>CFMT6708095</t>
  </si>
  <si>
    <t>คุณ ขวัญมณี  พาที</t>
  </si>
  <si>
    <t xml:space="preserve">IF8671602
</t>
  </si>
  <si>
    <t>CFMT6708096</t>
  </si>
  <si>
    <t>คุณ อนุชา  มะนารัมย์</t>
  </si>
  <si>
    <t xml:space="preserve">IF8671603
</t>
  </si>
  <si>
    <t>ธนบุรี</t>
  </si>
  <si>
    <t>FTTB6708001</t>
  </si>
  <si>
    <t>คุณ วรกร ภูมิปัญจภัคค์</t>
  </si>
  <si>
    <t>IF8671604-05</t>
  </si>
  <si>
    <t>CFMT6708097</t>
  </si>
  <si>
    <t>คุณ ธนัชชา  วิรัช</t>
  </si>
  <si>
    <t>IF8671606</t>
  </si>
  <si>
    <t>CFMT6708098</t>
  </si>
  <si>
    <t>คุณ ยุพาพร รสหอม</t>
  </si>
  <si>
    <t xml:space="preserve">IF8671609
</t>
  </si>
  <si>
    <t>CFMT6708099</t>
  </si>
  <si>
    <t>คุณ นราวิชญ์  สุขนิตย์</t>
  </si>
  <si>
    <t>IF8671610</t>
  </si>
  <si>
    <t>CFWD6708018</t>
  </si>
  <si>
    <t>คุณ ฉัตรเพชร แสงทอง</t>
  </si>
  <si>
    <t>IF8671611-12</t>
  </si>
  <si>
    <t>50/50Mpbs</t>
  </si>
  <si>
    <t>CFMT6708100</t>
  </si>
  <si>
    <t>คุณ วรพจน์ ทรัพย์สมบูรณ์</t>
  </si>
  <si>
    <t xml:space="preserve">IF8671613
</t>
  </si>
  <si>
    <t>CFMT6708102</t>
  </si>
  <si>
    <t>คุณ ชุตินันท์ ขันโท</t>
  </si>
  <si>
    <t xml:space="preserve">IF8671614
</t>
  </si>
  <si>
    <t>CFMT6708101</t>
  </si>
  <si>
    <t>คุณ สุปราณี แคล้วภัย</t>
  </si>
  <si>
    <t xml:space="preserve">IF8671615
</t>
  </si>
  <si>
    <t>CFMT6708104</t>
  </si>
  <si>
    <t>คุณ มุสตาฟาร์  มะสาแม</t>
  </si>
  <si>
    <t xml:space="preserve">IF8671616
</t>
  </si>
  <si>
    <t>CFMT6708103</t>
  </si>
  <si>
    <t>คุณ กัญณภัทร พิรัตนกุล</t>
  </si>
  <si>
    <t xml:space="preserve">IF8671617
</t>
  </si>
  <si>
    <t>CFMT6708105</t>
  </si>
  <si>
    <t xml:space="preserve">คุณ มิ่งขวัญ  ทิพย์ทอง </t>
  </si>
  <si>
    <t>IF8671798</t>
  </si>
  <si>
    <t>CFMT6708106</t>
  </si>
  <si>
    <t>คุณ อภิศักดิ์ โทบุญเรือน</t>
  </si>
  <si>
    <t xml:space="preserve">IF8671799
</t>
  </si>
  <si>
    <t>CFMT6708107</t>
  </si>
  <si>
    <t>คุณ ศิริขวัญ ทวยจันทร์</t>
  </si>
  <si>
    <t xml:space="preserve">IF8671800
</t>
  </si>
  <si>
    <t>CFMT6708108</t>
  </si>
  <si>
    <t>คุณ พงศ์ปณต มณีแดง</t>
  </si>
  <si>
    <t>IF8671801</t>
  </si>
  <si>
    <t>CFMT6708110</t>
  </si>
  <si>
    <t>คุณ ชลากร คงศิริ</t>
  </si>
  <si>
    <t xml:space="preserve">IF8671802
</t>
  </si>
  <si>
    <t>CFWD6708019</t>
  </si>
  <si>
    <t>คุณ สิทธิเดช  โพธิ์คำ</t>
  </si>
  <si>
    <t xml:space="preserve">IF8671803
</t>
  </si>
  <si>
    <t>CFWD6708021</t>
  </si>
  <si>
    <t>คุณ เจษฎา ศรีดี</t>
  </si>
  <si>
    <t xml:space="preserve">IF8671804
</t>
  </si>
  <si>
    <t>FTTB6708002</t>
  </si>
  <si>
    <t>คุณ รุ้งทิพย์ วุ้นนที</t>
  </si>
  <si>
    <t>IF8671805</t>
  </si>
  <si>
    <t>CFMT6708111</t>
  </si>
  <si>
    <t>คุณ ธนฉัตร  จิตรสบาย</t>
  </si>
  <si>
    <t xml:space="preserve">IF8671806
</t>
  </si>
  <si>
    <t>CFMT6708113</t>
  </si>
  <si>
    <t>คุณ นนทพัทธ์  ประเสริฐ</t>
  </si>
  <si>
    <t>IF8671807</t>
  </si>
  <si>
    <t>CFDD6708002</t>
  </si>
  <si>
    <t>คุณ ฉลอง ศรีชุม</t>
  </si>
  <si>
    <t xml:space="preserve">IF8671808
</t>
  </si>
  <si>
    <t>CFNW6708001</t>
  </si>
  <si>
    <t>คุณ ประภาวริณ ศรีไทย</t>
  </si>
  <si>
    <t xml:space="preserve">IF8671809
</t>
  </si>
  <si>
    <t>CFMT6708114</t>
  </si>
  <si>
    <t>คุณ พิมพ์ศิริ  ลือราช</t>
  </si>
  <si>
    <t xml:space="preserve">IF8671810
</t>
  </si>
  <si>
    <t>FTMT6708009</t>
  </si>
  <si>
    <t>คุณ อภิชาต  กาญจนรัตน์</t>
  </si>
  <si>
    <t xml:space="preserve">IF8671811
</t>
  </si>
  <si>
    <t>CFMT6708116</t>
  </si>
  <si>
    <t>คุณ นริศ บุตรขุนทอง</t>
  </si>
  <si>
    <t>IF8671812</t>
  </si>
  <si>
    <t>CFMT6708117</t>
  </si>
  <si>
    <t>คุณ ทวีศักดิ์ ตระการวิจิตร</t>
  </si>
  <si>
    <t xml:space="preserve">IF8671813
</t>
  </si>
  <si>
    <t>CFMT6708118</t>
  </si>
  <si>
    <t>คุณ ณัฐดนัย แซ่เฉี้ยง</t>
  </si>
  <si>
    <t xml:space="preserve">IF8671814
</t>
  </si>
  <si>
    <t>CFMT6708120</t>
  </si>
  <si>
    <t>บริษัท ดรีม ฮันเตอร์ พร็อพเพอร์ตี้ เมเนจเมนท์ คอร์ปอเรชั่น จำกัด</t>
  </si>
  <si>
    <t xml:space="preserve">IF8671815
</t>
  </si>
  <si>
    <t>100/100Mpbs</t>
  </si>
  <si>
    <t>EOWD6708001</t>
  </si>
  <si>
    <t>คุณ ศุภโชติ  ดาคำ</t>
  </si>
  <si>
    <t xml:space="preserve">IF8671816
</t>
  </si>
  <si>
    <t>FTDM6708007</t>
  </si>
  <si>
    <t xml:space="preserve">คุณ อคินธิษณ์  เหมอัศวนนท์ </t>
  </si>
  <si>
    <t>IF8671817</t>
  </si>
  <si>
    <t>FTNG6708004</t>
  </si>
  <si>
    <t>คุณ วรรณา โอคูม่า</t>
  </si>
  <si>
    <t xml:space="preserve">IF8671818
</t>
  </si>
  <si>
    <t>CFMT6708122</t>
  </si>
  <si>
    <t>คุณ พรนภา พัฒน์ทอง</t>
  </si>
  <si>
    <t>IF8671819</t>
  </si>
  <si>
    <t>FTMT6708010</t>
  </si>
  <si>
    <t xml:space="preserve">คุณ ชนนิกานต์ จันทุลาง </t>
  </si>
  <si>
    <t>IF8671820</t>
  </si>
  <si>
    <t>CFHK6708008</t>
  </si>
  <si>
    <t>คุณ มัทนพร แก้วจินดา</t>
  </si>
  <si>
    <t>IF8671821</t>
  </si>
  <si>
    <t>CFUD6708004</t>
  </si>
  <si>
    <t>คุณ วิรุฬห์ สนใจ</t>
  </si>
  <si>
    <t>IF8671822</t>
  </si>
  <si>
    <t>FTMT6708011</t>
  </si>
  <si>
    <t xml:space="preserve">คุณ สุกัญญา วงษ์ครุฑ </t>
  </si>
  <si>
    <t>IF8671823</t>
  </si>
  <si>
    <t>CFMT6708126</t>
  </si>
  <si>
    <t>คุณชานนท์  แก้วประเสริฐ</t>
  </si>
  <si>
    <t>IF8671824</t>
  </si>
  <si>
    <t>CFMT6708127</t>
  </si>
  <si>
    <t>คุณ ศิริรัตน์ สีประดู่</t>
  </si>
  <si>
    <t>IF8671825</t>
  </si>
  <si>
    <t>CFMT6708128</t>
  </si>
  <si>
    <t>คุณ เสาวภา เส้งสวัสดิ์</t>
  </si>
  <si>
    <t>IF8671826</t>
  </si>
  <si>
    <t>CFMT6708129</t>
  </si>
  <si>
    <t xml:space="preserve">คุณ ธนินทร์ จันทเจริญพงศ์ </t>
  </si>
  <si>
    <t>IF8671827</t>
  </si>
  <si>
    <t xml:space="preserve"> 1000/500 Mbps</t>
  </si>
  <si>
    <t>สุุขุมวิท</t>
  </si>
  <si>
    <t>CFSK6708001</t>
  </si>
  <si>
    <t>คุณ สุกฤษฏิ์ เลนส์สกุล</t>
  </si>
  <si>
    <t>IF8671828</t>
  </si>
  <si>
    <t>CFMT6708130</t>
  </si>
  <si>
    <t>คุณ ศิริลักษณ์ บุญเรือง</t>
  </si>
  <si>
    <t>IF8671829</t>
  </si>
  <si>
    <t xml:space="preserve"> CFMT6708131</t>
  </si>
  <si>
    <t>คุณ รณกฤต วิชัยดิษฐ</t>
  </si>
  <si>
    <t>IF8671830</t>
  </si>
  <si>
    <t>700/500 Mb</t>
  </si>
  <si>
    <t>IF8671647</t>
  </si>
  <si>
    <t>IF8670567</t>
  </si>
  <si>
    <t>แฟลตห้วยขวาง</t>
  </si>
  <si>
    <t>อาคารเดอะเอ็ม</t>
  </si>
  <si>
    <t>แฟลต ช4 ดินแดง</t>
  </si>
  <si>
    <t>สิริฉันท์ อพาร์ทเม้นท์</t>
  </si>
  <si>
    <t>อาคารAirport Lodge</t>
  </si>
  <si>
    <t>คอนโดแอร์โร่เพลส</t>
  </si>
  <si>
    <t>โครงการ The most issaraphab</t>
  </si>
  <si>
    <t>เจต แมนชั่น</t>
  </si>
  <si>
    <t>The most อิสรภาพ</t>
  </si>
  <si>
    <t>ลีฟวิ่งเพลส</t>
  </si>
  <si>
    <t>แฟลต 31 ห้วยขวาง ชั้นล่าง</t>
  </si>
  <si>
    <t>คอนโดเคหะบางนา</t>
  </si>
  <si>
    <t>คุณ จันทรัตน์ จินดาดุลลักษณ์</t>
  </si>
  <si>
    <t>คุณ ศิวกร  พิมลสวัสดิ์</t>
  </si>
  <si>
    <t>คุณวิลาสินี  วงค์ทิพย์</t>
  </si>
  <si>
    <t>คุณ ณัฐสุดา ภูผาคุณ</t>
  </si>
  <si>
    <t>คุณ บุปผา ทาลี</t>
  </si>
  <si>
    <t>คุณ ศิโรรัตน์ นุชธิสาร</t>
  </si>
  <si>
    <t xml:space="preserve">คุณ อดิศักดิ์  พงษ์เกษม </t>
  </si>
  <si>
    <t>คุณ ธรณ์ธันย์ พิชญเดชาปกรณ์</t>
  </si>
  <si>
    <t xml:space="preserve">คุณ ศิริวรรณ ตั้งใจกิจอุดม </t>
  </si>
  <si>
    <t>คุณ ศกลวรรณ  ทับสมบัติ</t>
  </si>
  <si>
    <t>คุณ มนพร รัตนบุรี</t>
  </si>
  <si>
    <t>คุณ อนาวิล ศิวโมกษ์</t>
  </si>
  <si>
    <t>คุณวินิต แสงไกร</t>
  </si>
  <si>
    <t>Miss .Mon yee soe</t>
  </si>
  <si>
    <t>คุณ ชญาชฎา วงศ์ใหญ่</t>
  </si>
  <si>
    <t>คุณ รวินันท์ พละหงษ์</t>
  </si>
  <si>
    <t>KHAMTANH  SIKHAMCHANH</t>
  </si>
  <si>
    <t>คุณ ดนัย พุ่มส้ม</t>
  </si>
  <si>
    <t>คุณ พวงรัตน์ ปานเดช</t>
  </si>
  <si>
    <t xml:space="preserve">คุณ ภานุพันธ์  ตรีทศ </t>
  </si>
  <si>
    <t>คุณ ชนนิกานต์ ยางศรี</t>
  </si>
  <si>
    <t>คุณ ปวรรัตน์  ดีป้อง</t>
  </si>
  <si>
    <t>คุณ สงกรานต์ นวลเนตร</t>
  </si>
  <si>
    <t>คุณ กีศักดิ์  ละมุลตรี</t>
  </si>
  <si>
    <t>คุณ วิจิตร อินทรา</t>
  </si>
  <si>
    <t>คุณ อาภัสนันท์ เติมผาสุขเจริญ</t>
  </si>
  <si>
    <t>คุณ มานิตา  บัวศรี</t>
  </si>
  <si>
    <t>คุณ อาทิตย์ตยา สุทอง</t>
  </si>
  <si>
    <t xml:space="preserve">คุณ อนัฐพงษ์ จันทระ </t>
  </si>
  <si>
    <t>คุณ จุไรรัตน์ ไชยลังกา</t>
  </si>
  <si>
    <t>คุณ ณัฐพล อมรนพกุล</t>
  </si>
  <si>
    <t>คุณ พิไลวรรณ ทัศนรา</t>
  </si>
  <si>
    <t>คุณ วรรณวิสา อยู่จันทร์</t>
  </si>
  <si>
    <t xml:space="preserve">คุณ เมษา แก้วแช่ม </t>
  </si>
  <si>
    <t>คุณ วิไลลักษณ์ วิกรัยธนาคม</t>
  </si>
  <si>
    <t xml:space="preserve">คุณ ทิตติวรรณ  หิรัญชุฬหะ </t>
  </si>
  <si>
    <t>คุณ รสิกา  รัตนาทร</t>
  </si>
  <si>
    <t>คุณ เบญจพล ทองภู่</t>
  </si>
  <si>
    <t>คุณ ปาวรินทร์ ดวงดารา</t>
  </si>
  <si>
    <t>คุณ ธเนศพล อุดมผล</t>
  </si>
  <si>
    <t>คุณ พัชราภา เมฆอ่ำ</t>
  </si>
  <si>
    <t>คุณ รุ่งฤดี  มานะดี</t>
  </si>
  <si>
    <t>คุณ สุนันทา บุญพาณิชยการกุล</t>
  </si>
  <si>
    <t>คุณ จีรพจน์  วรรณพรหม</t>
  </si>
  <si>
    <t>คุณ ปรารถนา  จิตรประสงค์</t>
  </si>
  <si>
    <t>คุณ ธัญภา  กรนันท์เอกธาดา</t>
  </si>
  <si>
    <t>คุณ นิรชา วังงาม</t>
  </si>
  <si>
    <t>คุณ อนุตรา  ปุริมา</t>
  </si>
  <si>
    <t>คุณ KHAMPHAl  SlVlLAI</t>
  </si>
  <si>
    <t>คุณ พรชัย แดงจริง</t>
  </si>
  <si>
    <t>คุณ อนุรัตน์ พราหมจร</t>
  </si>
  <si>
    <t>คุณ ปรียขนิษฐ์ อ่วมเจริญ</t>
  </si>
  <si>
    <t>คุณ วัสสิกา ใบยูโซ่</t>
  </si>
  <si>
    <t>คุณ ปภาวดี พลพวก</t>
  </si>
  <si>
    <t>Glory babe Bufias</t>
  </si>
  <si>
    <t>คุณ ธิติวุฒิ  สุขเกษม</t>
  </si>
  <si>
    <t>คุณ พีรภัทร  แสนเวียง</t>
  </si>
  <si>
    <t>คุณ จีรวรรณ สุวัฒกุล</t>
  </si>
  <si>
    <t>NOY KHOUNNALA</t>
  </si>
  <si>
    <t xml:space="preserve">คุณ นฤมล พุ่มแก้ว </t>
  </si>
  <si>
    <t>คุณ ตรีธา เกตุเหล็ก</t>
  </si>
  <si>
    <t xml:space="preserve"> คุณ ภูษิตา  คำพร้อม</t>
  </si>
  <si>
    <t>คุณ พงศธร ทองชื่น</t>
  </si>
  <si>
    <t>คุณ ปทิดา  โอนอ่อน</t>
  </si>
  <si>
    <t>คุณ พงศกร  สมน้อย</t>
  </si>
  <si>
    <t>คุณ เอกพล  แซ่โค้ว</t>
  </si>
  <si>
    <t>คุณ มานพ  ธนานันต์กุล</t>
  </si>
  <si>
    <t>คุณ ฉวีวรรณ เสพสวัสดิ์</t>
  </si>
  <si>
    <t>คุณ โชติกา ศรีนวล</t>
  </si>
  <si>
    <t>คุณ อรพรรณ  อิงคะวัต</t>
  </si>
  <si>
    <t>คุณ สมควร  เพ็งชัย</t>
  </si>
  <si>
    <t>คุณ ชนิตสิรี รอดสูง</t>
  </si>
  <si>
    <t>คุณ พัชรา แซ่พั่ว</t>
  </si>
  <si>
    <t>คุณ เอกชัย มณีหล่อสวัสดิ์</t>
  </si>
  <si>
    <t>คุณ ไชยโย ใจใส</t>
  </si>
  <si>
    <t>Htet Arkar Lin</t>
  </si>
  <si>
    <t>คุณ มยุรี คูณขุนทด</t>
  </si>
  <si>
    <t>คุณ บุรินทร์ ปิ่นเจริญ</t>
  </si>
  <si>
    <t>คุณ อุดมพร นวจองพันธ์</t>
  </si>
  <si>
    <t>คุณ สุพจน์ ใบบัว</t>
  </si>
  <si>
    <t>คุณสิริณัฎฐ์ หุนสวัสดิ์</t>
  </si>
  <si>
    <t>คุณ อุทัยวรรณ แซ่ตั้ง</t>
  </si>
  <si>
    <t>คุณ สุชาดา  มีชัย</t>
  </si>
  <si>
    <t>คุณ เฉลิมพันธุ์ ไกรกังวาร</t>
  </si>
  <si>
    <t>คุณ นพพร พาลี</t>
  </si>
  <si>
    <t>คุณ มยุรี แก้วกลาง</t>
  </si>
  <si>
    <t>คุณ ชาตรี คำมี</t>
  </si>
  <si>
    <t>คุณ พชร  คำปาน</t>
  </si>
  <si>
    <t>คุณ อินทิรา  ธาราฤดี</t>
  </si>
  <si>
    <t>คุณ ศุภิสรา สิงห์สูงเนิน</t>
  </si>
  <si>
    <t>คุณ ศักดิ์สิทธิ  ไชยศักดิ์</t>
  </si>
  <si>
    <t>คุณ องอาจ นัยนานนท์</t>
  </si>
  <si>
    <t>คุณ พิพัฒน์ แสนปราโมทย์</t>
  </si>
  <si>
    <t>คุณ ศุภณัฐ  เอี่ยวสานุรักษ์</t>
  </si>
  <si>
    <t>คุณ เบญจมาศ มากชู</t>
  </si>
  <si>
    <t>คุณ กนกวรรณ แสนตันชัย</t>
  </si>
  <si>
    <t>คุณ ปฏิภาณ พิทักษ์พงษ์</t>
  </si>
  <si>
    <t xml:space="preserve">คุณ ธราดล พรไตร </t>
  </si>
  <si>
    <t>คุณ ศรัญญา พวงสันเทียะ</t>
  </si>
  <si>
    <t>คุณ ธันชนก  ชูธรรม</t>
  </si>
  <si>
    <t>คุณ ดนิตา  ธนะกุลวรชัย</t>
  </si>
  <si>
    <t>คุณ วิจิตตรา คำพวงเพชร</t>
  </si>
  <si>
    <t>Josette Villa</t>
  </si>
  <si>
    <t>คุณ วาสนา เดชวุ่น</t>
  </si>
  <si>
    <t>คุณ กานชนก แก้วทอง</t>
  </si>
  <si>
    <t>คุณ สวรรยา ธงสันเทียะ</t>
  </si>
  <si>
    <t>คุณ ภิณณ์ สัพพ์ธัสส์เศรษฐี</t>
  </si>
  <si>
    <t xml:space="preserve"> คุณ เจษฎา จินายะ</t>
  </si>
  <si>
    <t>คุณวิริยะ  ไชยรัตน์</t>
  </si>
  <si>
    <t>คุณ สุดารัตน์ จิเหลียง</t>
  </si>
  <si>
    <t>คุณ จักรกฤษณ์ เดชาสิทธิ์</t>
  </si>
  <si>
    <t>คุณ ศศิกาญจน์ ทวิสุวรรณ</t>
  </si>
  <si>
    <t>คุณจักรี  ทับทิมหล้า</t>
  </si>
  <si>
    <t xml:space="preserve">คุณ ศุภฤกษ์ แก้วพลกรัง </t>
  </si>
  <si>
    <t>CFUD6707002</t>
  </si>
  <si>
    <t>CFMT6709001</t>
  </si>
  <si>
    <t>CFMT6709002</t>
  </si>
  <si>
    <t>CFMT6709003</t>
  </si>
  <si>
    <t>CFMT6709004</t>
  </si>
  <si>
    <t>CFMT6709006</t>
  </si>
  <si>
    <t>CFMT6709008</t>
  </si>
  <si>
    <t>CFMT6709010</t>
  </si>
  <si>
    <t>CFHK6709001</t>
  </si>
  <si>
    <t>CFMT6709011</t>
  </si>
  <si>
    <t>CFMT6709012</t>
  </si>
  <si>
    <t>FTDM6709001</t>
  </si>
  <si>
    <t>CFMT6709013</t>
  </si>
  <si>
    <t>CFMT6709015</t>
  </si>
  <si>
    <t>CFMT6709014</t>
  </si>
  <si>
    <t xml:space="preserve"> CFMT6709017</t>
  </si>
  <si>
    <t>CFMT6709020</t>
  </si>
  <si>
    <t>FTLY6709001</t>
  </si>
  <si>
    <t>FTMT6709001</t>
  </si>
  <si>
    <t>CFMT6709021</t>
  </si>
  <si>
    <t>FTDM6709002</t>
  </si>
  <si>
    <t>EOUD6709001</t>
  </si>
  <si>
    <t>CFWD6709001</t>
  </si>
  <si>
    <t>CFMT6709023</t>
  </si>
  <si>
    <t>FTMT6709002</t>
  </si>
  <si>
    <t>CFMT6709024</t>
  </si>
  <si>
    <t>CFMT6709026</t>
  </si>
  <si>
    <t>CFWD6709002</t>
  </si>
  <si>
    <t>CFMT6709027</t>
  </si>
  <si>
    <t>CFMT6709028</t>
  </si>
  <si>
    <t>CFHK6709002</t>
  </si>
  <si>
    <t>CFMT6709029</t>
  </si>
  <si>
    <t>CFMT6709030</t>
  </si>
  <si>
    <t>CFMT6709031</t>
  </si>
  <si>
    <t>CFMT670932</t>
  </si>
  <si>
    <t>CFMT6709034</t>
  </si>
  <si>
    <t>CFMT6709035</t>
  </si>
  <si>
    <t>CFMT6709036</t>
  </si>
  <si>
    <t xml:space="preserve"> CFMT6709038</t>
  </si>
  <si>
    <t>CFDD6709001</t>
  </si>
  <si>
    <t>CFMT6709039</t>
  </si>
  <si>
    <t>CFLB6709001</t>
  </si>
  <si>
    <t>FTMT6709004</t>
  </si>
  <si>
    <t>FTDM6709003</t>
  </si>
  <si>
    <t>CFMT6709040</t>
  </si>
  <si>
    <t>FTLY6709002</t>
  </si>
  <si>
    <t>CFMT6709041</t>
  </si>
  <si>
    <t>FTMT6709005</t>
  </si>
  <si>
    <t>CFMT6709042</t>
  </si>
  <si>
    <t>CFLB6709002</t>
  </si>
  <si>
    <t>CFLB6709003</t>
  </si>
  <si>
    <t>CFBT6709001</t>
  </si>
  <si>
    <t>CFBT6709002</t>
  </si>
  <si>
    <t>CFMT6709048</t>
  </si>
  <si>
    <t>CFMT6709049</t>
  </si>
  <si>
    <t>CFMT6709050</t>
  </si>
  <si>
    <t>CFMT6709052</t>
  </si>
  <si>
    <t>FTMT6709006</t>
  </si>
  <si>
    <t>CFMT6709055</t>
  </si>
  <si>
    <t>CFMT6709056</t>
  </si>
  <si>
    <t>CFMT6709057</t>
  </si>
  <si>
    <t>CFMT6709058</t>
  </si>
  <si>
    <t>CFMT6709061</t>
  </si>
  <si>
    <t>CFHK6709003</t>
  </si>
  <si>
    <t>LRLP6709002</t>
  </si>
  <si>
    <t>CFMT6709062</t>
  </si>
  <si>
    <t>CFMT6709063</t>
  </si>
  <si>
    <t>CFMT6709064</t>
  </si>
  <si>
    <t xml:space="preserve"> CFMT6709065</t>
  </si>
  <si>
    <t xml:space="preserve"> CFMT6709067</t>
  </si>
  <si>
    <t>CFMT6709069</t>
  </si>
  <si>
    <t>CFMT6709070</t>
  </si>
  <si>
    <t>CFMT6709071</t>
  </si>
  <si>
    <t>CFUD6709003</t>
  </si>
  <si>
    <t>FTMT6709007</t>
  </si>
  <si>
    <t>CFMT6709074</t>
  </si>
  <si>
    <t>CFMT6709078</t>
  </si>
  <si>
    <t>CFMT6709076</t>
  </si>
  <si>
    <t xml:space="preserve"> CFMT6709080</t>
  </si>
  <si>
    <t>CFDD6709002</t>
  </si>
  <si>
    <t>CFMT6709083</t>
  </si>
  <si>
    <t>FTNG6709001</t>
  </si>
  <si>
    <t>CFLP6709001</t>
  </si>
  <si>
    <t>CFMT6709085</t>
  </si>
  <si>
    <t>CFMT6709088</t>
  </si>
  <si>
    <t>CFLY6709001</t>
  </si>
  <si>
    <t>FTMT6709008</t>
  </si>
  <si>
    <t>CFMT6709090</t>
  </si>
  <si>
    <t>CFWD6709003</t>
  </si>
  <si>
    <t>FTDM6709004</t>
  </si>
  <si>
    <t>FTMT6709009</t>
  </si>
  <si>
    <t>CFMT6709092</t>
  </si>
  <si>
    <t>CFMT6709093</t>
  </si>
  <si>
    <t>CFMT6709096</t>
  </si>
  <si>
    <t>FTNG6709002</t>
  </si>
  <si>
    <t>FTNG6709003</t>
  </si>
  <si>
    <t>FTMT6709010</t>
  </si>
  <si>
    <t>CFMT6709097</t>
  </si>
  <si>
    <t>CFMT6709098</t>
  </si>
  <si>
    <t>CFMT6709101</t>
  </si>
  <si>
    <t>EOWD6709001</t>
  </si>
  <si>
    <t>EOWD6709002</t>
  </si>
  <si>
    <t>CFWD6709004</t>
  </si>
  <si>
    <t>CFMT6709103</t>
  </si>
  <si>
    <t>CFMT6709102</t>
  </si>
  <si>
    <t>FTMT6709011</t>
  </si>
  <si>
    <t>CFMT6709105</t>
  </si>
  <si>
    <t>CFMT6709106</t>
  </si>
  <si>
    <t>CFMT6709104</t>
  </si>
  <si>
    <t>CFMT6709109</t>
  </si>
  <si>
    <t>CFMT6709110</t>
  </si>
  <si>
    <t>CFMT6709111</t>
  </si>
  <si>
    <t>CFMT6709112</t>
  </si>
  <si>
    <t>CFMT6709113</t>
  </si>
  <si>
    <t>CFMT6709114</t>
  </si>
  <si>
    <t>CFMT6709116</t>
  </si>
  <si>
    <t>CFMT6709118</t>
  </si>
  <si>
    <t>CFUD6706003</t>
  </si>
  <si>
    <t>IF6671314</t>
  </si>
  <si>
    <t>IF9671097</t>
  </si>
  <si>
    <t>IF9670860</t>
  </si>
  <si>
    <t>IF9670861</t>
  </si>
  <si>
    <t>IF9670862</t>
  </si>
  <si>
    <t>IF9670863</t>
  </si>
  <si>
    <t>IF9670864</t>
  </si>
  <si>
    <t>IF9670865</t>
  </si>
  <si>
    <t>IF9670866</t>
  </si>
  <si>
    <t>IF9670867</t>
  </si>
  <si>
    <t>IF9670868</t>
  </si>
  <si>
    <t>IF9670869</t>
  </si>
  <si>
    <t>IF9670870</t>
  </si>
  <si>
    <t>IF9670871</t>
  </si>
  <si>
    <t>IF9670872</t>
  </si>
  <si>
    <t>IF9670873</t>
  </si>
  <si>
    <t>IF9670874</t>
  </si>
  <si>
    <t>IF9670875</t>
  </si>
  <si>
    <t>IF9670876</t>
  </si>
  <si>
    <t>IF9670877</t>
  </si>
  <si>
    <t>IF9670878</t>
  </si>
  <si>
    <t>IF9670879</t>
  </si>
  <si>
    <t>IF9670880</t>
  </si>
  <si>
    <t>IF9670881</t>
  </si>
  <si>
    <t>IF9670882</t>
  </si>
  <si>
    <t>IF9670883</t>
  </si>
  <si>
    <t>IF9670884</t>
  </si>
  <si>
    <t>IF9670885</t>
  </si>
  <si>
    <t>IF9670886</t>
  </si>
  <si>
    <t>IF9670888</t>
  </si>
  <si>
    <t>IF9670889</t>
  </si>
  <si>
    <t>IF9670890</t>
  </si>
  <si>
    <t>IF9670891-92</t>
  </si>
  <si>
    <t>IF9670893</t>
  </si>
  <si>
    <t>IF9670894</t>
  </si>
  <si>
    <t>IF9671038</t>
  </si>
  <si>
    <t>IF9671039</t>
  </si>
  <si>
    <t>IF9671040</t>
  </si>
  <si>
    <t>IF9671041</t>
  </si>
  <si>
    <t>IF9671042</t>
  </si>
  <si>
    <t>IF9671043-44</t>
  </si>
  <si>
    <t xml:space="preserve">IF9671045
</t>
  </si>
  <si>
    <t>IF9671524</t>
  </si>
  <si>
    <t xml:space="preserve">IF9671046
</t>
  </si>
  <si>
    <t>IF9671047-48</t>
  </si>
  <si>
    <t>IF9671049-50</t>
  </si>
  <si>
    <t>IF9671051</t>
  </si>
  <si>
    <t>IF9671052</t>
  </si>
  <si>
    <t>IF9671053</t>
  </si>
  <si>
    <t>IF9671054</t>
  </si>
  <si>
    <t>IF9671055-56</t>
  </si>
  <si>
    <t>IF9671525</t>
  </si>
  <si>
    <t>IF9671057-58</t>
  </si>
  <si>
    <t>IF9671138-39</t>
  </si>
  <si>
    <t>IF9671140</t>
  </si>
  <si>
    <t>IF9671141</t>
  </si>
  <si>
    <t>IF9671142</t>
  </si>
  <si>
    <t>IF9671143</t>
  </si>
  <si>
    <t>IF9671144</t>
  </si>
  <si>
    <t>IF9671145</t>
  </si>
  <si>
    <t>IF9671146</t>
  </si>
  <si>
    <t>IF9671147</t>
  </si>
  <si>
    <t>IF9671148</t>
  </si>
  <si>
    <t>IF9671149</t>
  </si>
  <si>
    <t>IF9671150-51</t>
  </si>
  <si>
    <t>IV6709252-53</t>
  </si>
  <si>
    <t>IF9671152</t>
  </si>
  <si>
    <t>IF9671153</t>
  </si>
  <si>
    <t>IF9671154</t>
  </si>
  <si>
    <t>IF9671155</t>
  </si>
  <si>
    <t>IF9671156</t>
  </si>
  <si>
    <t>IF9671157</t>
  </si>
  <si>
    <t>IF9671158</t>
  </si>
  <si>
    <t>IF9671159</t>
  </si>
  <si>
    <t>IF9671160-61</t>
  </si>
  <si>
    <t>IF9671209</t>
  </si>
  <si>
    <t>IF9671210</t>
  </si>
  <si>
    <t>IF9671211</t>
  </si>
  <si>
    <t>IF9671212</t>
  </si>
  <si>
    <t>IF9671213</t>
  </si>
  <si>
    <t>IF9671587-88</t>
  </si>
  <si>
    <t xml:space="preserve">IF9671589
</t>
  </si>
  <si>
    <t>IF9671590-91</t>
  </si>
  <si>
    <t>IF9671592-93</t>
  </si>
  <si>
    <t xml:space="preserve">IF9671594
</t>
  </si>
  <si>
    <t>IF9671595</t>
  </si>
  <si>
    <t>IF9671596</t>
  </si>
  <si>
    <t>IF9671597</t>
  </si>
  <si>
    <t>IF9671598</t>
  </si>
  <si>
    <t>IF9671599</t>
  </si>
  <si>
    <t>IF9671600</t>
  </si>
  <si>
    <t>IF9671601</t>
  </si>
  <si>
    <t>IF9671602</t>
  </si>
  <si>
    <t>IF9671603</t>
  </si>
  <si>
    <t>IF9671604</t>
  </si>
  <si>
    <t>IF9671605</t>
  </si>
  <si>
    <t>IF9671606</t>
  </si>
  <si>
    <t>IF9671607</t>
  </si>
  <si>
    <t>IF9671608</t>
  </si>
  <si>
    <t>IF9671609</t>
  </si>
  <si>
    <t>IF9671610</t>
  </si>
  <si>
    <t>IF9671611</t>
  </si>
  <si>
    <t>IF9671612</t>
  </si>
  <si>
    <t>IF9671613</t>
  </si>
  <si>
    <t>IF9671614</t>
  </si>
  <si>
    <t>IF9671615</t>
  </si>
  <si>
    <t>IF9671616</t>
  </si>
  <si>
    <t>IF9671617</t>
  </si>
  <si>
    <t>IF9671618</t>
  </si>
  <si>
    <t>IF9671619</t>
  </si>
  <si>
    <t>IF9671620</t>
  </si>
  <si>
    <t>IF9671621</t>
  </si>
  <si>
    <t>IF9671622</t>
  </si>
  <si>
    <t>IF9671623</t>
  </si>
  <si>
    <t>IF9671624</t>
  </si>
  <si>
    <t>IF9671625</t>
  </si>
  <si>
    <t>IF9671626</t>
  </si>
  <si>
    <t>IF9671627</t>
  </si>
  <si>
    <t>ลาดยาว</t>
  </si>
  <si>
    <t>500/500Mpbs</t>
  </si>
  <si>
    <t>300/300Mpbs.</t>
  </si>
  <si>
    <t>200/200Mpbs.</t>
  </si>
  <si>
    <t>100/100Mpbs.</t>
  </si>
  <si>
    <t>1000/500Mbps.</t>
  </si>
  <si>
    <t>500/500Mpbs.</t>
  </si>
  <si>
    <t>1000/500Mpbs.</t>
  </si>
  <si>
    <t>100/100 Mpbs.</t>
  </si>
  <si>
    <t>1000/500Mpbs</t>
  </si>
  <si>
    <t xml:space="preserve"> 1000/500 Mbps.</t>
  </si>
  <si>
    <t xml:space="preserve">อาคาร มายโฮมเพลส </t>
  </si>
  <si>
    <t>มายโฮมเพลส 88</t>
  </si>
  <si>
    <t>แฟลต35ห้วยขวาง</t>
  </si>
  <si>
    <t>แฟลตกรมวิชาการเกษตร</t>
  </si>
  <si>
    <t>รามคำแหง แมนชั่น</t>
  </si>
  <si>
    <t>แฟลต พ9ดินแดง</t>
  </si>
  <si>
    <t>อัศวสามมืองทองคอนโด</t>
  </si>
  <si>
    <t>อาคารชุดบางใหญ่คอนโดทาวน์ B3</t>
  </si>
  <si>
    <t>แฟลต29 ห้วยขวาง</t>
  </si>
  <si>
    <t>ตึกเคสยาม</t>
  </si>
  <si>
    <t>อาคารสิปปกร</t>
  </si>
  <si>
    <t>อาคารอินเตอร์ทาวเวอร์วิว</t>
  </si>
  <si>
    <t>คุณ วีรันทร์วรา  แสวงพันธ์</t>
  </si>
  <si>
    <t>คุณ อชิรยา สันตยานนท์</t>
  </si>
  <si>
    <t>คุณ ณปภัช  คำเมือง</t>
  </si>
  <si>
    <t>คุณ อรรถพล คำเครือ</t>
  </si>
  <si>
    <t>MIN KHANT KYAW</t>
  </si>
  <si>
    <t>คุณ  รมิตา บุญเมือง</t>
  </si>
  <si>
    <t>คุณ กชกร  เอื้อเฟื้อ</t>
  </si>
  <si>
    <t>คุณ พงษ์รัตน์ ผาจันทร์ยอ</t>
  </si>
  <si>
    <t>คุณ ภูวดล อินทกูล</t>
  </si>
  <si>
    <t>คุณ อมราวดี  ช่างโม</t>
  </si>
  <si>
    <t>คุณ พิชชาภา  ผลทอง</t>
  </si>
  <si>
    <t>คุณ ธีรดน์ ภูลาด</t>
  </si>
  <si>
    <t>คุณ ณัฏฐณิชา จูนา</t>
  </si>
  <si>
    <t xml:space="preserve">บริษัท คอร์เนอร์ เทคโนโลยี จำกัด </t>
  </si>
  <si>
    <t>คุณ กันต์ธนัท  พุ่มปราณพิสมัย</t>
  </si>
  <si>
    <t>คุณ สุภาภรณ์ ต้นทอง</t>
  </si>
  <si>
    <t>คุณ วีระวัฒน์  มิ้มทอง</t>
  </si>
  <si>
    <t>คุณ วันชัย  สำคัญควร</t>
  </si>
  <si>
    <t>คุณ วัลลภา  บุญสุวรรณ์</t>
  </si>
  <si>
    <t>คุณ ณัฎฐธยาน์ พวงทอง</t>
  </si>
  <si>
    <t>คุณ พีรพล  บุญคง</t>
  </si>
  <si>
    <t>คุณ ศิริจิตต์  แก้วแสน</t>
  </si>
  <si>
    <t>คุณ สุทธิพงษ์  โพโส</t>
  </si>
  <si>
    <t>คุณ สรญา พานิช</t>
  </si>
  <si>
    <t>คุณ อนันต์  งามแป้น</t>
  </si>
  <si>
    <t>คุณ สุวภัทร  ศรีบุตรตา</t>
  </si>
  <si>
    <t>คุณ รดาภา  โหมดตาด</t>
  </si>
  <si>
    <t>คุณ ภานุพงศ์ นึกกระโทก</t>
  </si>
  <si>
    <t>คุณ ภานุวัฒน์ ภูมิยิ่ง</t>
  </si>
  <si>
    <t>คุณ บดินทร์  เจริญพงษ์สกุล</t>
  </si>
  <si>
    <t>คุณ ศักดิ์ดา  ปัจสา</t>
  </si>
  <si>
    <t>คุณ ชินกฤต สมวงศ์</t>
  </si>
  <si>
    <t>คุณ วิสูตร  พวงมาลัย</t>
  </si>
  <si>
    <t>คุณ ณัฐวุฒิ พิมใจดี</t>
  </si>
  <si>
    <t xml:space="preserve">คุณ ธิดา เวียงนนท์ </t>
  </si>
  <si>
    <t>คุณ พมรพรพรรณ จันทนิยมานนท์</t>
  </si>
  <si>
    <t>คุณ ดนุพล นาบุญเรือง</t>
  </si>
  <si>
    <t>Chrystal Indashongdor majauu</t>
  </si>
  <si>
    <t>คุณ จุฑามาศ จุลกรานต์</t>
  </si>
  <si>
    <t>คุณ ไชยวัฒน์ ประสิทธิสมพร</t>
  </si>
  <si>
    <t>คุณ เอกชัย ศรีสมุดคำ</t>
  </si>
  <si>
    <t>คุณ วัชรี ศรีสุวรรณ</t>
  </si>
  <si>
    <t>คุณ กัญจนพร  งามบุญลือ</t>
  </si>
  <si>
    <t>NGUYEN THU HUONG</t>
  </si>
  <si>
    <t>ZHIYU SONG</t>
  </si>
  <si>
    <t>คุณ ณัฐกฤตา  เอี่ยมชู</t>
  </si>
  <si>
    <t>คุณ ธนวรรณ  พรเเด</t>
  </si>
  <si>
    <t xml:space="preserve">คุณ ปฐมพร พานแก้ว </t>
  </si>
  <si>
    <t xml:space="preserve">คุณ สุรพันธ์ เนรตสืบสาย </t>
  </si>
  <si>
    <t>คุณ รสิตา รัตนาทร</t>
  </si>
  <si>
    <t xml:space="preserve">คุณ ณิชชาวีณ์ ธนโภคินเฉลิมพล </t>
  </si>
  <si>
    <t xml:space="preserve">คุณ อังกูร อินทร์อารักษ์ </t>
  </si>
  <si>
    <t>คุณ ดวงกมล ชมมา</t>
  </si>
  <si>
    <t>คุณ ศรนรินทร์ เพิ่มพูล</t>
  </si>
  <si>
    <t>คุณ ฝงเหม่ย แซ่ย่าง</t>
  </si>
  <si>
    <t>คุณ เสรฐวุฒิ ณระนอง</t>
  </si>
  <si>
    <t>คุณ  วิลาวัลย์ ประดิษฐธีระ</t>
  </si>
  <si>
    <t>คุณ ปิยะฉัตร บุญโส</t>
  </si>
  <si>
    <t>คุณ อาแมน  รักนาประเสริฐ</t>
  </si>
  <si>
    <t>คุณ อภิสิทธิ์ แก้วเรือนทอง</t>
  </si>
  <si>
    <t>คุณ เปมิกา  ดวงฤทธิ์</t>
  </si>
  <si>
    <t>คุณ ศศิรัสมิ์ วรุณเจริญธรรม</t>
  </si>
  <si>
    <t>คุณ กรรณิการ์  นุกูลกิจ</t>
  </si>
  <si>
    <t>PANNU LINN</t>
  </si>
  <si>
    <t>คุณ ศุภศิณญ์ ชิดญาติ</t>
  </si>
  <si>
    <t>คุณ ขนิษฐา เก้าพิทักษ์</t>
  </si>
  <si>
    <t>คุณธนทัต  กสินาชีวะ</t>
  </si>
  <si>
    <t>คุณ ธงชัย ศิริธรรม</t>
  </si>
  <si>
    <t>คุณ ธีร์ธวัช  ไชยโคตร</t>
  </si>
  <si>
    <t>คุณ จิ๋ว มาคำ</t>
  </si>
  <si>
    <t xml:space="preserve">คุณ ณัฐชนันค์ วงศ์พานิช </t>
  </si>
  <si>
    <t>ERLINDA MACALUTAS TALLE</t>
  </si>
  <si>
    <t xml:space="preserve">คุณ กรรณิการ์  แป้นพงษ์ </t>
  </si>
  <si>
    <t xml:space="preserve">คุณ ภากร  วิจิตรเกษม </t>
  </si>
  <si>
    <t>Raymund Calasagsag</t>
  </si>
  <si>
    <t xml:space="preserve">คุณ ปารียา ทะราษฎร์ </t>
  </si>
  <si>
    <t>คุณ ธีรวุฒน์ อ่อนขาว</t>
  </si>
  <si>
    <t>Hannu Toivonen</t>
  </si>
  <si>
    <t>คุณ วสัน เครือแก้ว</t>
  </si>
  <si>
    <t>คุณ ระวิวรรณ  สดประเสริฐ</t>
  </si>
  <si>
    <t>คุณ วรรณพร แก้วหมั่น</t>
  </si>
  <si>
    <t>คุณ อภิษฎา เกษมใส</t>
  </si>
  <si>
    <t>คุณ เสาวรินทร์  ชาลีกุล</t>
  </si>
  <si>
    <t>คุณ นาวิน  ทาวงค์</t>
  </si>
  <si>
    <t>คุณ ศศินันท์ แสงใส</t>
  </si>
  <si>
    <t xml:space="preserve">คุณปรียานุช สิงหราช </t>
  </si>
  <si>
    <t xml:space="preserve">คุณณัฐกิตติ์  เงินโสภา </t>
  </si>
  <si>
    <t>คุณ ธีรพิชญ์  ศรีวิพัฒน์</t>
  </si>
  <si>
    <t>คุณ ธนาวุฒิ  สถิตย์วิมล</t>
  </si>
  <si>
    <t>คุณ รุจิรา ปลื้มใจ</t>
  </si>
  <si>
    <t>คุณ ปาณิศา ทิพมะณี</t>
  </si>
  <si>
    <t>คุณ ภัทรวนัช ปิ่นทอง</t>
  </si>
  <si>
    <t>คุณ เรืองสิทธิ์ ชัยรักษ์วัฒนา</t>
  </si>
  <si>
    <t>คุณ พัชรพล แก้วขาว</t>
  </si>
  <si>
    <t>คุณ ธีรพล สุทธิวิเศษ</t>
  </si>
  <si>
    <t>คุณ ธัญนันท์ พันธ์พิบูลย์</t>
  </si>
  <si>
    <t>คุณ ณัฏฐกิตติ์  เรืองศรี</t>
  </si>
  <si>
    <t>คุณ ฤทัยรัตน์ จันทรเกษม</t>
  </si>
  <si>
    <t>คุณ ณัฐวุฒิ  นิวงษา</t>
  </si>
  <si>
    <t>คุณ ฐปณต ประเทพา</t>
  </si>
  <si>
    <t>คุณ จักรกฤษ หุ่นช่างไม้</t>
  </si>
  <si>
    <t>FTMT6707010</t>
  </si>
  <si>
    <t>CFMT6707098</t>
  </si>
  <si>
    <t>CFUD6708002</t>
  </si>
  <si>
    <t>CFUD6708005</t>
  </si>
  <si>
    <t xml:space="preserve"> FTMT6709003</t>
  </si>
  <si>
    <t>CFR56709001</t>
  </si>
  <si>
    <t>CFR56709002</t>
  </si>
  <si>
    <t>CFUD6709001</t>
  </si>
  <si>
    <t>CFR56709003</t>
  </si>
  <si>
    <t>CFR56709004</t>
  </si>
  <si>
    <t>CFR56709005</t>
  </si>
  <si>
    <t>CFLB6709005</t>
  </si>
  <si>
    <t>CFR56709006</t>
  </si>
  <si>
    <t>CFSK6709001</t>
  </si>
  <si>
    <t>CFLB6709006</t>
  </si>
  <si>
    <t>CFMT6709086</t>
  </si>
  <si>
    <t>FTMT6710001</t>
  </si>
  <si>
    <t>CFMT6710002</t>
  </si>
  <si>
    <t>FTDM6710001</t>
  </si>
  <si>
    <t>CFWD6710001</t>
  </si>
  <si>
    <t>CFMT6710004</t>
  </si>
  <si>
    <t>CFMT6710006</t>
  </si>
  <si>
    <t>CFMT6710007</t>
  </si>
  <si>
    <t>CFMT6710008</t>
  </si>
  <si>
    <t>CFHK6710001</t>
  </si>
  <si>
    <t>CFR56710001</t>
  </si>
  <si>
    <t xml:space="preserve"> CFBT6710001</t>
  </si>
  <si>
    <t>CFPH6710001</t>
  </si>
  <si>
    <t>CFPH6710002</t>
  </si>
  <si>
    <t>CFR56710002</t>
  </si>
  <si>
    <t xml:space="preserve"> CFMT6710009</t>
  </si>
  <si>
    <t>CFHK6710002</t>
  </si>
  <si>
    <t>CFMT6710011</t>
  </si>
  <si>
    <t>CFMT6710013</t>
  </si>
  <si>
    <t>FTMT6710002</t>
  </si>
  <si>
    <t>CFMT6710014</t>
  </si>
  <si>
    <t>CFMT6710015</t>
  </si>
  <si>
    <t>CFSK6710001</t>
  </si>
  <si>
    <t>FTDM6710002</t>
  </si>
  <si>
    <t>CFMT6710016</t>
  </si>
  <si>
    <t>FTNK6710001</t>
  </si>
  <si>
    <t>CFMT6710018</t>
  </si>
  <si>
    <t>CFDD6710001</t>
  </si>
  <si>
    <t>CFBT6710003</t>
  </si>
  <si>
    <t>FTDM6710003</t>
  </si>
  <si>
    <t>CFMT6710070</t>
  </si>
  <si>
    <t>CFMT6710071</t>
  </si>
  <si>
    <t>CFMT6710116</t>
  </si>
  <si>
    <t>CFMT6710118</t>
  </si>
  <si>
    <t>CFMT6710120</t>
  </si>
  <si>
    <t>CFMT6710123</t>
  </si>
  <si>
    <t>CFMT6710124</t>
  </si>
  <si>
    <t>FTMT6710004</t>
  </si>
  <si>
    <t>CFMT6710134</t>
  </si>
  <si>
    <t>CFMT6710135</t>
  </si>
  <si>
    <t>CFMT6710136</t>
  </si>
  <si>
    <t>CFMT6710133</t>
  </si>
  <si>
    <t>CFHK6710003</t>
  </si>
  <si>
    <t>CFMT6710140</t>
  </si>
  <si>
    <t>CFMT6710138</t>
  </si>
  <si>
    <t>CFMT6710139</t>
  </si>
  <si>
    <t>CFBT6710005</t>
  </si>
  <si>
    <t>FTNG6710001</t>
  </si>
  <si>
    <t>CFMT6710142</t>
  </si>
  <si>
    <t>CFMT6710143</t>
  </si>
  <si>
    <t>CFMT6710162</t>
  </si>
  <si>
    <t>CFWD6710003</t>
  </si>
  <si>
    <t>FTMT6710005</t>
  </si>
  <si>
    <t>CFMT6710170</t>
  </si>
  <si>
    <t>CFMT6710176</t>
  </si>
  <si>
    <t>CFLB6710004</t>
  </si>
  <si>
    <t>FTMT6710006</t>
  </si>
  <si>
    <t>CFMT6710187</t>
  </si>
  <si>
    <t>CFMT6710188</t>
  </si>
  <si>
    <t>CFMT6710189</t>
  </si>
  <si>
    <t>CFMT6710190</t>
  </si>
  <si>
    <t>FTMT6710007</t>
  </si>
  <si>
    <t>FTMT6710008</t>
  </si>
  <si>
    <t>CFMT6710191</t>
  </si>
  <si>
    <t>CFMT6710192</t>
  </si>
  <si>
    <t>CFMT6710195</t>
  </si>
  <si>
    <t xml:space="preserve"> CFMT6710193</t>
  </si>
  <si>
    <t>CFMT6710194</t>
  </si>
  <si>
    <t xml:space="preserve"> CFSK6710004</t>
  </si>
  <si>
    <t>CFMT6710222</t>
  </si>
  <si>
    <t>FTNG6710002</t>
  </si>
  <si>
    <t>CFMT6710229</t>
  </si>
  <si>
    <t>CFMT6710230</t>
  </si>
  <si>
    <t>FTMT6710009</t>
  </si>
  <si>
    <t>CFMT6710231</t>
  </si>
  <si>
    <t>CFUD6710001</t>
  </si>
  <si>
    <t>CFMT6710234</t>
  </si>
  <si>
    <t>CFMT6710235</t>
  </si>
  <si>
    <t>CFMT6710236</t>
  </si>
  <si>
    <t>CFMT6710239</t>
  </si>
  <si>
    <t>CFMT6710237</t>
  </si>
  <si>
    <t>CFWD6710004</t>
  </si>
  <si>
    <t>CFUD6710002</t>
  </si>
  <si>
    <t>CFMT6710242</t>
  </si>
  <si>
    <t>CFHK6710004</t>
  </si>
  <si>
    <t>FTMT6710010</t>
  </si>
  <si>
    <t>FTDM6710004</t>
  </si>
  <si>
    <t>CFMT6710244</t>
  </si>
  <si>
    <t>CFMT6710245</t>
  </si>
  <si>
    <t>CFMT6710246</t>
  </si>
  <si>
    <t>CFMT6710247</t>
  </si>
  <si>
    <t>FTNG6710003</t>
  </si>
  <si>
    <t>พระราม 5</t>
  </si>
  <si>
    <t>IF7670951</t>
  </si>
  <si>
    <t>IF7671083</t>
  </si>
  <si>
    <t>IF9671438</t>
  </si>
  <si>
    <t>IF1067592</t>
  </si>
  <si>
    <t>IF9670887</t>
  </si>
  <si>
    <t>IF9671176</t>
  </si>
  <si>
    <t>IF9671189</t>
  </si>
  <si>
    <t>IF1067604</t>
  </si>
  <si>
    <t>IF9671216</t>
  </si>
  <si>
    <t>IF10671351</t>
  </si>
  <si>
    <t>IF10671271</t>
  </si>
  <si>
    <t>IF10671640</t>
  </si>
  <si>
    <t>IF10671641</t>
  </si>
  <si>
    <t>IF10671276</t>
  </si>
  <si>
    <t>IF9671214-15</t>
  </si>
  <si>
    <t>IF10671642</t>
  </si>
  <si>
    <t>IF9671644</t>
  </si>
  <si>
    <t>IF1067918</t>
  </si>
  <si>
    <t>IF1067919</t>
  </si>
  <si>
    <t>IF1067920</t>
  </si>
  <si>
    <t>IF1067921</t>
  </si>
  <si>
    <t>IF1067922</t>
  </si>
  <si>
    <t>IF1067923</t>
  </si>
  <si>
    <t>IF1067924</t>
  </si>
  <si>
    <t>IF1067925</t>
  </si>
  <si>
    <t>IF1067926</t>
  </si>
  <si>
    <t>IF10671266</t>
  </si>
  <si>
    <t>IF1067927</t>
  </si>
  <si>
    <t>IF1067928</t>
  </si>
  <si>
    <t>IF1067929</t>
  </si>
  <si>
    <t>IF10671280</t>
  </si>
  <si>
    <t>IF1067930</t>
  </si>
  <si>
    <t>IF1067931</t>
  </si>
  <si>
    <t>IF1067932</t>
  </si>
  <si>
    <t>IF1067933</t>
  </si>
  <si>
    <t>IF1067934</t>
  </si>
  <si>
    <t>IF1067935-36</t>
  </si>
  <si>
    <t>IF1067937-38</t>
  </si>
  <si>
    <t>IF1067939-40</t>
  </si>
  <si>
    <t>IF1067976-77</t>
  </si>
  <si>
    <t>IF1067978-79</t>
  </si>
  <si>
    <t>IF1067980-81</t>
  </si>
  <si>
    <t>IF1067982-83</t>
  </si>
  <si>
    <t>IF10671291</t>
  </si>
  <si>
    <t>IF10671292-93</t>
  </si>
  <si>
    <t>IF10671294-95</t>
  </si>
  <si>
    <t>IF10671296-97</t>
  </si>
  <si>
    <t>IF10671298-99</t>
  </si>
  <si>
    <t>IF10671300-301</t>
  </si>
  <si>
    <t>IF10671302-03</t>
  </si>
  <si>
    <t>IF10671304-05</t>
  </si>
  <si>
    <t>IF10671306-07</t>
  </si>
  <si>
    <t>IF10671308-09</t>
  </si>
  <si>
    <t>IF10671310-11</t>
  </si>
  <si>
    <t>IF10671312-13</t>
  </si>
  <si>
    <t>IF10671314-15</t>
  </si>
  <si>
    <t>IF10671316-17</t>
  </si>
  <si>
    <t>IF10671320-21</t>
  </si>
  <si>
    <t>IF10671322-23</t>
  </si>
  <si>
    <t>IF10671324-25</t>
  </si>
  <si>
    <t>IF10671326-27</t>
  </si>
  <si>
    <t>IF10671328-29</t>
  </si>
  <si>
    <t>IF10671330-31</t>
  </si>
  <si>
    <t>IF10671332-33</t>
  </si>
  <si>
    <t>IF10671334-35</t>
  </si>
  <si>
    <t>IF10671336-37</t>
  </si>
  <si>
    <t>IF10671338-39</t>
  </si>
  <si>
    <t xml:space="preserve">IF10671340
</t>
  </si>
  <si>
    <t>IF10671341-42</t>
  </si>
  <si>
    <t>IF10671343-44</t>
  </si>
  <si>
    <t>IF10671430-31</t>
  </si>
  <si>
    <t xml:space="preserve">IF10671434
</t>
  </si>
  <si>
    <t>IF10671435-36</t>
  </si>
  <si>
    <t>IF10671437-38</t>
  </si>
  <si>
    <t>IF10671439-40</t>
  </si>
  <si>
    <t>IF10671441-42</t>
  </si>
  <si>
    <t>IF10671443-44</t>
  </si>
  <si>
    <t>IF10671445-46</t>
  </si>
  <si>
    <t>IF10671447-48</t>
  </si>
  <si>
    <t>IF10671449-50</t>
  </si>
  <si>
    <t>IF10671451-52</t>
  </si>
  <si>
    <t>IF10671453-54</t>
  </si>
  <si>
    <t>IF10671455-56</t>
  </si>
  <si>
    <t>IF10671457-58</t>
  </si>
  <si>
    <t xml:space="preserve">IF10671459
</t>
  </si>
  <si>
    <t>IF10671460</t>
  </si>
  <si>
    <t>IF10671461</t>
  </si>
  <si>
    <t>IF10671462</t>
  </si>
  <si>
    <t xml:space="preserve">IF10671463
</t>
  </si>
  <si>
    <t xml:space="preserve">IF10671464
</t>
  </si>
  <si>
    <t>IF10671465</t>
  </si>
  <si>
    <t xml:space="preserve">IF10671466
</t>
  </si>
  <si>
    <t>IF10671752</t>
  </si>
  <si>
    <t>IF10671753</t>
  </si>
  <si>
    <t>IF10671754</t>
  </si>
  <si>
    <t>IF10671756</t>
  </si>
  <si>
    <t>IF10671757</t>
  </si>
  <si>
    <t>IF10671758</t>
  </si>
  <si>
    <t>IF10671759</t>
  </si>
  <si>
    <t>IF10671760</t>
  </si>
  <si>
    <t>IF10671761</t>
  </si>
  <si>
    <t>IF10671762</t>
  </si>
  <si>
    <t>IF10671763</t>
  </si>
  <si>
    <t>IF10671764</t>
  </si>
  <si>
    <t>IF10671765</t>
  </si>
  <si>
    <t>IF10671766</t>
  </si>
  <si>
    <t>IF10671767</t>
  </si>
  <si>
    <t>IF10671768</t>
  </si>
  <si>
    <t>มายโฮม วิลเลจ</t>
  </si>
  <si>
    <t>อาคาร มายโฮมเพลส</t>
  </si>
  <si>
    <t>เพิ่มสุขคอนโด</t>
  </si>
  <si>
    <t>มายโฮม แมนชั่น</t>
  </si>
  <si>
    <r>
      <rPr>
        <sz val="14"/>
        <color rgb="FF000000"/>
        <rFont val="Angsana New"/>
        <family val="1"/>
      </rPr>
      <t>คอนโดเมืองทองธานี</t>
    </r>
  </si>
  <si>
    <t>แฟลต 4 ห้วยขวาง</t>
  </si>
  <si>
    <t>หมู่บ้านบัวทอง</t>
  </si>
  <si>
    <t>อาคารชุดบางใหญ่คอนโดทาวน์ B1</t>
  </si>
  <si>
    <t xml:space="preserve">แฟลต 25 ห้วยขวาง </t>
  </si>
  <si>
    <t xml:space="preserve">อาคาร บีบีเพลส </t>
  </si>
  <si>
    <t>คอนโดเมืองทองธานี ร้าน Joylilly บะหมี่ 9 หน้า</t>
  </si>
  <si>
    <t xml:space="preserve">พงษ์วรรณคอนโด </t>
  </si>
  <si>
    <t>IF1067974-75</t>
  </si>
  <si>
    <t>IF10671318-19</t>
  </si>
  <si>
    <t>IF10671432-33</t>
  </si>
  <si>
    <t>IF10671755</t>
  </si>
  <si>
    <t>IF1167866</t>
  </si>
  <si>
    <t>IF1167867</t>
  </si>
  <si>
    <t>IF1167868</t>
  </si>
  <si>
    <t>IF1167869</t>
  </si>
  <si>
    <t>IF1167870</t>
  </si>
  <si>
    <t>IF1167871</t>
  </si>
  <si>
    <t>IF1167872</t>
  </si>
  <si>
    <t>IF1167873</t>
  </si>
  <si>
    <t>IF1167874</t>
  </si>
  <si>
    <t>IF1167875</t>
  </si>
  <si>
    <t>IF1167876</t>
  </si>
  <si>
    <t>IF1167877</t>
  </si>
  <si>
    <t>IF1167878</t>
  </si>
  <si>
    <t>IF1167879</t>
  </si>
  <si>
    <t>IF1167880</t>
  </si>
  <si>
    <t>IF1167881</t>
  </si>
  <si>
    <t>IF1167882</t>
  </si>
  <si>
    <t>IF1167883</t>
  </si>
  <si>
    <t>IF1167884</t>
  </si>
  <si>
    <t>IF1167885</t>
  </si>
  <si>
    <t>IF1167886</t>
  </si>
  <si>
    <t>IF1167887</t>
  </si>
  <si>
    <t>IF1167888</t>
  </si>
  <si>
    <t>IF1167889</t>
  </si>
  <si>
    <t>IF1167890</t>
  </si>
  <si>
    <t>IF1167891</t>
  </si>
  <si>
    <t>IF1167892</t>
  </si>
  <si>
    <t>IF1167893</t>
  </si>
  <si>
    <t>IF1167894</t>
  </si>
  <si>
    <t>IF1167895</t>
  </si>
  <si>
    <t>IF1167896-97</t>
  </si>
  <si>
    <t>IF1167898-99</t>
  </si>
  <si>
    <t>IF1167900-901</t>
  </si>
  <si>
    <t>IF1167902</t>
  </si>
  <si>
    <t>IF1167903-904-905</t>
  </si>
  <si>
    <t>IF1167906-907</t>
  </si>
  <si>
    <t>IF1167908-909</t>
  </si>
  <si>
    <t>IF1167910-11</t>
  </si>
  <si>
    <t>IF1167912-13</t>
  </si>
  <si>
    <t>IF1167914-15</t>
  </si>
  <si>
    <t>IF11671214-15</t>
  </si>
  <si>
    <t>IF11671216-17</t>
  </si>
  <si>
    <t>IF11671218-19</t>
  </si>
  <si>
    <t>IF11671220-21</t>
  </si>
  <si>
    <t>IF11671222-23</t>
  </si>
  <si>
    <t>IF11671224-25</t>
  </si>
  <si>
    <t>IF11671226-27</t>
  </si>
  <si>
    <t>IF11671228-29</t>
  </si>
  <si>
    <t>IF11671230-31</t>
  </si>
  <si>
    <t>IF11671232-33</t>
  </si>
  <si>
    <t>IF11671234-35</t>
  </si>
  <si>
    <t>IF11671236-37</t>
  </si>
  <si>
    <t>IF11671238-39</t>
  </si>
  <si>
    <t>IF11671240-41</t>
  </si>
  <si>
    <t>IF11671242-43</t>
  </si>
  <si>
    <t>IF11671244-45</t>
  </si>
  <si>
    <t>IF11671246-47</t>
  </si>
  <si>
    <t>IF11671248-49</t>
  </si>
  <si>
    <t>IF11671250-51</t>
  </si>
  <si>
    <t>IF11671252-53</t>
  </si>
  <si>
    <t>IF11671301-02</t>
  </si>
  <si>
    <t>IF11671303-04</t>
  </si>
  <si>
    <t>IF11671305-06</t>
  </si>
  <si>
    <t>IF11671307-08</t>
  </si>
  <si>
    <t>IF11671309-10</t>
  </si>
  <si>
    <t>IF11671311-12</t>
  </si>
  <si>
    <t>IF11671313-14</t>
  </si>
  <si>
    <t>IF11671316</t>
  </si>
  <si>
    <t>IF11671317-18</t>
  </si>
  <si>
    <t>IF11671319-20</t>
  </si>
  <si>
    <t>IF11671321-22</t>
  </si>
  <si>
    <t>IF11671323-24</t>
  </si>
  <si>
    <t>IF11671325-26</t>
  </si>
  <si>
    <t>IF11671327-28</t>
  </si>
  <si>
    <t>IF11671329-30</t>
  </si>
  <si>
    <t>IF11671331-32</t>
  </si>
  <si>
    <t>IF11671333-34</t>
  </si>
  <si>
    <t>IF11671395-96</t>
  </si>
  <si>
    <t>IF11671397-98</t>
  </si>
  <si>
    <t>IF11671399-400</t>
  </si>
  <si>
    <t>IF11671401-402</t>
  </si>
  <si>
    <t>IF11671403-404</t>
  </si>
  <si>
    <t>IF11671405-406</t>
  </si>
  <si>
    <t xml:space="preserve">IF11671407
</t>
  </si>
  <si>
    <t xml:space="preserve">IF11671408
</t>
  </si>
  <si>
    <t xml:space="preserve">IF11671409
</t>
  </si>
  <si>
    <t>IF11671410</t>
  </si>
  <si>
    <t>IF11671411</t>
  </si>
  <si>
    <t xml:space="preserve">IF11671412
</t>
  </si>
  <si>
    <t>IF11671413</t>
  </si>
  <si>
    <t>IF1267615</t>
  </si>
  <si>
    <t>IF1267616</t>
  </si>
  <si>
    <t>IF1267617</t>
  </si>
  <si>
    <t>IF1267618</t>
  </si>
  <si>
    <t>IF1267619</t>
  </si>
  <si>
    <t>IF1267620</t>
  </si>
  <si>
    <t>IF1267621</t>
  </si>
  <si>
    <t>IF1267622</t>
  </si>
  <si>
    <t>IF1267623</t>
  </si>
  <si>
    <t>IF1267624</t>
  </si>
  <si>
    <t xml:space="preserve">IF11671727
</t>
  </si>
  <si>
    <t xml:space="preserve">IF11671723
</t>
  </si>
  <si>
    <t>IF11671724</t>
  </si>
  <si>
    <t>IF11671725</t>
  </si>
  <si>
    <t xml:space="preserve">IF11671726
</t>
  </si>
  <si>
    <t>Nancy Adhiambo Ouma</t>
  </si>
  <si>
    <t xml:space="preserve">DAVID CHMELENSKY </t>
  </si>
  <si>
    <t>คุณ สุรดา ไกรยูรเสน</t>
  </si>
  <si>
    <t>คุณ พิชญา ฤทธิรงค์</t>
  </si>
  <si>
    <t>คุณ เครือวัลย์ เชื้อวงค์เดช</t>
  </si>
  <si>
    <t>คุณ เจริญชัย อบสุข</t>
  </si>
  <si>
    <t>คุณ ณัฎฐ์นรี ปรีดาวรรณกุล</t>
  </si>
  <si>
    <t>คุณ จันทร์ธิรา ปิติธรรม</t>
  </si>
  <si>
    <t>คุณ อาซาฟา  ไชยงาม</t>
  </si>
  <si>
    <t>คุณ ชนะธรรมษ์  มโหฬาร</t>
  </si>
  <si>
    <t xml:space="preserve">คุณ พชระวรรณ ธำรงสานต์ </t>
  </si>
  <si>
    <t>คุณ รจนันท์  เกตุดี</t>
  </si>
  <si>
    <t>คุณ ศุภสุตา ขุนสูงเนิน</t>
  </si>
  <si>
    <t>คุณ ประทุม กานนท์</t>
  </si>
  <si>
    <t>คุณ ปราณนต์ ธานีรัตน์</t>
  </si>
  <si>
    <t>AUNG SITT PAING</t>
  </si>
  <si>
    <t>คุณ ภาวิณี สัตย์ชาพงษ์</t>
  </si>
  <si>
    <t>คุณ ธุมาคม อินทามระ</t>
  </si>
  <si>
    <t>คุณ วินัย กิตติศุภกร</t>
  </si>
  <si>
    <t>คุณ เชาว์ ตามประดับ</t>
  </si>
  <si>
    <t>คุณ กิจทวี คงพันธุ์</t>
  </si>
  <si>
    <t>คุณ อภัสรา  กงล้อม</t>
  </si>
  <si>
    <t>คุณ นิศาชล จันทร์สุข</t>
  </si>
  <si>
    <t>คุณ ธนัท สมมิตร</t>
  </si>
  <si>
    <t>คุณ ภัทราพร พรริศักดิ์</t>
  </si>
  <si>
    <t>คุณ สุกัญญา ตระการจันทร์</t>
  </si>
  <si>
    <t xml:space="preserve">คุณ อนุวัตร แจ่มจันทร์        </t>
  </si>
  <si>
    <t>คุณ จตุรพร ดาวลอย</t>
  </si>
  <si>
    <t>คุณ ศิริลักษณ์​ อาจ​ศิริ</t>
  </si>
  <si>
    <t>คุณ สุวิชญา สันติรงยุทธ</t>
  </si>
  <si>
    <t>คุณ ธนันพัชร์  แก้วทรัพย์สอาด</t>
  </si>
  <si>
    <t>คุณ วรากร สรวงทอง</t>
  </si>
  <si>
    <t>คุณ ศรัณย์พร ธีระพัชรรังษี</t>
  </si>
  <si>
    <t xml:space="preserve">คุณ ณภัทร์ ณรงค์อินทร์ </t>
  </si>
  <si>
    <t>คุณ รัชต์นนท์  กัญกิราฎ</t>
  </si>
  <si>
    <t>คุณ วัชรพงษ์  เจริญขำ</t>
  </si>
  <si>
    <t>คุณ วรัชญ์ธมล  กวินกัลวรักษ์</t>
  </si>
  <si>
    <t>คุณ รภัสศักย์  บุญพุทธรักษ์ธัญ</t>
  </si>
  <si>
    <t>คุณ สิทธิเทพ อัญมณีมงคล</t>
  </si>
  <si>
    <t>คุณ นธพล ดนตรีรส</t>
  </si>
  <si>
    <t>คุณ ชานนท์ แก้วกอง</t>
  </si>
  <si>
    <t>คณ ภัครพล นุ่มเนื้อ</t>
  </si>
  <si>
    <t xml:space="preserve">บริษัท ดรีม ฮันเตอร์ พร็อพเพอร์ตี้ เมเนจเมนท์ คอร์ปอเรชั่น จำกัด        </t>
  </si>
  <si>
    <t>วิภาวรรณ วงเวียน</t>
  </si>
  <si>
    <t>MIN WAR WAR THAE SWE</t>
  </si>
  <si>
    <t>REHA  ALI   ALEV</t>
  </si>
  <si>
    <t>คุณ นิสาชล ขุนชำนิ</t>
  </si>
  <si>
    <t>บริษัท แม็ทชิ่ง มีเดีย พอยท์ จำกัด</t>
  </si>
  <si>
    <t>คุณ จารวี ร่วมวงษ์</t>
  </si>
  <si>
    <t>คุณ โภคิน โพธิ์อรุณ</t>
  </si>
  <si>
    <t>คุณ กรภัทร สายไหม</t>
  </si>
  <si>
    <t>คุณ อดิศร  เสาร์ศรีน้อย</t>
  </si>
  <si>
    <t>คุณ สุภาภรณ์ จิตรจำนงค์</t>
  </si>
  <si>
    <t xml:space="preserve">คุณ สิทธิศักดิ์ ตะภา </t>
  </si>
  <si>
    <t>คุณ ชฎาพร กล่ำครบุรี</t>
  </si>
  <si>
    <t>คุณ บูรณาการ   กาญจนบรรยงค์</t>
  </si>
  <si>
    <t>คุณ พชร แสนสุข</t>
  </si>
  <si>
    <t>คุณ กนกวรรณ  ตั้งศิริวัฒนวงศ์</t>
  </si>
  <si>
    <t xml:space="preserve">คุณ วันฉัตร  มะโนสา </t>
  </si>
  <si>
    <t>คุณ สายพิณ ปิ่นแก้ว</t>
  </si>
  <si>
    <t>คุณ ชญาภา กันเมล์</t>
  </si>
  <si>
    <t>คุณ พีรพงษ์ ภักดีเสนา</t>
  </si>
  <si>
    <t>คุณ รัตนาภรณ์ พุ่มไสว</t>
  </si>
  <si>
    <t>คุณ ธัญวรัตม์ จันทิมา</t>
  </si>
  <si>
    <t>คุณ ชัยสิทธิ์ พัฒนาสุวรรณ</t>
  </si>
  <si>
    <t>คุณ จอง ชายา</t>
  </si>
  <si>
    <t>คุณ พรนภา เข็มทอง</t>
  </si>
  <si>
    <t xml:space="preserve">คุณ แพรวาเรีย เธียรวรโรจน์  </t>
  </si>
  <si>
    <t>คุณ วุฒิพงษ์ ระดาบุตร</t>
  </si>
  <si>
    <t>คุณ ชาติ จงคล้าย</t>
  </si>
  <si>
    <t>คุณ มงคล มิ่งเจริญ</t>
  </si>
  <si>
    <t>คุณ อรรยา พรหมสุข</t>
  </si>
  <si>
    <t>JAMES RAYMOND</t>
  </si>
  <si>
    <t>คุณ ศจีวรรณ สุทธิเสริม</t>
  </si>
  <si>
    <t>DUC CUONG NGUYEN</t>
  </si>
  <si>
    <t>คุณ นฤสรณ์ ชนะสิงห์</t>
  </si>
  <si>
    <t>คุณ สุชวีร์ ดำนิล</t>
  </si>
  <si>
    <t>AUNG HTET MYET THAW</t>
  </si>
  <si>
    <t>คุณ สิตาพัชญ์  ฉัตรทิพย์ธนกุล</t>
  </si>
  <si>
    <t>คุณ กัญญารัตน์ ประไฟร</t>
  </si>
  <si>
    <t>คุณ ภัคจิรา ค้าคล่อง</t>
  </si>
  <si>
    <t>คุณ นันทนาพร  ฤทธิ์จำรัส</t>
  </si>
  <si>
    <t>คุณ กันตินัน ศรีเกษม</t>
  </si>
  <si>
    <t>คุณ เกษร  ศรีบุญเพ็ง</t>
  </si>
  <si>
    <t>คุณ มนธิชา โพนศรี</t>
  </si>
  <si>
    <t>คุณ พรประภา กัลล์ประวิทย์</t>
  </si>
  <si>
    <t>คุณ ภวัต ศรีเจริญ</t>
  </si>
  <si>
    <t>คุณ กันตพล สัสสี</t>
  </si>
  <si>
    <t>คุณ นิยม แดงเอี่ยมเอก</t>
  </si>
  <si>
    <t>บริษัท พร๊อพเพอร์ตี้ แมทช์ ไอที จำกัด</t>
  </si>
  <si>
    <t>คุณ นภาดา ไชยพรหม</t>
  </si>
  <si>
    <t xml:space="preserve">คุณ วงศ์บุญย์ บุญมี        </t>
  </si>
  <si>
    <t>คุณ เจริญ ธรรมกีรติ</t>
  </si>
  <si>
    <t>คุณ สุชาย  เชษฐ์ชาติพรชัย</t>
  </si>
  <si>
    <t>คุณ กิตติชัย สามสี</t>
  </si>
  <si>
    <t>คุณ กิตติศักดิ์ ผาสุตะ</t>
  </si>
  <si>
    <t>คุณ ชมพูนุช อินศรีชื่น</t>
  </si>
  <si>
    <t>KRISHNAKUMAR KAIPPILLY RAMAKRISHNAN</t>
  </si>
  <si>
    <t>คุณ ศุภมาส ศักดิ์ศรีกุล</t>
  </si>
  <si>
    <t>คุณ ณัฐกานต์ จุลสวัสดิ์</t>
  </si>
  <si>
    <t>คุณ อัครนาฏ กล้าหาญ</t>
  </si>
  <si>
    <t>คุณ รัชต์ธร โชติวณิชมงคล</t>
  </si>
  <si>
    <t>Virginia Maaliw</t>
  </si>
  <si>
    <t>คุณ นพรัตน์  หอวรรธกุล</t>
  </si>
  <si>
    <t>คุณ สรนันท์ คงคล้าย</t>
  </si>
  <si>
    <t xml:space="preserve">คุณ ธีระพล วงษ์พระจันทร์        </t>
  </si>
  <si>
    <t>คุณ ฤดีมาส ตั้งสุภาชัย</t>
  </si>
  <si>
    <t>คอนเมือง</t>
  </si>
  <si>
    <t>CFSK6710002</t>
  </si>
  <si>
    <t>CFSK6710003</t>
  </si>
  <si>
    <t>CFMT6710186</t>
  </si>
  <si>
    <t>EOLB6709001</t>
  </si>
  <si>
    <t>FTDM6711001</t>
  </si>
  <si>
    <t>CFMT6711080</t>
  </si>
  <si>
    <t>FTMT6711001</t>
  </si>
  <si>
    <t>CFMT6711081</t>
  </si>
  <si>
    <t>CFMT6711082</t>
  </si>
  <si>
    <t>CFMT6711083</t>
  </si>
  <si>
    <t>CFMT6711084</t>
  </si>
  <si>
    <t>FTDM6711002</t>
  </si>
  <si>
    <t>CFMT6711086</t>
  </si>
  <si>
    <t>CFMT6711087</t>
  </si>
  <si>
    <t>CFMT6711110</t>
  </si>
  <si>
    <t>CFMT6711112</t>
  </si>
  <si>
    <t>CFMT6711115</t>
  </si>
  <si>
    <t>CFMT6711118</t>
  </si>
  <si>
    <t>CFMT6711117</t>
  </si>
  <si>
    <t>CFMT6711114</t>
  </si>
  <si>
    <t>CFMT6711116</t>
  </si>
  <si>
    <t>CFDD6711001</t>
  </si>
  <si>
    <t>CFR56711001</t>
  </si>
  <si>
    <t>FTUD6711001</t>
  </si>
  <si>
    <t>CFR56711002</t>
  </si>
  <si>
    <t>CFDD6711002</t>
  </si>
  <si>
    <t>FTDM6711003</t>
  </si>
  <si>
    <t>CFUD6711003</t>
  </si>
  <si>
    <t>CFMT6711119</t>
  </si>
  <si>
    <t>CFMT6711120</t>
  </si>
  <si>
    <t>CFMT6711121</t>
  </si>
  <si>
    <t>CFMT6711122</t>
  </si>
  <si>
    <t>CFMT6711123</t>
  </si>
  <si>
    <t>CFMT6711124</t>
  </si>
  <si>
    <t>CFDD6711003</t>
  </si>
  <si>
    <t>CFR56711003</t>
  </si>
  <si>
    <t>CFR56711004</t>
  </si>
  <si>
    <t>CFMT6711125</t>
  </si>
  <si>
    <t>FTMT6711002</t>
  </si>
  <si>
    <t>CFMT6711126</t>
  </si>
  <si>
    <t>CFMT6711127</t>
  </si>
  <si>
    <t>CFWD6711001</t>
  </si>
  <si>
    <t>CFMT6711128</t>
  </si>
  <si>
    <t>CFMT6711129</t>
  </si>
  <si>
    <t>CFMT6711130</t>
  </si>
  <si>
    <t>CFMT6711131</t>
  </si>
  <si>
    <t>CFMT6711132</t>
  </si>
  <si>
    <t>CFMT6711133</t>
  </si>
  <si>
    <t>CFMT6711134</t>
  </si>
  <si>
    <t>CFHK6711001</t>
  </si>
  <si>
    <t>CFMT6711137</t>
  </si>
  <si>
    <t>CFSK6711001</t>
  </si>
  <si>
    <t>CFLP6711001</t>
  </si>
  <si>
    <t>CFMT6711139</t>
  </si>
  <si>
    <t>FTMT6711003</t>
  </si>
  <si>
    <t>CFMT6711199</t>
  </si>
  <si>
    <t>CFMT6711200</t>
  </si>
  <si>
    <t>CFMT6711202</t>
  </si>
  <si>
    <t>CFMT6711203</t>
  </si>
  <si>
    <t>CFMT6711204</t>
  </si>
  <si>
    <t>CFMT6711205</t>
  </si>
  <si>
    <t>CFDD6711004</t>
  </si>
  <si>
    <t>CFMT6711206</t>
  </si>
  <si>
    <t>CFMT6711207</t>
  </si>
  <si>
    <t>CFMT6711208</t>
  </si>
  <si>
    <t>CFR56711005</t>
  </si>
  <si>
    <t>CFMT6711210</t>
  </si>
  <si>
    <t>CFMT6711209</t>
  </si>
  <si>
    <t>CFMT6711211</t>
  </si>
  <si>
    <t>CFMT6711212</t>
  </si>
  <si>
    <t>CFSK6711002</t>
  </si>
  <si>
    <t>CFUD6711005</t>
  </si>
  <si>
    <t>FTDM6711004</t>
  </si>
  <si>
    <t>CFMT6711215</t>
  </si>
  <si>
    <t>CFMT6711216</t>
  </si>
  <si>
    <t>CFDD6711005</t>
  </si>
  <si>
    <t>CFPH6711002</t>
  </si>
  <si>
    <t>CFMT6711290</t>
  </si>
  <si>
    <t>CFSK6711003</t>
  </si>
  <si>
    <t>CFMT6711291</t>
  </si>
  <si>
    <t>CFMT6711292</t>
  </si>
  <si>
    <t>FTMT6711005</t>
  </si>
  <si>
    <t>CFMT6711293</t>
  </si>
  <si>
    <t>CFMT6711294</t>
  </si>
  <si>
    <t>FTNG6711001</t>
  </si>
  <si>
    <t>CFMT6711295</t>
  </si>
  <si>
    <t>CFMT6711296</t>
  </si>
  <si>
    <t>FTDM6711005</t>
  </si>
  <si>
    <t>CFMT6711298</t>
  </si>
  <si>
    <t>FTDM6711006</t>
  </si>
  <si>
    <t>CFMT6711300</t>
  </si>
  <si>
    <t>CFMT6711299</t>
  </si>
  <si>
    <t>CFMT6711301</t>
  </si>
  <si>
    <t>CFLB6711006</t>
  </si>
  <si>
    <t>CFHK6711002</t>
  </si>
  <si>
    <t>CFSK6711004</t>
  </si>
  <si>
    <t>CFMT6711305</t>
  </si>
  <si>
    <t>CFMT6711304</t>
  </si>
  <si>
    <t>CFMT6711308</t>
  </si>
  <si>
    <t>CFMT6711309</t>
  </si>
  <si>
    <t>CFMT6711360</t>
  </si>
  <si>
    <t>CFMT6711361</t>
  </si>
  <si>
    <t>CFMT6711362</t>
  </si>
  <si>
    <t>FTNK6711001</t>
  </si>
  <si>
    <t>FTNK6711002</t>
  </si>
  <si>
    <t>FTMT6711006</t>
  </si>
  <si>
    <t>CFMT6711364</t>
  </si>
  <si>
    <t>CFMT6711366</t>
  </si>
  <si>
    <t>CFMT6711367</t>
  </si>
  <si>
    <t>CFMT6711368</t>
  </si>
  <si>
    <t>CFMT6711369</t>
  </si>
  <si>
    <t>FTDM6711007</t>
  </si>
  <si>
    <t>CFMT671137</t>
  </si>
  <si>
    <t>CFMT6711371</t>
  </si>
  <si>
    <t>แฟลต 1 ใหม่ ดินแดง</t>
  </si>
  <si>
    <t>คอนโดตึกพระราม5</t>
  </si>
  <si>
    <t xml:space="preserve">อาคารคอนโดเคหะบางนา </t>
  </si>
  <si>
    <t>คอนโดเพิ่มสุข ตึกใหม่</t>
  </si>
  <si>
    <t>500/500 Mbps</t>
  </si>
  <si>
    <t>แฟลต 57  ดินแดง</t>
  </si>
  <si>
    <t xml:space="preserve">อาคารเพิ่มสุขคอนโด(ตึกสีชมพู) </t>
  </si>
  <si>
    <t xml:space="preserve"> เจตแมนชั่น</t>
  </si>
  <si>
    <t>1000/500 Mbps</t>
  </si>
  <si>
    <t>แฟลต  1 ดินแดง</t>
  </si>
  <si>
    <t>อาคารแอร์โร่เพลส</t>
  </si>
  <si>
    <t>แฟลต 38 ดินแดง</t>
  </si>
  <si>
    <t xml:space="preserve">กรมดุริยางค์ทหารบก </t>
  </si>
  <si>
    <t xml:space="preserve">อาคารสุขุมวิทสวีท </t>
  </si>
  <si>
    <t xml:space="preserve">อาคารสุรัชนี </t>
  </si>
  <si>
    <t>การเคหะห้วยขวาง แฟลต 5</t>
  </si>
  <si>
    <t>IF11671373</t>
  </si>
  <si>
    <t>IF11671377</t>
  </si>
  <si>
    <t>IF11671374</t>
  </si>
  <si>
    <t>IF11671352</t>
  </si>
  <si>
    <t>IF11671382</t>
  </si>
  <si>
    <t>IF11671693</t>
  </si>
  <si>
    <t>IF11671694</t>
  </si>
  <si>
    <t>IF11671695</t>
  </si>
  <si>
    <t>IF12671738</t>
  </si>
  <si>
    <t>IF12671739</t>
  </si>
  <si>
    <t>IF12671740</t>
  </si>
  <si>
    <t>IF11671702</t>
  </si>
  <si>
    <t>IF12671741</t>
  </si>
  <si>
    <t>IF11671703</t>
  </si>
  <si>
    <t>IF11671722</t>
  </si>
  <si>
    <t>IF1267747</t>
  </si>
  <si>
    <t>IF1267748</t>
  </si>
  <si>
    <t>IF1267749</t>
  </si>
  <si>
    <t>IF1267750</t>
  </si>
  <si>
    <t>IF1267751</t>
  </si>
  <si>
    <t>IF1267752</t>
  </si>
  <si>
    <t>IF1267753</t>
  </si>
  <si>
    <t>IF1267754</t>
  </si>
  <si>
    <t>IF1267755</t>
  </si>
  <si>
    <t>IF1267756</t>
  </si>
  <si>
    <t>IF1267757</t>
  </si>
  <si>
    <t>IF1267758</t>
  </si>
  <si>
    <t>IF1267759</t>
  </si>
  <si>
    <t>IF1267760</t>
  </si>
  <si>
    <t>IF1267761</t>
  </si>
  <si>
    <t>IF1267762</t>
  </si>
  <si>
    <t>IF1267763</t>
  </si>
  <si>
    <t>IF1267764</t>
  </si>
  <si>
    <t>IF1267765</t>
  </si>
  <si>
    <t>IF1267766</t>
  </si>
  <si>
    <t>IF12671031-32</t>
  </si>
  <si>
    <t>IF12671033</t>
  </si>
  <si>
    <t>IF12671034</t>
  </si>
  <si>
    <t>IF12671035-36</t>
  </si>
  <si>
    <t>IF12671038-39</t>
  </si>
  <si>
    <t>IF12671039-40</t>
  </si>
  <si>
    <t>IF12671041-42</t>
  </si>
  <si>
    <t>IF12671043-44</t>
  </si>
  <si>
    <t>IF12671045-46</t>
  </si>
  <si>
    <t>IF12671047-48</t>
  </si>
  <si>
    <t>IF12671049-50</t>
  </si>
  <si>
    <t>IF12671051-52</t>
  </si>
  <si>
    <t>IF12671262-63</t>
  </si>
  <si>
    <t>IF12671264-65</t>
  </si>
  <si>
    <t>IF12671266-67</t>
  </si>
  <si>
    <t>IF12671268-69</t>
  </si>
  <si>
    <t>IF12671270-71</t>
  </si>
  <si>
    <t>IF12671272-73</t>
  </si>
  <si>
    <t>IF12671274-75</t>
  </si>
  <si>
    <t>IF12671276-77</t>
  </si>
  <si>
    <t>IF12671278-79</t>
  </si>
  <si>
    <t>IF12671280-81</t>
  </si>
  <si>
    <t>IF12671282-83</t>
  </si>
  <si>
    <t>IF12671284-85</t>
  </si>
  <si>
    <t>IF12671286-87</t>
  </si>
  <si>
    <t>IF12671288-89</t>
  </si>
  <si>
    <t>IF12671290-91</t>
  </si>
  <si>
    <t>IF12671292-93</t>
  </si>
  <si>
    <t>IF12671294-95</t>
  </si>
  <si>
    <t>IF12671296</t>
  </si>
  <si>
    <t>IF12671297-98</t>
  </si>
  <si>
    <t>IF12671299-300</t>
  </si>
  <si>
    <t>IF12671301-302</t>
  </si>
  <si>
    <t>IF12671303-304</t>
  </si>
  <si>
    <t>IF12671355-56</t>
  </si>
  <si>
    <t>IF12671357-58</t>
  </si>
  <si>
    <t>IF12671359-60</t>
  </si>
  <si>
    <t>IF12671361-62</t>
  </si>
  <si>
    <t>IF12671363-64</t>
  </si>
  <si>
    <t>IF12671365-66</t>
  </si>
  <si>
    <t>IF12671367-68</t>
  </si>
  <si>
    <t>IF12671369-70</t>
  </si>
  <si>
    <t>IF12671371-72</t>
  </si>
  <si>
    <t>IF12671373-74</t>
  </si>
  <si>
    <t>IF12671375-76</t>
  </si>
  <si>
    <t>IF12671377-78</t>
  </si>
  <si>
    <t>IF12671379-80</t>
  </si>
  <si>
    <t>IF12671381-82</t>
  </si>
  <si>
    <t>IF12671383-84</t>
  </si>
  <si>
    <t>IF12671417-18</t>
  </si>
  <si>
    <t>IF12671419-20</t>
  </si>
  <si>
    <t>IF12671421-22</t>
  </si>
  <si>
    <t>IF12671423-24</t>
  </si>
  <si>
    <t>IF12671425-26</t>
  </si>
  <si>
    <t>IF1267680</t>
  </si>
  <si>
    <t>IF12671429</t>
  </si>
  <si>
    <t>CFLB6710001</t>
  </si>
  <si>
    <t>CFLB6710002</t>
  </si>
  <si>
    <t>CFLB6710003</t>
  </si>
  <si>
    <t>CFLB6710005</t>
  </si>
  <si>
    <t>CFLB6710006</t>
  </si>
  <si>
    <t>CFLB6710007</t>
  </si>
  <si>
    <t>CFLB6711001</t>
  </si>
  <si>
    <t>CFLB6711002</t>
  </si>
  <si>
    <t>CFLB6711003</t>
  </si>
  <si>
    <t>CFLB6711009</t>
  </si>
  <si>
    <t>CFR56711006</t>
  </si>
  <si>
    <t>CFMT6712001</t>
  </si>
  <si>
    <t>CFMT6712002</t>
  </si>
  <si>
    <t>CFMT6712003</t>
  </si>
  <si>
    <t xml:space="preserve"> CFMT6712004</t>
  </si>
  <si>
    <t>CFMT6712005</t>
  </si>
  <si>
    <t>CFMT6712006</t>
  </si>
  <si>
    <t>CFMT6712007</t>
  </si>
  <si>
    <t>FTDM6712001</t>
  </si>
  <si>
    <t>CFMT6712010</t>
  </si>
  <si>
    <t>CFR56712001</t>
  </si>
  <si>
    <t>CFMT6712008</t>
  </si>
  <si>
    <t>CFSK6712001</t>
  </si>
  <si>
    <t>CFMT6712009</t>
  </si>
  <si>
    <t>CFMT6712011</t>
  </si>
  <si>
    <t>FTDM6712002</t>
  </si>
  <si>
    <t>CFMT6712015</t>
  </si>
  <si>
    <t>CFMT6712012</t>
  </si>
  <si>
    <t>CFMT6712013</t>
  </si>
  <si>
    <t>CFMT6712017</t>
  </si>
  <si>
    <t>CFMT6712014</t>
  </si>
  <si>
    <t>CFMT6712016</t>
  </si>
  <si>
    <t>CFMT6712018</t>
  </si>
  <si>
    <t>CFMT6712019</t>
  </si>
  <si>
    <t>CFHK6712001</t>
  </si>
  <si>
    <t>CFMT6712022</t>
  </si>
  <si>
    <t>CFMT6712023</t>
  </si>
  <si>
    <t>CFMT6712024</t>
  </si>
  <si>
    <t>CFMT6712025</t>
  </si>
  <si>
    <t>CFMT6712026</t>
  </si>
  <si>
    <t>CFUD6712002</t>
  </si>
  <si>
    <t xml:space="preserve"> CFMT6712027</t>
  </si>
  <si>
    <t>CFTB6712001</t>
  </si>
  <si>
    <t>CFMT6712028</t>
  </si>
  <si>
    <t>CFDD6712001</t>
  </si>
  <si>
    <t>FTDM6712003</t>
  </si>
  <si>
    <t>CFMT6712030</t>
  </si>
  <si>
    <t>CFMT6712031</t>
  </si>
  <si>
    <t>CFMT6712032</t>
  </si>
  <si>
    <t>CFMT6712033</t>
  </si>
  <si>
    <t>CFMT6712034</t>
  </si>
  <si>
    <t>CFMT6712035</t>
  </si>
  <si>
    <t>CFMT6712036</t>
  </si>
  <si>
    <t>CFDD6712002</t>
  </si>
  <si>
    <t>CFMT6712037</t>
  </si>
  <si>
    <t>FTDM6712004</t>
  </si>
  <si>
    <t>CFSK6712003</t>
  </si>
  <si>
    <t>CFSK6712002</t>
  </si>
  <si>
    <t>CFWD6712001</t>
  </si>
  <si>
    <t>CFMT6712039</t>
  </si>
  <si>
    <t>CFMT6712040</t>
  </si>
  <si>
    <t>CFLB6712005</t>
  </si>
  <si>
    <t>CFMT6712042</t>
  </si>
  <si>
    <t>CFMT6712044</t>
  </si>
  <si>
    <t>CFMT6712045</t>
  </si>
  <si>
    <t>CFUD6712005</t>
  </si>
  <si>
    <t>CFMT6712048</t>
  </si>
  <si>
    <t>EOWD6712001</t>
  </si>
  <si>
    <t>CFMT6712046</t>
  </si>
  <si>
    <t>CFMT6712155</t>
  </si>
  <si>
    <t>CFMT6712049</t>
  </si>
  <si>
    <t>FTMT6712001</t>
  </si>
  <si>
    <t>FTMT6712002</t>
  </si>
  <si>
    <t>CFMT6712158</t>
  </si>
  <si>
    <t>CFMT6712159</t>
  </si>
  <si>
    <t>CFMT6712160</t>
  </si>
  <si>
    <t>CFMT6712161</t>
  </si>
  <si>
    <t>CFMT6712162</t>
  </si>
  <si>
    <t>CFMT6712163</t>
  </si>
  <si>
    <t>CFMT6712164</t>
  </si>
  <si>
    <t>FTDM6712005</t>
  </si>
  <si>
    <t>CFSK6712004</t>
  </si>
  <si>
    <t>CFMT6712165</t>
  </si>
  <si>
    <t>CFMT6712166</t>
  </si>
  <si>
    <t>CFMT6712167</t>
  </si>
  <si>
    <t>CFMT6712168</t>
  </si>
  <si>
    <t>คุณ กฤติน เลาหวงศ์เพียรพุฒิ</t>
  </si>
  <si>
    <t>คุณ พีรัฐนนท์ เนตรยัง</t>
  </si>
  <si>
    <t>คุณ  ศิรัส  ชนานิยม</t>
  </si>
  <si>
    <t>คุณ วีรชล แรกนา</t>
  </si>
  <si>
    <t>คุณ วีรภัทร บำรุงสวน</t>
  </si>
  <si>
    <t>คุณ กฤตนัย แก่นบุญ</t>
  </si>
  <si>
    <t>คุณ พลัฏฐ์  หล่อทองแดง</t>
  </si>
  <si>
    <t>คุณ อรัญญา  นามบุตร</t>
  </si>
  <si>
    <t>คุณ มัรวาน ฮะยีตำมะลัง</t>
  </si>
  <si>
    <t>คุณ พันศักดิ์ แตงบาง</t>
  </si>
  <si>
    <t>คุณ นิภาพร เกษรบัว</t>
  </si>
  <si>
    <t>คุณ กัญนิดา เรืองฤทธิ์</t>
  </si>
  <si>
    <t>คุณ อัจฉรา มหาสมบูรณ์</t>
  </si>
  <si>
    <t>คุณ ศศิพัชญ์ ปานนก</t>
  </si>
  <si>
    <t>คุณ สุภาพร อยู่พวง</t>
  </si>
  <si>
    <t xml:space="preserve">คุณ ศรัญญู อวดครอง        </t>
  </si>
  <si>
    <t xml:space="preserve"> Lykka Andrea</t>
  </si>
  <si>
    <t>คุณ ตรีทิพย์ วงษ์ขุลี</t>
  </si>
  <si>
    <t>คุณ วายุ คิดดี</t>
  </si>
  <si>
    <t>คุณ ธีระภัทร โพธิ์พรม</t>
  </si>
  <si>
    <t>คณ พัชรี ศรีเดช</t>
  </si>
  <si>
    <t xml:space="preserve">คุณ กัญญาณัฐ วงษ์ทองแท้        </t>
  </si>
  <si>
    <t>คุณ ธัญชนก โยชน์ชัยสาร</t>
  </si>
  <si>
    <t>คุณ ปานไฟลิน  พันสวัสดิ์</t>
  </si>
  <si>
    <t>คุณสัพพัญญู  สุขอินทร์</t>
  </si>
  <si>
    <t>คุณ อภิรักษ์ ประพันธ์ช่างทอง</t>
  </si>
  <si>
    <t>คุณ จตุพล เสถียร</t>
  </si>
  <si>
    <t>LY TRUC MAI  LE</t>
  </si>
  <si>
    <t>คุณ ประภาพร สุภักดี</t>
  </si>
  <si>
    <t>คุณ พจนารถ ทองเรือง</t>
  </si>
  <si>
    <t>คุณ กัญญาวีร์ พานสุวรรณ</t>
  </si>
  <si>
    <t>คุณ อัษฎาวุธ จันทรวงษ์</t>
  </si>
  <si>
    <t>คุณ วัชรี มีเม่น</t>
  </si>
  <si>
    <t xml:space="preserve"> คุณ ชนัญชิดา แซ่ท้าว</t>
  </si>
  <si>
    <t>คุณ เชาว์ รู้แผน</t>
  </si>
  <si>
    <t>คุณคุณากร เฟรดดริค ใจดำ</t>
  </si>
  <si>
    <t>คุณ พิชชาภา จี๋คำวรรณ</t>
  </si>
  <si>
    <t>คุณ เพ็ญพร คำทรัพย์</t>
  </si>
  <si>
    <t>คุณ สิรกฤษฎิ์ จรัฐิติสิริกุล</t>
  </si>
  <si>
    <t>LÝ TRÚC MAI LÊ</t>
  </si>
  <si>
    <t>คุณ ทรงพล ศรีสุพรรณ</t>
  </si>
  <si>
    <t>ILIA Strelchenko</t>
  </si>
  <si>
    <t>คุณ ชนิกานต์ คณุตม์วงศ์</t>
  </si>
  <si>
    <t>คุณ จุฑามาศ กัณฑมูล</t>
  </si>
  <si>
    <t>คุณ ต้อม หาชะวี</t>
  </si>
  <si>
    <t>คุณ สิรินธร์พร สถิตยนาค</t>
  </si>
  <si>
    <t>คุณ HAN KYAW LIN</t>
  </si>
  <si>
    <t>คุณ ณัฐสิทธิ์ งามกุลไกรศรี</t>
  </si>
  <si>
    <t>คุณ อังกูร พูนพันธุ์</t>
  </si>
  <si>
    <t>คุณ ชนินทร พรหมปัญญา</t>
  </si>
  <si>
    <t>คุณ ศุภชัย ขัติยวงศ์</t>
  </si>
  <si>
    <t>คุณ ชลาธิป แก้วสกุล</t>
  </si>
  <si>
    <t>คุณ พัณณ์ชารัตน์ ห่วงนาค</t>
  </si>
  <si>
    <t>คุณ ดวงใจ สังวรจิต</t>
  </si>
  <si>
    <t>คุณ ไพฑูรย์ ขวัญเนตร</t>
  </si>
  <si>
    <t>คุณ ฐิติมา โคตวงษ์</t>
  </si>
  <si>
    <t>STELLA ACHIENG   ACHOLA</t>
  </si>
  <si>
    <t>MD MONJUR ALAHI</t>
  </si>
  <si>
    <t>คุณกฤติยา  แก้วไชย์</t>
  </si>
  <si>
    <t>คุณสิทธา  กล้ากสิกิจ</t>
  </si>
  <si>
    <t>คุณ พิชญ์พิศุทธิ์ เรืองสว่าง</t>
  </si>
  <si>
    <t xml:space="preserve">คุณ กษิดิส พนังวิเชียร        </t>
  </si>
  <si>
    <t>คุณ สรร ดงวรรณภักดี</t>
  </si>
  <si>
    <t>คุณ ฟ้าไทย ใจเที่ยง</t>
  </si>
  <si>
    <t>คุณ เชาวลิต เล็กเอี่ยม</t>
  </si>
  <si>
    <t>คุณ ณัฐพล จำปาศรี</t>
  </si>
  <si>
    <t xml:space="preserve">คุณ สิรวิชญ์ ไชยเจริญ        </t>
  </si>
  <si>
    <t>คุณ บูรพา วิถีปัญญา</t>
  </si>
  <si>
    <t>SITHU MOE MYINT</t>
  </si>
  <si>
    <t>คุณ สุกัญญา วาปีทำ</t>
  </si>
  <si>
    <t>คุณ สุรัตนา ศรีสำอางค์</t>
  </si>
  <si>
    <t xml:space="preserve">คุณ ณัญสญา เสถียรกิจชัย        </t>
  </si>
  <si>
    <t>คุณ กฤตณัชพัฒน์ ริณวิวัชรกิจ</t>
  </si>
  <si>
    <t>คุณ ปุณฑริก ลี้กุลเจริญ</t>
  </si>
  <si>
    <t xml:space="preserve">คุณ สุรเชษฐ์ เกรียงเกตุ        </t>
  </si>
  <si>
    <t>คุณ นัฐกานต์ ธนูบรรณ์</t>
  </si>
  <si>
    <t>คุณ วิทยา พานิชย์</t>
  </si>
  <si>
    <t>คุณ ณัฏฐาลภัส เส็งเอี่ยม</t>
  </si>
  <si>
    <t>MOHAMMAD SAAMSUL AREFIN</t>
  </si>
  <si>
    <t>คุณ ชนากานต์ โชติธรรม</t>
  </si>
  <si>
    <t>คุณ อิสรินทร์ สนธิโพธิ์</t>
  </si>
  <si>
    <t>คุณ ดวงรัตน์ ดีขั้ว</t>
  </si>
  <si>
    <t>คุณ จุฑารัตน์ ทองสุข</t>
  </si>
  <si>
    <t>1000/500  Mbps.</t>
  </si>
  <si>
    <t>500/500 mbps</t>
  </si>
  <si>
    <t>1000/500 mbps</t>
  </si>
  <si>
    <t>50/50 mbps</t>
  </si>
  <si>
    <t>FTMT6708007</t>
  </si>
  <si>
    <t>คุณ กิตกรณ์ ไตรเดช</t>
  </si>
  <si>
    <t>LRLP6709001</t>
  </si>
  <si>
    <t>คุณ จุฑาทิพย์ ประสาทพันธ์</t>
  </si>
  <si>
    <t>ซี.เค. แมนชั่น</t>
  </si>
  <si>
    <t xml:space="preserve"> อาคาร Airport Lodge </t>
  </si>
  <si>
    <t>อาคารเพิ่มสุขคอนโด(ตึกสีฟ้า)</t>
  </si>
  <si>
    <t xml:space="preserve">แฟลต2ห้วยขวาง </t>
  </si>
  <si>
    <t>อาคารคอนโดเคหะบางนา (เปรมฤทัย)</t>
  </si>
  <si>
    <t>โครงการThe most issaraphab</t>
  </si>
  <si>
    <t>คอนโดบ้านสวนแจ้งวัฒนะ ตึก E</t>
  </si>
  <si>
    <t xml:space="preserve">แฟลต พ.2 ดินแดง </t>
  </si>
  <si>
    <t>เเฟลต8 ชั้นดินแดง</t>
  </si>
  <si>
    <t xml:space="preserve">คอนโดบ้านสวนแจ้งวัฒนะ </t>
  </si>
  <si>
    <t>อาคารอินเตอร์ทาวเวอร์  ซ.เทวา 1</t>
  </si>
  <si>
    <r>
      <rPr>
        <sz val="16"/>
        <color rgb="FF000000"/>
        <rFont val="Angsana New"/>
        <family val="1"/>
      </rPr>
      <t>คอนโดเมืองทองธานี</t>
    </r>
  </si>
  <si>
    <t>IF8671538</t>
  </si>
  <si>
    <t>IV6709225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</si>
</sst>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[$-101041E]d\ mmmm\ yyyy;@"/>
    <numFmt numFmtId="166" formatCode="[$-F800]dddd\,\ mmmm\ dd\,\ yyyy"/>
    <numFmt numFmtId="167" formatCode="dd/mm/yyyy"/>
    <numFmt numFmtId="168" formatCode="_-* #,##0_-;\-* #,##0_-;_-* &quot;-&quot;??_-;_-@"/>
  </numFmts>
  <fonts count="36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6"/>
      <name val="Angsana New"/>
      <family val="1"/>
    </font>
    <font>
      <sz val="16"/>
      <color theme="1"/>
      <name val="Angsana New"/>
      <family val="1"/>
    </font>
    <font>
      <sz val="16"/>
      <name val="Angsana New"/>
      <family val="1"/>
    </font>
    <font>
      <sz val="10"/>
      <color rgb="FF000000"/>
      <name val="Calibri"/>
      <family val="2"/>
      <scheme val="minor"/>
    </font>
    <font>
      <sz val="16"/>
      <color rgb="FF000000"/>
      <name val="Angsana New"/>
      <family val="1"/>
    </font>
    <font>
      <sz val="8"/>
      <name val="Calibri"/>
      <family val="2"/>
      <charset val="222"/>
      <scheme val="minor"/>
    </font>
    <font>
      <sz val="14"/>
      <color theme="1"/>
      <name val="Angsana New"/>
      <family val="1"/>
    </font>
    <font>
      <b/>
      <sz val="24"/>
      <color theme="1"/>
      <name val="Angsana New"/>
      <family val="1"/>
    </font>
    <font>
      <b/>
      <sz val="20"/>
      <name val="Angsana New"/>
      <family val="1"/>
    </font>
    <font>
      <b/>
      <sz val="16"/>
      <color theme="1"/>
      <name val="Angsana New"/>
      <family val="1"/>
    </font>
    <font>
      <sz val="14"/>
      <name val="Angsana New"/>
      <family val="1"/>
    </font>
    <font>
      <sz val="16"/>
      <color rgb="FFFF0000"/>
      <name val="Angsana New"/>
      <family val="1"/>
    </font>
    <font>
      <sz val="14"/>
      <color rgb="FFC00000"/>
      <name val="Angsana New"/>
      <family val="1"/>
    </font>
    <font>
      <b/>
      <sz val="14"/>
      <name val="Angsana New"/>
      <family val="1"/>
    </font>
    <font>
      <sz val="14"/>
      <color rgb="FF000000"/>
      <name val="Angsana New"/>
      <family val="1"/>
    </font>
    <font>
      <sz val="18"/>
      <color theme="1"/>
      <name val="Angsana New"/>
      <family val="1"/>
    </font>
    <font>
      <sz val="14"/>
      <name val="Angsana New"/>
      <family val="1"/>
      <charset val="222"/>
    </font>
    <font>
      <sz val="14"/>
      <name val="AngsanaUPC"/>
      <family val="1"/>
      <charset val="222"/>
    </font>
    <font>
      <b/>
      <sz val="14"/>
      <color rgb="FF000000"/>
      <name val="Angsana New"/>
      <family val="1"/>
    </font>
    <font>
      <sz val="14"/>
      <color rgb="FFFF0000"/>
      <name val="Angsana New"/>
      <family val="1"/>
    </font>
    <font>
      <sz val="15"/>
      <color theme="1"/>
      <name val="Angsana New"/>
      <family val="1"/>
    </font>
    <font>
      <sz val="20"/>
      <color theme="1"/>
      <name val="Angsana New"/>
      <family val="1"/>
    </font>
    <font>
      <sz val="20"/>
      <name val="Angsana New"/>
      <family val="1"/>
    </font>
    <font>
      <sz val="15"/>
      <name val="Angsana New"/>
      <family val="1"/>
    </font>
    <font>
      <sz val="17"/>
      <name val="Angsana New"/>
      <family val="1"/>
    </font>
    <font>
      <sz val="15"/>
      <color theme="1"/>
      <name val="Angsana New"/>
      <family val="1"/>
      <charset val="222"/>
    </font>
    <font>
      <sz val="16"/>
      <color rgb="FF000000"/>
      <name val="Angsana New"/>
      <family val="1"/>
      <charset val="222"/>
    </font>
    <font>
      <sz val="11"/>
      <color theme="1"/>
      <name val="Calibri"/>
      <family val="2"/>
      <charset val="222"/>
    </font>
    <font>
      <sz val="15"/>
      <color rgb="FFC00000"/>
      <name val="Angsana New"/>
      <family val="1"/>
      <charset val="222"/>
    </font>
    <font>
      <sz val="16"/>
      <color rgb="FF000000"/>
      <name val="AngsanaUPC"/>
      <family val="1"/>
      <charset val="222"/>
    </font>
    <font>
      <sz val="14"/>
      <color theme="1"/>
      <name val="Angsana New"/>
      <family val="1"/>
      <charset val="222"/>
    </font>
    <font>
      <sz val="16"/>
      <name val="Angsana New"/>
      <family val="1"/>
      <charset val="222"/>
    </font>
    <font>
      <sz val="15"/>
      <name val="Angsana New"/>
      <family val="1"/>
      <charset val="222"/>
    </font>
    <font>
      <b/>
      <sz val="18"/>
      <color theme="1"/>
      <name val="Angsana New"/>
      <family val="1"/>
    </font>
  </fonts>
  <fills count="11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rgb="FFFF0000"/>
        <bgColor indexed="64"/>
      </patternFill>
    </fill>
    <fill>
      <patternFill patternType="solid">
        <fgColor rgb="FFF4F6F8"/>
        <bgColor rgb="FFF4F6F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448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0" xfId="0" applyFont="1" applyAlignment="1">
      <alignment horizontal="left"/>
    </xf>
    <xf numFmtId="43" fontId="3" fillId="0" borderId="0" xfId="1" applyFont="1" applyAlignment="1">
      <alignment horizontal="left"/>
    </xf>
    <xf numFmtId="164" fontId="4" fillId="0" borderId="3" xfId="0" applyNumberFormat="1" applyFont="1" applyBorder="1" applyAlignment="1">
      <alignment vertical="center"/>
    </xf>
    <xf numFmtId="0" fontId="6" fillId="0" borderId="3" xfId="0" applyFont="1" applyBorder="1" applyAlignment="1">
      <alignment horizontal="center"/>
    </xf>
    <xf numFmtId="43" fontId="3" fillId="0" borderId="0" xfId="1" applyFont="1"/>
    <xf numFmtId="0" fontId="3" fillId="0" borderId="3" xfId="0" applyFont="1" applyBorder="1"/>
    <xf numFmtId="43" fontId="6" fillId="0" borderId="3" xfId="1" applyFont="1" applyFill="1" applyBorder="1" applyAlignment="1">
      <alignment horizontal="left"/>
    </xf>
    <xf numFmtId="0" fontId="6" fillId="2" borderId="3" xfId="2" applyFont="1" applyFill="1" applyBorder="1" applyAlignment="1">
      <alignment horizontal="center"/>
    </xf>
    <xf numFmtId="0" fontId="6" fillId="0" borderId="3" xfId="2" applyFont="1" applyFill="1" applyBorder="1"/>
    <xf numFmtId="0" fontId="3" fillId="0" borderId="3" xfId="2" applyFont="1" applyFill="1" applyBorder="1" applyAlignment="1">
      <alignment horizontal="left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43" fontId="2" fillId="2" borderId="1" xfId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/>
    </xf>
    <xf numFmtId="43" fontId="3" fillId="0" borderId="0" xfId="1" applyFont="1" applyFill="1" applyBorder="1" applyAlignment="1"/>
    <xf numFmtId="43" fontId="4" fillId="2" borderId="3" xfId="1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43" fontId="4" fillId="0" borderId="3" xfId="1" applyFont="1" applyFill="1" applyBorder="1" applyAlignment="1">
      <alignment horizontal="left"/>
    </xf>
    <xf numFmtId="0" fontId="6" fillId="0" borderId="3" xfId="2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center"/>
    </xf>
    <xf numFmtId="164" fontId="6" fillId="0" borderId="3" xfId="0" applyNumberFormat="1" applyFont="1" applyFill="1" applyBorder="1" applyAlignment="1"/>
    <xf numFmtId="43" fontId="6" fillId="0" borderId="3" xfId="1" applyFont="1" applyFill="1" applyBorder="1" applyAlignment="1"/>
    <xf numFmtId="0" fontId="3" fillId="0" borderId="0" xfId="0" applyFont="1" applyFill="1" applyBorder="1" applyAlignment="1">
      <alignment horizont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4" fontId="8" fillId="0" borderId="3" xfId="0" applyNumberFormat="1" applyFont="1" applyFill="1" applyBorder="1" applyAlignment="1">
      <alignment wrapText="1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43" fontId="3" fillId="0" borderId="0" xfId="1" applyFont="1" applyFill="1" applyBorder="1" applyAlignment="1">
      <alignment wrapText="1"/>
    </xf>
    <xf numFmtId="43" fontId="4" fillId="0" borderId="0" xfId="1" applyFont="1" applyFill="1" applyBorder="1" applyAlignment="1">
      <alignment wrapText="1"/>
    </xf>
    <xf numFmtId="0" fontId="4" fillId="0" borderId="0" xfId="0" applyFont="1"/>
    <xf numFmtId="43" fontId="2" fillId="2" borderId="1" xfId="1" applyFont="1" applyFill="1" applyBorder="1" applyAlignment="1" applyProtection="1">
      <alignment horizontal="center" vertical="center" wrapText="1"/>
      <protection locked="0"/>
    </xf>
    <xf numFmtId="43" fontId="2" fillId="2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165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wrapText="1"/>
    </xf>
    <xf numFmtId="165" fontId="3" fillId="0" borderId="0" xfId="0" applyNumberFormat="1" applyFont="1" applyAlignment="1">
      <alignment horizontal="center" vertical="center"/>
    </xf>
    <xf numFmtId="43" fontId="3" fillId="0" borderId="0" xfId="1" applyFont="1" applyAlignment="1">
      <alignment wrapText="1"/>
    </xf>
    <xf numFmtId="0" fontId="6" fillId="0" borderId="3" xfId="2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8" fillId="0" borderId="3" xfId="0" applyFont="1" applyFill="1" applyBorder="1"/>
    <xf numFmtId="0" fontId="8" fillId="0" borderId="3" xfId="0" applyFont="1" applyBorder="1"/>
    <xf numFmtId="0" fontId="4" fillId="0" borderId="3" xfId="0" applyFont="1" applyFill="1" applyBorder="1" applyAlignment="1">
      <alignment horizontal="left"/>
    </xf>
    <xf numFmtId="43" fontId="4" fillId="0" borderId="3" xfId="1" applyFont="1" applyFill="1" applyBorder="1" applyAlignment="1">
      <alignment vertical="center"/>
    </xf>
    <xf numFmtId="43" fontId="3" fillId="0" borderId="3" xfId="0" applyNumberFormat="1" applyFont="1" applyBorder="1" applyAlignment="1">
      <alignment wrapText="1"/>
    </xf>
    <xf numFmtId="0" fontId="3" fillId="0" borderId="3" xfId="0" applyFont="1" applyBorder="1" applyAlignment="1">
      <alignment wrapText="1"/>
    </xf>
    <xf numFmtId="14" fontId="3" fillId="0" borderId="3" xfId="0" applyNumberFormat="1" applyFont="1" applyBorder="1" applyAlignment="1">
      <alignment wrapText="1"/>
    </xf>
    <xf numFmtId="0" fontId="4" fillId="0" borderId="3" xfId="0" applyFont="1" applyFill="1" applyBorder="1" applyAlignment="1">
      <alignment horizontal="left" vertical="center"/>
    </xf>
    <xf numFmtId="43" fontId="3" fillId="0" borderId="3" xfId="1" applyFont="1" applyFill="1" applyBorder="1" applyAlignment="1">
      <alignment horizontal="left" vertical="center"/>
    </xf>
    <xf numFmtId="0" fontId="4" fillId="0" borderId="3" xfId="0" applyFont="1" applyFill="1" applyBorder="1"/>
    <xf numFmtId="0" fontId="3" fillId="0" borderId="3" xfId="0" applyFont="1" applyFill="1" applyBorder="1"/>
    <xf numFmtId="43" fontId="3" fillId="0" borderId="3" xfId="1" applyFont="1" applyFill="1" applyBorder="1"/>
    <xf numFmtId="14" fontId="3" fillId="0" borderId="3" xfId="0" applyNumberFormat="1" applyFont="1" applyFill="1" applyBorder="1"/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43" fontId="3" fillId="0" borderId="3" xfId="1" applyFont="1" applyFill="1" applyBorder="1" applyAlignment="1">
      <alignment horizontal="right" vertical="center"/>
    </xf>
    <xf numFmtId="0" fontId="3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3" fillId="0" borderId="3" xfId="0" applyFont="1" applyBorder="1" applyAlignment="1">
      <alignment horizontal="left" wrapText="1"/>
    </xf>
    <xf numFmtId="43" fontId="3" fillId="0" borderId="3" xfId="0" applyNumberFormat="1" applyFont="1" applyFill="1" applyBorder="1" applyAlignment="1">
      <alignment wrapText="1"/>
    </xf>
    <xf numFmtId="0" fontId="3" fillId="0" borderId="3" xfId="0" applyFont="1" applyFill="1" applyBorder="1" applyAlignment="1">
      <alignment wrapText="1"/>
    </xf>
    <xf numFmtId="14" fontId="3" fillId="0" borderId="3" xfId="0" applyNumberFormat="1" applyFont="1" applyBorder="1"/>
    <xf numFmtId="164" fontId="3" fillId="0" borderId="0" xfId="0" applyNumberFormat="1" applyFont="1" applyAlignment="1">
      <alignment horizontal="left"/>
    </xf>
    <xf numFmtId="0" fontId="4" fillId="0" borderId="3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166" fontId="3" fillId="0" borderId="3" xfId="0" applyNumberFormat="1" applyFont="1" applyBorder="1" applyAlignment="1">
      <alignment horizontal="left"/>
    </xf>
    <xf numFmtId="166" fontId="3" fillId="0" borderId="3" xfId="0" applyNumberFormat="1" applyFont="1" applyBorder="1" applyAlignment="1">
      <alignment horizontal="left" vertic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/>
    <xf numFmtId="0" fontId="6" fillId="2" borderId="3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/>
    </xf>
    <xf numFmtId="43" fontId="4" fillId="0" borderId="3" xfId="1" applyFont="1" applyFill="1" applyBorder="1" applyAlignment="1">
      <alignment horizontal="left" vertical="center"/>
    </xf>
    <xf numFmtId="43" fontId="4" fillId="0" borderId="3" xfId="0" applyNumberFormat="1" applyFont="1" applyFill="1" applyBorder="1" applyAlignment="1">
      <alignment horizontal="left" vertical="center"/>
    </xf>
    <xf numFmtId="43" fontId="4" fillId="0" borderId="3" xfId="1" applyFont="1" applyFill="1" applyBorder="1"/>
    <xf numFmtId="43" fontId="4" fillId="0" borderId="3" xfId="1" applyFont="1" applyFill="1" applyBorder="1" applyAlignment="1">
      <alignment horizontal="right" vertical="center"/>
    </xf>
    <xf numFmtId="43" fontId="4" fillId="0" borderId="3" xfId="1" applyFont="1" applyFill="1" applyBorder="1" applyAlignment="1"/>
    <xf numFmtId="43" fontId="4" fillId="0" borderId="3" xfId="0" applyNumberFormat="1" applyFont="1" applyFill="1" applyBorder="1" applyAlignment="1">
      <alignment wrapText="1"/>
    </xf>
    <xf numFmtId="0" fontId="4" fillId="0" borderId="3" xfId="0" applyFont="1" applyFill="1" applyBorder="1" applyAlignment="1">
      <alignment wrapText="1"/>
    </xf>
    <xf numFmtId="14" fontId="4" fillId="0" borderId="3" xfId="0" applyNumberFormat="1" applyFont="1" applyFill="1" applyBorder="1" applyAlignment="1">
      <alignment wrapText="1"/>
    </xf>
    <xf numFmtId="0" fontId="4" fillId="0" borderId="0" xfId="0" applyFont="1" applyFill="1" applyAlignment="1">
      <alignment horizontal="left"/>
    </xf>
    <xf numFmtId="164" fontId="4" fillId="0" borderId="3" xfId="0" applyNumberFormat="1" applyFont="1" applyFill="1" applyBorder="1" applyAlignment="1">
      <alignment vertical="center"/>
    </xf>
    <xf numFmtId="0" fontId="4" fillId="0" borderId="3" xfId="0" applyFont="1" applyFill="1" applyBorder="1" applyAlignment="1">
      <alignment horizontal="left" wrapText="1"/>
    </xf>
    <xf numFmtId="43" fontId="4" fillId="0" borderId="3" xfId="0" applyNumberFormat="1" applyFont="1" applyFill="1" applyBorder="1"/>
    <xf numFmtId="14" fontId="4" fillId="0" borderId="3" xfId="0" applyNumberFormat="1" applyFont="1" applyFill="1" applyBorder="1"/>
    <xf numFmtId="166" fontId="4" fillId="0" borderId="3" xfId="0" applyNumberFormat="1" applyFont="1" applyFill="1" applyBorder="1" applyAlignment="1">
      <alignment horizontal="center"/>
    </xf>
    <xf numFmtId="14" fontId="4" fillId="0" borderId="3" xfId="0" applyNumberFormat="1" applyFont="1" applyFill="1" applyBorder="1" applyAlignment="1">
      <alignment horizontal="left" wrapText="1"/>
    </xf>
    <xf numFmtId="2" fontId="4" fillId="0" borderId="3" xfId="0" applyNumberFormat="1" applyFont="1" applyFill="1" applyBorder="1"/>
    <xf numFmtId="0" fontId="4" fillId="0" borderId="1" xfId="0" applyFont="1" applyFill="1" applyBorder="1" applyAlignment="1">
      <alignment wrapText="1"/>
    </xf>
    <xf numFmtId="0" fontId="4" fillId="0" borderId="6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center"/>
    </xf>
    <xf numFmtId="164" fontId="2" fillId="2" borderId="10" xfId="0" applyNumberFormat="1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 applyProtection="1">
      <alignment horizontal="center" vertical="center"/>
      <protection locked="0"/>
    </xf>
    <xf numFmtId="43" fontId="3" fillId="0" borderId="3" xfId="1" applyFont="1" applyFill="1" applyBorder="1" applyAlignment="1"/>
    <xf numFmtId="0" fontId="8" fillId="0" borderId="3" xfId="0" applyFont="1" applyBorder="1" applyAlignment="1">
      <alignment wrapText="1"/>
    </xf>
    <xf numFmtId="43" fontId="3" fillId="0" borderId="3" xfId="0" applyNumberFormat="1" applyFont="1" applyFill="1" applyBorder="1"/>
    <xf numFmtId="0" fontId="8" fillId="0" borderId="3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/>
    </xf>
    <xf numFmtId="164" fontId="2" fillId="0" borderId="10" xfId="0" applyNumberFormat="1" applyFont="1" applyFill="1" applyBorder="1" applyAlignment="1">
      <alignment horizontal="left"/>
    </xf>
    <xf numFmtId="167" fontId="4" fillId="0" borderId="3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left"/>
    </xf>
    <xf numFmtId="0" fontId="4" fillId="0" borderId="3" xfId="2" applyFont="1" applyFill="1" applyBorder="1" applyAlignment="1"/>
    <xf numFmtId="0" fontId="4" fillId="0" borderId="3" xfId="2" applyFont="1" applyFill="1" applyBorder="1" applyAlignment="1">
      <alignment horizontal="left"/>
    </xf>
    <xf numFmtId="164" fontId="4" fillId="0" borderId="3" xfId="0" applyNumberFormat="1" applyFont="1" applyFill="1" applyBorder="1" applyAlignment="1"/>
    <xf numFmtId="0" fontId="2" fillId="0" borderId="3" xfId="0" applyFont="1" applyFill="1" applyBorder="1" applyAlignment="1">
      <alignment horizontal="left" vertical="center" wrapText="1"/>
    </xf>
    <xf numFmtId="0" fontId="4" fillId="0" borderId="3" xfId="2" applyFont="1" applyFill="1" applyBorder="1"/>
    <xf numFmtId="0" fontId="4" fillId="0" borderId="0" xfId="0" applyFont="1" applyFill="1" applyBorder="1" applyAlignment="1"/>
    <xf numFmtId="0" fontId="2" fillId="0" borderId="3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center"/>
    </xf>
    <xf numFmtId="43" fontId="3" fillId="0" borderId="1" xfId="1" applyFont="1" applyFill="1" applyBorder="1" applyAlignment="1"/>
    <xf numFmtId="14" fontId="8" fillId="0" borderId="3" xfId="0" applyNumberFormat="1" applyFont="1" applyBorder="1" applyAlignment="1">
      <alignment horizontal="center" wrapText="1"/>
    </xf>
    <xf numFmtId="43" fontId="8" fillId="0" borderId="3" xfId="1" applyFont="1" applyBorder="1" applyAlignment="1"/>
    <xf numFmtId="43" fontId="12" fillId="0" borderId="3" xfId="1" applyFont="1" applyBorder="1" applyAlignment="1">
      <alignment vertical="center"/>
    </xf>
    <xf numFmtId="0" fontId="8" fillId="4" borderId="3" xfId="0" applyFont="1" applyFill="1" applyBorder="1"/>
    <xf numFmtId="43" fontId="12" fillId="0" borderId="3" xfId="1" applyFont="1" applyBorder="1" applyAlignment="1"/>
    <xf numFmtId="43" fontId="8" fillId="0" borderId="3" xfId="1" applyFont="1" applyBorder="1" applyAlignment="1">
      <alignment wrapText="1"/>
    </xf>
    <xf numFmtId="43" fontId="3" fillId="0" borderId="3" xfId="1" applyFont="1" applyFill="1" applyBorder="1" applyAlignment="1">
      <alignment horizontal="left" wrapText="1"/>
    </xf>
    <xf numFmtId="43" fontId="3" fillId="0" borderId="3" xfId="1" applyFont="1" applyFill="1" applyBorder="1" applyAlignment="1">
      <alignment horizontal="center" wrapText="1"/>
    </xf>
    <xf numFmtId="14" fontId="3" fillId="0" borderId="3" xfId="0" applyNumberFormat="1" applyFont="1" applyFill="1" applyBorder="1" applyAlignment="1">
      <alignment horizontal="center" wrapText="1"/>
    </xf>
    <xf numFmtId="14" fontId="3" fillId="0" borderId="3" xfId="0" applyNumberFormat="1" applyFont="1" applyFill="1" applyBorder="1" applyAlignment="1">
      <alignment horizontal="center"/>
    </xf>
    <xf numFmtId="0" fontId="3" fillId="0" borderId="1" xfId="0" applyFont="1" applyFill="1" applyBorder="1"/>
    <xf numFmtId="14" fontId="3" fillId="0" borderId="1" xfId="0" applyNumberFormat="1" applyFont="1" applyFill="1" applyBorder="1" applyAlignment="1">
      <alignment horizontal="center"/>
    </xf>
    <xf numFmtId="14" fontId="3" fillId="0" borderId="1" xfId="0" applyNumberFormat="1" applyFont="1" applyFill="1" applyBorder="1"/>
    <xf numFmtId="14" fontId="8" fillId="0" borderId="3" xfId="0" applyNumberFormat="1" applyFont="1" applyFill="1" applyBorder="1" applyAlignment="1">
      <alignment horizontal="center" wrapText="1"/>
    </xf>
    <xf numFmtId="43" fontId="8" fillId="0" borderId="3" xfId="1" applyFont="1" applyFill="1" applyBorder="1" applyAlignment="1"/>
    <xf numFmtId="0" fontId="3" fillId="0" borderId="3" xfId="0" applyFont="1" applyFill="1" applyBorder="1" applyAlignment="1">
      <alignment horizontal="left" wrapText="1"/>
    </xf>
    <xf numFmtId="43" fontId="12" fillId="0" borderId="3" xfId="1" applyFont="1" applyFill="1" applyBorder="1" applyAlignment="1">
      <alignment vertical="center"/>
    </xf>
    <xf numFmtId="0" fontId="2" fillId="2" borderId="3" xfId="2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3" fillId="0" borderId="0" xfId="0" applyFont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3" fontId="3" fillId="0" borderId="3" xfId="0" applyNumberFormat="1" applyFont="1" applyBorder="1" applyAlignment="1">
      <alignment horizontal="left" vertical="center"/>
    </xf>
    <xf numFmtId="0" fontId="4" fillId="0" borderId="3" xfId="0" applyFont="1" applyBorder="1"/>
    <xf numFmtId="0" fontId="3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/>
    </xf>
    <xf numFmtId="0" fontId="6" fillId="0" borderId="3" xfId="2" applyFont="1" applyBorder="1"/>
    <xf numFmtId="0" fontId="3" fillId="0" borderId="3" xfId="2" applyFont="1" applyBorder="1" applyAlignment="1">
      <alignment horizontal="left"/>
    </xf>
    <xf numFmtId="164" fontId="6" fillId="0" borderId="3" xfId="0" applyNumberFormat="1" applyFont="1" applyBorder="1"/>
    <xf numFmtId="0" fontId="6" fillId="0" borderId="3" xfId="2" applyFont="1" applyBorder="1" applyAlignment="1">
      <alignment horizontal="left"/>
    </xf>
    <xf numFmtId="0" fontId="4" fillId="3" borderId="3" xfId="0" applyFont="1" applyFill="1" applyBorder="1" applyAlignment="1">
      <alignment horizontal="center" vertical="center"/>
    </xf>
    <xf numFmtId="49" fontId="4" fillId="0" borderId="3" xfId="0" applyNumberFormat="1" applyFont="1" applyBorder="1" applyAlignment="1">
      <alignment horizontal="left"/>
    </xf>
    <xf numFmtId="43" fontId="3" fillId="0" borderId="0" xfId="1" applyFont="1" applyFill="1" applyAlignment="1">
      <alignment horizontal="left"/>
    </xf>
    <xf numFmtId="0" fontId="13" fillId="0" borderId="3" xfId="0" applyFont="1" applyFill="1" applyBorder="1"/>
    <xf numFmtId="0" fontId="13" fillId="0" borderId="3" xfId="0" applyFont="1" applyFill="1" applyBorder="1" applyAlignment="1">
      <alignment horizontal="left"/>
    </xf>
    <xf numFmtId="167" fontId="8" fillId="5" borderId="3" xfId="0" applyNumberFormat="1" applyFont="1" applyFill="1" applyBorder="1" applyAlignment="1">
      <alignment horizontal="center"/>
    </xf>
    <xf numFmtId="167" fontId="8" fillId="0" borderId="3" xfId="0" applyNumberFormat="1" applyFont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wrapText="1"/>
    </xf>
    <xf numFmtId="0" fontId="8" fillId="5" borderId="3" xfId="0" applyFont="1" applyFill="1" applyBorder="1"/>
    <xf numFmtId="0" fontId="8" fillId="5" borderId="3" xfId="0" applyFont="1" applyFill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3" xfId="0" applyFont="1" applyFill="1" applyBorder="1" applyAlignment="1">
      <alignment horizontal="left"/>
    </xf>
    <xf numFmtId="43" fontId="14" fillId="0" borderId="3" xfId="1" applyFont="1" applyFill="1" applyBorder="1" applyAlignment="1">
      <alignment vertical="center"/>
    </xf>
    <xf numFmtId="0" fontId="8" fillId="0" borderId="3" xfId="0" applyFont="1" applyBorder="1" applyAlignment="1">
      <alignment vertical="center"/>
    </xf>
    <xf numFmtId="14" fontId="8" fillId="0" borderId="3" xfId="0" applyNumberFormat="1" applyFont="1" applyBorder="1"/>
    <xf numFmtId="0" fontId="8" fillId="0" borderId="3" xfId="0" applyFont="1" applyFill="1" applyBorder="1" applyAlignment="1">
      <alignment vertical="center"/>
    </xf>
    <xf numFmtId="0" fontId="12" fillId="0" borderId="0" xfId="0" applyFont="1"/>
    <xf numFmtId="0" fontId="8" fillId="0" borderId="0" xfId="0" applyFont="1" applyFill="1" applyBorder="1" applyAlignment="1"/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5" fillId="2" borderId="4" xfId="0" applyFont="1" applyFill="1" applyBorder="1" applyAlignment="1" applyProtection="1">
      <alignment horizontal="center" vertical="center"/>
      <protection locked="0"/>
    </xf>
    <xf numFmtId="0" fontId="15" fillId="2" borderId="3" xfId="0" applyFont="1" applyFill="1" applyBorder="1" applyAlignment="1" applyProtection="1">
      <alignment horizontal="center" vertical="center" wrapText="1"/>
      <protection locked="0"/>
    </xf>
    <xf numFmtId="0" fontId="15" fillId="2" borderId="6" xfId="0" applyFont="1" applyFill="1" applyBorder="1" applyAlignment="1">
      <alignment horizontal="center" vertical="center"/>
    </xf>
    <xf numFmtId="43" fontId="15" fillId="2" borderId="1" xfId="1" applyFont="1" applyFill="1" applyBorder="1" applyAlignment="1" applyProtection="1">
      <alignment horizontal="center" vertical="center"/>
      <protection locked="0"/>
    </xf>
    <xf numFmtId="43" fontId="15" fillId="2" borderId="1" xfId="1" applyFont="1" applyFill="1" applyBorder="1" applyAlignment="1" applyProtection="1">
      <alignment horizontal="center" vertical="center" wrapText="1"/>
      <protection locked="0"/>
    </xf>
    <xf numFmtId="43" fontId="15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/>
    </xf>
    <xf numFmtId="43" fontId="8" fillId="0" borderId="3" xfId="1" applyFont="1" applyBorder="1"/>
    <xf numFmtId="0" fontId="8" fillId="0" borderId="0" xfId="0" applyFont="1" applyAlignment="1">
      <alignment horizontal="left"/>
    </xf>
    <xf numFmtId="164" fontId="12" fillId="0" borderId="3" xfId="0" applyNumberFormat="1" applyFont="1" applyBorder="1" applyAlignment="1">
      <alignment vertical="center"/>
    </xf>
    <xf numFmtId="43" fontId="12" fillId="2" borderId="3" xfId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Alignment="1">
      <alignment horizontal="left"/>
    </xf>
    <xf numFmtId="43" fontId="16" fillId="0" borderId="3" xfId="1" applyFont="1" applyFill="1" applyBorder="1" applyAlignment="1">
      <alignment horizontal="left"/>
    </xf>
    <xf numFmtId="43" fontId="12" fillId="0" borderId="3" xfId="1" applyFont="1" applyFill="1" applyBorder="1" applyAlignment="1">
      <alignment horizontal="left"/>
    </xf>
    <xf numFmtId="43" fontId="8" fillId="0" borderId="3" xfId="1" applyFont="1" applyFill="1" applyBorder="1" applyAlignment="1">
      <alignment horizontal="left" wrapText="1"/>
    </xf>
    <xf numFmtId="164" fontId="12" fillId="0" borderId="1" xfId="0" applyNumberFormat="1" applyFont="1" applyBorder="1" applyAlignment="1">
      <alignment vertical="center"/>
    </xf>
    <xf numFmtId="0" fontId="16" fillId="2" borderId="3" xfId="0" applyFont="1" applyFill="1" applyBorder="1" applyAlignment="1">
      <alignment horizontal="center"/>
    </xf>
    <xf numFmtId="0" fontId="16" fillId="2" borderId="3" xfId="2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0" fontId="16" fillId="0" borderId="3" xfId="2" applyFont="1" applyFill="1" applyBorder="1" applyAlignment="1"/>
    <xf numFmtId="0" fontId="8" fillId="0" borderId="3" xfId="2" applyFont="1" applyFill="1" applyBorder="1" applyAlignment="1">
      <alignment horizontal="left"/>
    </xf>
    <xf numFmtId="164" fontId="16" fillId="0" borderId="3" xfId="0" applyNumberFormat="1" applyFont="1" applyFill="1" applyBorder="1" applyAlignment="1"/>
    <xf numFmtId="43" fontId="16" fillId="0" borderId="3" xfId="1" applyFont="1" applyFill="1" applyBorder="1" applyAlignment="1"/>
    <xf numFmtId="0" fontId="8" fillId="0" borderId="3" xfId="0" applyFont="1" applyBorder="1" applyAlignment="1"/>
    <xf numFmtId="0" fontId="16" fillId="0" borderId="3" xfId="2" applyFont="1" applyFill="1" applyBorder="1"/>
    <xf numFmtId="0" fontId="16" fillId="0" borderId="3" xfId="2" applyFont="1" applyFill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164" fontId="15" fillId="2" borderId="10" xfId="0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0" fontId="8" fillId="4" borderId="3" xfId="0" applyFont="1" applyFill="1" applyBorder="1" applyAlignment="1">
      <alignment vertical="center"/>
    </xf>
    <xf numFmtId="0" fontId="8" fillId="0" borderId="5" xfId="0" applyFont="1" applyBorder="1" applyAlignment="1"/>
    <xf numFmtId="0" fontId="8" fillId="0" borderId="0" xfId="0" applyFont="1" applyAlignment="1">
      <alignment horizontal="center"/>
    </xf>
    <xf numFmtId="43" fontId="8" fillId="0" borderId="0" xfId="1" applyFont="1" applyAlignment="1">
      <alignment horizontal="left"/>
    </xf>
    <xf numFmtId="0" fontId="8" fillId="0" borderId="0" xfId="0" applyFont="1" applyAlignment="1"/>
    <xf numFmtId="164" fontId="8" fillId="0" borderId="0" xfId="0" applyNumberFormat="1" applyFont="1" applyAlignment="1">
      <alignment horizontal="left"/>
    </xf>
    <xf numFmtId="0" fontId="8" fillId="0" borderId="0" xfId="0" applyFont="1"/>
    <xf numFmtId="0" fontId="8" fillId="0" borderId="0" xfId="0" applyFont="1" applyFill="1" applyBorder="1" applyAlignment="1">
      <alignment horizontal="left"/>
    </xf>
    <xf numFmtId="43" fontId="8" fillId="0" borderId="0" xfId="1" applyFont="1" applyFill="1" applyBorder="1" applyAlignment="1"/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3" borderId="3" xfId="0" applyFont="1" applyFill="1" applyBorder="1"/>
    <xf numFmtId="0" fontId="8" fillId="6" borderId="3" xfId="0" applyFont="1" applyFill="1" applyBorder="1"/>
    <xf numFmtId="0" fontId="8" fillId="6" borderId="3" xfId="0" applyFont="1" applyFill="1" applyBorder="1" applyAlignment="1">
      <alignment wrapText="1"/>
    </xf>
    <xf numFmtId="167" fontId="8" fillId="6" borderId="3" xfId="0" applyNumberFormat="1" applyFont="1" applyFill="1" applyBorder="1" applyAlignment="1">
      <alignment horizontal="center"/>
    </xf>
    <xf numFmtId="167" fontId="8" fillId="0" borderId="3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/>
    </xf>
    <xf numFmtId="43" fontId="8" fillId="0" borderId="3" xfId="1" applyFont="1" applyFill="1" applyBorder="1" applyAlignment="1">
      <alignment vertical="center"/>
    </xf>
    <xf numFmtId="43" fontId="8" fillId="0" borderId="3" xfId="1" applyFont="1" applyFill="1" applyBorder="1" applyAlignment="1">
      <alignment horizontal="left"/>
    </xf>
    <xf numFmtId="0" fontId="8" fillId="0" borderId="3" xfId="0" applyFont="1" applyBorder="1" applyAlignment="1">
      <alignment horizontal="left" wrapText="1"/>
    </xf>
    <xf numFmtId="43" fontId="8" fillId="0" borderId="3" xfId="1" applyFont="1" applyFill="1" applyBorder="1"/>
    <xf numFmtId="43" fontId="3" fillId="2" borderId="10" xfId="1" applyFont="1" applyFill="1" applyBorder="1" applyAlignment="1"/>
    <xf numFmtId="0" fontId="13" fillId="0" borderId="0" xfId="0" applyFont="1" applyFill="1" applyBorder="1" applyAlignment="1"/>
    <xf numFmtId="167" fontId="8" fillId="0" borderId="3" xfId="0" applyNumberFormat="1" applyFont="1" applyFill="1" applyBorder="1" applyAlignment="1">
      <alignment horizontal="center"/>
    </xf>
    <xf numFmtId="0" fontId="8" fillId="0" borderId="3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13" fillId="0" borderId="0" xfId="0" applyFont="1" applyFill="1" applyAlignment="1">
      <alignment horizontal="left"/>
    </xf>
    <xf numFmtId="43" fontId="12" fillId="0" borderId="3" xfId="1" applyFont="1" applyFill="1" applyBorder="1" applyAlignment="1"/>
    <xf numFmtId="43" fontId="12" fillId="0" borderId="3" xfId="1" applyFont="1" applyFill="1" applyBorder="1" applyAlignment="1">
      <alignment horizontal="left" wrapText="1"/>
    </xf>
    <xf numFmtId="2" fontId="12" fillId="0" borderId="3" xfId="0" applyNumberFormat="1" applyFont="1" applyFill="1" applyBorder="1" applyAlignment="1">
      <alignment wrapText="1"/>
    </xf>
    <xf numFmtId="0" fontId="18" fillId="0" borderId="3" xfId="0" applyFont="1" applyFill="1" applyBorder="1" applyAlignment="1">
      <alignment horizontal="center" vertical="center"/>
    </xf>
    <xf numFmtId="167" fontId="18" fillId="0" borderId="3" xfId="0" applyNumberFormat="1" applyFont="1" applyFill="1" applyBorder="1" applyAlignment="1">
      <alignment horizontal="center"/>
    </xf>
    <xf numFmtId="0" fontId="18" fillId="0" borderId="3" xfId="0" applyFont="1" applyFill="1" applyBorder="1"/>
    <xf numFmtId="0" fontId="18" fillId="0" borderId="3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left"/>
    </xf>
    <xf numFmtId="14" fontId="18" fillId="0" borderId="3" xfId="0" applyNumberFormat="1" applyFont="1" applyFill="1" applyBorder="1" applyAlignment="1">
      <alignment horizontal="center"/>
    </xf>
    <xf numFmtId="43" fontId="18" fillId="0" borderId="3" xfId="1" applyFont="1" applyFill="1" applyBorder="1" applyAlignment="1">
      <alignment horizontal="left"/>
    </xf>
    <xf numFmtId="43" fontId="18" fillId="0" borderId="3" xfId="1" applyFont="1" applyFill="1" applyBorder="1" applyAlignment="1"/>
    <xf numFmtId="0" fontId="18" fillId="0" borderId="0" xfId="0" applyFont="1" applyFill="1" applyAlignment="1">
      <alignment horizontal="left"/>
    </xf>
    <xf numFmtId="0" fontId="18" fillId="0" borderId="3" xfId="0" applyFont="1" applyFill="1" applyBorder="1" applyAlignment="1">
      <alignment horizontal="left" wrapText="1"/>
    </xf>
    <xf numFmtId="49" fontId="18" fillId="0" borderId="3" xfId="0" applyNumberFormat="1" applyFont="1" applyFill="1" applyBorder="1"/>
    <xf numFmtId="43" fontId="18" fillId="0" borderId="3" xfId="1" applyFont="1" applyFill="1" applyBorder="1"/>
    <xf numFmtId="0" fontId="19" fillId="0" borderId="3" xfId="0" applyFont="1" applyFill="1" applyBorder="1" applyAlignment="1">
      <alignment horizontal="center"/>
    </xf>
    <xf numFmtId="167" fontId="18" fillId="0" borderId="3" xfId="0" applyNumberFormat="1" applyFont="1" applyBorder="1" applyAlignment="1">
      <alignment horizontal="center"/>
    </xf>
    <xf numFmtId="0" fontId="18" fillId="0" borderId="3" xfId="0" applyFont="1" applyBorder="1"/>
    <xf numFmtId="0" fontId="18" fillId="6" borderId="3" xfId="0" applyFont="1" applyFill="1" applyBorder="1" applyAlignment="1">
      <alignment horizontal="center"/>
    </xf>
    <xf numFmtId="43" fontId="18" fillId="0" borderId="3" xfId="1" applyFont="1" applyBorder="1" applyAlignment="1"/>
    <xf numFmtId="0" fontId="18" fillId="0" borderId="0" xfId="0" applyFont="1" applyAlignment="1">
      <alignment horizontal="left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left" wrapText="1"/>
    </xf>
    <xf numFmtId="0" fontId="18" fillId="0" borderId="0" xfId="0" applyFont="1" applyAlignment="1">
      <alignment horizontal="center"/>
    </xf>
    <xf numFmtId="164" fontId="12" fillId="0" borderId="3" xfId="0" applyNumberFormat="1" applyFont="1" applyFill="1" applyBorder="1" applyAlignment="1">
      <alignment vertical="center"/>
    </xf>
    <xf numFmtId="0" fontId="8" fillId="7" borderId="3" xfId="0" applyFont="1" applyFill="1" applyBorder="1"/>
    <xf numFmtId="0" fontId="8" fillId="7" borderId="3" xfId="0" applyFont="1" applyFill="1" applyBorder="1" applyAlignment="1">
      <alignment wrapText="1"/>
    </xf>
    <xf numFmtId="0" fontId="18" fillId="7" borderId="3" xfId="0" applyFont="1" applyFill="1" applyBorder="1"/>
    <xf numFmtId="49" fontId="18" fillId="7" borderId="3" xfId="0" applyNumberFormat="1" applyFont="1" applyFill="1" applyBorder="1"/>
    <xf numFmtId="0" fontId="18" fillId="8" borderId="3" xfId="0" applyFont="1" applyFill="1" applyBorder="1"/>
    <xf numFmtId="0" fontId="12" fillId="0" borderId="3" xfId="0" applyFont="1" applyFill="1" applyBorder="1"/>
    <xf numFmtId="0" fontId="12" fillId="0" borderId="3" xfId="0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/>
    </xf>
    <xf numFmtId="43" fontId="8" fillId="0" borderId="3" xfId="1" applyFont="1" applyFill="1" applyBorder="1" applyAlignment="1">
      <alignment horizontal="center" wrapText="1"/>
    </xf>
    <xf numFmtId="0" fontId="8" fillId="0" borderId="3" xfId="0" applyFont="1" applyFill="1" applyBorder="1" applyAlignment="1">
      <alignment vertical="center" wrapText="1"/>
    </xf>
    <xf numFmtId="167" fontId="8" fillId="0" borderId="3" xfId="0" applyNumberFormat="1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8" fillId="0" borderId="2" xfId="0" applyFont="1" applyFill="1" applyBorder="1" applyAlignment="1">
      <alignment vertical="center"/>
    </xf>
    <xf numFmtId="43" fontId="8" fillId="2" borderId="10" xfId="1" applyFont="1" applyFill="1" applyBorder="1" applyAlignment="1"/>
    <xf numFmtId="167" fontId="8" fillId="0" borderId="3" xfId="0" applyNumberFormat="1" applyFont="1" applyFill="1" applyBorder="1" applyAlignment="1">
      <alignment horizontal="left"/>
    </xf>
    <xf numFmtId="0" fontId="21" fillId="0" borderId="0" xfId="0" applyFont="1" applyFill="1" applyBorder="1" applyAlignment="1"/>
    <xf numFmtId="0" fontId="8" fillId="0" borderId="0" xfId="0" applyFont="1" applyFill="1"/>
    <xf numFmtId="0" fontId="8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/>
    </xf>
    <xf numFmtId="43" fontId="8" fillId="0" borderId="0" xfId="0" applyNumberFormat="1" applyFont="1"/>
    <xf numFmtId="164" fontId="8" fillId="0" borderId="0" xfId="0" applyNumberFormat="1" applyFont="1"/>
    <xf numFmtId="0" fontId="6" fillId="2" borderId="3" xfId="0" applyFont="1" applyFill="1" applyBorder="1" applyAlignment="1">
      <alignment horizontal="center"/>
    </xf>
    <xf numFmtId="0" fontId="3" fillId="6" borderId="3" xfId="0" applyFont="1" applyFill="1" applyBorder="1"/>
    <xf numFmtId="167" fontId="22" fillId="0" borderId="3" xfId="0" applyNumberFormat="1" applyFont="1" applyBorder="1" applyAlignment="1">
      <alignment horizontal="center"/>
    </xf>
    <xf numFmtId="167" fontId="22" fillId="6" borderId="3" xfId="0" applyNumberFormat="1" applyFont="1" applyFill="1" applyBorder="1" applyAlignment="1">
      <alignment horizontal="center"/>
    </xf>
    <xf numFmtId="43" fontId="4" fillId="0" borderId="3" xfId="1" applyFont="1" applyFill="1" applyBorder="1" applyAlignment="1">
      <alignment horizontal="center"/>
    </xf>
    <xf numFmtId="43" fontId="3" fillId="0" borderId="3" xfId="1" applyFont="1" applyFill="1" applyBorder="1" applyAlignment="1">
      <alignment horizontal="left"/>
    </xf>
    <xf numFmtId="43" fontId="3" fillId="0" borderId="3" xfId="1" applyFont="1" applyBorder="1" applyAlignment="1">
      <alignment horizontal="left"/>
    </xf>
    <xf numFmtId="0" fontId="10" fillId="2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 wrapText="1"/>
    </xf>
    <xf numFmtId="0" fontId="24" fillId="2" borderId="3" xfId="0" applyFont="1" applyFill="1" applyBorder="1" applyAlignment="1" applyProtection="1">
      <alignment horizontal="center" vertical="center"/>
      <protection locked="0"/>
    </xf>
    <xf numFmtId="0" fontId="24" fillId="2" borderId="3" xfId="0" applyFont="1" applyFill="1" applyBorder="1" applyAlignment="1" applyProtection="1">
      <alignment horizontal="center" vertical="center" wrapText="1"/>
      <protection locked="0"/>
    </xf>
    <xf numFmtId="0" fontId="24" fillId="2" borderId="3" xfId="0" applyFont="1" applyFill="1" applyBorder="1" applyAlignment="1">
      <alignment horizontal="center" vertical="center"/>
    </xf>
    <xf numFmtId="43" fontId="24" fillId="2" borderId="3" xfId="1" applyFont="1" applyFill="1" applyBorder="1" applyAlignment="1" applyProtection="1">
      <alignment horizontal="center" vertical="center"/>
      <protection locked="0"/>
    </xf>
    <xf numFmtId="43" fontId="24" fillId="2" borderId="3" xfId="1" applyFont="1" applyFill="1" applyBorder="1" applyAlignment="1" applyProtection="1">
      <alignment horizontal="center" vertical="center" wrapText="1"/>
      <protection locked="0"/>
    </xf>
    <xf numFmtId="43" fontId="24" fillId="2" borderId="3" xfId="1" applyFont="1" applyFill="1" applyBorder="1" applyAlignment="1">
      <alignment horizontal="center" vertical="center" wrapText="1"/>
    </xf>
    <xf numFmtId="167" fontId="3" fillId="6" borderId="3" xfId="0" applyNumberFormat="1" applyFont="1" applyFill="1" applyBorder="1" applyAlignment="1">
      <alignment horizontal="center"/>
    </xf>
    <xf numFmtId="43" fontId="12" fillId="0" borderId="3" xfId="1" applyFont="1" applyFill="1" applyBorder="1"/>
    <xf numFmtId="43" fontId="12" fillId="0" borderId="3" xfId="1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167" fontId="25" fillId="0" borderId="3" xfId="0" applyNumberFormat="1" applyFont="1" applyFill="1" applyBorder="1" applyAlignment="1">
      <alignment horizontal="center"/>
    </xf>
    <xf numFmtId="167" fontId="25" fillId="0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/>
    <xf numFmtId="0" fontId="25" fillId="0" borderId="3" xfId="0" applyFont="1" applyFill="1" applyBorder="1" applyAlignment="1">
      <alignment horizontal="left"/>
    </xf>
    <xf numFmtId="43" fontId="25" fillId="0" borderId="3" xfId="1" applyFont="1" applyFill="1" applyBorder="1" applyAlignment="1">
      <alignment horizontal="left"/>
    </xf>
    <xf numFmtId="0" fontId="4" fillId="0" borderId="3" xfId="0" applyFont="1" applyFill="1" applyBorder="1" applyAlignment="1">
      <alignment vertical="center" wrapText="1"/>
    </xf>
    <xf numFmtId="0" fontId="25" fillId="0" borderId="3" xfId="0" applyFont="1" applyFill="1" applyBorder="1"/>
    <xf numFmtId="0" fontId="25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49" fontId="3" fillId="0" borderId="3" xfId="0" applyNumberFormat="1" applyFont="1" applyFill="1" applyBorder="1"/>
    <xf numFmtId="0" fontId="26" fillId="0" borderId="3" xfId="0" applyFont="1" applyFill="1" applyBorder="1" applyAlignment="1">
      <alignment horizontal="center" vertical="center" wrapText="1"/>
    </xf>
    <xf numFmtId="0" fontId="22" fillId="0" borderId="3" xfId="0" applyFont="1" applyBorder="1"/>
    <xf numFmtId="0" fontId="3" fillId="0" borderId="1" xfId="0" applyFont="1" applyBorder="1" applyAlignment="1">
      <alignment horizontal="left" wrapText="1"/>
    </xf>
    <xf numFmtId="0" fontId="22" fillId="0" borderId="1" xfId="0" applyFont="1" applyBorder="1"/>
    <xf numFmtId="43" fontId="22" fillId="0" borderId="3" xfId="1" applyFont="1" applyBorder="1" applyAlignment="1"/>
    <xf numFmtId="0" fontId="3" fillId="0" borderId="1" xfId="0" applyFont="1" applyBorder="1" applyAlignment="1">
      <alignment horizontal="left"/>
    </xf>
    <xf numFmtId="0" fontId="12" fillId="0" borderId="3" xfId="0" applyFont="1" applyFill="1" applyBorder="1" applyAlignment="1"/>
    <xf numFmtId="167" fontId="12" fillId="0" borderId="3" xfId="0" applyNumberFormat="1" applyFont="1" applyFill="1" applyBorder="1" applyAlignment="1">
      <alignment horizontal="left"/>
    </xf>
    <xf numFmtId="49" fontId="12" fillId="0" borderId="3" xfId="0" applyNumberFormat="1" applyFont="1" applyFill="1" applyBorder="1" applyAlignment="1"/>
    <xf numFmtId="0" fontId="12" fillId="0" borderId="3" xfId="0" applyFont="1" applyFill="1" applyBorder="1" applyAlignment="1">
      <alignment horizontal="center" vertical="center"/>
    </xf>
    <xf numFmtId="43" fontId="2" fillId="2" borderId="3" xfId="1" applyFont="1" applyFill="1" applyBorder="1" applyAlignment="1" applyProtection="1">
      <alignment horizontal="center" vertical="center"/>
      <protection locked="0"/>
    </xf>
    <xf numFmtId="43" fontId="2" fillId="2" borderId="3" xfId="1" applyFont="1" applyFill="1" applyBorder="1" applyAlignment="1" applyProtection="1">
      <alignment horizontal="center" vertical="center" wrapText="1"/>
      <protection locked="0"/>
    </xf>
    <xf numFmtId="43" fontId="2" fillId="2" borderId="3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left"/>
    </xf>
    <xf numFmtId="43" fontId="22" fillId="0" borderId="3" xfId="1" applyFont="1" applyFill="1" applyBorder="1" applyAlignment="1">
      <alignment horizontal="left"/>
    </xf>
    <xf numFmtId="43" fontId="22" fillId="0" borderId="3" xfId="1" applyFont="1" applyBorder="1" applyAlignment="1">
      <alignment horizontal="left"/>
    </xf>
    <xf numFmtId="43" fontId="3" fillId="0" borderId="3" xfId="1" applyFont="1" applyBorder="1" applyAlignment="1"/>
    <xf numFmtId="43" fontId="3" fillId="0" borderId="3" xfId="1" applyFont="1" applyBorder="1"/>
    <xf numFmtId="0" fontId="4" fillId="0" borderId="0" xfId="0" applyFont="1" applyBorder="1" applyAlignment="1">
      <alignment horizontal="left"/>
    </xf>
    <xf numFmtId="164" fontId="4" fillId="0" borderId="1" xfId="0" applyNumberFormat="1" applyFont="1" applyBorder="1" applyAlignment="1">
      <alignment vertical="center"/>
    </xf>
    <xf numFmtId="43" fontId="4" fillId="0" borderId="3" xfId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/>
    <xf numFmtId="49" fontId="4" fillId="0" borderId="3" xfId="0" applyNumberFormat="1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4" fillId="0" borderId="1" xfId="0" applyFont="1" applyFill="1" applyBorder="1"/>
    <xf numFmtId="167" fontId="3" fillId="6" borderId="3" xfId="0" applyNumberFormat="1" applyFont="1" applyFill="1" applyBorder="1" applyAlignment="1">
      <alignment horizontal="left"/>
    </xf>
    <xf numFmtId="167" fontId="3" fillId="5" borderId="3" xfId="0" applyNumberFormat="1" applyFont="1" applyFill="1" applyBorder="1" applyAlignment="1">
      <alignment horizontal="left"/>
    </xf>
    <xf numFmtId="167" fontId="3" fillId="0" borderId="3" xfId="0" applyNumberFormat="1" applyFont="1" applyBorder="1" applyAlignment="1">
      <alignment horizontal="left"/>
    </xf>
    <xf numFmtId="0" fontId="3" fillId="6" borderId="3" xfId="0" applyFont="1" applyFill="1" applyBorder="1" applyAlignment="1">
      <alignment horizontal="center"/>
    </xf>
    <xf numFmtId="43" fontId="3" fillId="0" borderId="3" xfId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43" fontId="8" fillId="0" borderId="3" xfId="1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left"/>
    </xf>
    <xf numFmtId="43" fontId="8" fillId="0" borderId="3" xfId="1" applyFont="1" applyBorder="1" applyAlignment="1">
      <alignment horizontal="left"/>
    </xf>
    <xf numFmtId="167" fontId="3" fillId="0" borderId="3" xfId="0" applyNumberFormat="1" applyFont="1" applyFill="1" applyBorder="1" applyAlignment="1">
      <alignment horizontal="left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wrapText="1"/>
    </xf>
    <xf numFmtId="4" fontId="4" fillId="0" borderId="3" xfId="0" applyNumberFormat="1" applyFont="1" applyFill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165" fontId="4" fillId="0" borderId="0" xfId="0" applyNumberFormat="1" applyFont="1" applyAlignment="1">
      <alignment horizontal="center" vertical="center"/>
    </xf>
    <xf numFmtId="43" fontId="4" fillId="0" borderId="0" xfId="1" applyFont="1" applyAlignment="1">
      <alignment horizontal="left" vertical="center"/>
    </xf>
    <xf numFmtId="43" fontId="4" fillId="0" borderId="0" xfId="1" applyFont="1"/>
    <xf numFmtId="167" fontId="22" fillId="6" borderId="3" xfId="0" applyNumberFormat="1" applyFont="1" applyFill="1" applyBorder="1" applyAlignment="1">
      <alignment horizontal="left"/>
    </xf>
    <xf numFmtId="167" fontId="22" fillId="10" borderId="3" xfId="0" applyNumberFormat="1" applyFont="1" applyFill="1" applyBorder="1" applyAlignment="1">
      <alignment horizontal="left"/>
    </xf>
    <xf numFmtId="0" fontId="8" fillId="0" borderId="5" xfId="0" applyFont="1" applyBorder="1" applyAlignment="1">
      <alignment vertical="center"/>
    </xf>
    <xf numFmtId="0" fontId="27" fillId="0" borderId="3" xfId="0" applyFont="1" applyFill="1" applyBorder="1"/>
    <xf numFmtId="49" fontId="27" fillId="0" borderId="3" xfId="0" applyNumberFormat="1" applyFont="1" applyFill="1" applyBorder="1" applyAlignment="1">
      <alignment horizontal="left"/>
    </xf>
    <xf numFmtId="0" fontId="28" fillId="0" borderId="3" xfId="0" applyFont="1" applyFill="1" applyBorder="1" applyAlignment="1">
      <alignment horizontal="center"/>
    </xf>
    <xf numFmtId="0" fontId="29" fillId="0" borderId="3" xfId="0" applyFont="1" applyFill="1" applyBorder="1"/>
    <xf numFmtId="4" fontId="30" fillId="0" borderId="3" xfId="0" applyNumberFormat="1" applyFont="1" applyFill="1" applyBorder="1" applyAlignment="1">
      <alignment horizontal="center" wrapText="1"/>
    </xf>
    <xf numFmtId="0" fontId="31" fillId="0" borderId="3" xfId="0" applyFont="1" applyFill="1" applyBorder="1" applyAlignment="1">
      <alignment horizontal="center"/>
    </xf>
    <xf numFmtId="0" fontId="32" fillId="0" borderId="3" xfId="0" applyFont="1" applyFill="1" applyBorder="1"/>
    <xf numFmtId="49" fontId="27" fillId="0" borderId="3" xfId="0" applyNumberFormat="1" applyFont="1" applyFill="1" applyBorder="1"/>
    <xf numFmtId="168" fontId="31" fillId="0" borderId="3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left"/>
    </xf>
    <xf numFmtId="4" fontId="25" fillId="0" borderId="3" xfId="0" applyNumberFormat="1" applyFont="1" applyFill="1" applyBorder="1" applyAlignment="1">
      <alignment horizontal="center" wrapText="1"/>
    </xf>
    <xf numFmtId="0" fontId="33" fillId="0" borderId="3" xfId="0" applyFont="1" applyFill="1" applyBorder="1" applyAlignment="1">
      <alignment horizontal="center"/>
    </xf>
    <xf numFmtId="4" fontId="34" fillId="0" borderId="3" xfId="0" applyNumberFormat="1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/>
    </xf>
    <xf numFmtId="14" fontId="3" fillId="0" borderId="3" xfId="0" applyNumberFormat="1" applyFont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 vertical="center"/>
    </xf>
    <xf numFmtId="0" fontId="3" fillId="0" borderId="0" xfId="0" applyFont="1" applyAlignment="1"/>
    <xf numFmtId="0" fontId="3" fillId="0" borderId="0" xfId="0" applyFont="1" applyFill="1" applyAlignment="1"/>
    <xf numFmtId="0" fontId="3" fillId="0" borderId="3" xfId="0" applyFont="1" applyBorder="1" applyAlignment="1"/>
    <xf numFmtId="43" fontId="3" fillId="0" borderId="3" xfId="1" applyFont="1" applyFill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43" fontId="4" fillId="0" borderId="3" xfId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vertical="center"/>
    </xf>
    <xf numFmtId="49" fontId="3" fillId="0" borderId="3" xfId="0" applyNumberFormat="1" applyFont="1" applyFill="1" applyBorder="1" applyAlignment="1"/>
    <xf numFmtId="14" fontId="3" fillId="0" borderId="3" xfId="0" applyNumberFormat="1" applyFont="1" applyBorder="1" applyAlignment="1">
      <alignment horizontal="center" wrapText="1"/>
    </xf>
    <xf numFmtId="49" fontId="3" fillId="0" borderId="3" xfId="0" applyNumberFormat="1" applyFont="1" applyFill="1" applyBorder="1" applyAlignment="1">
      <alignment horizontal="left"/>
    </xf>
    <xf numFmtId="0" fontId="3" fillId="4" borderId="3" xfId="0" applyFont="1" applyFill="1" applyBorder="1"/>
    <xf numFmtId="168" fontId="4" fillId="0" borderId="3" xfId="0" applyNumberFormat="1" applyFont="1" applyFill="1" applyBorder="1" applyAlignment="1">
      <alignment horizontal="center" wrapText="1"/>
    </xf>
    <xf numFmtId="43" fontId="3" fillId="0" borderId="3" xfId="1" applyFont="1" applyFill="1" applyBorder="1" applyAlignment="1">
      <alignment horizontal="center"/>
    </xf>
    <xf numFmtId="167" fontId="3" fillId="0" borderId="3" xfId="0" applyNumberFormat="1" applyFont="1" applyFill="1" applyBorder="1"/>
    <xf numFmtId="0" fontId="6" fillId="0" borderId="3" xfId="0" applyFont="1" applyBorder="1"/>
    <xf numFmtId="0" fontId="6" fillId="2" borderId="3" xfId="0" applyFont="1" applyFill="1" applyBorder="1" applyAlignment="1">
      <alignment horizontal="center"/>
    </xf>
    <xf numFmtId="0" fontId="6" fillId="0" borderId="3" xfId="2" applyFont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6" fillId="0" borderId="2" xfId="2" applyFont="1" applyBorder="1" applyAlignment="1">
      <alignment horizontal="left"/>
    </xf>
    <xf numFmtId="0" fontId="6" fillId="0" borderId="5" xfId="2" applyFont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10" fillId="0" borderId="8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6" fillId="0" borderId="3" xfId="2" applyFont="1" applyFill="1" applyBorder="1" applyAlignment="1">
      <alignment horizontal="left"/>
    </xf>
    <xf numFmtId="0" fontId="6" fillId="0" borderId="2" xfId="2" applyFont="1" applyFill="1" applyBorder="1" applyAlignment="1">
      <alignment horizontal="left"/>
    </xf>
    <xf numFmtId="0" fontId="6" fillId="0" borderId="5" xfId="2" applyFont="1" applyFill="1" applyBorder="1" applyAlignment="1">
      <alignment horizontal="left"/>
    </xf>
    <xf numFmtId="0" fontId="4" fillId="0" borderId="3" xfId="2" applyFont="1" applyFill="1" applyBorder="1" applyAlignment="1">
      <alignment horizontal="left"/>
    </xf>
    <xf numFmtId="0" fontId="4" fillId="0" borderId="2" xfId="2" applyFont="1" applyFill="1" applyBorder="1" applyAlignment="1">
      <alignment horizontal="left"/>
    </xf>
    <xf numFmtId="0" fontId="4" fillId="0" borderId="5" xfId="2" applyFont="1" applyFill="1" applyBorder="1" applyAlignment="1">
      <alignment horizontal="left"/>
    </xf>
    <xf numFmtId="0" fontId="16" fillId="0" borderId="3" xfId="2" applyFont="1" applyFill="1" applyBorder="1" applyAlignment="1">
      <alignment horizontal="left"/>
    </xf>
    <xf numFmtId="0" fontId="16" fillId="0" borderId="2" xfId="2" applyFont="1" applyFill="1" applyBorder="1" applyAlignment="1">
      <alignment horizontal="left"/>
    </xf>
    <xf numFmtId="0" fontId="16" fillId="0" borderId="5" xfId="2" applyFont="1" applyFill="1" applyBorder="1" applyAlignment="1">
      <alignment horizontal="left"/>
    </xf>
    <xf numFmtId="0" fontId="16" fillId="2" borderId="3" xfId="0" applyFont="1" applyFill="1" applyBorder="1" applyAlignment="1">
      <alignment horizontal="center"/>
    </xf>
    <xf numFmtId="0" fontId="15" fillId="0" borderId="8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5" fillId="2" borderId="3" xfId="0" applyFont="1" applyFill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16" fillId="0" borderId="2" xfId="2" applyFont="1" applyBorder="1" applyAlignment="1">
      <alignment horizontal="left"/>
    </xf>
    <xf numFmtId="0" fontId="16" fillId="0" borderId="5" xfId="2" applyFont="1" applyBorder="1" applyAlignment="1">
      <alignment horizontal="left"/>
    </xf>
    <xf numFmtId="0" fontId="8" fillId="0" borderId="2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0" fillId="9" borderId="0" xfId="0" applyFont="1" applyFill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7" xfId="0" applyFont="1" applyBorder="1" applyAlignment="1">
      <alignment horizontal="left"/>
    </xf>
    <xf numFmtId="0" fontId="35" fillId="0" borderId="7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39F96236-04B2-4BD9-A14F-BA81B0A5D47E}"/>
  </cellStyles>
  <dxfs count="0"/>
  <tableStyles count="0" defaultTableStyle="TableStyleMedium2" defaultPivotStyle="PivotStyleLight16"/>
  <colors>
    <mruColors>
      <color rgb="FFFF99FF"/>
      <color rgb="FFCC99FF"/>
      <color rgb="FF9900FF"/>
      <color rgb="FFCCCC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ownloads/_Fttx%20&#3591;&#3634;&#3609;&#3605;&#3636;&#3604;&#3605;&#3633;&#3657;&#3591;&#3651;&#3627;&#3617;&#3656;_2566%20(6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ownloads/_Fttx%20&#3591;&#3634;&#3609;&#3605;&#3636;&#3604;&#3605;&#3633;&#3657;&#3591;&#3651;&#3627;&#3617;&#3656;_2566%20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Report C-Connect Only"/>
      <sheetName val="ref."/>
      <sheetName val="Customer Data"/>
      <sheetName val="เอกสารที่ยังไม่ได้รับ"/>
      <sheetName val="เอกสาร ปี65 เคสพิเศษ"/>
    </sheetNames>
    <sheetDataSet>
      <sheetData sheetId="0"/>
      <sheetData sheetId="1">
        <row r="2">
          <cell r="H2" t="str">
            <v>15/15 Mbps</v>
          </cell>
        </row>
        <row r="3">
          <cell r="H3" t="str">
            <v>30/10 Mbps</v>
          </cell>
        </row>
        <row r="4">
          <cell r="H4" t="str">
            <v>50/50 Mbps</v>
          </cell>
        </row>
        <row r="5">
          <cell r="H5" t="str">
            <v>70/25 Mbps</v>
          </cell>
        </row>
        <row r="6">
          <cell r="H6" t="str">
            <v>100/40 Mbps</v>
          </cell>
        </row>
        <row r="7">
          <cell r="H7" t="str">
            <v>200/100 Mbps</v>
          </cell>
        </row>
        <row r="8">
          <cell r="H8" t="str">
            <v>300/70 Mbps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Report C-Connect Only"/>
      <sheetName val="ref."/>
      <sheetName val="Customer Data"/>
      <sheetName val="Sheet1"/>
      <sheetName val="Sheet2"/>
      <sheetName val="เอกสารที่ยังไม่ได้รับ"/>
      <sheetName val="เอกสาร ปี65 เคสพิเศษ"/>
    </sheetNames>
    <sheetDataSet>
      <sheetData sheetId="0"/>
      <sheetData sheetId="1">
        <row r="2">
          <cell r="C2" t="str">
            <v>EOC</v>
          </cell>
        </row>
        <row r="3">
          <cell r="C3" t="str">
            <v>LR</v>
          </cell>
        </row>
        <row r="4">
          <cell r="C4" t="str">
            <v>FM</v>
          </cell>
        </row>
        <row r="5">
          <cell r="C5" t="str">
            <v>FT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D4818-C60D-47B5-813B-B83367555134}">
  <sheetPr filterMode="1"/>
  <dimension ref="A1:AB129"/>
  <sheetViews>
    <sheetView zoomScale="70" zoomScaleNormal="70" workbookViewId="0">
      <selection activeCell="E4" sqref="E4"/>
    </sheetView>
  </sheetViews>
  <sheetFormatPr defaultColWidth="11.44140625" defaultRowHeight="22.95" customHeight="1"/>
  <cols>
    <col min="1" max="1" width="4.109375" style="3" bestFit="1" customWidth="1"/>
    <col min="2" max="2" width="17.5546875" style="5" customWidth="1"/>
    <col min="3" max="3" width="10.6640625" style="3" bestFit="1" customWidth="1"/>
    <col min="4" max="4" width="14.109375" style="5" bestFit="1" customWidth="1"/>
    <col min="5" max="5" width="38.33203125" style="5" bestFit="1" customWidth="1"/>
    <col min="6" max="6" width="18" style="3" customWidth="1"/>
    <col min="7" max="7" width="26.6640625" style="5" bestFit="1" customWidth="1"/>
    <col min="8" max="8" width="15.44140625" style="3" customWidth="1"/>
    <col min="9" max="9" width="12.5546875" style="3" customWidth="1"/>
    <col min="10" max="13" width="13.6640625" style="6" customWidth="1"/>
    <col min="14" max="14" width="19.6640625" style="5" bestFit="1" customWidth="1"/>
    <col min="15" max="15" width="25.6640625" style="5" bestFit="1" customWidth="1"/>
    <col min="16" max="16" width="2.109375" style="5" customWidth="1"/>
    <col min="17" max="17" width="12.33203125" style="5" customWidth="1"/>
    <col min="18" max="18" width="11.44140625" style="5" customWidth="1"/>
    <col min="19" max="19" width="11.109375" style="5" customWidth="1"/>
    <col min="20" max="20" width="10.44140625" style="5" bestFit="1" customWidth="1"/>
    <col min="21" max="21" width="2.5546875" style="5" customWidth="1"/>
    <col min="22" max="22" width="4.6640625" style="2" bestFit="1" customWidth="1"/>
    <col min="23" max="23" width="31.44140625" style="2" bestFit="1" customWidth="1"/>
    <col min="24" max="24" width="22" style="2" bestFit="1" customWidth="1"/>
    <col min="25" max="25" width="16.6640625" style="2" customWidth="1"/>
    <col min="26" max="26" width="10.33203125" style="2" customWidth="1"/>
    <col min="27" max="28" width="14.5546875" style="2" customWidth="1"/>
    <col min="29" max="16384" width="11.44140625" style="5"/>
  </cols>
  <sheetData>
    <row r="1" spans="1:28" s="43" customFormat="1" ht="36" customHeight="1">
      <c r="A1" s="422" t="s">
        <v>59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</row>
    <row r="2" spans="1:28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155"/>
      <c r="W2" s="155"/>
      <c r="X2" s="155"/>
      <c r="Y2" s="155"/>
      <c r="Z2" s="155"/>
      <c r="AA2" s="155"/>
      <c r="AB2" s="155"/>
    </row>
    <row r="3" spans="1:28" ht="22.95" customHeight="1">
      <c r="A3" s="156">
        <v>1</v>
      </c>
      <c r="B3" s="85">
        <v>243504</v>
      </c>
      <c r="C3" s="157" t="s">
        <v>73</v>
      </c>
      <c r="D3" s="157" t="s">
        <v>74</v>
      </c>
      <c r="E3" s="158" t="s">
        <v>75</v>
      </c>
      <c r="F3" s="82" t="s">
        <v>138</v>
      </c>
      <c r="G3" s="158" t="s">
        <v>76</v>
      </c>
      <c r="H3" s="156" t="s">
        <v>71</v>
      </c>
      <c r="I3" s="158" t="s">
        <v>77</v>
      </c>
      <c r="J3" s="67">
        <v>399</v>
      </c>
      <c r="K3" s="159">
        <v>27.930000000000007</v>
      </c>
      <c r="L3" s="159">
        <v>426.93</v>
      </c>
      <c r="M3" s="67">
        <v>426.93</v>
      </c>
      <c r="N3" s="67" t="s">
        <v>529</v>
      </c>
      <c r="O3" s="158" t="s">
        <v>23</v>
      </c>
      <c r="P3" s="1"/>
      <c r="Q3" s="7">
        <f t="shared" ref="Q3:Q66" si="0">J3*70/100</f>
        <v>279.3</v>
      </c>
      <c r="R3" s="7">
        <f t="shared" ref="R3:R66" si="1">Q3-(Q3*50/100)</f>
        <v>139.65</v>
      </c>
      <c r="S3" s="7">
        <f t="shared" ref="S3:S66" si="2">Q3-(Q3*80/100)</f>
        <v>55.860000000000014</v>
      </c>
      <c r="T3" s="7">
        <f t="shared" ref="T3:T66" si="3">Q3-(Q3*70/100)</f>
        <v>83.79000000000002</v>
      </c>
      <c r="V3" s="421" t="s">
        <v>20</v>
      </c>
      <c r="W3" s="421"/>
      <c r="X3" s="22">
        <f>SUM(Q117)</f>
        <v>30391.269999999946</v>
      </c>
      <c r="Y3" s="23"/>
      <c r="Z3" s="23"/>
      <c r="AA3" s="23"/>
      <c r="AB3" s="23"/>
    </row>
    <row r="4" spans="1:28" ht="22.95" customHeight="1">
      <c r="A4" s="156">
        <v>2</v>
      </c>
      <c r="B4" s="85">
        <v>243510</v>
      </c>
      <c r="C4" s="157" t="s">
        <v>73</v>
      </c>
      <c r="D4" s="157" t="s">
        <v>78</v>
      </c>
      <c r="E4" s="158" t="s">
        <v>79</v>
      </c>
      <c r="F4" s="82" t="s">
        <v>139</v>
      </c>
      <c r="G4" s="158" t="s">
        <v>80</v>
      </c>
      <c r="H4" s="156" t="s">
        <v>71</v>
      </c>
      <c r="I4" s="158" t="s">
        <v>81</v>
      </c>
      <c r="J4" s="67">
        <v>399</v>
      </c>
      <c r="K4" s="159">
        <v>27.930000000000007</v>
      </c>
      <c r="L4" s="159">
        <v>426.93</v>
      </c>
      <c r="M4" s="67">
        <v>426.93</v>
      </c>
      <c r="N4" s="67" t="s">
        <v>529</v>
      </c>
      <c r="O4" s="158" t="s">
        <v>23</v>
      </c>
      <c r="P4" s="1"/>
      <c r="Q4" s="7">
        <f t="shared" si="0"/>
        <v>279.3</v>
      </c>
      <c r="R4" s="7">
        <f t="shared" si="1"/>
        <v>139.65</v>
      </c>
      <c r="S4" s="7">
        <f t="shared" si="2"/>
        <v>55.860000000000014</v>
      </c>
      <c r="T4" s="7">
        <f t="shared" si="3"/>
        <v>83.79000000000002</v>
      </c>
      <c r="V4" s="421" t="s">
        <v>21</v>
      </c>
      <c r="W4" s="421"/>
      <c r="X4" s="22">
        <f>SUM(R117)</f>
        <v>15195.634999999973</v>
      </c>
      <c r="Y4" s="23"/>
      <c r="Z4" s="23"/>
      <c r="AA4" s="23"/>
      <c r="AB4" s="23"/>
    </row>
    <row r="5" spans="1:28" ht="22.95" customHeight="1">
      <c r="A5" s="156">
        <v>3</v>
      </c>
      <c r="B5" s="84">
        <v>243527</v>
      </c>
      <c r="C5" s="160" t="s">
        <v>82</v>
      </c>
      <c r="D5" s="160" t="s">
        <v>83</v>
      </c>
      <c r="E5" s="10" t="s">
        <v>84</v>
      </c>
      <c r="F5" s="82" t="s">
        <v>140</v>
      </c>
      <c r="G5" s="10" t="s">
        <v>85</v>
      </c>
      <c r="H5" s="156" t="s">
        <v>86</v>
      </c>
      <c r="I5" s="10" t="s">
        <v>87</v>
      </c>
      <c r="J5" s="70">
        <v>399</v>
      </c>
      <c r="K5" s="67">
        <v>27.93</v>
      </c>
      <c r="L5" s="67">
        <v>426.93</v>
      </c>
      <c r="M5" s="67">
        <v>426.93</v>
      </c>
      <c r="N5" s="67" t="s">
        <v>529</v>
      </c>
      <c r="O5" s="10" t="s">
        <v>23</v>
      </c>
      <c r="P5" s="1"/>
      <c r="Q5" s="7">
        <f t="shared" si="0"/>
        <v>279.3</v>
      </c>
      <c r="R5" s="7">
        <f t="shared" si="1"/>
        <v>139.65</v>
      </c>
      <c r="S5" s="7">
        <f t="shared" si="2"/>
        <v>55.860000000000014</v>
      </c>
      <c r="T5" s="7">
        <f t="shared" si="3"/>
        <v>83.79000000000002</v>
      </c>
      <c r="V5" s="417" t="s">
        <v>22</v>
      </c>
      <c r="W5" s="417"/>
      <c r="X5" s="11">
        <f>X4*25/100</f>
        <v>3798.9087499999932</v>
      </c>
      <c r="Y5" s="23"/>
      <c r="Z5" s="23"/>
      <c r="AA5" s="23"/>
      <c r="AB5" s="23"/>
    </row>
    <row r="6" spans="1:28" ht="22.95" hidden="1" customHeight="1">
      <c r="A6" s="156">
        <v>4</v>
      </c>
      <c r="B6" s="84">
        <v>243578</v>
      </c>
      <c r="C6" s="160" t="s">
        <v>95</v>
      </c>
      <c r="D6" s="160" t="s">
        <v>96</v>
      </c>
      <c r="E6" s="10" t="s">
        <v>97</v>
      </c>
      <c r="F6" s="82" t="s">
        <v>141</v>
      </c>
      <c r="G6" s="10" t="s">
        <v>98</v>
      </c>
      <c r="H6" s="161" t="s">
        <v>71</v>
      </c>
      <c r="I6" s="10" t="s">
        <v>99</v>
      </c>
      <c r="J6" s="70">
        <v>399</v>
      </c>
      <c r="K6" s="159">
        <v>27.930000000000007</v>
      </c>
      <c r="L6" s="159">
        <v>426.93</v>
      </c>
      <c r="M6" s="70">
        <v>555.01</v>
      </c>
      <c r="N6" s="67" t="s">
        <v>529</v>
      </c>
      <c r="O6" s="80" t="s">
        <v>91</v>
      </c>
      <c r="P6" s="1"/>
      <c r="Q6" s="7">
        <f t="shared" si="0"/>
        <v>279.3</v>
      </c>
      <c r="R6" s="7">
        <f t="shared" si="1"/>
        <v>139.65</v>
      </c>
      <c r="S6" s="7">
        <f t="shared" si="2"/>
        <v>55.860000000000014</v>
      </c>
      <c r="T6" s="7">
        <f t="shared" si="3"/>
        <v>83.79000000000002</v>
      </c>
      <c r="V6" s="417" t="s">
        <v>23</v>
      </c>
      <c r="W6" s="417"/>
      <c r="X6" s="11">
        <f>X4*25/100</f>
        <v>3798.9087499999932</v>
      </c>
      <c r="Y6" s="23"/>
      <c r="Z6" s="23"/>
      <c r="AA6" s="23"/>
      <c r="AB6" s="23"/>
    </row>
    <row r="7" spans="1:28" ht="22.95" hidden="1" customHeight="1">
      <c r="A7" s="156">
        <v>5</v>
      </c>
      <c r="B7" s="84">
        <v>243579</v>
      </c>
      <c r="C7" s="160" t="s">
        <v>100</v>
      </c>
      <c r="D7" s="160" t="s">
        <v>101</v>
      </c>
      <c r="E7" s="10" t="s">
        <v>102</v>
      </c>
      <c r="F7" s="82" t="s">
        <v>142</v>
      </c>
      <c r="G7" s="10" t="s">
        <v>103</v>
      </c>
      <c r="H7" s="161" t="s">
        <v>71</v>
      </c>
      <c r="I7" s="10" t="s">
        <v>104</v>
      </c>
      <c r="J7" s="70">
        <v>299</v>
      </c>
      <c r="K7" s="159">
        <v>20.930000000000007</v>
      </c>
      <c r="L7" s="159">
        <v>319.93</v>
      </c>
      <c r="M7" s="70">
        <v>502</v>
      </c>
      <c r="N7" s="67" t="s">
        <v>529</v>
      </c>
      <c r="O7" s="10" t="s">
        <v>23</v>
      </c>
      <c r="P7" s="1"/>
      <c r="Q7" s="7">
        <f t="shared" si="0"/>
        <v>209.3</v>
      </c>
      <c r="R7" s="7">
        <f t="shared" si="1"/>
        <v>104.65</v>
      </c>
      <c r="S7" s="7">
        <f t="shared" si="2"/>
        <v>41.860000000000014</v>
      </c>
      <c r="T7" s="7">
        <f t="shared" si="3"/>
        <v>62.79000000000002</v>
      </c>
      <c r="V7" s="417" t="s">
        <v>24</v>
      </c>
      <c r="W7" s="417"/>
      <c r="X7" s="11">
        <f>X4*20/100</f>
        <v>3039.126999999995</v>
      </c>
      <c r="Y7" s="23"/>
      <c r="Z7" s="23"/>
      <c r="AA7" s="23"/>
      <c r="AB7" s="23"/>
    </row>
    <row r="8" spans="1:28" ht="22.95" customHeight="1">
      <c r="A8" s="156">
        <v>6</v>
      </c>
      <c r="B8" s="84">
        <v>243580</v>
      </c>
      <c r="C8" s="160" t="s">
        <v>73</v>
      </c>
      <c r="D8" s="160" t="s">
        <v>105</v>
      </c>
      <c r="E8" s="10" t="s">
        <v>106</v>
      </c>
      <c r="F8" s="82" t="s">
        <v>150</v>
      </c>
      <c r="G8" s="10" t="s">
        <v>107</v>
      </c>
      <c r="H8" s="161" t="s">
        <v>71</v>
      </c>
      <c r="I8" s="10" t="s">
        <v>77</v>
      </c>
      <c r="J8" s="70">
        <v>399</v>
      </c>
      <c r="K8" s="159">
        <v>27.930000000000007</v>
      </c>
      <c r="L8" s="159">
        <v>426.93</v>
      </c>
      <c r="M8" s="70">
        <v>426.93</v>
      </c>
      <c r="N8" s="67" t="s">
        <v>529</v>
      </c>
      <c r="O8" s="80" t="s">
        <v>91</v>
      </c>
      <c r="P8" s="1"/>
      <c r="Q8" s="7">
        <f t="shared" si="0"/>
        <v>279.3</v>
      </c>
      <c r="R8" s="7">
        <f t="shared" si="1"/>
        <v>139.65</v>
      </c>
      <c r="S8" s="7">
        <f t="shared" si="2"/>
        <v>55.860000000000014</v>
      </c>
      <c r="T8" s="7">
        <f t="shared" si="3"/>
        <v>83.79000000000002</v>
      </c>
      <c r="V8" s="417" t="s">
        <v>25</v>
      </c>
      <c r="W8" s="417"/>
      <c r="X8" s="11">
        <f>X4*5/100</f>
        <v>759.78174999999874</v>
      </c>
      <c r="Y8" s="23"/>
      <c r="Z8" s="23"/>
      <c r="AA8" s="23"/>
      <c r="AB8" s="23"/>
    </row>
    <row r="9" spans="1:28" ht="22.95" customHeight="1">
      <c r="A9" s="156">
        <v>7</v>
      </c>
      <c r="B9" s="84">
        <v>243584</v>
      </c>
      <c r="C9" s="160" t="s">
        <v>73</v>
      </c>
      <c r="D9" s="160" t="s">
        <v>111</v>
      </c>
      <c r="E9" s="10" t="s">
        <v>112</v>
      </c>
      <c r="F9" s="82" t="s">
        <v>151</v>
      </c>
      <c r="G9" s="10" t="s">
        <v>80</v>
      </c>
      <c r="H9" s="161" t="s">
        <v>71</v>
      </c>
      <c r="I9" s="10" t="s">
        <v>77</v>
      </c>
      <c r="J9" s="70">
        <v>399</v>
      </c>
      <c r="K9" s="159">
        <v>27.930000000000007</v>
      </c>
      <c r="L9" s="159">
        <v>426.93</v>
      </c>
      <c r="M9" s="70">
        <v>426.93</v>
      </c>
      <c r="N9" s="67" t="s">
        <v>529</v>
      </c>
      <c r="O9" s="80" t="s">
        <v>91</v>
      </c>
      <c r="P9" s="1"/>
      <c r="Q9" s="7">
        <f t="shared" si="0"/>
        <v>279.3</v>
      </c>
      <c r="R9" s="7">
        <f t="shared" si="1"/>
        <v>139.65</v>
      </c>
      <c r="S9" s="7">
        <f t="shared" si="2"/>
        <v>55.860000000000014</v>
      </c>
      <c r="T9" s="7">
        <f t="shared" si="3"/>
        <v>83.79000000000002</v>
      </c>
      <c r="V9" s="417" t="s">
        <v>49</v>
      </c>
      <c r="W9" s="417"/>
      <c r="X9" s="11">
        <f>X4*25/100</f>
        <v>3798.9087499999932</v>
      </c>
      <c r="Y9" s="23"/>
      <c r="Z9" s="23"/>
      <c r="AA9" s="23"/>
      <c r="AB9" s="23"/>
    </row>
    <row r="10" spans="1:28" ht="22.95" hidden="1" customHeight="1">
      <c r="A10" s="156">
        <v>8</v>
      </c>
      <c r="B10" s="85">
        <v>243588</v>
      </c>
      <c r="C10" s="76" t="s">
        <v>68</v>
      </c>
      <c r="D10" s="162" t="s">
        <v>114</v>
      </c>
      <c r="E10" s="75" t="s">
        <v>115</v>
      </c>
      <c r="F10" s="82" t="s">
        <v>143</v>
      </c>
      <c r="G10" s="75" t="s">
        <v>116</v>
      </c>
      <c r="H10" s="161" t="s">
        <v>86</v>
      </c>
      <c r="I10" s="75" t="s">
        <v>117</v>
      </c>
      <c r="J10" s="74">
        <v>327.10000000000002</v>
      </c>
      <c r="K10" s="159">
        <v>22.897000000000048</v>
      </c>
      <c r="L10" s="159">
        <v>349.99700000000007</v>
      </c>
      <c r="M10" s="70">
        <v>349.99700000000007</v>
      </c>
      <c r="N10" s="67" t="s">
        <v>529</v>
      </c>
      <c r="O10" s="10" t="s">
        <v>91</v>
      </c>
      <c r="P10" s="1"/>
      <c r="Q10" s="7">
        <f t="shared" si="0"/>
        <v>228.97</v>
      </c>
      <c r="R10" s="7">
        <f t="shared" si="1"/>
        <v>114.485</v>
      </c>
      <c r="S10" s="7">
        <f t="shared" si="2"/>
        <v>45.794000000000011</v>
      </c>
      <c r="T10" s="7">
        <f t="shared" si="3"/>
        <v>68.691000000000003</v>
      </c>
      <c r="V10" s="421" t="s">
        <v>26</v>
      </c>
      <c r="W10" s="421"/>
      <c r="X10" s="22">
        <f>SUM(S117)</f>
        <v>6078.2539999999972</v>
      </c>
      <c r="Y10" s="23"/>
      <c r="Z10" s="23"/>
      <c r="AA10" s="23"/>
      <c r="AB10" s="23"/>
    </row>
    <row r="11" spans="1:28" ht="22.95" hidden="1" customHeight="1">
      <c r="A11" s="156">
        <v>9</v>
      </c>
      <c r="B11" s="85">
        <v>243596</v>
      </c>
      <c r="C11" s="76" t="s">
        <v>73</v>
      </c>
      <c r="D11" s="162" t="s">
        <v>118</v>
      </c>
      <c r="E11" s="75" t="s">
        <v>119</v>
      </c>
      <c r="F11" s="82" t="s">
        <v>144</v>
      </c>
      <c r="G11" s="75" t="s">
        <v>120</v>
      </c>
      <c r="H11" s="156" t="s">
        <v>71</v>
      </c>
      <c r="I11" s="75" t="s">
        <v>87</v>
      </c>
      <c r="J11" s="74">
        <v>399</v>
      </c>
      <c r="K11" s="159">
        <v>27.930000000000007</v>
      </c>
      <c r="L11" s="159">
        <v>426.93</v>
      </c>
      <c r="M11" s="70">
        <v>725.93</v>
      </c>
      <c r="N11" s="67" t="s">
        <v>529</v>
      </c>
      <c r="O11" s="10" t="s">
        <v>91</v>
      </c>
      <c r="P11" s="1"/>
      <c r="Q11" s="7">
        <f t="shared" si="0"/>
        <v>279.3</v>
      </c>
      <c r="R11" s="7">
        <f t="shared" si="1"/>
        <v>139.65</v>
      </c>
      <c r="S11" s="7">
        <f t="shared" si="2"/>
        <v>55.860000000000014</v>
      </c>
      <c r="T11" s="7">
        <f t="shared" si="3"/>
        <v>83.79000000000002</v>
      </c>
      <c r="V11" s="417" t="s">
        <v>27</v>
      </c>
      <c r="W11" s="417"/>
      <c r="X11" s="11">
        <f>SUM(X10)</f>
        <v>6078.2539999999972</v>
      </c>
      <c r="Y11" s="23"/>
      <c r="Z11" s="23"/>
      <c r="AA11" s="23"/>
      <c r="AB11" s="23"/>
    </row>
    <row r="12" spans="1:28" ht="22.95" hidden="1" customHeight="1">
      <c r="A12" s="156">
        <v>10</v>
      </c>
      <c r="B12" s="85">
        <v>243599</v>
      </c>
      <c r="C12" s="76" t="s">
        <v>108</v>
      </c>
      <c r="D12" s="162" t="s">
        <v>121</v>
      </c>
      <c r="E12" s="75" t="s">
        <v>122</v>
      </c>
      <c r="F12" s="82" t="s">
        <v>152</v>
      </c>
      <c r="G12" s="75" t="s">
        <v>123</v>
      </c>
      <c r="H12" s="156" t="s">
        <v>71</v>
      </c>
      <c r="I12" s="75" t="s">
        <v>124</v>
      </c>
      <c r="J12" s="74">
        <v>599</v>
      </c>
      <c r="K12" s="159">
        <v>41.930000000000064</v>
      </c>
      <c r="L12" s="159">
        <v>640.93000000000006</v>
      </c>
      <c r="M12" s="70">
        <v>641</v>
      </c>
      <c r="N12" s="67" t="s">
        <v>529</v>
      </c>
      <c r="O12" s="10" t="s">
        <v>23</v>
      </c>
      <c r="P12" s="1"/>
      <c r="Q12" s="7">
        <f t="shared" si="0"/>
        <v>419.3</v>
      </c>
      <c r="R12" s="7">
        <f t="shared" si="1"/>
        <v>209.65</v>
      </c>
      <c r="S12" s="7">
        <f t="shared" si="2"/>
        <v>83.860000000000014</v>
      </c>
      <c r="T12" s="7">
        <f t="shared" si="3"/>
        <v>125.79000000000002</v>
      </c>
      <c r="V12" s="421" t="s">
        <v>28</v>
      </c>
      <c r="W12" s="421"/>
      <c r="X12" s="22">
        <f>SUM(T117)</f>
        <v>9117.3810000000067</v>
      </c>
      <c r="Y12" s="23"/>
      <c r="Z12" s="23"/>
      <c r="AA12" s="23"/>
      <c r="AB12" s="23"/>
    </row>
    <row r="13" spans="1:28" ht="22.95" hidden="1" customHeight="1">
      <c r="A13" s="156">
        <v>11</v>
      </c>
      <c r="B13" s="85">
        <v>243599</v>
      </c>
      <c r="C13" s="76" t="s">
        <v>73</v>
      </c>
      <c r="D13" s="162" t="s">
        <v>125</v>
      </c>
      <c r="E13" s="75" t="s">
        <v>126</v>
      </c>
      <c r="F13" s="82" t="s">
        <v>145</v>
      </c>
      <c r="G13" s="75" t="s">
        <v>120</v>
      </c>
      <c r="H13" s="161" t="s">
        <v>86</v>
      </c>
      <c r="I13" s="75" t="s">
        <v>127</v>
      </c>
      <c r="J13" s="74">
        <v>499</v>
      </c>
      <c r="K13" s="159">
        <v>34.930000000000064</v>
      </c>
      <c r="L13" s="159">
        <v>533.93000000000006</v>
      </c>
      <c r="M13" s="70">
        <v>854.29</v>
      </c>
      <c r="N13" s="67" t="s">
        <v>529</v>
      </c>
      <c r="O13" s="10" t="s">
        <v>91</v>
      </c>
      <c r="P13" s="1"/>
      <c r="Q13" s="7">
        <f t="shared" si="0"/>
        <v>349.3</v>
      </c>
      <c r="R13" s="7">
        <f t="shared" si="1"/>
        <v>174.65</v>
      </c>
      <c r="S13" s="7">
        <f t="shared" si="2"/>
        <v>69.860000000000014</v>
      </c>
      <c r="T13" s="7">
        <f t="shared" si="3"/>
        <v>104.79000000000002</v>
      </c>
      <c r="V13" s="417" t="s">
        <v>22</v>
      </c>
      <c r="W13" s="417"/>
      <c r="X13" s="24">
        <f>SUM(T69)</f>
        <v>83.79000000000002</v>
      </c>
      <c r="Y13" s="23"/>
      <c r="Z13" s="23"/>
      <c r="AA13" s="23"/>
      <c r="AB13" s="23"/>
    </row>
    <row r="14" spans="1:28" ht="22.95" hidden="1" customHeight="1">
      <c r="A14" s="156">
        <v>12</v>
      </c>
      <c r="B14" s="85">
        <v>243603</v>
      </c>
      <c r="C14" s="76" t="s">
        <v>108</v>
      </c>
      <c r="D14" s="162" t="s">
        <v>128</v>
      </c>
      <c r="E14" s="75" t="s">
        <v>129</v>
      </c>
      <c r="F14" s="82" t="s">
        <v>153</v>
      </c>
      <c r="G14" s="75" t="s">
        <v>130</v>
      </c>
      <c r="H14" s="156" t="s">
        <v>71</v>
      </c>
      <c r="I14" s="75" t="s">
        <v>72</v>
      </c>
      <c r="J14" s="74">
        <v>399</v>
      </c>
      <c r="K14" s="159">
        <v>27.930000000000007</v>
      </c>
      <c r="L14" s="159">
        <v>426.93</v>
      </c>
      <c r="M14" s="70">
        <v>427</v>
      </c>
      <c r="N14" s="67" t="s">
        <v>529</v>
      </c>
      <c r="O14" s="10" t="s">
        <v>131</v>
      </c>
      <c r="P14" s="1"/>
      <c r="Q14" s="7">
        <f t="shared" si="0"/>
        <v>279.3</v>
      </c>
      <c r="R14" s="7">
        <f t="shared" si="1"/>
        <v>139.65</v>
      </c>
      <c r="S14" s="7">
        <f t="shared" si="2"/>
        <v>55.860000000000014</v>
      </c>
      <c r="T14" s="7">
        <f t="shared" si="3"/>
        <v>83.79000000000002</v>
      </c>
      <c r="V14" s="417" t="s">
        <v>23</v>
      </c>
      <c r="W14" s="417"/>
      <c r="X14" s="24">
        <f>SUM(T3:T5,T7,T12,T15,T26,T31:T33,T35,T36:T37,T44,T49,T53,T66,T83,T86,T103)</f>
        <v>1759.7999999999997</v>
      </c>
      <c r="Y14" s="23"/>
      <c r="Z14" s="23"/>
      <c r="AA14" s="23"/>
      <c r="AB14" s="23"/>
    </row>
    <row r="15" spans="1:28" ht="22.95" hidden="1" customHeight="1">
      <c r="A15" s="156">
        <v>13</v>
      </c>
      <c r="B15" s="85">
        <v>243607</v>
      </c>
      <c r="C15" s="76" t="s">
        <v>108</v>
      </c>
      <c r="D15" s="162" t="s">
        <v>132</v>
      </c>
      <c r="E15" s="75" t="s">
        <v>133</v>
      </c>
      <c r="F15" s="82" t="s">
        <v>154</v>
      </c>
      <c r="G15" s="75" t="s">
        <v>134</v>
      </c>
      <c r="H15" s="156" t="s">
        <v>71</v>
      </c>
      <c r="I15" s="75" t="s">
        <v>99</v>
      </c>
      <c r="J15" s="74">
        <v>499</v>
      </c>
      <c r="K15" s="159">
        <v>34.930000000000064</v>
      </c>
      <c r="L15" s="159">
        <v>533.93000000000006</v>
      </c>
      <c r="M15" s="70">
        <v>534</v>
      </c>
      <c r="N15" s="67" t="s">
        <v>529</v>
      </c>
      <c r="O15" s="10" t="s">
        <v>23</v>
      </c>
      <c r="P15" s="1"/>
      <c r="Q15" s="7">
        <f t="shared" si="0"/>
        <v>349.3</v>
      </c>
      <c r="R15" s="7">
        <f t="shared" si="1"/>
        <v>174.65</v>
      </c>
      <c r="S15" s="7">
        <f t="shared" si="2"/>
        <v>69.860000000000014</v>
      </c>
      <c r="T15" s="7">
        <f t="shared" si="3"/>
        <v>104.79000000000002</v>
      </c>
      <c r="V15" s="417" t="s">
        <v>24</v>
      </c>
      <c r="W15" s="417"/>
      <c r="X15" s="24">
        <f>SUM(T14,T16,T22,T28:T30,T38:T39,T43,T48,T54,T61,T67:T68,T71:T72,T79,T89,T91,T104,T105:T109,T112)</f>
        <v>2157.5399999999995</v>
      </c>
      <c r="Y15" s="23"/>
      <c r="Z15" s="23"/>
      <c r="AA15" s="23"/>
      <c r="AB15" s="23"/>
    </row>
    <row r="16" spans="1:28" ht="22.95" hidden="1" customHeight="1">
      <c r="A16" s="156">
        <v>14</v>
      </c>
      <c r="B16" s="85">
        <v>243610</v>
      </c>
      <c r="C16" s="76" t="s">
        <v>73</v>
      </c>
      <c r="D16" s="162" t="s">
        <v>135</v>
      </c>
      <c r="E16" s="75" t="s">
        <v>136</v>
      </c>
      <c r="F16" s="82" t="s">
        <v>146</v>
      </c>
      <c r="G16" s="75" t="s">
        <v>137</v>
      </c>
      <c r="H16" s="156" t="s">
        <v>86</v>
      </c>
      <c r="I16" s="10" t="s">
        <v>87</v>
      </c>
      <c r="J16" s="74">
        <v>399</v>
      </c>
      <c r="K16" s="159">
        <v>27.930000000000007</v>
      </c>
      <c r="L16" s="159">
        <v>426.93</v>
      </c>
      <c r="M16" s="70">
        <v>527</v>
      </c>
      <c r="N16" s="67" t="s">
        <v>529</v>
      </c>
      <c r="O16" s="10" t="s">
        <v>131</v>
      </c>
      <c r="P16" s="1"/>
      <c r="Q16" s="7">
        <f t="shared" si="0"/>
        <v>279.3</v>
      </c>
      <c r="R16" s="7">
        <f t="shared" si="1"/>
        <v>139.65</v>
      </c>
      <c r="S16" s="7">
        <f t="shared" si="2"/>
        <v>55.860000000000014</v>
      </c>
      <c r="T16" s="7">
        <f t="shared" si="3"/>
        <v>83.79000000000002</v>
      </c>
      <c r="V16" s="417" t="s">
        <v>25</v>
      </c>
      <c r="W16" s="417"/>
      <c r="X16" s="24">
        <f>SUM(T18:T19,T23:T25,T62:T65,T93,T110,T113)</f>
        <v>942.48</v>
      </c>
      <c r="Y16" s="23"/>
      <c r="Z16" s="23"/>
      <c r="AA16" s="23"/>
      <c r="AB16" s="23"/>
    </row>
    <row r="17" spans="1:28" ht="22.95" hidden="1" customHeight="1">
      <c r="A17" s="156">
        <v>15</v>
      </c>
      <c r="B17" s="84">
        <v>243622</v>
      </c>
      <c r="C17" s="163" t="s">
        <v>260</v>
      </c>
      <c r="D17" s="160" t="s">
        <v>155</v>
      </c>
      <c r="E17" s="163" t="s">
        <v>270</v>
      </c>
      <c r="F17" s="86" t="s">
        <v>375</v>
      </c>
      <c r="G17" s="76" t="s">
        <v>488</v>
      </c>
      <c r="H17" s="156" t="s">
        <v>71</v>
      </c>
      <c r="I17" s="10" t="s">
        <v>72</v>
      </c>
      <c r="J17" s="62">
        <v>299</v>
      </c>
      <c r="K17" s="63">
        <f>L17-J17</f>
        <v>20.930000000000007</v>
      </c>
      <c r="L17" s="64">
        <f>J17*1.07</f>
        <v>319.93</v>
      </c>
      <c r="M17" s="62">
        <v>320</v>
      </c>
      <c r="N17" s="67"/>
      <c r="O17" s="10" t="s">
        <v>91</v>
      </c>
      <c r="P17" s="1"/>
      <c r="Q17" s="7">
        <f t="shared" si="0"/>
        <v>209.3</v>
      </c>
      <c r="R17" s="7">
        <f t="shared" si="1"/>
        <v>104.65</v>
      </c>
      <c r="S17" s="7">
        <f t="shared" si="2"/>
        <v>41.860000000000014</v>
      </c>
      <c r="T17" s="7">
        <f t="shared" si="3"/>
        <v>62.79000000000002</v>
      </c>
      <c r="V17" s="417" t="s">
        <v>27</v>
      </c>
      <c r="W17" s="417"/>
      <c r="X17" s="24">
        <f>SUM(T6,T8,T9,T10,T11,T13,T17,T20:T21,T27,T34,T40:T42,T45:T47,T50,T52,T55:T57,T58,T60,T70,T73:T78,T80:T82,T84:T85,T87:T88,T90,T92,T94:T99,T100:T102,T111,T114:T115)</f>
        <v>4048.1909999999984</v>
      </c>
      <c r="Y17" s="23"/>
      <c r="Z17" s="23"/>
      <c r="AA17" s="23"/>
      <c r="AB17" s="23"/>
    </row>
    <row r="18" spans="1:28" ht="22.95" hidden="1" customHeight="1">
      <c r="A18" s="156">
        <v>16</v>
      </c>
      <c r="B18" s="84">
        <v>243622</v>
      </c>
      <c r="C18" s="163" t="s">
        <v>260</v>
      </c>
      <c r="D18" s="160" t="s">
        <v>156</v>
      </c>
      <c r="E18" s="163" t="s">
        <v>271</v>
      </c>
      <c r="F18" s="86" t="s">
        <v>376</v>
      </c>
      <c r="G18" s="76" t="s">
        <v>490</v>
      </c>
      <c r="H18" s="156" t="s">
        <v>71</v>
      </c>
      <c r="I18" s="10" t="s">
        <v>72</v>
      </c>
      <c r="J18" s="62">
        <v>299</v>
      </c>
      <c r="K18" s="63">
        <f t="shared" ref="K18:K81" si="4">L18-J18</f>
        <v>20.930000000000007</v>
      </c>
      <c r="L18" s="64">
        <f t="shared" ref="L18:L81" si="5">J18*1.07</f>
        <v>319.93</v>
      </c>
      <c r="M18" s="62">
        <v>320</v>
      </c>
      <c r="N18" s="67"/>
      <c r="O18" s="65" t="s">
        <v>489</v>
      </c>
      <c r="P18" s="1"/>
      <c r="Q18" s="7">
        <f t="shared" si="0"/>
        <v>209.3</v>
      </c>
      <c r="R18" s="7">
        <f t="shared" si="1"/>
        <v>104.65</v>
      </c>
      <c r="S18" s="7">
        <f t="shared" si="2"/>
        <v>41.860000000000014</v>
      </c>
      <c r="T18" s="7">
        <f t="shared" si="3"/>
        <v>62.79000000000002</v>
      </c>
      <c r="V18" s="417" t="s">
        <v>19</v>
      </c>
      <c r="W18" s="417"/>
      <c r="X18" s="24"/>
      <c r="Y18" s="23"/>
      <c r="Z18" s="23"/>
      <c r="AA18" s="23"/>
      <c r="AB18" s="23"/>
    </row>
    <row r="19" spans="1:28" ht="22.95" hidden="1" customHeight="1">
      <c r="A19" s="156">
        <v>17</v>
      </c>
      <c r="B19" s="84">
        <v>243623</v>
      </c>
      <c r="C19" s="163" t="s">
        <v>260</v>
      </c>
      <c r="D19" s="160" t="s">
        <v>157</v>
      </c>
      <c r="E19" s="163" t="s">
        <v>272</v>
      </c>
      <c r="F19" s="86" t="s">
        <v>377</v>
      </c>
      <c r="G19" s="76" t="s">
        <v>491</v>
      </c>
      <c r="H19" s="156" t="s">
        <v>71</v>
      </c>
      <c r="I19" s="10" t="s">
        <v>109</v>
      </c>
      <c r="J19" s="62">
        <v>499</v>
      </c>
      <c r="K19" s="63">
        <f t="shared" si="4"/>
        <v>34.930000000000064</v>
      </c>
      <c r="L19" s="64">
        <f t="shared" si="5"/>
        <v>533.93000000000006</v>
      </c>
      <c r="M19" s="62">
        <v>534</v>
      </c>
      <c r="N19" s="67"/>
      <c r="O19" s="65" t="s">
        <v>489</v>
      </c>
      <c r="P19" s="1"/>
      <c r="Q19" s="7">
        <f t="shared" si="0"/>
        <v>349.3</v>
      </c>
      <c r="R19" s="7">
        <f t="shared" si="1"/>
        <v>174.65</v>
      </c>
      <c r="S19" s="7">
        <f t="shared" si="2"/>
        <v>69.860000000000014</v>
      </c>
      <c r="T19" s="7">
        <f t="shared" si="3"/>
        <v>104.79000000000002</v>
      </c>
      <c r="V19" s="419" t="s">
        <v>51</v>
      </c>
      <c r="W19" s="420"/>
      <c r="X19" s="24">
        <f>SUM(T51,T59)</f>
        <v>125.58000000000004</v>
      </c>
      <c r="Y19" s="23"/>
      <c r="Z19" s="23"/>
      <c r="AA19" s="23"/>
      <c r="AB19" s="23"/>
    </row>
    <row r="20" spans="1:28" ht="22.95" hidden="1" customHeight="1">
      <c r="A20" s="156">
        <v>18</v>
      </c>
      <c r="B20" s="84">
        <v>243624</v>
      </c>
      <c r="C20" s="163" t="s">
        <v>82</v>
      </c>
      <c r="D20" s="160" t="s">
        <v>158</v>
      </c>
      <c r="E20" s="163" t="s">
        <v>273</v>
      </c>
      <c r="F20" s="86" t="s">
        <v>378</v>
      </c>
      <c r="G20" s="76" t="s">
        <v>492</v>
      </c>
      <c r="H20" s="156" t="s">
        <v>71</v>
      </c>
      <c r="I20" s="10" t="s">
        <v>72</v>
      </c>
      <c r="J20" s="62">
        <v>299</v>
      </c>
      <c r="K20" s="63">
        <f t="shared" si="4"/>
        <v>20.930000000000007</v>
      </c>
      <c r="L20" s="64">
        <f t="shared" si="5"/>
        <v>319.93</v>
      </c>
      <c r="M20" s="62">
        <v>576</v>
      </c>
      <c r="N20" s="67"/>
      <c r="O20" s="60" t="s">
        <v>91</v>
      </c>
      <c r="P20" s="1"/>
      <c r="Q20" s="7">
        <f t="shared" si="0"/>
        <v>209.3</v>
      </c>
      <c r="R20" s="7">
        <f t="shared" si="1"/>
        <v>104.65</v>
      </c>
      <c r="S20" s="7">
        <f t="shared" si="2"/>
        <v>41.860000000000014</v>
      </c>
      <c r="T20" s="7">
        <f t="shared" si="3"/>
        <v>62.79000000000002</v>
      </c>
      <c r="V20" s="23"/>
      <c r="W20" s="23"/>
      <c r="X20" s="23"/>
      <c r="Y20" s="23"/>
      <c r="Z20" s="23"/>
      <c r="AA20" s="23"/>
      <c r="AB20" s="23"/>
    </row>
    <row r="21" spans="1:28" ht="22.95" customHeight="1">
      <c r="A21" s="156">
        <v>19</v>
      </c>
      <c r="B21" s="84">
        <v>243624</v>
      </c>
      <c r="C21" s="163" t="s">
        <v>82</v>
      </c>
      <c r="D21" s="160" t="s">
        <v>159</v>
      </c>
      <c r="E21" s="163" t="s">
        <v>274</v>
      </c>
      <c r="F21" s="86" t="s">
        <v>379</v>
      </c>
      <c r="G21" s="76" t="s">
        <v>85</v>
      </c>
      <c r="H21" s="156" t="s">
        <v>86</v>
      </c>
      <c r="I21" s="10" t="s">
        <v>87</v>
      </c>
      <c r="J21" s="62">
        <v>399</v>
      </c>
      <c r="K21" s="63">
        <f t="shared" si="4"/>
        <v>27.930000000000007</v>
      </c>
      <c r="L21" s="64">
        <f t="shared" si="5"/>
        <v>426.93</v>
      </c>
      <c r="M21" s="62">
        <v>768.48</v>
      </c>
      <c r="N21" s="67"/>
      <c r="O21" s="60" t="s">
        <v>91</v>
      </c>
      <c r="P21" s="1"/>
      <c r="Q21" s="7">
        <f t="shared" si="0"/>
        <v>279.3</v>
      </c>
      <c r="R21" s="7">
        <f t="shared" si="1"/>
        <v>139.65</v>
      </c>
      <c r="S21" s="7">
        <f t="shared" si="2"/>
        <v>55.860000000000014</v>
      </c>
      <c r="T21" s="7">
        <f t="shared" si="3"/>
        <v>83.79000000000002</v>
      </c>
      <c r="V21" s="418" t="s">
        <v>29</v>
      </c>
      <c r="W21" s="418"/>
      <c r="X21" s="418"/>
      <c r="Y21" s="418"/>
      <c r="Z21" s="418"/>
      <c r="AA21" s="418"/>
      <c r="AB21" s="418"/>
    </row>
    <row r="22" spans="1:28" ht="22.95" hidden="1" customHeight="1">
      <c r="A22" s="156">
        <v>20</v>
      </c>
      <c r="B22" s="84">
        <v>243626</v>
      </c>
      <c r="C22" s="163" t="s">
        <v>82</v>
      </c>
      <c r="D22" s="160" t="s">
        <v>160</v>
      </c>
      <c r="E22" s="163" t="s">
        <v>275</v>
      </c>
      <c r="F22" s="86" t="s">
        <v>380</v>
      </c>
      <c r="G22" s="76" t="s">
        <v>493</v>
      </c>
      <c r="H22" s="156" t="s">
        <v>71</v>
      </c>
      <c r="I22" s="10" t="s">
        <v>72</v>
      </c>
      <c r="J22" s="62">
        <v>399</v>
      </c>
      <c r="K22" s="63">
        <f t="shared" si="4"/>
        <v>27.930000000000007</v>
      </c>
      <c r="L22" s="64">
        <f t="shared" si="5"/>
        <v>426.93</v>
      </c>
      <c r="M22" s="62">
        <v>740</v>
      </c>
      <c r="N22" s="67"/>
      <c r="O22" s="65" t="s">
        <v>110</v>
      </c>
      <c r="P22" s="1"/>
      <c r="Q22" s="7">
        <f t="shared" si="0"/>
        <v>279.3</v>
      </c>
      <c r="R22" s="7">
        <f t="shared" si="1"/>
        <v>139.65</v>
      </c>
      <c r="S22" s="7">
        <f t="shared" si="2"/>
        <v>55.860000000000014</v>
      </c>
      <c r="T22" s="7">
        <f t="shared" si="3"/>
        <v>83.79000000000002</v>
      </c>
      <c r="V22" s="154" t="s">
        <v>30</v>
      </c>
      <c r="W22" s="154" t="s">
        <v>31</v>
      </c>
      <c r="X22" s="154" t="s">
        <v>32</v>
      </c>
      <c r="Y22" s="12" t="s">
        <v>33</v>
      </c>
      <c r="Z22" s="154" t="s">
        <v>34</v>
      </c>
      <c r="AA22" s="154" t="s">
        <v>18</v>
      </c>
      <c r="AB22" s="154" t="s">
        <v>35</v>
      </c>
    </row>
    <row r="23" spans="1:28" ht="22.95" hidden="1" customHeight="1">
      <c r="A23" s="156">
        <v>21</v>
      </c>
      <c r="B23" s="84">
        <v>243626</v>
      </c>
      <c r="C23" s="163" t="s">
        <v>261</v>
      </c>
      <c r="D23" s="160" t="s">
        <v>161</v>
      </c>
      <c r="E23" s="163" t="s">
        <v>276</v>
      </c>
      <c r="F23" s="86" t="s">
        <v>381</v>
      </c>
      <c r="G23" s="76" t="s">
        <v>494</v>
      </c>
      <c r="H23" s="156" t="s">
        <v>71</v>
      </c>
      <c r="I23" s="10" t="s">
        <v>109</v>
      </c>
      <c r="J23" s="62">
        <v>499</v>
      </c>
      <c r="K23" s="63">
        <f t="shared" si="4"/>
        <v>34.930000000000064</v>
      </c>
      <c r="L23" s="64">
        <f t="shared" si="5"/>
        <v>533.93000000000006</v>
      </c>
      <c r="M23" s="62">
        <v>534</v>
      </c>
      <c r="N23" s="67"/>
      <c r="O23" s="65" t="s">
        <v>489</v>
      </c>
      <c r="P23" s="1"/>
      <c r="Q23" s="7">
        <f t="shared" si="0"/>
        <v>349.3</v>
      </c>
      <c r="R23" s="7">
        <f t="shared" si="1"/>
        <v>174.65</v>
      </c>
      <c r="S23" s="7">
        <f t="shared" si="2"/>
        <v>69.860000000000014</v>
      </c>
      <c r="T23" s="7">
        <f t="shared" si="3"/>
        <v>104.79000000000002</v>
      </c>
      <c r="V23" s="8">
        <v>1</v>
      </c>
      <c r="W23" s="164" t="s">
        <v>22</v>
      </c>
      <c r="X23" s="165" t="s">
        <v>36</v>
      </c>
      <c r="Y23" s="164" t="s">
        <v>37</v>
      </c>
      <c r="Z23" s="8" t="s">
        <v>38</v>
      </c>
      <c r="AA23" s="166">
        <f>SUM(X13,X5)</f>
        <v>3882.6987499999932</v>
      </c>
      <c r="AB23" s="32">
        <f>SUM(AA23)</f>
        <v>3882.6987499999932</v>
      </c>
    </row>
    <row r="24" spans="1:28" ht="22.95" hidden="1" customHeight="1">
      <c r="A24" s="156">
        <v>22</v>
      </c>
      <c r="B24" s="84">
        <v>243626</v>
      </c>
      <c r="C24" s="163" t="s">
        <v>261</v>
      </c>
      <c r="D24" s="160" t="s">
        <v>162</v>
      </c>
      <c r="E24" s="163" t="s">
        <v>277</v>
      </c>
      <c r="F24" s="86" t="s">
        <v>382</v>
      </c>
      <c r="G24" s="76" t="s">
        <v>495</v>
      </c>
      <c r="H24" s="156" t="s">
        <v>71</v>
      </c>
      <c r="I24" s="10" t="s">
        <v>72</v>
      </c>
      <c r="J24" s="62">
        <v>299</v>
      </c>
      <c r="K24" s="63">
        <f t="shared" si="4"/>
        <v>20.930000000000007</v>
      </c>
      <c r="L24" s="64">
        <f t="shared" si="5"/>
        <v>319.93</v>
      </c>
      <c r="M24" s="62">
        <v>320</v>
      </c>
      <c r="N24" s="67"/>
      <c r="O24" s="65" t="s">
        <v>489</v>
      </c>
      <c r="P24" s="1"/>
      <c r="Q24" s="7">
        <f t="shared" si="0"/>
        <v>209.3</v>
      </c>
      <c r="R24" s="7">
        <f t="shared" si="1"/>
        <v>104.65</v>
      </c>
      <c r="S24" s="7">
        <f t="shared" si="2"/>
        <v>41.860000000000014</v>
      </c>
      <c r="T24" s="7">
        <f t="shared" si="3"/>
        <v>62.79000000000002</v>
      </c>
      <c r="V24" s="8">
        <v>2</v>
      </c>
      <c r="W24" s="164" t="s">
        <v>49</v>
      </c>
      <c r="X24" s="165" t="s">
        <v>50</v>
      </c>
      <c r="Y24" s="164" t="s">
        <v>37</v>
      </c>
      <c r="Z24" s="8" t="s">
        <v>38</v>
      </c>
      <c r="AA24" s="166">
        <f>SUM(X9)</f>
        <v>3798.9087499999932</v>
      </c>
      <c r="AB24" s="32">
        <f t="shared" ref="AB24:AB29" si="6">SUM(AA24)</f>
        <v>3798.9087499999932</v>
      </c>
    </row>
    <row r="25" spans="1:28" ht="22.95" hidden="1" customHeight="1">
      <c r="A25" s="156">
        <v>23</v>
      </c>
      <c r="B25" s="84">
        <v>243626</v>
      </c>
      <c r="C25" s="163" t="s">
        <v>261</v>
      </c>
      <c r="D25" s="160" t="s">
        <v>163</v>
      </c>
      <c r="E25" s="163" t="s">
        <v>278</v>
      </c>
      <c r="F25" s="86" t="s">
        <v>383</v>
      </c>
      <c r="G25" s="76" t="s">
        <v>496</v>
      </c>
      <c r="H25" s="156" t="s">
        <v>71</v>
      </c>
      <c r="I25" s="10" t="s">
        <v>72</v>
      </c>
      <c r="J25" s="62">
        <v>299</v>
      </c>
      <c r="K25" s="63">
        <f t="shared" si="4"/>
        <v>20.930000000000007</v>
      </c>
      <c r="L25" s="64">
        <f t="shared" si="5"/>
        <v>319.93</v>
      </c>
      <c r="M25" s="62">
        <v>320</v>
      </c>
      <c r="N25" s="67"/>
      <c r="O25" s="65" t="s">
        <v>489</v>
      </c>
      <c r="P25" s="1"/>
      <c r="Q25" s="7">
        <f t="shared" si="0"/>
        <v>209.3</v>
      </c>
      <c r="R25" s="7">
        <f t="shared" si="1"/>
        <v>104.65</v>
      </c>
      <c r="S25" s="7">
        <f t="shared" si="2"/>
        <v>41.860000000000014</v>
      </c>
      <c r="T25" s="7">
        <f t="shared" si="3"/>
        <v>62.79000000000002</v>
      </c>
      <c r="V25" s="8">
        <v>3</v>
      </c>
      <c r="W25" s="164" t="s">
        <v>23</v>
      </c>
      <c r="X25" s="165" t="s">
        <v>39</v>
      </c>
      <c r="Y25" s="164" t="s">
        <v>40</v>
      </c>
      <c r="Z25" s="8" t="s">
        <v>38</v>
      </c>
      <c r="AA25" s="166">
        <f>SUM(X14,X6)</f>
        <v>5558.7087499999925</v>
      </c>
      <c r="AB25" s="32">
        <f t="shared" si="6"/>
        <v>5558.7087499999925</v>
      </c>
    </row>
    <row r="26" spans="1:28" ht="22.95" hidden="1" customHeight="1">
      <c r="A26" s="156">
        <v>24</v>
      </c>
      <c r="B26" s="84">
        <v>243626</v>
      </c>
      <c r="C26" s="163" t="s">
        <v>100</v>
      </c>
      <c r="D26" s="160" t="s">
        <v>164</v>
      </c>
      <c r="E26" s="163" t="s">
        <v>279</v>
      </c>
      <c r="F26" s="86" t="s">
        <v>384</v>
      </c>
      <c r="G26" s="76" t="s">
        <v>103</v>
      </c>
      <c r="H26" s="156" t="s">
        <v>71</v>
      </c>
      <c r="I26" s="10" t="s">
        <v>77</v>
      </c>
      <c r="J26" s="62">
        <v>399</v>
      </c>
      <c r="K26" s="63">
        <f t="shared" si="4"/>
        <v>27.930000000000007</v>
      </c>
      <c r="L26" s="64">
        <f t="shared" si="5"/>
        <v>426.93</v>
      </c>
      <c r="M26" s="62">
        <v>740.02</v>
      </c>
      <c r="N26" s="67"/>
      <c r="O26" s="65" t="s">
        <v>23</v>
      </c>
      <c r="Q26" s="7">
        <f t="shared" si="0"/>
        <v>279.3</v>
      </c>
      <c r="R26" s="7">
        <f t="shared" si="1"/>
        <v>139.65</v>
      </c>
      <c r="S26" s="7">
        <f t="shared" si="2"/>
        <v>55.860000000000014</v>
      </c>
      <c r="T26" s="7">
        <f t="shared" si="3"/>
        <v>83.79000000000002</v>
      </c>
      <c r="V26" s="8">
        <v>4</v>
      </c>
      <c r="W26" s="164" t="s">
        <v>24</v>
      </c>
      <c r="X26" s="165" t="s">
        <v>39</v>
      </c>
      <c r="Y26" s="164" t="s">
        <v>41</v>
      </c>
      <c r="Z26" s="8" t="s">
        <v>38</v>
      </c>
      <c r="AA26" s="166">
        <f>SUM(X15,X7)</f>
        <v>5196.666999999994</v>
      </c>
      <c r="AB26" s="32">
        <f t="shared" si="6"/>
        <v>5196.666999999994</v>
      </c>
    </row>
    <row r="27" spans="1:28" ht="22.95" hidden="1" customHeight="1">
      <c r="A27" s="156">
        <v>25</v>
      </c>
      <c r="B27" s="84">
        <v>243626</v>
      </c>
      <c r="C27" s="163" t="s">
        <v>262</v>
      </c>
      <c r="D27" s="160" t="s">
        <v>165</v>
      </c>
      <c r="E27" s="163" t="s">
        <v>280</v>
      </c>
      <c r="F27" s="86" t="s">
        <v>384</v>
      </c>
      <c r="G27" s="76" t="s">
        <v>497</v>
      </c>
      <c r="H27" s="156" t="s">
        <v>71</v>
      </c>
      <c r="I27" s="10" t="s">
        <v>72</v>
      </c>
      <c r="J27" s="62">
        <v>299</v>
      </c>
      <c r="K27" s="63">
        <f t="shared" si="4"/>
        <v>20.930000000000007</v>
      </c>
      <c r="L27" s="64">
        <f t="shared" si="5"/>
        <v>319.93</v>
      </c>
      <c r="M27" s="62">
        <v>554.54999999999995</v>
      </c>
      <c r="N27" s="67"/>
      <c r="O27" s="60" t="s">
        <v>91</v>
      </c>
      <c r="Q27" s="7">
        <f t="shared" si="0"/>
        <v>209.3</v>
      </c>
      <c r="R27" s="7">
        <f t="shared" si="1"/>
        <v>104.65</v>
      </c>
      <c r="S27" s="7">
        <f t="shared" si="2"/>
        <v>41.860000000000014</v>
      </c>
      <c r="T27" s="7">
        <f t="shared" si="3"/>
        <v>62.79000000000002</v>
      </c>
      <c r="V27" s="8">
        <v>5</v>
      </c>
      <c r="W27" s="164" t="s">
        <v>25</v>
      </c>
      <c r="X27" s="165" t="s">
        <v>42</v>
      </c>
      <c r="Y27" s="164" t="s">
        <v>43</v>
      </c>
      <c r="Z27" s="8" t="s">
        <v>38</v>
      </c>
      <c r="AA27" s="166">
        <f>SUM(X16,X8)</f>
        <v>1702.2617499999988</v>
      </c>
      <c r="AB27" s="32">
        <f t="shared" si="6"/>
        <v>1702.2617499999988</v>
      </c>
    </row>
    <row r="28" spans="1:28" ht="22.95" hidden="1" customHeight="1">
      <c r="A28" s="156">
        <v>26</v>
      </c>
      <c r="B28" s="84">
        <v>243626</v>
      </c>
      <c r="C28" s="163" t="s">
        <v>68</v>
      </c>
      <c r="D28" s="160" t="s">
        <v>166</v>
      </c>
      <c r="E28" s="163" t="s">
        <v>281</v>
      </c>
      <c r="F28" s="86" t="s">
        <v>385</v>
      </c>
      <c r="G28" s="76" t="s">
        <v>498</v>
      </c>
      <c r="H28" s="156" t="s">
        <v>71</v>
      </c>
      <c r="I28" s="10" t="s">
        <v>77</v>
      </c>
      <c r="J28" s="62">
        <v>299</v>
      </c>
      <c r="K28" s="63">
        <f t="shared" si="4"/>
        <v>20.930000000000007</v>
      </c>
      <c r="L28" s="64">
        <f t="shared" si="5"/>
        <v>319.93</v>
      </c>
      <c r="M28" s="62">
        <v>554.54999999999995</v>
      </c>
      <c r="N28" s="67"/>
      <c r="O28" s="65" t="s">
        <v>110</v>
      </c>
      <c r="Q28" s="7">
        <f t="shared" si="0"/>
        <v>209.3</v>
      </c>
      <c r="R28" s="7">
        <f t="shared" si="1"/>
        <v>104.65</v>
      </c>
      <c r="S28" s="7">
        <f t="shared" si="2"/>
        <v>41.860000000000014</v>
      </c>
      <c r="T28" s="7">
        <f t="shared" si="3"/>
        <v>62.79000000000002</v>
      </c>
      <c r="V28" s="8">
        <v>6</v>
      </c>
      <c r="W28" s="164" t="s">
        <v>27</v>
      </c>
      <c r="X28" s="165" t="s">
        <v>44</v>
      </c>
      <c r="Y28" s="164" t="s">
        <v>45</v>
      </c>
      <c r="Z28" s="8" t="s">
        <v>38</v>
      </c>
      <c r="AA28" s="166">
        <f>SUM(X17,X11)</f>
        <v>10126.444999999996</v>
      </c>
      <c r="AB28" s="32">
        <f t="shared" si="6"/>
        <v>10126.444999999996</v>
      </c>
    </row>
    <row r="29" spans="1:28" ht="22.95" hidden="1" customHeight="1">
      <c r="A29" s="156">
        <v>27</v>
      </c>
      <c r="B29" s="84">
        <v>243626</v>
      </c>
      <c r="C29" s="163" t="s">
        <v>100</v>
      </c>
      <c r="D29" s="160" t="s">
        <v>167</v>
      </c>
      <c r="E29" s="163" t="s">
        <v>282</v>
      </c>
      <c r="F29" s="86" t="s">
        <v>386</v>
      </c>
      <c r="G29" s="76" t="s">
        <v>103</v>
      </c>
      <c r="H29" s="156" t="s">
        <v>71</v>
      </c>
      <c r="I29" s="10" t="s">
        <v>77</v>
      </c>
      <c r="J29" s="62">
        <v>399</v>
      </c>
      <c r="K29" s="63">
        <f t="shared" si="4"/>
        <v>27.930000000000007</v>
      </c>
      <c r="L29" s="64">
        <f t="shared" si="5"/>
        <v>426.93</v>
      </c>
      <c r="M29" s="62">
        <v>740.02</v>
      </c>
      <c r="N29" s="67"/>
      <c r="O29" s="65" t="s">
        <v>110</v>
      </c>
      <c r="Q29" s="7">
        <f t="shared" si="0"/>
        <v>279.3</v>
      </c>
      <c r="R29" s="7">
        <f t="shared" si="1"/>
        <v>139.65</v>
      </c>
      <c r="S29" s="7">
        <f t="shared" si="2"/>
        <v>55.860000000000014</v>
      </c>
      <c r="T29" s="7">
        <f t="shared" si="3"/>
        <v>83.79000000000002</v>
      </c>
      <c r="V29" s="8">
        <v>7</v>
      </c>
      <c r="W29" s="164" t="s">
        <v>19</v>
      </c>
      <c r="X29" s="165" t="s">
        <v>46</v>
      </c>
      <c r="Y29" s="164" t="s">
        <v>47</v>
      </c>
      <c r="Z29" s="8" t="s">
        <v>38</v>
      </c>
      <c r="AA29" s="166">
        <f>SUM(X18)</f>
        <v>0</v>
      </c>
      <c r="AB29" s="32">
        <f t="shared" si="6"/>
        <v>0</v>
      </c>
    </row>
    <row r="30" spans="1:28" ht="22.95" hidden="1" customHeight="1">
      <c r="A30" s="156">
        <v>28</v>
      </c>
      <c r="B30" s="84">
        <v>243626</v>
      </c>
      <c r="C30" s="163" t="s">
        <v>262</v>
      </c>
      <c r="D30" s="160" t="s">
        <v>169</v>
      </c>
      <c r="E30" s="163" t="s">
        <v>284</v>
      </c>
      <c r="F30" s="86" t="s">
        <v>388</v>
      </c>
      <c r="G30" s="76" t="s">
        <v>499</v>
      </c>
      <c r="H30" s="156" t="s">
        <v>71</v>
      </c>
      <c r="I30" s="10" t="s">
        <v>72</v>
      </c>
      <c r="J30" s="62">
        <v>299</v>
      </c>
      <c r="K30" s="63">
        <f t="shared" si="4"/>
        <v>20.930000000000007</v>
      </c>
      <c r="L30" s="64">
        <f t="shared" si="5"/>
        <v>319.93</v>
      </c>
      <c r="M30" s="62">
        <v>554.54999999999995</v>
      </c>
      <c r="N30" s="67"/>
      <c r="O30" s="65" t="s">
        <v>110</v>
      </c>
      <c r="Q30" s="7">
        <f t="shared" si="0"/>
        <v>209.3</v>
      </c>
      <c r="R30" s="7">
        <f t="shared" si="1"/>
        <v>104.65</v>
      </c>
      <c r="S30" s="7">
        <f t="shared" si="2"/>
        <v>41.860000000000014</v>
      </c>
      <c r="T30" s="7">
        <f t="shared" si="3"/>
        <v>62.79000000000002</v>
      </c>
      <c r="V30" s="8">
        <v>8</v>
      </c>
      <c r="W30" s="164" t="s">
        <v>52</v>
      </c>
      <c r="X30" s="165" t="s">
        <v>53</v>
      </c>
      <c r="Y30" s="167" t="s">
        <v>54</v>
      </c>
      <c r="Z30" s="8" t="s">
        <v>38</v>
      </c>
      <c r="AA30" s="166">
        <f>SUM(X19)</f>
        <v>125.58000000000004</v>
      </c>
      <c r="AB30" s="32">
        <f>SUM(AA30)</f>
        <v>125.58000000000004</v>
      </c>
    </row>
    <row r="31" spans="1:28" ht="22.95" hidden="1" customHeight="1" thickBot="1">
      <c r="A31" s="156">
        <v>29</v>
      </c>
      <c r="B31" s="84">
        <v>243626</v>
      </c>
      <c r="C31" s="163" t="s">
        <v>262</v>
      </c>
      <c r="D31" s="160" t="s">
        <v>170</v>
      </c>
      <c r="E31" s="163" t="s">
        <v>285</v>
      </c>
      <c r="F31" s="86" t="s">
        <v>389</v>
      </c>
      <c r="G31" s="76" t="s">
        <v>500</v>
      </c>
      <c r="H31" s="156" t="s">
        <v>71</v>
      </c>
      <c r="I31" s="10" t="s">
        <v>99</v>
      </c>
      <c r="J31" s="62">
        <v>399</v>
      </c>
      <c r="K31" s="63">
        <f t="shared" si="4"/>
        <v>27.930000000000007</v>
      </c>
      <c r="L31" s="64">
        <f t="shared" si="5"/>
        <v>426.93</v>
      </c>
      <c r="M31" s="62">
        <v>426.93</v>
      </c>
      <c r="N31" s="67"/>
      <c r="O31" s="65" t="s">
        <v>23</v>
      </c>
      <c r="Q31" s="7">
        <f t="shared" si="0"/>
        <v>279.3</v>
      </c>
      <c r="R31" s="7">
        <f t="shared" si="1"/>
        <v>139.65</v>
      </c>
      <c r="S31" s="7">
        <f t="shared" si="2"/>
        <v>55.860000000000014</v>
      </c>
      <c r="T31" s="7">
        <f t="shared" si="3"/>
        <v>83.79000000000002</v>
      </c>
      <c r="Z31" s="114" t="s">
        <v>48</v>
      </c>
      <c r="AA31" s="115">
        <f>SUM(AA23:AA30)</f>
        <v>30391.269999999968</v>
      </c>
      <c r="AB31" s="115">
        <f>SUM(AB23:AB30)</f>
        <v>30391.269999999968</v>
      </c>
    </row>
    <row r="32" spans="1:28" ht="22.95" hidden="1" customHeight="1" thickTop="1">
      <c r="A32" s="156">
        <v>30</v>
      </c>
      <c r="B32" s="84">
        <v>243626</v>
      </c>
      <c r="C32" s="163" t="s">
        <v>68</v>
      </c>
      <c r="D32" s="160" t="s">
        <v>171</v>
      </c>
      <c r="E32" s="163" t="s">
        <v>286</v>
      </c>
      <c r="F32" s="86" t="s">
        <v>390</v>
      </c>
      <c r="G32" s="76" t="s">
        <v>501</v>
      </c>
      <c r="H32" s="156" t="s">
        <v>86</v>
      </c>
      <c r="I32" s="10" t="s">
        <v>87</v>
      </c>
      <c r="J32" s="62">
        <v>399</v>
      </c>
      <c r="K32" s="63">
        <f t="shared" si="4"/>
        <v>27.930000000000007</v>
      </c>
      <c r="L32" s="64">
        <f t="shared" si="5"/>
        <v>426.93</v>
      </c>
      <c r="M32" s="62">
        <v>426</v>
      </c>
      <c r="N32" s="67"/>
      <c r="O32" s="65" t="s">
        <v>23</v>
      </c>
      <c r="Q32" s="7">
        <f t="shared" si="0"/>
        <v>279.3</v>
      </c>
      <c r="R32" s="7">
        <f t="shared" si="1"/>
        <v>139.65</v>
      </c>
      <c r="S32" s="7">
        <f t="shared" si="2"/>
        <v>55.860000000000014</v>
      </c>
      <c r="T32" s="7">
        <f t="shared" si="3"/>
        <v>83.79000000000002</v>
      </c>
    </row>
    <row r="33" spans="1:28" ht="22.95" hidden="1" customHeight="1">
      <c r="A33" s="156">
        <v>31</v>
      </c>
      <c r="B33" s="84">
        <v>243626</v>
      </c>
      <c r="C33" s="163" t="s">
        <v>100</v>
      </c>
      <c r="D33" s="160" t="s">
        <v>172</v>
      </c>
      <c r="E33" s="163" t="s">
        <v>287</v>
      </c>
      <c r="F33" s="86" t="s">
        <v>391</v>
      </c>
      <c r="G33" s="76" t="s">
        <v>103</v>
      </c>
      <c r="H33" s="156" t="s">
        <v>71</v>
      </c>
      <c r="I33" s="10" t="s">
        <v>72</v>
      </c>
      <c r="J33" s="62">
        <v>499</v>
      </c>
      <c r="K33" s="63">
        <f t="shared" si="4"/>
        <v>34.930000000000064</v>
      </c>
      <c r="L33" s="64">
        <f t="shared" si="5"/>
        <v>533.93000000000006</v>
      </c>
      <c r="M33" s="62">
        <v>533.92999999999995</v>
      </c>
      <c r="N33" s="67"/>
      <c r="O33" s="65" t="s">
        <v>23</v>
      </c>
      <c r="Q33" s="7">
        <f t="shared" si="0"/>
        <v>349.3</v>
      </c>
      <c r="R33" s="7">
        <f t="shared" si="1"/>
        <v>174.65</v>
      </c>
      <c r="S33" s="7">
        <f t="shared" si="2"/>
        <v>69.860000000000014</v>
      </c>
      <c r="T33" s="7">
        <f t="shared" si="3"/>
        <v>104.79000000000002</v>
      </c>
    </row>
    <row r="34" spans="1:28" ht="22.95" hidden="1" customHeight="1">
      <c r="A34" s="156">
        <v>32</v>
      </c>
      <c r="B34" s="84">
        <v>243626</v>
      </c>
      <c r="C34" s="163" t="s">
        <v>100</v>
      </c>
      <c r="D34" s="160" t="s">
        <v>173</v>
      </c>
      <c r="E34" s="163" t="s">
        <v>288</v>
      </c>
      <c r="F34" s="86" t="s">
        <v>392</v>
      </c>
      <c r="G34" s="76" t="s">
        <v>103</v>
      </c>
      <c r="H34" s="156" t="s">
        <v>71</v>
      </c>
      <c r="I34" s="10" t="s">
        <v>72</v>
      </c>
      <c r="J34" s="62">
        <v>499</v>
      </c>
      <c r="K34" s="63">
        <f t="shared" si="4"/>
        <v>34.930000000000064</v>
      </c>
      <c r="L34" s="64">
        <f t="shared" si="5"/>
        <v>533.93000000000006</v>
      </c>
      <c r="M34" s="62">
        <v>925.49</v>
      </c>
      <c r="N34" s="67"/>
      <c r="O34" s="60" t="s">
        <v>91</v>
      </c>
      <c r="Q34" s="7">
        <f t="shared" si="0"/>
        <v>349.3</v>
      </c>
      <c r="R34" s="7">
        <f t="shared" si="1"/>
        <v>174.65</v>
      </c>
      <c r="S34" s="7">
        <f t="shared" si="2"/>
        <v>69.860000000000014</v>
      </c>
      <c r="T34" s="7">
        <f t="shared" si="3"/>
        <v>104.79000000000002</v>
      </c>
    </row>
    <row r="35" spans="1:28" ht="22.95" hidden="1" customHeight="1">
      <c r="A35" s="156">
        <v>33</v>
      </c>
      <c r="B35" s="84">
        <v>243627</v>
      </c>
      <c r="C35" s="163" t="s">
        <v>82</v>
      </c>
      <c r="D35" s="160" t="s">
        <v>174</v>
      </c>
      <c r="E35" s="163" t="s">
        <v>289</v>
      </c>
      <c r="F35" s="86" t="s">
        <v>393</v>
      </c>
      <c r="G35" s="76" t="s">
        <v>502</v>
      </c>
      <c r="H35" s="156" t="s">
        <v>71</v>
      </c>
      <c r="I35" s="10" t="s">
        <v>479</v>
      </c>
      <c r="J35" s="62">
        <v>399</v>
      </c>
      <c r="K35" s="63">
        <f t="shared" si="4"/>
        <v>27.930000000000007</v>
      </c>
      <c r="L35" s="64">
        <f t="shared" si="5"/>
        <v>426.93</v>
      </c>
      <c r="M35" s="62">
        <v>427</v>
      </c>
      <c r="N35" s="67"/>
      <c r="O35" s="65" t="s">
        <v>23</v>
      </c>
      <c r="Q35" s="7">
        <f t="shared" si="0"/>
        <v>279.3</v>
      </c>
      <c r="R35" s="7">
        <f t="shared" si="1"/>
        <v>139.65</v>
      </c>
      <c r="S35" s="7">
        <f t="shared" si="2"/>
        <v>55.860000000000014</v>
      </c>
      <c r="T35" s="7">
        <f t="shared" si="3"/>
        <v>83.79000000000002</v>
      </c>
    </row>
    <row r="36" spans="1:28" ht="22.95" hidden="1" customHeight="1">
      <c r="A36" s="156">
        <v>34</v>
      </c>
      <c r="B36" s="84">
        <v>243627</v>
      </c>
      <c r="C36" s="163" t="s">
        <v>100</v>
      </c>
      <c r="D36" s="160" t="s">
        <v>176</v>
      </c>
      <c r="E36" s="163" t="s">
        <v>291</v>
      </c>
      <c r="F36" s="86" t="s">
        <v>395</v>
      </c>
      <c r="G36" s="76" t="s">
        <v>103</v>
      </c>
      <c r="H36" s="156" t="s">
        <v>71</v>
      </c>
      <c r="I36" s="10" t="s">
        <v>81</v>
      </c>
      <c r="J36" s="62">
        <v>399</v>
      </c>
      <c r="K36" s="63">
        <f t="shared" si="4"/>
        <v>27.930000000000007</v>
      </c>
      <c r="L36" s="64">
        <f t="shared" si="5"/>
        <v>426.93</v>
      </c>
      <c r="M36" s="62">
        <v>426.93</v>
      </c>
      <c r="N36" s="67"/>
      <c r="O36" s="65" t="s">
        <v>23</v>
      </c>
      <c r="Q36" s="7">
        <f t="shared" si="0"/>
        <v>279.3</v>
      </c>
      <c r="R36" s="7">
        <f t="shared" si="1"/>
        <v>139.65</v>
      </c>
      <c r="S36" s="7">
        <f t="shared" si="2"/>
        <v>55.860000000000014</v>
      </c>
      <c r="T36" s="7">
        <f t="shared" si="3"/>
        <v>83.79000000000002</v>
      </c>
    </row>
    <row r="37" spans="1:28" ht="22.95" hidden="1" customHeight="1">
      <c r="A37" s="156">
        <v>35</v>
      </c>
      <c r="B37" s="84">
        <v>243627</v>
      </c>
      <c r="C37" s="163" t="s">
        <v>100</v>
      </c>
      <c r="D37" s="160" t="s">
        <v>177</v>
      </c>
      <c r="E37" s="163" t="s">
        <v>292</v>
      </c>
      <c r="F37" s="86" t="s">
        <v>396</v>
      </c>
      <c r="G37" s="76" t="s">
        <v>504</v>
      </c>
      <c r="H37" s="156" t="s">
        <v>71</v>
      </c>
      <c r="I37" s="10" t="s">
        <v>481</v>
      </c>
      <c r="J37" s="62">
        <v>299</v>
      </c>
      <c r="K37" s="63">
        <f t="shared" si="4"/>
        <v>20.930000000000007</v>
      </c>
      <c r="L37" s="64">
        <f t="shared" si="5"/>
        <v>319.93</v>
      </c>
      <c r="M37" s="62">
        <v>543.89</v>
      </c>
      <c r="N37" s="67"/>
      <c r="O37" s="65" t="s">
        <v>23</v>
      </c>
      <c r="Q37" s="7">
        <f t="shared" si="0"/>
        <v>209.3</v>
      </c>
      <c r="R37" s="7">
        <f t="shared" si="1"/>
        <v>104.65</v>
      </c>
      <c r="S37" s="7">
        <f t="shared" si="2"/>
        <v>41.860000000000014</v>
      </c>
      <c r="T37" s="7">
        <f t="shared" si="3"/>
        <v>62.79000000000002</v>
      </c>
    </row>
    <row r="38" spans="1:28" ht="22.95" hidden="1" customHeight="1">
      <c r="A38" s="156">
        <v>36</v>
      </c>
      <c r="B38" s="84">
        <v>243627</v>
      </c>
      <c r="C38" s="163" t="s">
        <v>264</v>
      </c>
      <c r="D38" s="160" t="s">
        <v>178</v>
      </c>
      <c r="E38" s="163" t="s">
        <v>293</v>
      </c>
      <c r="F38" s="86" t="s">
        <v>397</v>
      </c>
      <c r="G38" s="76" t="s">
        <v>505</v>
      </c>
      <c r="H38" s="156" t="s">
        <v>71</v>
      </c>
      <c r="I38" s="10" t="s">
        <v>482</v>
      </c>
      <c r="J38" s="62">
        <v>299</v>
      </c>
      <c r="K38" s="63">
        <f t="shared" si="4"/>
        <v>20.930000000000007</v>
      </c>
      <c r="L38" s="64">
        <f t="shared" si="5"/>
        <v>319.93</v>
      </c>
      <c r="M38" s="62">
        <v>320</v>
      </c>
      <c r="N38" s="67"/>
      <c r="O38" s="65" t="s">
        <v>110</v>
      </c>
      <c r="Q38" s="7">
        <f t="shared" si="0"/>
        <v>209.3</v>
      </c>
      <c r="R38" s="7">
        <f t="shared" si="1"/>
        <v>104.65</v>
      </c>
      <c r="S38" s="7">
        <f t="shared" si="2"/>
        <v>41.860000000000014</v>
      </c>
      <c r="T38" s="7">
        <f t="shared" si="3"/>
        <v>62.79000000000002</v>
      </c>
    </row>
    <row r="39" spans="1:28" ht="22.95" hidden="1" customHeight="1">
      <c r="A39" s="156">
        <v>37</v>
      </c>
      <c r="B39" s="84">
        <v>243627</v>
      </c>
      <c r="C39" s="163" t="s">
        <v>262</v>
      </c>
      <c r="D39" s="160" t="s">
        <v>179</v>
      </c>
      <c r="E39" s="163" t="s">
        <v>294</v>
      </c>
      <c r="F39" s="86" t="s">
        <v>398</v>
      </c>
      <c r="G39" s="76" t="s">
        <v>499</v>
      </c>
      <c r="H39" s="156" t="s">
        <v>71</v>
      </c>
      <c r="I39" s="10" t="s">
        <v>479</v>
      </c>
      <c r="J39" s="62">
        <v>399</v>
      </c>
      <c r="K39" s="63">
        <f t="shared" si="4"/>
        <v>27.930000000000007</v>
      </c>
      <c r="L39" s="64">
        <f t="shared" si="5"/>
        <v>426.93</v>
      </c>
      <c r="M39" s="62">
        <v>726</v>
      </c>
      <c r="N39" s="67"/>
      <c r="O39" s="65" t="s">
        <v>110</v>
      </c>
      <c r="Q39" s="7">
        <f t="shared" si="0"/>
        <v>279.3</v>
      </c>
      <c r="R39" s="7">
        <f t="shared" si="1"/>
        <v>139.65</v>
      </c>
      <c r="S39" s="7">
        <f t="shared" si="2"/>
        <v>55.860000000000014</v>
      </c>
      <c r="T39" s="7">
        <f t="shared" si="3"/>
        <v>83.79000000000002</v>
      </c>
    </row>
    <row r="40" spans="1:28" ht="22.95" hidden="1" customHeight="1">
      <c r="A40" s="156">
        <v>38</v>
      </c>
      <c r="B40" s="84">
        <v>243627</v>
      </c>
      <c r="C40" s="163" t="s">
        <v>100</v>
      </c>
      <c r="D40" s="160" t="s">
        <v>180</v>
      </c>
      <c r="E40" s="163" t="s">
        <v>295</v>
      </c>
      <c r="F40" s="86" t="s">
        <v>399</v>
      </c>
      <c r="G40" s="76" t="s">
        <v>103</v>
      </c>
      <c r="H40" s="156" t="s">
        <v>71</v>
      </c>
      <c r="I40" s="10" t="s">
        <v>481</v>
      </c>
      <c r="J40" s="62">
        <v>299</v>
      </c>
      <c r="K40" s="63">
        <f t="shared" si="4"/>
        <v>20.930000000000007</v>
      </c>
      <c r="L40" s="64">
        <f t="shared" si="5"/>
        <v>319.93</v>
      </c>
      <c r="M40" s="62">
        <v>544</v>
      </c>
      <c r="N40" s="67"/>
      <c r="O40" s="60" t="s">
        <v>91</v>
      </c>
      <c r="Q40" s="7">
        <f t="shared" si="0"/>
        <v>209.3</v>
      </c>
      <c r="R40" s="7">
        <f t="shared" si="1"/>
        <v>104.65</v>
      </c>
      <c r="S40" s="7">
        <f t="shared" si="2"/>
        <v>41.860000000000014</v>
      </c>
      <c r="T40" s="7">
        <f t="shared" si="3"/>
        <v>62.79000000000002</v>
      </c>
    </row>
    <row r="41" spans="1:28" ht="22.95" hidden="1" customHeight="1">
      <c r="A41" s="156">
        <v>39</v>
      </c>
      <c r="B41" s="84">
        <v>243627</v>
      </c>
      <c r="C41" s="163" t="s">
        <v>100</v>
      </c>
      <c r="D41" s="160" t="s">
        <v>181</v>
      </c>
      <c r="E41" s="163" t="s">
        <v>296</v>
      </c>
      <c r="F41" s="86" t="s">
        <v>400</v>
      </c>
      <c r="G41" s="76" t="s">
        <v>499</v>
      </c>
      <c r="H41" s="156" t="s">
        <v>71</v>
      </c>
      <c r="I41" s="10" t="s">
        <v>482</v>
      </c>
      <c r="J41" s="62">
        <v>299</v>
      </c>
      <c r="K41" s="63">
        <f t="shared" si="4"/>
        <v>20.930000000000007</v>
      </c>
      <c r="L41" s="64">
        <f t="shared" si="5"/>
        <v>319.93</v>
      </c>
      <c r="M41" s="62">
        <v>543.89</v>
      </c>
      <c r="N41" s="67"/>
      <c r="O41" s="60" t="s">
        <v>91</v>
      </c>
      <c r="Q41" s="7">
        <f t="shared" si="0"/>
        <v>209.3</v>
      </c>
      <c r="R41" s="7">
        <f t="shared" si="1"/>
        <v>104.65</v>
      </c>
      <c r="S41" s="7">
        <f t="shared" si="2"/>
        <v>41.860000000000014</v>
      </c>
      <c r="T41" s="7">
        <f t="shared" si="3"/>
        <v>62.79000000000002</v>
      </c>
    </row>
    <row r="42" spans="1:28" ht="22.95" hidden="1" customHeight="1">
      <c r="A42" s="156">
        <v>40</v>
      </c>
      <c r="B42" s="84">
        <v>243627</v>
      </c>
      <c r="C42" s="163" t="s">
        <v>100</v>
      </c>
      <c r="D42" s="160" t="s">
        <v>182</v>
      </c>
      <c r="E42" s="163" t="s">
        <v>297</v>
      </c>
      <c r="F42" s="86" t="s">
        <v>401</v>
      </c>
      <c r="G42" s="76" t="s">
        <v>103</v>
      </c>
      <c r="H42" s="156" t="s">
        <v>71</v>
      </c>
      <c r="I42" s="10" t="s">
        <v>481</v>
      </c>
      <c r="J42" s="62">
        <v>299</v>
      </c>
      <c r="K42" s="63">
        <f t="shared" si="4"/>
        <v>20.930000000000007</v>
      </c>
      <c r="L42" s="64">
        <f t="shared" si="5"/>
        <v>319.93</v>
      </c>
      <c r="M42" s="62">
        <v>543.88</v>
      </c>
      <c r="N42" s="67"/>
      <c r="O42" s="60" t="s">
        <v>91</v>
      </c>
      <c r="Q42" s="7">
        <f t="shared" si="0"/>
        <v>209.3</v>
      </c>
      <c r="R42" s="7">
        <f t="shared" si="1"/>
        <v>104.65</v>
      </c>
      <c r="S42" s="7">
        <f t="shared" si="2"/>
        <v>41.860000000000014</v>
      </c>
      <c r="T42" s="7">
        <f t="shared" si="3"/>
        <v>62.79000000000002</v>
      </c>
    </row>
    <row r="43" spans="1:28" ht="22.95" hidden="1" customHeight="1">
      <c r="A43" s="156">
        <v>41</v>
      </c>
      <c r="B43" s="84">
        <v>243627</v>
      </c>
      <c r="C43" s="163" t="s">
        <v>100</v>
      </c>
      <c r="D43" s="160" t="s">
        <v>183</v>
      </c>
      <c r="E43" s="163" t="s">
        <v>298</v>
      </c>
      <c r="F43" s="86" t="s">
        <v>402</v>
      </c>
      <c r="G43" s="76" t="s">
        <v>103</v>
      </c>
      <c r="H43" s="156" t="s">
        <v>71</v>
      </c>
      <c r="I43" s="10" t="s">
        <v>481</v>
      </c>
      <c r="J43" s="62">
        <v>299</v>
      </c>
      <c r="K43" s="63">
        <f t="shared" si="4"/>
        <v>20.930000000000007</v>
      </c>
      <c r="L43" s="64">
        <f t="shared" si="5"/>
        <v>319.93</v>
      </c>
      <c r="M43" s="62">
        <v>543.89</v>
      </c>
      <c r="N43" s="67"/>
      <c r="O43" s="65" t="s">
        <v>110</v>
      </c>
      <c r="Q43" s="7">
        <f t="shared" si="0"/>
        <v>209.3</v>
      </c>
      <c r="R43" s="7">
        <f t="shared" si="1"/>
        <v>104.65</v>
      </c>
      <c r="S43" s="7">
        <f t="shared" si="2"/>
        <v>41.860000000000014</v>
      </c>
      <c r="T43" s="7">
        <f t="shared" si="3"/>
        <v>62.79000000000002</v>
      </c>
      <c r="AA43" s="5"/>
      <c r="AB43" s="5"/>
    </row>
    <row r="44" spans="1:28" ht="22.95" hidden="1" customHeight="1">
      <c r="A44" s="156">
        <v>42</v>
      </c>
      <c r="B44" s="84">
        <v>243627</v>
      </c>
      <c r="C44" s="163" t="s">
        <v>100</v>
      </c>
      <c r="D44" s="160" t="s">
        <v>184</v>
      </c>
      <c r="E44" s="163" t="s">
        <v>299</v>
      </c>
      <c r="F44" s="86" t="s">
        <v>403</v>
      </c>
      <c r="G44" s="76" t="s">
        <v>103</v>
      </c>
      <c r="H44" s="156" t="s">
        <v>71</v>
      </c>
      <c r="I44" s="10" t="s">
        <v>481</v>
      </c>
      <c r="J44" s="62">
        <v>299</v>
      </c>
      <c r="K44" s="63">
        <f t="shared" si="4"/>
        <v>20.930000000000007</v>
      </c>
      <c r="L44" s="64">
        <f t="shared" si="5"/>
        <v>319.93</v>
      </c>
      <c r="M44" s="62">
        <v>543.89</v>
      </c>
      <c r="N44" s="67"/>
      <c r="O44" s="65" t="s">
        <v>23</v>
      </c>
      <c r="Q44" s="7">
        <f t="shared" si="0"/>
        <v>209.3</v>
      </c>
      <c r="R44" s="7">
        <f t="shared" si="1"/>
        <v>104.65</v>
      </c>
      <c r="S44" s="7">
        <f t="shared" si="2"/>
        <v>41.860000000000014</v>
      </c>
      <c r="T44" s="7">
        <f t="shared" si="3"/>
        <v>62.79000000000002</v>
      </c>
    </row>
    <row r="45" spans="1:28" ht="22.95" hidden="1" customHeight="1">
      <c r="A45" s="156">
        <v>43</v>
      </c>
      <c r="B45" s="84">
        <v>243627</v>
      </c>
      <c r="C45" s="163" t="s">
        <v>100</v>
      </c>
      <c r="D45" s="160" t="s">
        <v>185</v>
      </c>
      <c r="E45" s="163" t="s">
        <v>300</v>
      </c>
      <c r="F45" s="86" t="s">
        <v>404</v>
      </c>
      <c r="G45" s="76" t="s">
        <v>103</v>
      </c>
      <c r="H45" s="156" t="s">
        <v>71</v>
      </c>
      <c r="I45" s="10" t="s">
        <v>481</v>
      </c>
      <c r="J45" s="62">
        <v>299</v>
      </c>
      <c r="K45" s="63">
        <f t="shared" si="4"/>
        <v>20.930000000000007</v>
      </c>
      <c r="L45" s="64">
        <f t="shared" si="5"/>
        <v>319.93</v>
      </c>
      <c r="M45" s="62">
        <v>543.88</v>
      </c>
      <c r="N45" s="67"/>
      <c r="O45" s="60" t="s">
        <v>91</v>
      </c>
      <c r="Q45" s="7">
        <f t="shared" si="0"/>
        <v>209.3</v>
      </c>
      <c r="R45" s="7">
        <f t="shared" si="1"/>
        <v>104.65</v>
      </c>
      <c r="S45" s="7">
        <f t="shared" si="2"/>
        <v>41.860000000000014</v>
      </c>
      <c r="T45" s="7">
        <f t="shared" si="3"/>
        <v>62.79000000000002</v>
      </c>
      <c r="U45" s="2"/>
    </row>
    <row r="46" spans="1:28" ht="22.95" hidden="1" customHeight="1">
      <c r="A46" s="156">
        <v>44</v>
      </c>
      <c r="B46" s="84">
        <v>243628</v>
      </c>
      <c r="C46" s="163" t="s">
        <v>100</v>
      </c>
      <c r="D46" s="160" t="s">
        <v>186</v>
      </c>
      <c r="E46" s="163" t="s">
        <v>301</v>
      </c>
      <c r="F46" s="86" t="s">
        <v>405</v>
      </c>
      <c r="G46" s="76" t="s">
        <v>103</v>
      </c>
      <c r="H46" s="156" t="s">
        <v>71</v>
      </c>
      <c r="I46" s="10" t="s">
        <v>81</v>
      </c>
      <c r="J46" s="62">
        <v>399</v>
      </c>
      <c r="K46" s="63">
        <f t="shared" si="4"/>
        <v>27.930000000000007</v>
      </c>
      <c r="L46" s="64">
        <f t="shared" si="5"/>
        <v>426.93</v>
      </c>
      <c r="M46" s="62">
        <v>712</v>
      </c>
      <c r="N46" s="67"/>
      <c r="O46" s="60" t="s">
        <v>91</v>
      </c>
      <c r="Q46" s="7">
        <f t="shared" si="0"/>
        <v>279.3</v>
      </c>
      <c r="R46" s="7">
        <f t="shared" si="1"/>
        <v>139.65</v>
      </c>
      <c r="S46" s="7">
        <f t="shared" si="2"/>
        <v>55.860000000000014</v>
      </c>
      <c r="T46" s="7">
        <f t="shared" si="3"/>
        <v>83.79000000000002</v>
      </c>
    </row>
    <row r="47" spans="1:28" ht="22.95" hidden="1" customHeight="1">
      <c r="A47" s="156">
        <v>45</v>
      </c>
      <c r="B47" s="84">
        <v>243626</v>
      </c>
      <c r="C47" s="163" t="s">
        <v>265</v>
      </c>
      <c r="D47" s="160" t="s">
        <v>187</v>
      </c>
      <c r="E47" s="163" t="s">
        <v>302</v>
      </c>
      <c r="F47" s="86" t="s">
        <v>406</v>
      </c>
      <c r="G47" s="76" t="s">
        <v>506</v>
      </c>
      <c r="H47" s="156" t="s">
        <v>71</v>
      </c>
      <c r="I47" s="4" t="s">
        <v>72</v>
      </c>
      <c r="J47" s="62">
        <v>299</v>
      </c>
      <c r="K47" s="63">
        <f t="shared" si="4"/>
        <v>20.930000000000007</v>
      </c>
      <c r="L47" s="64">
        <f t="shared" si="5"/>
        <v>319.93</v>
      </c>
      <c r="M47" s="62">
        <v>554.54999999999995</v>
      </c>
      <c r="N47" s="67"/>
      <c r="O47" s="60" t="s">
        <v>91</v>
      </c>
      <c r="Q47" s="7">
        <f t="shared" si="0"/>
        <v>209.3</v>
      </c>
      <c r="R47" s="7">
        <f t="shared" si="1"/>
        <v>104.65</v>
      </c>
      <c r="S47" s="7">
        <f t="shared" si="2"/>
        <v>41.860000000000014</v>
      </c>
      <c r="T47" s="7">
        <f t="shared" si="3"/>
        <v>62.79000000000002</v>
      </c>
    </row>
    <row r="48" spans="1:28" ht="22.95" hidden="1" customHeight="1">
      <c r="A48" s="156">
        <v>46</v>
      </c>
      <c r="B48" s="84">
        <v>243627</v>
      </c>
      <c r="C48" s="163" t="s">
        <v>113</v>
      </c>
      <c r="D48" s="160" t="s">
        <v>188</v>
      </c>
      <c r="E48" s="163" t="s">
        <v>303</v>
      </c>
      <c r="F48" s="86" t="s">
        <v>407</v>
      </c>
      <c r="G48" s="76" t="s">
        <v>507</v>
      </c>
      <c r="H48" s="156" t="s">
        <v>71</v>
      </c>
      <c r="I48" s="10" t="s">
        <v>482</v>
      </c>
      <c r="J48" s="62">
        <v>399</v>
      </c>
      <c r="K48" s="63">
        <f t="shared" si="4"/>
        <v>27.930000000000007</v>
      </c>
      <c r="L48" s="64">
        <f t="shared" si="5"/>
        <v>426.93</v>
      </c>
      <c r="M48" s="62">
        <v>427</v>
      </c>
      <c r="N48" s="67"/>
      <c r="O48" s="65" t="s">
        <v>110</v>
      </c>
      <c r="Q48" s="7">
        <f t="shared" si="0"/>
        <v>279.3</v>
      </c>
      <c r="R48" s="7">
        <f t="shared" si="1"/>
        <v>139.65</v>
      </c>
      <c r="S48" s="7">
        <f t="shared" si="2"/>
        <v>55.860000000000014</v>
      </c>
      <c r="T48" s="7">
        <f t="shared" si="3"/>
        <v>83.79000000000002</v>
      </c>
    </row>
    <row r="49" spans="1:20" ht="22.95" hidden="1" customHeight="1">
      <c r="A49" s="156">
        <v>47</v>
      </c>
      <c r="B49" s="85">
        <v>243626</v>
      </c>
      <c r="C49" s="157" t="s">
        <v>113</v>
      </c>
      <c r="D49" s="76" t="s">
        <v>189</v>
      </c>
      <c r="E49" s="157" t="s">
        <v>304</v>
      </c>
      <c r="F49" s="168" t="s">
        <v>408</v>
      </c>
      <c r="G49" s="76" t="s">
        <v>508</v>
      </c>
      <c r="H49" s="156" t="s">
        <v>71</v>
      </c>
      <c r="I49" s="75" t="s">
        <v>99</v>
      </c>
      <c r="J49" s="62">
        <v>399</v>
      </c>
      <c r="K49" s="63">
        <f t="shared" si="4"/>
        <v>27.930000000000007</v>
      </c>
      <c r="L49" s="64">
        <f t="shared" si="5"/>
        <v>426.93</v>
      </c>
      <c r="M49" s="62">
        <v>427</v>
      </c>
      <c r="N49" s="67"/>
      <c r="O49" s="65" t="s">
        <v>23</v>
      </c>
      <c r="Q49" s="7">
        <f t="shared" si="0"/>
        <v>279.3</v>
      </c>
      <c r="R49" s="7">
        <f t="shared" si="1"/>
        <v>139.65</v>
      </c>
      <c r="S49" s="7">
        <f t="shared" si="2"/>
        <v>55.860000000000014</v>
      </c>
      <c r="T49" s="7">
        <f t="shared" si="3"/>
        <v>83.79000000000002</v>
      </c>
    </row>
    <row r="50" spans="1:20" ht="22.95" hidden="1" customHeight="1">
      <c r="A50" s="156">
        <v>48</v>
      </c>
      <c r="B50" s="84">
        <v>243628</v>
      </c>
      <c r="C50" s="163" t="s">
        <v>260</v>
      </c>
      <c r="D50" s="160" t="s">
        <v>190</v>
      </c>
      <c r="E50" s="163" t="s">
        <v>305</v>
      </c>
      <c r="F50" s="86" t="s">
        <v>409</v>
      </c>
      <c r="G50" s="76" t="s">
        <v>509</v>
      </c>
      <c r="H50" s="156" t="s">
        <v>71</v>
      </c>
      <c r="I50" s="10" t="s">
        <v>483</v>
      </c>
      <c r="J50" s="62">
        <v>399</v>
      </c>
      <c r="K50" s="63">
        <f t="shared" si="4"/>
        <v>27.930000000000007</v>
      </c>
      <c r="L50" s="64">
        <f t="shared" si="5"/>
        <v>426.93</v>
      </c>
      <c r="M50" s="62">
        <v>712</v>
      </c>
      <c r="N50" s="67"/>
      <c r="O50" s="60" t="s">
        <v>91</v>
      </c>
      <c r="Q50" s="7">
        <f t="shared" si="0"/>
        <v>279.3</v>
      </c>
      <c r="R50" s="7">
        <f t="shared" si="1"/>
        <v>139.65</v>
      </c>
      <c r="S50" s="7">
        <f t="shared" si="2"/>
        <v>55.860000000000014</v>
      </c>
      <c r="T50" s="7">
        <f t="shared" si="3"/>
        <v>83.79000000000002</v>
      </c>
    </row>
    <row r="51" spans="1:20" ht="22.95" hidden="1" customHeight="1">
      <c r="A51" s="156">
        <v>49</v>
      </c>
      <c r="B51" s="84">
        <v>243628</v>
      </c>
      <c r="C51" s="163" t="s">
        <v>100</v>
      </c>
      <c r="D51" s="160" t="s">
        <v>191</v>
      </c>
      <c r="E51" s="163" t="s">
        <v>306</v>
      </c>
      <c r="F51" s="86" t="s">
        <v>410</v>
      </c>
      <c r="G51" s="76" t="s">
        <v>103</v>
      </c>
      <c r="H51" s="156" t="s">
        <v>71</v>
      </c>
      <c r="I51" s="10" t="s">
        <v>481</v>
      </c>
      <c r="J51" s="62">
        <v>299</v>
      </c>
      <c r="K51" s="63">
        <f t="shared" si="4"/>
        <v>20.930000000000007</v>
      </c>
      <c r="L51" s="64">
        <f t="shared" si="5"/>
        <v>319.93</v>
      </c>
      <c r="M51" s="62">
        <v>528.63</v>
      </c>
      <c r="N51" s="67"/>
      <c r="O51" s="65" t="s">
        <v>512</v>
      </c>
      <c r="Q51" s="7">
        <f t="shared" si="0"/>
        <v>209.3</v>
      </c>
      <c r="R51" s="7">
        <f t="shared" si="1"/>
        <v>104.65</v>
      </c>
      <c r="S51" s="7">
        <f t="shared" si="2"/>
        <v>41.860000000000014</v>
      </c>
      <c r="T51" s="7">
        <f t="shared" si="3"/>
        <v>62.79000000000002</v>
      </c>
    </row>
    <row r="52" spans="1:20" ht="22.95" hidden="1" customHeight="1">
      <c r="A52" s="156">
        <v>50</v>
      </c>
      <c r="B52" s="84">
        <v>243629</v>
      </c>
      <c r="C52" s="163" t="s">
        <v>82</v>
      </c>
      <c r="D52" s="160" t="s">
        <v>192</v>
      </c>
      <c r="E52" s="163" t="s">
        <v>307</v>
      </c>
      <c r="F52" s="86" t="s">
        <v>411</v>
      </c>
      <c r="G52" s="76" t="s">
        <v>510</v>
      </c>
      <c r="H52" s="156" t="s">
        <v>71</v>
      </c>
      <c r="I52" s="10" t="s">
        <v>483</v>
      </c>
      <c r="J52" s="62">
        <v>399</v>
      </c>
      <c r="K52" s="63">
        <f t="shared" si="4"/>
        <v>27.930000000000007</v>
      </c>
      <c r="L52" s="64">
        <f t="shared" si="5"/>
        <v>426.93</v>
      </c>
      <c r="M52" s="62">
        <v>697.38</v>
      </c>
      <c r="N52" s="67"/>
      <c r="O52" s="60" t="s">
        <v>91</v>
      </c>
      <c r="Q52" s="7">
        <f t="shared" si="0"/>
        <v>279.3</v>
      </c>
      <c r="R52" s="7">
        <f t="shared" si="1"/>
        <v>139.65</v>
      </c>
      <c r="S52" s="7">
        <f t="shared" si="2"/>
        <v>55.860000000000014</v>
      </c>
      <c r="T52" s="7">
        <f t="shared" si="3"/>
        <v>83.79000000000002</v>
      </c>
    </row>
    <row r="53" spans="1:20" ht="22.95" hidden="1" customHeight="1">
      <c r="A53" s="156">
        <v>51</v>
      </c>
      <c r="B53" s="84">
        <v>243629</v>
      </c>
      <c r="C53" s="163" t="s">
        <v>260</v>
      </c>
      <c r="D53" s="160" t="s">
        <v>193</v>
      </c>
      <c r="E53" s="163" t="s">
        <v>308</v>
      </c>
      <c r="F53" s="86" t="s">
        <v>412</v>
      </c>
      <c r="G53" s="76" t="s">
        <v>511</v>
      </c>
      <c r="H53" s="156" t="s">
        <v>71</v>
      </c>
      <c r="I53" s="10" t="s">
        <v>483</v>
      </c>
      <c r="J53" s="62">
        <v>299</v>
      </c>
      <c r="K53" s="63">
        <f t="shared" si="4"/>
        <v>20.930000000000007</v>
      </c>
      <c r="L53" s="64">
        <f t="shared" si="5"/>
        <v>319.93</v>
      </c>
      <c r="M53" s="62">
        <v>522.54999999999995</v>
      </c>
      <c r="N53" s="67"/>
      <c r="O53" s="77" t="s">
        <v>23</v>
      </c>
      <c r="Q53" s="7">
        <f t="shared" si="0"/>
        <v>209.3</v>
      </c>
      <c r="R53" s="7">
        <f t="shared" si="1"/>
        <v>104.65</v>
      </c>
      <c r="S53" s="7">
        <f t="shared" si="2"/>
        <v>41.860000000000014</v>
      </c>
      <c r="T53" s="7">
        <f t="shared" si="3"/>
        <v>62.79000000000002</v>
      </c>
    </row>
    <row r="54" spans="1:20" ht="22.95" hidden="1" customHeight="1">
      <c r="A54" s="156">
        <v>52</v>
      </c>
      <c r="B54" s="84">
        <v>243629</v>
      </c>
      <c r="C54" s="163" t="s">
        <v>100</v>
      </c>
      <c r="D54" s="160" t="s">
        <v>194</v>
      </c>
      <c r="E54" s="163" t="s">
        <v>309</v>
      </c>
      <c r="F54" s="86" t="s">
        <v>413</v>
      </c>
      <c r="G54" s="76" t="s">
        <v>103</v>
      </c>
      <c r="H54" s="156" t="s">
        <v>71</v>
      </c>
      <c r="I54" s="10" t="s">
        <v>81</v>
      </c>
      <c r="J54" s="62">
        <v>399</v>
      </c>
      <c r="K54" s="63">
        <f t="shared" si="4"/>
        <v>27.930000000000007</v>
      </c>
      <c r="L54" s="64">
        <f t="shared" si="5"/>
        <v>426.93</v>
      </c>
      <c r="M54" s="62">
        <v>697.32</v>
      </c>
      <c r="N54" s="67"/>
      <c r="O54" s="65" t="s">
        <v>110</v>
      </c>
      <c r="Q54" s="7">
        <f t="shared" si="0"/>
        <v>279.3</v>
      </c>
      <c r="R54" s="7">
        <f t="shared" si="1"/>
        <v>139.65</v>
      </c>
      <c r="S54" s="7">
        <f t="shared" si="2"/>
        <v>55.860000000000014</v>
      </c>
      <c r="T54" s="7">
        <f t="shared" si="3"/>
        <v>83.79000000000002</v>
      </c>
    </row>
    <row r="55" spans="1:20" ht="22.95" hidden="1" customHeight="1">
      <c r="A55" s="156">
        <v>53</v>
      </c>
      <c r="B55" s="84">
        <v>243629</v>
      </c>
      <c r="C55" s="163" t="s">
        <v>100</v>
      </c>
      <c r="D55" s="160" t="s">
        <v>195</v>
      </c>
      <c r="E55" s="163" t="s">
        <v>310</v>
      </c>
      <c r="F55" s="86" t="s">
        <v>414</v>
      </c>
      <c r="G55" s="76" t="s">
        <v>103</v>
      </c>
      <c r="H55" s="156" t="s">
        <v>71</v>
      </c>
      <c r="I55" s="10" t="s">
        <v>481</v>
      </c>
      <c r="J55" s="62">
        <v>299</v>
      </c>
      <c r="K55" s="63">
        <f t="shared" si="4"/>
        <v>20.930000000000007</v>
      </c>
      <c r="L55" s="64">
        <f t="shared" si="5"/>
        <v>319.93</v>
      </c>
      <c r="M55" s="62">
        <v>522.55999999999995</v>
      </c>
      <c r="N55" s="67"/>
      <c r="O55" s="60" t="s">
        <v>91</v>
      </c>
      <c r="Q55" s="7">
        <f t="shared" si="0"/>
        <v>209.3</v>
      </c>
      <c r="R55" s="7">
        <f t="shared" si="1"/>
        <v>104.65</v>
      </c>
      <c r="S55" s="7">
        <f t="shared" si="2"/>
        <v>41.860000000000014</v>
      </c>
      <c r="T55" s="7">
        <f t="shared" si="3"/>
        <v>62.79000000000002</v>
      </c>
    </row>
    <row r="56" spans="1:20" ht="22.95" hidden="1" customHeight="1">
      <c r="A56" s="156">
        <v>54</v>
      </c>
      <c r="B56" s="84">
        <v>243630</v>
      </c>
      <c r="C56" s="163" t="s">
        <v>100</v>
      </c>
      <c r="D56" s="160" t="s">
        <v>196</v>
      </c>
      <c r="E56" s="163" t="s">
        <v>311</v>
      </c>
      <c r="F56" s="86" t="s">
        <v>415</v>
      </c>
      <c r="G56" s="76" t="s">
        <v>103</v>
      </c>
      <c r="H56" s="156" t="s">
        <v>71</v>
      </c>
      <c r="I56" s="10" t="s">
        <v>481</v>
      </c>
      <c r="J56" s="62">
        <v>299</v>
      </c>
      <c r="K56" s="63">
        <f t="shared" si="4"/>
        <v>20.930000000000007</v>
      </c>
      <c r="L56" s="64">
        <f t="shared" si="5"/>
        <v>319.93</v>
      </c>
      <c r="M56" s="62">
        <v>511.89</v>
      </c>
      <c r="N56" s="67"/>
      <c r="O56" s="60" t="s">
        <v>91</v>
      </c>
      <c r="Q56" s="7">
        <f t="shared" si="0"/>
        <v>209.3</v>
      </c>
      <c r="R56" s="7">
        <f t="shared" si="1"/>
        <v>104.65</v>
      </c>
      <c r="S56" s="7">
        <f t="shared" si="2"/>
        <v>41.860000000000014</v>
      </c>
      <c r="T56" s="7">
        <f t="shared" si="3"/>
        <v>62.79000000000002</v>
      </c>
    </row>
    <row r="57" spans="1:20" ht="22.95" hidden="1" customHeight="1">
      <c r="A57" s="156">
        <v>55</v>
      </c>
      <c r="B57" s="84">
        <v>243630</v>
      </c>
      <c r="C57" s="163" t="s">
        <v>100</v>
      </c>
      <c r="D57" s="160" t="s">
        <v>197</v>
      </c>
      <c r="E57" s="163" t="s">
        <v>312</v>
      </c>
      <c r="F57" s="86" t="s">
        <v>416</v>
      </c>
      <c r="G57" s="76" t="s">
        <v>103</v>
      </c>
      <c r="H57" s="156" t="s">
        <v>71</v>
      </c>
      <c r="I57" s="10" t="s">
        <v>81</v>
      </c>
      <c r="J57" s="62">
        <v>399</v>
      </c>
      <c r="K57" s="63">
        <f t="shared" si="4"/>
        <v>27.930000000000007</v>
      </c>
      <c r="L57" s="64">
        <f t="shared" si="5"/>
        <v>426.93</v>
      </c>
      <c r="M57" s="62">
        <v>683.09</v>
      </c>
      <c r="N57" s="67"/>
      <c r="O57" s="60" t="s">
        <v>91</v>
      </c>
      <c r="Q57" s="7">
        <f t="shared" si="0"/>
        <v>279.3</v>
      </c>
      <c r="R57" s="7">
        <f t="shared" si="1"/>
        <v>139.65</v>
      </c>
      <c r="S57" s="7">
        <f t="shared" si="2"/>
        <v>55.860000000000014</v>
      </c>
      <c r="T57" s="7">
        <f t="shared" si="3"/>
        <v>83.79000000000002</v>
      </c>
    </row>
    <row r="58" spans="1:20" ht="22.95" hidden="1" customHeight="1">
      <c r="A58" s="156">
        <v>56</v>
      </c>
      <c r="B58" s="84">
        <v>243631</v>
      </c>
      <c r="C58" s="163" t="s">
        <v>100</v>
      </c>
      <c r="D58" s="160" t="s">
        <v>199</v>
      </c>
      <c r="E58" s="163" t="s">
        <v>314</v>
      </c>
      <c r="F58" s="86" t="s">
        <v>418</v>
      </c>
      <c r="G58" s="76" t="s">
        <v>103</v>
      </c>
      <c r="H58" s="156" t="s">
        <v>71</v>
      </c>
      <c r="I58" s="10" t="s">
        <v>479</v>
      </c>
      <c r="J58" s="62">
        <v>599</v>
      </c>
      <c r="K58" s="63">
        <f t="shared" si="4"/>
        <v>41.930000000000064</v>
      </c>
      <c r="L58" s="64">
        <f t="shared" si="5"/>
        <v>640.93000000000006</v>
      </c>
      <c r="M58" s="62">
        <v>1005</v>
      </c>
      <c r="N58" s="67"/>
      <c r="O58" s="60" t="s">
        <v>91</v>
      </c>
      <c r="Q58" s="7">
        <f t="shared" si="0"/>
        <v>419.3</v>
      </c>
      <c r="R58" s="7">
        <f t="shared" si="1"/>
        <v>209.65</v>
      </c>
      <c r="S58" s="7">
        <f t="shared" si="2"/>
        <v>83.860000000000014</v>
      </c>
      <c r="T58" s="7">
        <f t="shared" si="3"/>
        <v>125.79000000000002</v>
      </c>
    </row>
    <row r="59" spans="1:20" ht="22.95" hidden="1" customHeight="1">
      <c r="A59" s="156">
        <v>57</v>
      </c>
      <c r="B59" s="84">
        <v>243631</v>
      </c>
      <c r="C59" s="163" t="s">
        <v>100</v>
      </c>
      <c r="D59" s="160" t="s">
        <v>200</v>
      </c>
      <c r="E59" s="163" t="s">
        <v>315</v>
      </c>
      <c r="F59" s="86" t="s">
        <v>419</v>
      </c>
      <c r="G59" s="76" t="s">
        <v>103</v>
      </c>
      <c r="H59" s="156" t="s">
        <v>71</v>
      </c>
      <c r="I59" s="10" t="s">
        <v>481</v>
      </c>
      <c r="J59" s="62">
        <v>299</v>
      </c>
      <c r="K59" s="63">
        <f t="shared" si="4"/>
        <v>20.930000000000007</v>
      </c>
      <c r="L59" s="64">
        <f t="shared" si="5"/>
        <v>319.93</v>
      </c>
      <c r="M59" s="62">
        <v>511.89</v>
      </c>
      <c r="N59" s="67"/>
      <c r="O59" s="65" t="s">
        <v>512</v>
      </c>
      <c r="Q59" s="7">
        <f t="shared" si="0"/>
        <v>209.3</v>
      </c>
      <c r="R59" s="7">
        <f t="shared" si="1"/>
        <v>104.65</v>
      </c>
      <c r="S59" s="7">
        <f t="shared" si="2"/>
        <v>41.860000000000014</v>
      </c>
      <c r="T59" s="7">
        <f t="shared" si="3"/>
        <v>62.79000000000002</v>
      </c>
    </row>
    <row r="60" spans="1:20" ht="22.95" hidden="1" customHeight="1">
      <c r="A60" s="156">
        <v>58</v>
      </c>
      <c r="B60" s="84">
        <v>243631</v>
      </c>
      <c r="C60" s="163" t="s">
        <v>100</v>
      </c>
      <c r="D60" s="160" t="s">
        <v>201</v>
      </c>
      <c r="E60" s="163" t="s">
        <v>316</v>
      </c>
      <c r="F60" s="86" t="s">
        <v>420</v>
      </c>
      <c r="G60" s="76" t="s">
        <v>103</v>
      </c>
      <c r="H60" s="156" t="s">
        <v>71</v>
      </c>
      <c r="I60" s="10" t="s">
        <v>481</v>
      </c>
      <c r="J60" s="62">
        <v>299</v>
      </c>
      <c r="K60" s="63">
        <f t="shared" si="4"/>
        <v>20.930000000000007</v>
      </c>
      <c r="L60" s="64">
        <f t="shared" si="5"/>
        <v>319.93</v>
      </c>
      <c r="M60" s="62">
        <v>502</v>
      </c>
      <c r="N60" s="67"/>
      <c r="O60" s="60" t="s">
        <v>91</v>
      </c>
      <c r="Q60" s="7">
        <f t="shared" si="0"/>
        <v>209.3</v>
      </c>
      <c r="R60" s="7">
        <f t="shared" si="1"/>
        <v>104.65</v>
      </c>
      <c r="S60" s="7">
        <f t="shared" si="2"/>
        <v>41.860000000000014</v>
      </c>
      <c r="T60" s="7">
        <f t="shared" si="3"/>
        <v>62.79000000000002</v>
      </c>
    </row>
    <row r="61" spans="1:20" ht="22.95" hidden="1" customHeight="1">
      <c r="A61" s="156">
        <v>59</v>
      </c>
      <c r="B61" s="84">
        <v>243631</v>
      </c>
      <c r="C61" s="163" t="s">
        <v>100</v>
      </c>
      <c r="D61" s="160" t="s">
        <v>202</v>
      </c>
      <c r="E61" s="163" t="s">
        <v>317</v>
      </c>
      <c r="F61" s="86" t="s">
        <v>421</v>
      </c>
      <c r="G61" s="76" t="s">
        <v>103</v>
      </c>
      <c r="H61" s="156" t="s">
        <v>71</v>
      </c>
      <c r="I61" s="10" t="s">
        <v>81</v>
      </c>
      <c r="J61" s="62">
        <v>399</v>
      </c>
      <c r="K61" s="63">
        <f t="shared" si="4"/>
        <v>27.930000000000007</v>
      </c>
      <c r="L61" s="64">
        <f t="shared" si="5"/>
        <v>426.93</v>
      </c>
      <c r="M61" s="62">
        <v>668.86</v>
      </c>
      <c r="N61" s="67"/>
      <c r="O61" s="65" t="s">
        <v>110</v>
      </c>
      <c r="Q61" s="7">
        <f t="shared" si="0"/>
        <v>279.3</v>
      </c>
      <c r="R61" s="7">
        <f t="shared" si="1"/>
        <v>139.65</v>
      </c>
      <c r="S61" s="7">
        <f t="shared" si="2"/>
        <v>55.860000000000014</v>
      </c>
      <c r="T61" s="7">
        <f t="shared" si="3"/>
        <v>83.79000000000002</v>
      </c>
    </row>
    <row r="62" spans="1:20" ht="22.95" hidden="1" customHeight="1">
      <c r="A62" s="156">
        <v>60</v>
      </c>
      <c r="B62" s="84">
        <v>243631</v>
      </c>
      <c r="C62" s="163" t="s">
        <v>261</v>
      </c>
      <c r="D62" s="160" t="s">
        <v>203</v>
      </c>
      <c r="E62" s="163" t="s">
        <v>318</v>
      </c>
      <c r="F62" s="86" t="s">
        <v>422</v>
      </c>
      <c r="G62" s="76" t="s">
        <v>513</v>
      </c>
      <c r="H62" s="156" t="s">
        <v>71</v>
      </c>
      <c r="I62" s="10" t="s">
        <v>479</v>
      </c>
      <c r="J62" s="62">
        <v>399</v>
      </c>
      <c r="K62" s="63">
        <f t="shared" si="4"/>
        <v>27.930000000000007</v>
      </c>
      <c r="L62" s="64">
        <f t="shared" si="5"/>
        <v>426.93</v>
      </c>
      <c r="M62" s="62">
        <v>669</v>
      </c>
      <c r="N62" s="67"/>
      <c r="O62" s="65" t="s">
        <v>489</v>
      </c>
      <c r="Q62" s="7">
        <f t="shared" si="0"/>
        <v>279.3</v>
      </c>
      <c r="R62" s="7">
        <f t="shared" si="1"/>
        <v>139.65</v>
      </c>
      <c r="S62" s="7">
        <f t="shared" si="2"/>
        <v>55.860000000000014</v>
      </c>
      <c r="T62" s="7">
        <f t="shared" si="3"/>
        <v>83.79000000000002</v>
      </c>
    </row>
    <row r="63" spans="1:20" ht="22.95" hidden="1" customHeight="1">
      <c r="A63" s="156">
        <v>61</v>
      </c>
      <c r="B63" s="84">
        <v>243631</v>
      </c>
      <c r="C63" s="163" t="s">
        <v>261</v>
      </c>
      <c r="D63" s="160" t="s">
        <v>204</v>
      </c>
      <c r="E63" s="163" t="s">
        <v>319</v>
      </c>
      <c r="F63" s="86" t="s">
        <v>423</v>
      </c>
      <c r="G63" s="76" t="s">
        <v>491</v>
      </c>
      <c r="H63" s="156" t="s">
        <v>71</v>
      </c>
      <c r="I63" s="10" t="s">
        <v>124</v>
      </c>
      <c r="J63" s="62">
        <v>499</v>
      </c>
      <c r="K63" s="63">
        <f t="shared" si="4"/>
        <v>34.930000000000064</v>
      </c>
      <c r="L63" s="64">
        <f t="shared" si="5"/>
        <v>533.93000000000006</v>
      </c>
      <c r="M63" s="62">
        <v>837</v>
      </c>
      <c r="N63" s="67"/>
      <c r="O63" s="65" t="s">
        <v>489</v>
      </c>
      <c r="Q63" s="7">
        <f t="shared" si="0"/>
        <v>349.3</v>
      </c>
      <c r="R63" s="7">
        <f t="shared" si="1"/>
        <v>174.65</v>
      </c>
      <c r="S63" s="7">
        <f t="shared" si="2"/>
        <v>69.860000000000014</v>
      </c>
      <c r="T63" s="7">
        <f t="shared" si="3"/>
        <v>104.79000000000002</v>
      </c>
    </row>
    <row r="64" spans="1:20" ht="22.95" hidden="1" customHeight="1">
      <c r="A64" s="156">
        <v>62</v>
      </c>
      <c r="B64" s="84">
        <v>243631</v>
      </c>
      <c r="C64" s="163" t="s">
        <v>261</v>
      </c>
      <c r="D64" s="160" t="s">
        <v>205</v>
      </c>
      <c r="E64" s="163" t="s">
        <v>320</v>
      </c>
      <c r="F64" s="86" t="s">
        <v>424</v>
      </c>
      <c r="G64" s="76" t="s">
        <v>514</v>
      </c>
      <c r="H64" s="156" t="s">
        <v>71</v>
      </c>
      <c r="I64" s="10" t="s">
        <v>483</v>
      </c>
      <c r="J64" s="62">
        <v>299</v>
      </c>
      <c r="K64" s="63">
        <f t="shared" si="4"/>
        <v>20.930000000000007</v>
      </c>
      <c r="L64" s="64">
        <f t="shared" si="5"/>
        <v>319.93</v>
      </c>
      <c r="M64" s="62">
        <v>501</v>
      </c>
      <c r="N64" s="67"/>
      <c r="O64" s="65" t="s">
        <v>489</v>
      </c>
      <c r="Q64" s="7">
        <f t="shared" si="0"/>
        <v>209.3</v>
      </c>
      <c r="R64" s="7">
        <f t="shared" si="1"/>
        <v>104.65</v>
      </c>
      <c r="S64" s="7">
        <f t="shared" si="2"/>
        <v>41.860000000000014</v>
      </c>
      <c r="T64" s="7">
        <f t="shared" si="3"/>
        <v>62.79000000000002</v>
      </c>
    </row>
    <row r="65" spans="1:22" ht="22.95" hidden="1" customHeight="1">
      <c r="A65" s="156">
        <v>63</v>
      </c>
      <c r="B65" s="84">
        <v>243633</v>
      </c>
      <c r="C65" s="163" t="s">
        <v>261</v>
      </c>
      <c r="D65" s="160" t="s">
        <v>206</v>
      </c>
      <c r="E65" s="163" t="s">
        <v>321</v>
      </c>
      <c r="F65" s="86" t="s">
        <v>425</v>
      </c>
      <c r="G65" s="76" t="s">
        <v>495</v>
      </c>
      <c r="H65" s="156" t="s">
        <v>71</v>
      </c>
      <c r="I65" s="10" t="s">
        <v>483</v>
      </c>
      <c r="J65" s="62">
        <v>299</v>
      </c>
      <c r="K65" s="63">
        <f t="shared" si="4"/>
        <v>20.930000000000007</v>
      </c>
      <c r="L65" s="64">
        <f t="shared" si="5"/>
        <v>319.93</v>
      </c>
      <c r="M65" s="62">
        <v>480</v>
      </c>
      <c r="N65" s="67"/>
      <c r="O65" s="65" t="s">
        <v>489</v>
      </c>
      <c r="Q65" s="7">
        <f t="shared" si="0"/>
        <v>209.3</v>
      </c>
      <c r="R65" s="7">
        <f t="shared" si="1"/>
        <v>104.65</v>
      </c>
      <c r="S65" s="7">
        <f t="shared" si="2"/>
        <v>41.860000000000014</v>
      </c>
      <c r="T65" s="7">
        <f t="shared" si="3"/>
        <v>62.79000000000002</v>
      </c>
    </row>
    <row r="66" spans="1:22" ht="22.95" hidden="1" customHeight="1">
      <c r="A66" s="156">
        <v>64</v>
      </c>
      <c r="B66" s="84">
        <v>243633</v>
      </c>
      <c r="C66" s="163" t="s">
        <v>100</v>
      </c>
      <c r="D66" s="160" t="s">
        <v>207</v>
      </c>
      <c r="E66" s="163" t="s">
        <v>322</v>
      </c>
      <c r="F66" s="86" t="s">
        <v>426</v>
      </c>
      <c r="G66" s="76" t="s">
        <v>103</v>
      </c>
      <c r="H66" s="156" t="s">
        <v>71</v>
      </c>
      <c r="I66" s="10" t="s">
        <v>104</v>
      </c>
      <c r="J66" s="62">
        <v>299</v>
      </c>
      <c r="K66" s="63">
        <f t="shared" si="4"/>
        <v>20.930000000000007</v>
      </c>
      <c r="L66" s="64">
        <f t="shared" si="5"/>
        <v>319.93</v>
      </c>
      <c r="M66" s="62">
        <v>480</v>
      </c>
      <c r="N66" s="67"/>
      <c r="O66" s="77" t="s">
        <v>23</v>
      </c>
      <c r="Q66" s="7">
        <f t="shared" si="0"/>
        <v>209.3</v>
      </c>
      <c r="R66" s="7">
        <f t="shared" si="1"/>
        <v>104.65</v>
      </c>
      <c r="S66" s="7">
        <f t="shared" si="2"/>
        <v>41.860000000000014</v>
      </c>
      <c r="T66" s="7">
        <f t="shared" si="3"/>
        <v>62.79000000000002</v>
      </c>
    </row>
    <row r="67" spans="1:22" ht="22.95" hidden="1" customHeight="1">
      <c r="A67" s="156">
        <v>65</v>
      </c>
      <c r="B67" s="84">
        <v>243633</v>
      </c>
      <c r="C67" s="163" t="s">
        <v>265</v>
      </c>
      <c r="D67" s="160" t="s">
        <v>208</v>
      </c>
      <c r="E67" s="163" t="s">
        <v>323</v>
      </c>
      <c r="F67" s="86" t="s">
        <v>427</v>
      </c>
      <c r="G67" s="76" t="s">
        <v>515</v>
      </c>
      <c r="H67" s="156" t="s">
        <v>71</v>
      </c>
      <c r="I67" s="10" t="s">
        <v>483</v>
      </c>
      <c r="J67" s="62">
        <v>299</v>
      </c>
      <c r="K67" s="63">
        <f t="shared" si="4"/>
        <v>20.930000000000007</v>
      </c>
      <c r="L67" s="64">
        <f t="shared" si="5"/>
        <v>319.93</v>
      </c>
      <c r="M67" s="62">
        <v>479.9</v>
      </c>
      <c r="N67" s="67"/>
      <c r="O67" s="65" t="s">
        <v>110</v>
      </c>
      <c r="Q67" s="7">
        <f t="shared" ref="Q67:Q114" si="7">J67*70/100</f>
        <v>209.3</v>
      </c>
      <c r="R67" s="7">
        <f t="shared" ref="R67:R114" si="8">Q67-(Q67*50/100)</f>
        <v>104.65</v>
      </c>
      <c r="S67" s="7">
        <f t="shared" ref="S67:S114" si="9">Q67-(Q67*80/100)</f>
        <v>41.860000000000014</v>
      </c>
      <c r="T67" s="7">
        <f t="shared" ref="T67:T114" si="10">Q67-(Q67*70/100)</f>
        <v>62.79000000000002</v>
      </c>
    </row>
    <row r="68" spans="1:22" ht="22.95" hidden="1" customHeight="1">
      <c r="A68" s="156">
        <v>66</v>
      </c>
      <c r="B68" s="84">
        <v>243633</v>
      </c>
      <c r="C68" s="163" t="s">
        <v>265</v>
      </c>
      <c r="D68" s="160" t="s">
        <v>209</v>
      </c>
      <c r="E68" s="163" t="s">
        <v>324</v>
      </c>
      <c r="F68" s="86" t="s">
        <v>428</v>
      </c>
      <c r="G68" s="76" t="s">
        <v>515</v>
      </c>
      <c r="H68" s="156" t="s">
        <v>71</v>
      </c>
      <c r="I68" s="10" t="s">
        <v>483</v>
      </c>
      <c r="J68" s="62">
        <v>299</v>
      </c>
      <c r="K68" s="63">
        <f t="shared" si="4"/>
        <v>20.930000000000007</v>
      </c>
      <c r="L68" s="64">
        <f t="shared" si="5"/>
        <v>319.93</v>
      </c>
      <c r="M68" s="62">
        <v>479.9</v>
      </c>
      <c r="N68" s="67"/>
      <c r="O68" s="65" t="s">
        <v>110</v>
      </c>
      <c r="Q68" s="7">
        <f t="shared" si="7"/>
        <v>209.3</v>
      </c>
      <c r="R68" s="7">
        <f t="shared" si="8"/>
        <v>104.65</v>
      </c>
      <c r="S68" s="7">
        <f t="shared" si="9"/>
        <v>41.860000000000014</v>
      </c>
      <c r="T68" s="7">
        <f t="shared" si="10"/>
        <v>62.79000000000002</v>
      </c>
    </row>
    <row r="69" spans="1:22" ht="22.95" hidden="1" customHeight="1">
      <c r="A69" s="156">
        <v>67</v>
      </c>
      <c r="B69" s="84">
        <v>243633</v>
      </c>
      <c r="C69" s="163" t="s">
        <v>100</v>
      </c>
      <c r="D69" s="160" t="s">
        <v>210</v>
      </c>
      <c r="E69" s="163" t="s">
        <v>325</v>
      </c>
      <c r="F69" s="86" t="s">
        <v>429</v>
      </c>
      <c r="G69" s="76" t="s">
        <v>103</v>
      </c>
      <c r="H69" s="156" t="s">
        <v>71</v>
      </c>
      <c r="I69" s="10" t="s">
        <v>484</v>
      </c>
      <c r="J69" s="62">
        <v>399</v>
      </c>
      <c r="K69" s="63">
        <f t="shared" si="4"/>
        <v>27.930000000000007</v>
      </c>
      <c r="L69" s="64">
        <f t="shared" si="5"/>
        <v>426.93</v>
      </c>
      <c r="M69" s="62">
        <v>640.4</v>
      </c>
      <c r="N69" s="67"/>
      <c r="O69" s="65" t="s">
        <v>516</v>
      </c>
      <c r="Q69" s="7">
        <f t="shared" si="7"/>
        <v>279.3</v>
      </c>
      <c r="R69" s="7">
        <f t="shared" si="8"/>
        <v>139.65</v>
      </c>
      <c r="S69" s="7">
        <f t="shared" si="9"/>
        <v>55.860000000000014</v>
      </c>
      <c r="T69" s="7">
        <f t="shared" si="10"/>
        <v>83.79000000000002</v>
      </c>
    </row>
    <row r="70" spans="1:22" ht="22.95" hidden="1" customHeight="1">
      <c r="A70" s="156">
        <v>68</v>
      </c>
      <c r="B70" s="84">
        <v>243633</v>
      </c>
      <c r="C70" s="163" t="s">
        <v>100</v>
      </c>
      <c r="D70" s="160" t="s">
        <v>211</v>
      </c>
      <c r="E70" s="163" t="s">
        <v>326</v>
      </c>
      <c r="F70" s="86" t="s">
        <v>430</v>
      </c>
      <c r="G70" s="76" t="s">
        <v>103</v>
      </c>
      <c r="H70" s="156" t="s">
        <v>71</v>
      </c>
      <c r="I70" s="10" t="s">
        <v>483</v>
      </c>
      <c r="J70" s="62">
        <v>499</v>
      </c>
      <c r="K70" s="63">
        <f t="shared" si="4"/>
        <v>34.930000000000064</v>
      </c>
      <c r="L70" s="64">
        <f t="shared" si="5"/>
        <v>533.93000000000006</v>
      </c>
      <c r="M70" s="62">
        <v>801</v>
      </c>
      <c r="N70" s="67"/>
      <c r="O70" s="60" t="s">
        <v>91</v>
      </c>
      <c r="Q70" s="7">
        <f t="shared" si="7"/>
        <v>349.3</v>
      </c>
      <c r="R70" s="7">
        <f t="shared" si="8"/>
        <v>174.65</v>
      </c>
      <c r="S70" s="7">
        <f t="shared" si="9"/>
        <v>69.860000000000014</v>
      </c>
      <c r="T70" s="7">
        <f t="shared" si="10"/>
        <v>104.79000000000002</v>
      </c>
    </row>
    <row r="71" spans="1:22" ht="22.95" hidden="1" customHeight="1">
      <c r="A71" s="156">
        <v>69</v>
      </c>
      <c r="B71" s="84">
        <v>243633</v>
      </c>
      <c r="C71" s="163" t="s">
        <v>100</v>
      </c>
      <c r="D71" s="160" t="s">
        <v>212</v>
      </c>
      <c r="E71" s="163" t="s">
        <v>327</v>
      </c>
      <c r="F71" s="86" t="s">
        <v>431</v>
      </c>
      <c r="G71" s="76" t="s">
        <v>103</v>
      </c>
      <c r="H71" s="156" t="s">
        <v>71</v>
      </c>
      <c r="I71" s="10" t="s">
        <v>484</v>
      </c>
      <c r="J71" s="62">
        <v>399</v>
      </c>
      <c r="K71" s="63">
        <f t="shared" si="4"/>
        <v>27.930000000000007</v>
      </c>
      <c r="L71" s="64">
        <f t="shared" si="5"/>
        <v>426.93</v>
      </c>
      <c r="M71" s="62">
        <v>640.41</v>
      </c>
      <c r="N71" s="67"/>
      <c r="O71" s="65" t="s">
        <v>110</v>
      </c>
      <c r="Q71" s="7">
        <f t="shared" si="7"/>
        <v>279.3</v>
      </c>
      <c r="R71" s="7">
        <f t="shared" si="8"/>
        <v>139.65</v>
      </c>
      <c r="S71" s="7">
        <f t="shared" si="9"/>
        <v>55.860000000000014</v>
      </c>
      <c r="T71" s="7">
        <f t="shared" si="10"/>
        <v>83.79000000000002</v>
      </c>
    </row>
    <row r="72" spans="1:22" ht="22.95" hidden="1" customHeight="1">
      <c r="A72" s="156">
        <v>70</v>
      </c>
      <c r="B72" s="84">
        <v>243633</v>
      </c>
      <c r="C72" s="163" t="s">
        <v>100</v>
      </c>
      <c r="D72" s="160" t="s">
        <v>213</v>
      </c>
      <c r="E72" s="163" t="s">
        <v>328</v>
      </c>
      <c r="F72" s="86" t="s">
        <v>432</v>
      </c>
      <c r="G72" s="76" t="s">
        <v>103</v>
      </c>
      <c r="H72" s="156" t="s">
        <v>71</v>
      </c>
      <c r="I72" s="10" t="s">
        <v>104</v>
      </c>
      <c r="J72" s="62">
        <v>299</v>
      </c>
      <c r="K72" s="63">
        <f t="shared" si="4"/>
        <v>20.930000000000007</v>
      </c>
      <c r="L72" s="64">
        <f t="shared" si="5"/>
        <v>319.93</v>
      </c>
      <c r="M72" s="62">
        <v>480</v>
      </c>
      <c r="N72" s="67"/>
      <c r="O72" s="65" t="s">
        <v>110</v>
      </c>
      <c r="Q72" s="7">
        <f t="shared" si="7"/>
        <v>209.3</v>
      </c>
      <c r="R72" s="7">
        <f t="shared" si="8"/>
        <v>104.65</v>
      </c>
      <c r="S72" s="7">
        <f t="shared" si="9"/>
        <v>41.860000000000014</v>
      </c>
      <c r="T72" s="7">
        <f t="shared" si="10"/>
        <v>62.79000000000002</v>
      </c>
    </row>
    <row r="73" spans="1:22" ht="22.95" hidden="1" customHeight="1">
      <c r="A73" s="156">
        <v>71</v>
      </c>
      <c r="B73" s="84">
        <v>243634</v>
      </c>
      <c r="C73" s="163" t="s">
        <v>263</v>
      </c>
      <c r="D73" s="160" t="s">
        <v>214</v>
      </c>
      <c r="E73" s="163" t="s">
        <v>329</v>
      </c>
      <c r="F73" s="86" t="s">
        <v>433</v>
      </c>
      <c r="G73" s="76" t="s">
        <v>517</v>
      </c>
      <c r="H73" s="156" t="s">
        <v>71</v>
      </c>
      <c r="I73" s="10" t="s">
        <v>72</v>
      </c>
      <c r="J73" s="62">
        <v>299</v>
      </c>
      <c r="K73" s="63">
        <f t="shared" si="4"/>
        <v>20.930000000000007</v>
      </c>
      <c r="L73" s="64">
        <f t="shared" si="5"/>
        <v>319.93</v>
      </c>
      <c r="M73" s="62">
        <v>480</v>
      </c>
      <c r="N73" s="67"/>
      <c r="O73" s="60" t="s">
        <v>91</v>
      </c>
      <c r="Q73" s="7">
        <f t="shared" si="7"/>
        <v>209.3</v>
      </c>
      <c r="R73" s="7">
        <f t="shared" si="8"/>
        <v>104.65</v>
      </c>
      <c r="S73" s="7">
        <f t="shared" si="9"/>
        <v>41.860000000000014</v>
      </c>
      <c r="T73" s="7">
        <f t="shared" si="10"/>
        <v>62.79000000000002</v>
      </c>
    </row>
    <row r="74" spans="1:22" ht="22.95" hidden="1" customHeight="1">
      <c r="A74" s="156">
        <v>72</v>
      </c>
      <c r="B74" s="84">
        <v>243634</v>
      </c>
      <c r="C74" s="163" t="s">
        <v>100</v>
      </c>
      <c r="D74" s="160" t="s">
        <v>215</v>
      </c>
      <c r="E74" s="163" t="s">
        <v>330</v>
      </c>
      <c r="F74" s="86" t="s">
        <v>434</v>
      </c>
      <c r="G74" s="76" t="s">
        <v>103</v>
      </c>
      <c r="H74" s="156" t="s">
        <v>71</v>
      </c>
      <c r="I74" s="10" t="s">
        <v>81</v>
      </c>
      <c r="J74" s="62">
        <v>399</v>
      </c>
      <c r="K74" s="63">
        <f t="shared" si="4"/>
        <v>27.930000000000007</v>
      </c>
      <c r="L74" s="64">
        <f t="shared" si="5"/>
        <v>426.93</v>
      </c>
      <c r="M74" s="62">
        <v>626.16999999999996</v>
      </c>
      <c r="N74" s="67"/>
      <c r="O74" s="60" t="s">
        <v>91</v>
      </c>
      <c r="Q74" s="7">
        <f t="shared" si="7"/>
        <v>279.3</v>
      </c>
      <c r="R74" s="7">
        <f t="shared" si="8"/>
        <v>139.65</v>
      </c>
      <c r="S74" s="7">
        <f t="shared" si="9"/>
        <v>55.860000000000014</v>
      </c>
      <c r="T74" s="7">
        <f t="shared" si="10"/>
        <v>83.79000000000002</v>
      </c>
    </row>
    <row r="75" spans="1:22" ht="22.95" hidden="1" customHeight="1">
      <c r="A75" s="156">
        <v>73</v>
      </c>
      <c r="B75" s="84">
        <v>243634</v>
      </c>
      <c r="C75" s="163" t="s">
        <v>264</v>
      </c>
      <c r="D75" s="160" t="s">
        <v>216</v>
      </c>
      <c r="E75" s="163" t="s">
        <v>331</v>
      </c>
      <c r="F75" s="86" t="s">
        <v>435</v>
      </c>
      <c r="G75" s="76" t="s">
        <v>518</v>
      </c>
      <c r="H75" s="156" t="s">
        <v>71</v>
      </c>
      <c r="I75" s="10" t="s">
        <v>483</v>
      </c>
      <c r="J75" s="62">
        <v>299</v>
      </c>
      <c r="K75" s="63">
        <f t="shared" si="4"/>
        <v>20.930000000000007</v>
      </c>
      <c r="L75" s="64">
        <f t="shared" si="5"/>
        <v>319.93</v>
      </c>
      <c r="M75" s="62">
        <v>469.24</v>
      </c>
      <c r="N75" s="67"/>
      <c r="O75" s="60" t="s">
        <v>91</v>
      </c>
      <c r="Q75" s="7">
        <f t="shared" si="7"/>
        <v>209.3</v>
      </c>
      <c r="R75" s="7">
        <f t="shared" si="8"/>
        <v>104.65</v>
      </c>
      <c r="S75" s="7">
        <f t="shared" si="9"/>
        <v>41.860000000000014</v>
      </c>
      <c r="T75" s="7">
        <f t="shared" si="10"/>
        <v>62.79000000000002</v>
      </c>
      <c r="V75" s="3"/>
    </row>
    <row r="76" spans="1:22" ht="22.95" hidden="1" customHeight="1">
      <c r="A76" s="156">
        <v>74</v>
      </c>
      <c r="B76" s="84">
        <v>243634</v>
      </c>
      <c r="C76" s="163" t="s">
        <v>100</v>
      </c>
      <c r="D76" s="160" t="s">
        <v>217</v>
      </c>
      <c r="E76" s="163" t="s">
        <v>332</v>
      </c>
      <c r="F76" s="86" t="s">
        <v>436</v>
      </c>
      <c r="G76" s="76" t="s">
        <v>103</v>
      </c>
      <c r="H76" s="156" t="s">
        <v>71</v>
      </c>
      <c r="I76" s="10" t="s">
        <v>104</v>
      </c>
      <c r="J76" s="62">
        <v>299</v>
      </c>
      <c r="K76" s="63">
        <f t="shared" si="4"/>
        <v>20.930000000000007</v>
      </c>
      <c r="L76" s="64">
        <f t="shared" si="5"/>
        <v>319.93</v>
      </c>
      <c r="M76" s="62">
        <v>469.24</v>
      </c>
      <c r="N76" s="67"/>
      <c r="O76" s="60" t="s">
        <v>91</v>
      </c>
      <c r="Q76" s="7">
        <f t="shared" si="7"/>
        <v>209.3</v>
      </c>
      <c r="R76" s="7">
        <f t="shared" si="8"/>
        <v>104.65</v>
      </c>
      <c r="S76" s="7">
        <f t="shared" si="9"/>
        <v>41.860000000000014</v>
      </c>
      <c r="T76" s="7">
        <f t="shared" si="10"/>
        <v>62.79000000000002</v>
      </c>
    </row>
    <row r="77" spans="1:22" ht="22.95" hidden="1" customHeight="1">
      <c r="A77" s="156">
        <v>75</v>
      </c>
      <c r="B77" s="84">
        <v>243635</v>
      </c>
      <c r="C77" s="163" t="s">
        <v>100</v>
      </c>
      <c r="D77" s="160" t="s">
        <v>218</v>
      </c>
      <c r="E77" s="160" t="s">
        <v>333</v>
      </c>
      <c r="F77" s="86" t="s">
        <v>437</v>
      </c>
      <c r="G77" s="76" t="s">
        <v>519</v>
      </c>
      <c r="H77" s="156" t="s">
        <v>71</v>
      </c>
      <c r="I77" s="10" t="s">
        <v>479</v>
      </c>
      <c r="J77" s="62">
        <v>599</v>
      </c>
      <c r="K77" s="63">
        <f t="shared" si="4"/>
        <v>41.930000000000064</v>
      </c>
      <c r="L77" s="64">
        <f t="shared" si="5"/>
        <v>640.93000000000006</v>
      </c>
      <c r="M77" s="62">
        <v>919</v>
      </c>
      <c r="N77" s="67"/>
      <c r="O77" s="60" t="s">
        <v>91</v>
      </c>
      <c r="Q77" s="7">
        <f t="shared" si="7"/>
        <v>419.3</v>
      </c>
      <c r="R77" s="7">
        <f t="shared" si="8"/>
        <v>209.65</v>
      </c>
      <c r="S77" s="7">
        <f t="shared" si="9"/>
        <v>83.860000000000014</v>
      </c>
      <c r="T77" s="7">
        <f t="shared" si="10"/>
        <v>125.79000000000002</v>
      </c>
    </row>
    <row r="78" spans="1:22" ht="22.95" hidden="1" customHeight="1">
      <c r="A78" s="156">
        <v>76</v>
      </c>
      <c r="B78" s="84">
        <v>243635</v>
      </c>
      <c r="C78" s="169" t="s">
        <v>100</v>
      </c>
      <c r="D78" s="160" t="s">
        <v>219</v>
      </c>
      <c r="E78" s="160" t="s">
        <v>334</v>
      </c>
      <c r="F78" s="86" t="s">
        <v>438</v>
      </c>
      <c r="G78" s="76" t="s">
        <v>519</v>
      </c>
      <c r="H78" s="156" t="s">
        <v>71</v>
      </c>
      <c r="I78" s="10" t="s">
        <v>81</v>
      </c>
      <c r="J78" s="62">
        <v>399</v>
      </c>
      <c r="K78" s="63">
        <f t="shared" si="4"/>
        <v>27.930000000000007</v>
      </c>
      <c r="L78" s="64">
        <f t="shared" si="5"/>
        <v>426.93</v>
      </c>
      <c r="M78" s="62">
        <v>611.94000000000005</v>
      </c>
      <c r="N78" s="67"/>
      <c r="O78" s="60" t="s">
        <v>91</v>
      </c>
      <c r="Q78" s="7">
        <f t="shared" si="7"/>
        <v>279.3</v>
      </c>
      <c r="R78" s="7">
        <f t="shared" si="8"/>
        <v>139.65</v>
      </c>
      <c r="S78" s="7">
        <f t="shared" si="9"/>
        <v>55.860000000000014</v>
      </c>
      <c r="T78" s="7">
        <f t="shared" si="10"/>
        <v>83.79000000000002</v>
      </c>
    </row>
    <row r="79" spans="1:22" ht="22.95" hidden="1" customHeight="1">
      <c r="A79" s="156">
        <v>77</v>
      </c>
      <c r="B79" s="84">
        <v>243635</v>
      </c>
      <c r="C79" s="163" t="s">
        <v>100</v>
      </c>
      <c r="D79" s="160" t="s">
        <v>220</v>
      </c>
      <c r="E79" s="160" t="s">
        <v>335</v>
      </c>
      <c r="F79" s="86" t="s">
        <v>439</v>
      </c>
      <c r="G79" s="76" t="s">
        <v>519</v>
      </c>
      <c r="H79" s="156" t="s">
        <v>71</v>
      </c>
      <c r="I79" s="10" t="s">
        <v>104</v>
      </c>
      <c r="J79" s="62">
        <v>299</v>
      </c>
      <c r="K79" s="63">
        <f t="shared" si="4"/>
        <v>20.930000000000007</v>
      </c>
      <c r="L79" s="64">
        <f t="shared" si="5"/>
        <v>319.93</v>
      </c>
      <c r="M79" s="62">
        <v>566</v>
      </c>
      <c r="N79" s="67"/>
      <c r="O79" s="65" t="s">
        <v>110</v>
      </c>
      <c r="Q79" s="7">
        <f t="shared" si="7"/>
        <v>209.3</v>
      </c>
      <c r="R79" s="7">
        <f t="shared" si="8"/>
        <v>104.65</v>
      </c>
      <c r="S79" s="7">
        <f t="shared" si="9"/>
        <v>41.860000000000014</v>
      </c>
      <c r="T79" s="7">
        <f t="shared" si="10"/>
        <v>62.79000000000002</v>
      </c>
    </row>
    <row r="80" spans="1:22" ht="22.95" hidden="1" customHeight="1">
      <c r="A80" s="156">
        <v>78</v>
      </c>
      <c r="B80" s="84">
        <v>243636</v>
      </c>
      <c r="C80" s="163" t="s">
        <v>100</v>
      </c>
      <c r="D80" s="160" t="s">
        <v>221</v>
      </c>
      <c r="E80" s="160" t="s">
        <v>336</v>
      </c>
      <c r="F80" s="86" t="s">
        <v>440</v>
      </c>
      <c r="G80" s="76" t="s">
        <v>519</v>
      </c>
      <c r="H80" s="156" t="s">
        <v>71</v>
      </c>
      <c r="I80" s="10" t="s">
        <v>479</v>
      </c>
      <c r="J80" s="62">
        <v>599</v>
      </c>
      <c r="K80" s="63">
        <f t="shared" si="4"/>
        <v>41.930000000000064</v>
      </c>
      <c r="L80" s="64">
        <f t="shared" si="5"/>
        <v>640.93000000000006</v>
      </c>
      <c r="M80" s="62">
        <v>897.31</v>
      </c>
      <c r="N80" s="67"/>
      <c r="O80" s="60" t="s">
        <v>91</v>
      </c>
      <c r="Q80" s="7">
        <f t="shared" si="7"/>
        <v>419.3</v>
      </c>
      <c r="R80" s="7">
        <f t="shared" si="8"/>
        <v>209.65</v>
      </c>
      <c r="S80" s="7">
        <f t="shared" si="9"/>
        <v>83.860000000000014</v>
      </c>
      <c r="T80" s="7">
        <f t="shared" si="10"/>
        <v>125.79000000000002</v>
      </c>
    </row>
    <row r="81" spans="1:20" ht="22.95" hidden="1" customHeight="1">
      <c r="A81" s="156">
        <v>79</v>
      </c>
      <c r="B81" s="84">
        <v>243636</v>
      </c>
      <c r="C81" s="163" t="s">
        <v>100</v>
      </c>
      <c r="D81" s="160" t="s">
        <v>222</v>
      </c>
      <c r="E81" s="160" t="s">
        <v>337</v>
      </c>
      <c r="F81" s="86" t="s">
        <v>441</v>
      </c>
      <c r="G81" s="76" t="s">
        <v>103</v>
      </c>
      <c r="H81" s="156" t="s">
        <v>71</v>
      </c>
      <c r="I81" s="10" t="s">
        <v>104</v>
      </c>
      <c r="J81" s="62">
        <v>299</v>
      </c>
      <c r="K81" s="63">
        <f t="shared" si="4"/>
        <v>20.930000000000007</v>
      </c>
      <c r="L81" s="64">
        <f t="shared" si="5"/>
        <v>319.93</v>
      </c>
      <c r="M81" s="62">
        <v>554.9</v>
      </c>
      <c r="N81" s="67"/>
      <c r="O81" s="60" t="s">
        <v>91</v>
      </c>
      <c r="Q81" s="7">
        <f t="shared" si="7"/>
        <v>209.3</v>
      </c>
      <c r="R81" s="7">
        <f t="shared" si="8"/>
        <v>104.65</v>
      </c>
      <c r="S81" s="7">
        <f t="shared" si="9"/>
        <v>41.860000000000014</v>
      </c>
      <c r="T81" s="7">
        <f t="shared" si="10"/>
        <v>62.79000000000002</v>
      </c>
    </row>
    <row r="82" spans="1:20" ht="22.95" hidden="1" customHeight="1">
      <c r="A82" s="156">
        <v>80</v>
      </c>
      <c r="B82" s="84">
        <v>243637</v>
      </c>
      <c r="C82" s="163" t="s">
        <v>100</v>
      </c>
      <c r="D82" s="160" t="s">
        <v>223</v>
      </c>
      <c r="E82" s="160" t="s">
        <v>338</v>
      </c>
      <c r="F82" s="86" t="s">
        <v>442</v>
      </c>
      <c r="G82" s="76" t="s">
        <v>519</v>
      </c>
      <c r="H82" s="156" t="s">
        <v>71</v>
      </c>
      <c r="I82" s="10" t="s">
        <v>104</v>
      </c>
      <c r="J82" s="62">
        <v>299</v>
      </c>
      <c r="K82" s="63">
        <f t="shared" ref="K82:K114" si="11">L82-J82</f>
        <v>20.930000000000007</v>
      </c>
      <c r="L82" s="64">
        <f t="shared" ref="L82:L114" si="12">J82*1.07</f>
        <v>319.93</v>
      </c>
      <c r="M82" s="62">
        <v>437.26</v>
      </c>
      <c r="N82" s="67"/>
      <c r="O82" s="60" t="s">
        <v>91</v>
      </c>
      <c r="Q82" s="7">
        <f t="shared" si="7"/>
        <v>209.3</v>
      </c>
      <c r="R82" s="7">
        <f t="shared" si="8"/>
        <v>104.65</v>
      </c>
      <c r="S82" s="7">
        <f t="shared" si="9"/>
        <v>41.860000000000014</v>
      </c>
      <c r="T82" s="7">
        <f t="shared" si="10"/>
        <v>62.79000000000002</v>
      </c>
    </row>
    <row r="83" spans="1:20" ht="22.95" hidden="1" customHeight="1">
      <c r="A83" s="156">
        <v>81</v>
      </c>
      <c r="B83" s="84">
        <v>243637</v>
      </c>
      <c r="C83" s="163" t="s">
        <v>100</v>
      </c>
      <c r="D83" s="160" t="s">
        <v>224</v>
      </c>
      <c r="E83" s="160" t="s">
        <v>339</v>
      </c>
      <c r="F83" s="86" t="s">
        <v>443</v>
      </c>
      <c r="G83" s="76" t="s">
        <v>519</v>
      </c>
      <c r="H83" s="156" t="s">
        <v>71</v>
      </c>
      <c r="I83" s="10" t="s">
        <v>479</v>
      </c>
      <c r="J83" s="62">
        <v>599</v>
      </c>
      <c r="K83" s="63">
        <f t="shared" si="11"/>
        <v>41.930000000000064</v>
      </c>
      <c r="L83" s="64">
        <f t="shared" si="12"/>
        <v>640.93000000000006</v>
      </c>
      <c r="M83" s="62">
        <v>875.96</v>
      </c>
      <c r="N83" s="67"/>
      <c r="O83" s="77" t="s">
        <v>23</v>
      </c>
      <c r="Q83" s="7">
        <f t="shared" si="7"/>
        <v>419.3</v>
      </c>
      <c r="R83" s="7">
        <f t="shared" si="8"/>
        <v>209.65</v>
      </c>
      <c r="S83" s="7">
        <f t="shared" si="9"/>
        <v>83.860000000000014</v>
      </c>
      <c r="T83" s="7">
        <f t="shared" si="10"/>
        <v>125.79000000000002</v>
      </c>
    </row>
    <row r="84" spans="1:20" ht="22.95" hidden="1" customHeight="1">
      <c r="A84" s="156">
        <v>82</v>
      </c>
      <c r="B84" s="84">
        <v>243637</v>
      </c>
      <c r="C84" s="163" t="s">
        <v>100</v>
      </c>
      <c r="D84" s="160" t="s">
        <v>225</v>
      </c>
      <c r="E84" s="160" t="s">
        <v>340</v>
      </c>
      <c r="F84" s="86" t="s">
        <v>444</v>
      </c>
      <c r="G84" s="76" t="s">
        <v>519</v>
      </c>
      <c r="H84" s="156" t="s">
        <v>71</v>
      </c>
      <c r="I84" s="10" t="s">
        <v>104</v>
      </c>
      <c r="J84" s="62">
        <v>299</v>
      </c>
      <c r="K84" s="63">
        <f t="shared" si="11"/>
        <v>20.930000000000007</v>
      </c>
      <c r="L84" s="64">
        <f t="shared" si="12"/>
        <v>319.93</v>
      </c>
      <c r="M84" s="62">
        <v>437.26</v>
      </c>
      <c r="N84" s="67"/>
      <c r="O84" s="60" t="s">
        <v>91</v>
      </c>
      <c r="Q84" s="7">
        <f t="shared" si="7"/>
        <v>209.3</v>
      </c>
      <c r="R84" s="7">
        <f t="shared" si="8"/>
        <v>104.65</v>
      </c>
      <c r="S84" s="7">
        <f t="shared" si="9"/>
        <v>41.860000000000014</v>
      </c>
      <c r="T84" s="7">
        <f t="shared" si="10"/>
        <v>62.79000000000002</v>
      </c>
    </row>
    <row r="85" spans="1:20" ht="22.95" hidden="1" customHeight="1">
      <c r="A85" s="156">
        <v>83</v>
      </c>
      <c r="B85" s="84">
        <v>243637</v>
      </c>
      <c r="C85" s="163" t="s">
        <v>100</v>
      </c>
      <c r="D85" s="160" t="s">
        <v>226</v>
      </c>
      <c r="E85" s="160" t="s">
        <v>341</v>
      </c>
      <c r="F85" s="86" t="s">
        <v>445</v>
      </c>
      <c r="G85" s="76" t="s">
        <v>519</v>
      </c>
      <c r="H85" s="156" t="s">
        <v>71</v>
      </c>
      <c r="I85" s="10" t="s">
        <v>81</v>
      </c>
      <c r="J85" s="62">
        <v>399</v>
      </c>
      <c r="K85" s="63">
        <f t="shared" si="11"/>
        <v>27.930000000000007</v>
      </c>
      <c r="L85" s="64">
        <f t="shared" si="12"/>
        <v>426.93</v>
      </c>
      <c r="M85" s="62">
        <v>583.48</v>
      </c>
      <c r="N85" s="67"/>
      <c r="O85" s="60" t="s">
        <v>91</v>
      </c>
      <c r="Q85" s="7">
        <f t="shared" si="7"/>
        <v>279.3</v>
      </c>
      <c r="R85" s="7">
        <f t="shared" si="8"/>
        <v>139.65</v>
      </c>
      <c r="S85" s="7">
        <f t="shared" si="9"/>
        <v>55.860000000000014</v>
      </c>
      <c r="T85" s="7">
        <f t="shared" si="10"/>
        <v>83.79000000000002</v>
      </c>
    </row>
    <row r="86" spans="1:20" ht="22.95" hidden="1" customHeight="1">
      <c r="A86" s="156">
        <v>84</v>
      </c>
      <c r="B86" s="84">
        <v>243638</v>
      </c>
      <c r="C86" s="163" t="s">
        <v>100</v>
      </c>
      <c r="D86" s="160" t="s">
        <v>227</v>
      </c>
      <c r="E86" s="160" t="s">
        <v>342</v>
      </c>
      <c r="F86" s="86" t="s">
        <v>446</v>
      </c>
      <c r="G86" s="76" t="s">
        <v>519</v>
      </c>
      <c r="H86" s="156" t="s">
        <v>71</v>
      </c>
      <c r="I86" s="10" t="s">
        <v>483</v>
      </c>
      <c r="J86" s="62">
        <v>499</v>
      </c>
      <c r="K86" s="63">
        <f t="shared" si="11"/>
        <v>34.930000000000064</v>
      </c>
      <c r="L86" s="64">
        <f t="shared" si="12"/>
        <v>533.93000000000006</v>
      </c>
      <c r="M86" s="62">
        <v>712</v>
      </c>
      <c r="N86" s="67"/>
      <c r="O86" s="77" t="s">
        <v>23</v>
      </c>
      <c r="Q86" s="7">
        <f t="shared" si="7"/>
        <v>349.3</v>
      </c>
      <c r="R86" s="7">
        <f t="shared" si="8"/>
        <v>174.65</v>
      </c>
      <c r="S86" s="7">
        <f t="shared" si="9"/>
        <v>69.860000000000014</v>
      </c>
      <c r="T86" s="7">
        <f t="shared" si="10"/>
        <v>104.79000000000002</v>
      </c>
    </row>
    <row r="87" spans="1:20" ht="22.95" hidden="1" customHeight="1">
      <c r="A87" s="156">
        <v>85</v>
      </c>
      <c r="B87" s="84">
        <v>243638</v>
      </c>
      <c r="C87" s="163" t="s">
        <v>100</v>
      </c>
      <c r="D87" s="160" t="s">
        <v>228</v>
      </c>
      <c r="E87" s="160" t="s">
        <v>343</v>
      </c>
      <c r="F87" s="86" t="s">
        <v>447</v>
      </c>
      <c r="G87" s="76" t="s">
        <v>519</v>
      </c>
      <c r="H87" s="156" t="s">
        <v>71</v>
      </c>
      <c r="I87" s="10" t="s">
        <v>479</v>
      </c>
      <c r="J87" s="62">
        <v>599</v>
      </c>
      <c r="K87" s="63">
        <f t="shared" si="11"/>
        <v>41.930000000000064</v>
      </c>
      <c r="L87" s="64">
        <f t="shared" si="12"/>
        <v>640.93000000000006</v>
      </c>
      <c r="M87" s="62">
        <v>854.58</v>
      </c>
      <c r="N87" s="67"/>
      <c r="O87" s="60" t="s">
        <v>91</v>
      </c>
      <c r="Q87" s="7">
        <f t="shared" si="7"/>
        <v>419.3</v>
      </c>
      <c r="R87" s="7">
        <f t="shared" si="8"/>
        <v>209.65</v>
      </c>
      <c r="S87" s="7">
        <f t="shared" si="9"/>
        <v>83.860000000000014</v>
      </c>
      <c r="T87" s="7">
        <f t="shared" si="10"/>
        <v>125.79000000000002</v>
      </c>
    </row>
    <row r="88" spans="1:20" ht="22.95" hidden="1" customHeight="1">
      <c r="A88" s="156">
        <v>86</v>
      </c>
      <c r="B88" s="84">
        <v>243638</v>
      </c>
      <c r="C88" s="163" t="s">
        <v>266</v>
      </c>
      <c r="D88" s="160" t="s">
        <v>229</v>
      </c>
      <c r="E88" s="160" t="s">
        <v>344</v>
      </c>
      <c r="F88" s="86" t="s">
        <v>448</v>
      </c>
      <c r="G88" s="76" t="s">
        <v>520</v>
      </c>
      <c r="H88" s="156" t="s">
        <v>71</v>
      </c>
      <c r="I88" s="10" t="s">
        <v>81</v>
      </c>
      <c r="J88" s="62">
        <v>399</v>
      </c>
      <c r="K88" s="63">
        <f t="shared" si="11"/>
        <v>27.930000000000007</v>
      </c>
      <c r="L88" s="64">
        <f t="shared" si="12"/>
        <v>426.93</v>
      </c>
      <c r="M88" s="62">
        <v>569.24</v>
      </c>
      <c r="N88" s="67"/>
      <c r="O88" s="60" t="s">
        <v>91</v>
      </c>
      <c r="Q88" s="7">
        <f t="shared" si="7"/>
        <v>279.3</v>
      </c>
      <c r="R88" s="7">
        <f t="shared" si="8"/>
        <v>139.65</v>
      </c>
      <c r="S88" s="7">
        <f t="shared" si="9"/>
        <v>55.860000000000014</v>
      </c>
      <c r="T88" s="7">
        <f t="shared" si="10"/>
        <v>83.79000000000002</v>
      </c>
    </row>
    <row r="89" spans="1:20" ht="22.95" hidden="1" customHeight="1">
      <c r="A89" s="156">
        <v>87</v>
      </c>
      <c r="B89" s="84">
        <v>243638</v>
      </c>
      <c r="C89" s="163" t="s">
        <v>100</v>
      </c>
      <c r="D89" s="160" t="s">
        <v>230</v>
      </c>
      <c r="E89" s="160" t="s">
        <v>345</v>
      </c>
      <c r="F89" s="86" t="s">
        <v>449</v>
      </c>
      <c r="G89" s="76" t="s">
        <v>519</v>
      </c>
      <c r="H89" s="156" t="s">
        <v>71</v>
      </c>
      <c r="I89" s="10" t="s">
        <v>483</v>
      </c>
      <c r="J89" s="62">
        <v>499</v>
      </c>
      <c r="K89" s="63">
        <f t="shared" si="11"/>
        <v>34.930000000000064</v>
      </c>
      <c r="L89" s="64">
        <f t="shared" si="12"/>
        <v>533.93000000000006</v>
      </c>
      <c r="M89" s="62">
        <v>711.92</v>
      </c>
      <c r="N89" s="67"/>
      <c r="O89" s="65" t="s">
        <v>110</v>
      </c>
      <c r="Q89" s="7">
        <f t="shared" si="7"/>
        <v>349.3</v>
      </c>
      <c r="R89" s="7">
        <f t="shared" si="8"/>
        <v>174.65</v>
      </c>
      <c r="S89" s="7">
        <f t="shared" si="9"/>
        <v>69.860000000000014</v>
      </c>
      <c r="T89" s="7">
        <f t="shared" si="10"/>
        <v>104.79000000000002</v>
      </c>
    </row>
    <row r="90" spans="1:20" ht="22.95" hidden="1" customHeight="1">
      <c r="A90" s="156">
        <v>88</v>
      </c>
      <c r="B90" s="84">
        <v>243638</v>
      </c>
      <c r="C90" s="163" t="s">
        <v>68</v>
      </c>
      <c r="D90" s="160" t="s">
        <v>231</v>
      </c>
      <c r="E90" s="160" t="s">
        <v>346</v>
      </c>
      <c r="F90" s="86" t="s">
        <v>450</v>
      </c>
      <c r="G90" s="76" t="s">
        <v>521</v>
      </c>
      <c r="H90" s="156" t="s">
        <v>71</v>
      </c>
      <c r="I90" s="10" t="s">
        <v>81</v>
      </c>
      <c r="J90" s="62">
        <v>299</v>
      </c>
      <c r="K90" s="63">
        <f t="shared" si="11"/>
        <v>20.930000000000007</v>
      </c>
      <c r="L90" s="64">
        <f t="shared" si="12"/>
        <v>319.93</v>
      </c>
      <c r="M90" s="62">
        <v>426.58</v>
      </c>
      <c r="N90" s="67"/>
      <c r="O90" s="60" t="s">
        <v>91</v>
      </c>
      <c r="Q90" s="7">
        <f t="shared" si="7"/>
        <v>209.3</v>
      </c>
      <c r="R90" s="7">
        <f t="shared" si="8"/>
        <v>104.65</v>
      </c>
      <c r="S90" s="7">
        <f t="shared" si="9"/>
        <v>41.860000000000014</v>
      </c>
      <c r="T90" s="7">
        <f t="shared" si="10"/>
        <v>62.79000000000002</v>
      </c>
    </row>
    <row r="91" spans="1:20" ht="22.95" hidden="1" customHeight="1">
      <c r="A91" s="156">
        <v>89</v>
      </c>
      <c r="B91" s="84">
        <v>243638</v>
      </c>
      <c r="C91" s="163" t="s">
        <v>100</v>
      </c>
      <c r="D91" s="160" t="s">
        <v>232</v>
      </c>
      <c r="E91" s="160" t="s">
        <v>347</v>
      </c>
      <c r="F91" s="86" t="s">
        <v>451</v>
      </c>
      <c r="G91" s="76" t="s">
        <v>519</v>
      </c>
      <c r="H91" s="156" t="s">
        <v>71</v>
      </c>
      <c r="I91" s="10" t="s">
        <v>104</v>
      </c>
      <c r="J91" s="62">
        <v>299</v>
      </c>
      <c r="K91" s="63">
        <f t="shared" si="11"/>
        <v>20.930000000000007</v>
      </c>
      <c r="L91" s="64">
        <f t="shared" si="12"/>
        <v>319.93</v>
      </c>
      <c r="M91" s="62">
        <v>426.58</v>
      </c>
      <c r="N91" s="67"/>
      <c r="O91" s="65" t="s">
        <v>110</v>
      </c>
      <c r="Q91" s="7">
        <f t="shared" si="7"/>
        <v>209.3</v>
      </c>
      <c r="R91" s="7">
        <f t="shared" si="8"/>
        <v>104.65</v>
      </c>
      <c r="S91" s="7">
        <f t="shared" si="9"/>
        <v>41.860000000000014</v>
      </c>
      <c r="T91" s="7">
        <f t="shared" si="10"/>
        <v>62.79000000000002</v>
      </c>
    </row>
    <row r="92" spans="1:20" ht="22.95" hidden="1" customHeight="1">
      <c r="A92" s="156">
        <v>90</v>
      </c>
      <c r="B92" s="84">
        <v>243638</v>
      </c>
      <c r="C92" s="163" t="s">
        <v>73</v>
      </c>
      <c r="D92" s="160" t="s">
        <v>233</v>
      </c>
      <c r="E92" s="160" t="s">
        <v>348</v>
      </c>
      <c r="F92" s="86" t="s">
        <v>452</v>
      </c>
      <c r="G92" s="76" t="s">
        <v>522</v>
      </c>
      <c r="H92" s="156" t="s">
        <v>71</v>
      </c>
      <c r="I92" s="10" t="s">
        <v>483</v>
      </c>
      <c r="J92" s="62">
        <v>299</v>
      </c>
      <c r="K92" s="63">
        <f t="shared" si="11"/>
        <v>20.930000000000007</v>
      </c>
      <c r="L92" s="64">
        <f t="shared" si="12"/>
        <v>319.93</v>
      </c>
      <c r="M92" s="62">
        <v>426.58</v>
      </c>
      <c r="N92" s="67"/>
      <c r="O92" s="60" t="s">
        <v>91</v>
      </c>
      <c r="Q92" s="7">
        <f t="shared" si="7"/>
        <v>209.3</v>
      </c>
      <c r="R92" s="7">
        <f t="shared" si="8"/>
        <v>104.65</v>
      </c>
      <c r="S92" s="7">
        <f t="shared" si="9"/>
        <v>41.860000000000014</v>
      </c>
      <c r="T92" s="7">
        <f t="shared" si="10"/>
        <v>62.79000000000002</v>
      </c>
    </row>
    <row r="93" spans="1:20" ht="22.95" hidden="1" customHeight="1">
      <c r="A93" s="156">
        <v>91</v>
      </c>
      <c r="B93" s="84">
        <v>243638</v>
      </c>
      <c r="C93" s="163" t="s">
        <v>263</v>
      </c>
      <c r="D93" s="160" t="s">
        <v>234</v>
      </c>
      <c r="E93" s="160" t="s">
        <v>349</v>
      </c>
      <c r="F93" s="86" t="s">
        <v>453</v>
      </c>
      <c r="G93" s="76" t="s">
        <v>523</v>
      </c>
      <c r="H93" s="156" t="s">
        <v>71</v>
      </c>
      <c r="I93" s="10" t="s">
        <v>485</v>
      </c>
      <c r="J93" s="62">
        <v>499</v>
      </c>
      <c r="K93" s="63">
        <f t="shared" si="11"/>
        <v>34.930000000000064</v>
      </c>
      <c r="L93" s="64">
        <f t="shared" si="12"/>
        <v>533.93000000000006</v>
      </c>
      <c r="M93" s="62">
        <v>712</v>
      </c>
      <c r="N93" s="67"/>
      <c r="O93" s="65" t="s">
        <v>489</v>
      </c>
      <c r="Q93" s="7">
        <f t="shared" si="7"/>
        <v>349.3</v>
      </c>
      <c r="R93" s="7">
        <f t="shared" si="8"/>
        <v>174.65</v>
      </c>
      <c r="S93" s="7">
        <f t="shared" si="9"/>
        <v>69.860000000000014</v>
      </c>
      <c r="T93" s="7">
        <f t="shared" si="10"/>
        <v>104.79000000000002</v>
      </c>
    </row>
    <row r="94" spans="1:20" ht="22.95" hidden="1" customHeight="1">
      <c r="A94" s="156">
        <v>92</v>
      </c>
      <c r="B94" s="84">
        <v>243638</v>
      </c>
      <c r="C94" s="163" t="s">
        <v>263</v>
      </c>
      <c r="D94" s="160" t="s">
        <v>235</v>
      </c>
      <c r="E94" s="160" t="s">
        <v>350</v>
      </c>
      <c r="F94" s="86" t="s">
        <v>454</v>
      </c>
      <c r="G94" s="76" t="s">
        <v>503</v>
      </c>
      <c r="H94" s="156" t="s">
        <v>86</v>
      </c>
      <c r="I94" s="10" t="s">
        <v>87</v>
      </c>
      <c r="J94" s="62">
        <v>399</v>
      </c>
      <c r="K94" s="63">
        <f t="shared" si="11"/>
        <v>27.930000000000007</v>
      </c>
      <c r="L94" s="64">
        <f t="shared" si="12"/>
        <v>426.93</v>
      </c>
      <c r="M94" s="62">
        <v>569.21</v>
      </c>
      <c r="N94" s="67"/>
      <c r="O94" s="60" t="s">
        <v>91</v>
      </c>
      <c r="Q94" s="7">
        <f t="shared" si="7"/>
        <v>279.3</v>
      </c>
      <c r="R94" s="7">
        <f t="shared" si="8"/>
        <v>139.65</v>
      </c>
      <c r="S94" s="7">
        <f t="shared" si="9"/>
        <v>55.860000000000014</v>
      </c>
      <c r="T94" s="7">
        <f t="shared" si="10"/>
        <v>83.79000000000002</v>
      </c>
    </row>
    <row r="95" spans="1:20" ht="22.95" hidden="1" customHeight="1">
      <c r="A95" s="156">
        <v>93</v>
      </c>
      <c r="B95" s="84">
        <v>243640</v>
      </c>
      <c r="C95" s="163" t="s">
        <v>100</v>
      </c>
      <c r="D95" s="160" t="s">
        <v>237</v>
      </c>
      <c r="E95" s="160" t="s">
        <v>352</v>
      </c>
      <c r="F95" s="86" t="s">
        <v>456</v>
      </c>
      <c r="G95" s="76" t="s">
        <v>519</v>
      </c>
      <c r="H95" s="156" t="s">
        <v>71</v>
      </c>
      <c r="I95" s="10" t="s">
        <v>483</v>
      </c>
      <c r="J95" s="62">
        <v>499</v>
      </c>
      <c r="K95" s="63">
        <f t="shared" si="11"/>
        <v>34.930000000000064</v>
      </c>
      <c r="L95" s="64">
        <f t="shared" si="12"/>
        <v>533.93000000000006</v>
      </c>
      <c r="M95" s="62">
        <v>677</v>
      </c>
      <c r="N95" s="67"/>
      <c r="O95" s="60" t="s">
        <v>91</v>
      </c>
      <c r="Q95" s="7">
        <f t="shared" si="7"/>
        <v>349.3</v>
      </c>
      <c r="R95" s="7">
        <f t="shared" si="8"/>
        <v>174.65</v>
      </c>
      <c r="S95" s="7">
        <f t="shared" si="9"/>
        <v>69.860000000000014</v>
      </c>
      <c r="T95" s="7">
        <f t="shared" si="10"/>
        <v>104.79000000000002</v>
      </c>
    </row>
    <row r="96" spans="1:20" ht="22.95" hidden="1" customHeight="1">
      <c r="A96" s="156">
        <v>94</v>
      </c>
      <c r="B96" s="84">
        <v>243641</v>
      </c>
      <c r="C96" s="163" t="s">
        <v>100</v>
      </c>
      <c r="D96" s="160" t="s">
        <v>239</v>
      </c>
      <c r="E96" s="160" t="s">
        <v>354</v>
      </c>
      <c r="F96" s="86" t="s">
        <v>458</v>
      </c>
      <c r="G96" s="76" t="s">
        <v>103</v>
      </c>
      <c r="H96" s="156" t="s">
        <v>71</v>
      </c>
      <c r="I96" s="10" t="s">
        <v>104</v>
      </c>
      <c r="J96" s="62">
        <v>299</v>
      </c>
      <c r="K96" s="63">
        <f t="shared" si="11"/>
        <v>20.930000000000007</v>
      </c>
      <c r="L96" s="64">
        <f t="shared" si="12"/>
        <v>319.93</v>
      </c>
      <c r="M96" s="62">
        <v>394.59</v>
      </c>
      <c r="N96" s="67"/>
      <c r="O96" s="60" t="s">
        <v>91</v>
      </c>
      <c r="Q96" s="7">
        <f t="shared" si="7"/>
        <v>209.3</v>
      </c>
      <c r="R96" s="7">
        <f t="shared" si="8"/>
        <v>104.65</v>
      </c>
      <c r="S96" s="7">
        <f t="shared" si="9"/>
        <v>41.860000000000014</v>
      </c>
      <c r="T96" s="7">
        <f t="shared" si="10"/>
        <v>62.79000000000002</v>
      </c>
    </row>
    <row r="97" spans="1:20" ht="22.95" hidden="1" customHeight="1">
      <c r="A97" s="156">
        <v>95</v>
      </c>
      <c r="B97" s="84">
        <v>243642</v>
      </c>
      <c r="C97" s="163" t="s">
        <v>100</v>
      </c>
      <c r="D97" s="160" t="s">
        <v>240</v>
      </c>
      <c r="E97" s="160" t="s">
        <v>355</v>
      </c>
      <c r="F97" s="86" t="s">
        <v>459</v>
      </c>
      <c r="G97" s="76" t="s">
        <v>103</v>
      </c>
      <c r="H97" s="156" t="s">
        <v>71</v>
      </c>
      <c r="I97" s="10" t="s">
        <v>104</v>
      </c>
      <c r="J97" s="62">
        <v>299</v>
      </c>
      <c r="K97" s="63">
        <f t="shared" si="11"/>
        <v>20.930000000000007</v>
      </c>
      <c r="L97" s="64">
        <f t="shared" si="12"/>
        <v>319.93</v>
      </c>
      <c r="M97" s="62">
        <v>383.92</v>
      </c>
      <c r="N97" s="67"/>
      <c r="O97" s="60" t="s">
        <v>91</v>
      </c>
      <c r="Q97" s="7">
        <f t="shared" si="7"/>
        <v>209.3</v>
      </c>
      <c r="R97" s="7">
        <f t="shared" si="8"/>
        <v>104.65</v>
      </c>
      <c r="S97" s="7">
        <f t="shared" si="9"/>
        <v>41.860000000000014</v>
      </c>
      <c r="T97" s="7">
        <f t="shared" si="10"/>
        <v>62.79000000000002</v>
      </c>
    </row>
    <row r="98" spans="1:20" ht="22.95" hidden="1" customHeight="1">
      <c r="A98" s="156">
        <v>96</v>
      </c>
      <c r="B98" s="84">
        <v>243642</v>
      </c>
      <c r="C98" s="163" t="s">
        <v>100</v>
      </c>
      <c r="D98" s="160" t="s">
        <v>241</v>
      </c>
      <c r="E98" s="160" t="s">
        <v>356</v>
      </c>
      <c r="F98" s="86" t="s">
        <v>460</v>
      </c>
      <c r="G98" s="76" t="s">
        <v>103</v>
      </c>
      <c r="H98" s="156" t="s">
        <v>71</v>
      </c>
      <c r="I98" s="10" t="s">
        <v>81</v>
      </c>
      <c r="J98" s="62">
        <v>399</v>
      </c>
      <c r="K98" s="63">
        <f t="shared" si="11"/>
        <v>27.930000000000007</v>
      </c>
      <c r="L98" s="64">
        <f t="shared" si="12"/>
        <v>426.93</v>
      </c>
      <c r="M98" s="62">
        <v>512.32000000000005</v>
      </c>
      <c r="N98" s="67"/>
      <c r="O98" s="60" t="s">
        <v>91</v>
      </c>
      <c r="Q98" s="7">
        <f t="shared" si="7"/>
        <v>279.3</v>
      </c>
      <c r="R98" s="7">
        <f t="shared" si="8"/>
        <v>139.65</v>
      </c>
      <c r="S98" s="7">
        <f t="shared" si="9"/>
        <v>55.860000000000014</v>
      </c>
      <c r="T98" s="7">
        <f t="shared" si="10"/>
        <v>83.79000000000002</v>
      </c>
    </row>
    <row r="99" spans="1:20" ht="22.95" hidden="1" customHeight="1">
      <c r="A99" s="156">
        <v>97</v>
      </c>
      <c r="B99" s="84">
        <v>243643</v>
      </c>
      <c r="C99" s="163" t="s">
        <v>263</v>
      </c>
      <c r="D99" s="160" t="s">
        <v>243</v>
      </c>
      <c r="E99" s="160" t="s">
        <v>358</v>
      </c>
      <c r="F99" s="86" t="s">
        <v>462</v>
      </c>
      <c r="G99" s="76" t="s">
        <v>503</v>
      </c>
      <c r="H99" s="156" t="s">
        <v>86</v>
      </c>
      <c r="I99" s="10" t="s">
        <v>487</v>
      </c>
      <c r="J99" s="62">
        <v>399</v>
      </c>
      <c r="K99" s="63">
        <f t="shared" si="11"/>
        <v>27.930000000000007</v>
      </c>
      <c r="L99" s="64">
        <f t="shared" si="12"/>
        <v>426.93</v>
      </c>
      <c r="M99" s="62">
        <v>427</v>
      </c>
      <c r="N99" s="67"/>
      <c r="O99" s="60" t="s">
        <v>91</v>
      </c>
      <c r="Q99" s="7">
        <f t="shared" si="7"/>
        <v>279.3</v>
      </c>
      <c r="R99" s="7">
        <f t="shared" si="8"/>
        <v>139.65</v>
      </c>
      <c r="S99" s="7">
        <f t="shared" si="9"/>
        <v>55.860000000000014</v>
      </c>
      <c r="T99" s="7">
        <f t="shared" si="10"/>
        <v>83.79000000000002</v>
      </c>
    </row>
    <row r="100" spans="1:20" ht="22.95" hidden="1" customHeight="1">
      <c r="A100" s="156">
        <v>98</v>
      </c>
      <c r="B100" s="84">
        <v>243643</v>
      </c>
      <c r="C100" s="163" t="s">
        <v>100</v>
      </c>
      <c r="D100" s="160" t="s">
        <v>244</v>
      </c>
      <c r="E100" s="160" t="s">
        <v>359</v>
      </c>
      <c r="F100" s="86" t="s">
        <v>463</v>
      </c>
      <c r="G100" s="76" t="s">
        <v>103</v>
      </c>
      <c r="H100" s="156" t="s">
        <v>71</v>
      </c>
      <c r="I100" s="10" t="s">
        <v>483</v>
      </c>
      <c r="J100" s="62">
        <v>499</v>
      </c>
      <c r="K100" s="63">
        <f t="shared" si="11"/>
        <v>34.930000000000064</v>
      </c>
      <c r="L100" s="64">
        <f t="shared" si="12"/>
        <v>533.93000000000006</v>
      </c>
      <c r="M100" s="62">
        <v>533.92999999999995</v>
      </c>
      <c r="N100" s="67"/>
      <c r="O100" s="60" t="s">
        <v>91</v>
      </c>
      <c r="Q100" s="7">
        <f t="shared" si="7"/>
        <v>349.3</v>
      </c>
      <c r="R100" s="7">
        <f t="shared" si="8"/>
        <v>174.65</v>
      </c>
      <c r="S100" s="7">
        <f t="shared" si="9"/>
        <v>69.860000000000014</v>
      </c>
      <c r="T100" s="7">
        <f t="shared" si="10"/>
        <v>104.79000000000002</v>
      </c>
    </row>
    <row r="101" spans="1:20" ht="22.95" hidden="1" customHeight="1">
      <c r="A101" s="156">
        <v>99</v>
      </c>
      <c r="B101" s="84">
        <v>243643</v>
      </c>
      <c r="C101" s="163" t="s">
        <v>269</v>
      </c>
      <c r="D101" s="160" t="s">
        <v>245</v>
      </c>
      <c r="E101" s="160" t="s">
        <v>360</v>
      </c>
      <c r="F101" s="86" t="s">
        <v>464</v>
      </c>
      <c r="G101" s="76" t="s">
        <v>103</v>
      </c>
      <c r="H101" s="156" t="s">
        <v>71</v>
      </c>
      <c r="I101" s="10" t="s">
        <v>81</v>
      </c>
      <c r="J101" s="62">
        <v>399</v>
      </c>
      <c r="K101" s="63">
        <f t="shared" si="11"/>
        <v>27.930000000000007</v>
      </c>
      <c r="L101" s="64">
        <f t="shared" si="12"/>
        <v>426.93</v>
      </c>
      <c r="M101" s="62">
        <v>426.93</v>
      </c>
      <c r="N101" s="67"/>
      <c r="O101" s="60" t="s">
        <v>91</v>
      </c>
      <c r="Q101" s="7">
        <f t="shared" si="7"/>
        <v>279.3</v>
      </c>
      <c r="R101" s="7">
        <f t="shared" si="8"/>
        <v>139.65</v>
      </c>
      <c r="S101" s="7">
        <f t="shared" si="9"/>
        <v>55.860000000000014</v>
      </c>
      <c r="T101" s="7">
        <f t="shared" si="10"/>
        <v>83.79000000000002</v>
      </c>
    </row>
    <row r="102" spans="1:20" ht="22.95" hidden="1" customHeight="1">
      <c r="A102" s="156">
        <v>100</v>
      </c>
      <c r="B102" s="84">
        <v>243644</v>
      </c>
      <c r="C102" s="163" t="s">
        <v>269</v>
      </c>
      <c r="D102" s="160" t="s">
        <v>246</v>
      </c>
      <c r="E102" s="160" t="s">
        <v>361</v>
      </c>
      <c r="F102" s="86" t="s">
        <v>465</v>
      </c>
      <c r="G102" s="76" t="s">
        <v>103</v>
      </c>
      <c r="H102" s="156" t="s">
        <v>71</v>
      </c>
      <c r="I102" s="10" t="s">
        <v>81</v>
      </c>
      <c r="J102" s="62">
        <v>399</v>
      </c>
      <c r="K102" s="63">
        <f t="shared" si="11"/>
        <v>27.930000000000007</v>
      </c>
      <c r="L102" s="64">
        <f t="shared" si="12"/>
        <v>426.93</v>
      </c>
      <c r="M102" s="62">
        <v>426.93</v>
      </c>
      <c r="N102" s="67"/>
      <c r="O102" s="60" t="s">
        <v>91</v>
      </c>
      <c r="Q102" s="7">
        <f t="shared" si="7"/>
        <v>279.3</v>
      </c>
      <c r="R102" s="7">
        <f t="shared" si="8"/>
        <v>139.65</v>
      </c>
      <c r="S102" s="7">
        <f t="shared" si="9"/>
        <v>55.860000000000014</v>
      </c>
      <c r="T102" s="7">
        <f t="shared" si="10"/>
        <v>83.79000000000002</v>
      </c>
    </row>
    <row r="103" spans="1:20" ht="22.95" hidden="1" customHeight="1">
      <c r="A103" s="156">
        <v>101</v>
      </c>
      <c r="B103" s="84">
        <v>243644</v>
      </c>
      <c r="C103" s="163" t="s">
        <v>269</v>
      </c>
      <c r="D103" s="160" t="s">
        <v>247</v>
      </c>
      <c r="E103" s="160" t="s">
        <v>362</v>
      </c>
      <c r="F103" s="86" t="s">
        <v>466</v>
      </c>
      <c r="G103" s="76" t="s">
        <v>103</v>
      </c>
      <c r="H103" s="156" t="s">
        <v>71</v>
      </c>
      <c r="I103" s="10" t="s">
        <v>479</v>
      </c>
      <c r="J103" s="62">
        <v>599</v>
      </c>
      <c r="K103" s="63">
        <f t="shared" si="11"/>
        <v>41.930000000000064</v>
      </c>
      <c r="L103" s="64">
        <f t="shared" si="12"/>
        <v>640.93000000000006</v>
      </c>
      <c r="M103" s="62">
        <v>640.92999999999995</v>
      </c>
      <c r="N103" s="67"/>
      <c r="O103" s="77" t="s">
        <v>23</v>
      </c>
      <c r="Q103" s="7">
        <f t="shared" si="7"/>
        <v>419.3</v>
      </c>
      <c r="R103" s="7">
        <f t="shared" si="8"/>
        <v>209.65</v>
      </c>
      <c r="S103" s="7">
        <f t="shared" si="9"/>
        <v>83.860000000000014</v>
      </c>
      <c r="T103" s="7">
        <f t="shared" si="10"/>
        <v>125.79000000000002</v>
      </c>
    </row>
    <row r="104" spans="1:20" ht="22.95" hidden="1" customHeight="1">
      <c r="A104" s="156">
        <v>102</v>
      </c>
      <c r="B104" s="84">
        <v>243645</v>
      </c>
      <c r="C104" s="163" t="s">
        <v>269</v>
      </c>
      <c r="D104" s="160" t="s">
        <v>248</v>
      </c>
      <c r="E104" s="160" t="s">
        <v>363</v>
      </c>
      <c r="F104" s="86" t="s">
        <v>467</v>
      </c>
      <c r="G104" s="76" t="s">
        <v>103</v>
      </c>
      <c r="H104" s="156" t="s">
        <v>71</v>
      </c>
      <c r="I104" s="10" t="s">
        <v>479</v>
      </c>
      <c r="J104" s="62">
        <v>599</v>
      </c>
      <c r="K104" s="63">
        <f t="shared" si="11"/>
        <v>41.930000000000064</v>
      </c>
      <c r="L104" s="64">
        <f t="shared" si="12"/>
        <v>640.93000000000006</v>
      </c>
      <c r="M104" s="62">
        <v>641</v>
      </c>
      <c r="N104" s="67"/>
      <c r="O104" s="80" t="s">
        <v>110</v>
      </c>
      <c r="Q104" s="7">
        <f t="shared" si="7"/>
        <v>419.3</v>
      </c>
      <c r="R104" s="7">
        <f t="shared" si="8"/>
        <v>209.65</v>
      </c>
      <c r="S104" s="7">
        <f t="shared" si="9"/>
        <v>83.860000000000014</v>
      </c>
      <c r="T104" s="7">
        <f t="shared" si="10"/>
        <v>125.79000000000002</v>
      </c>
    </row>
    <row r="105" spans="1:20" ht="22.95" hidden="1" customHeight="1">
      <c r="A105" s="156">
        <v>103</v>
      </c>
      <c r="B105" s="84">
        <v>243647</v>
      </c>
      <c r="C105" s="163" t="s">
        <v>269</v>
      </c>
      <c r="D105" s="160" t="s">
        <v>249</v>
      </c>
      <c r="E105" s="160" t="s">
        <v>364</v>
      </c>
      <c r="F105" s="86" t="s">
        <v>468</v>
      </c>
      <c r="G105" s="76" t="s">
        <v>103</v>
      </c>
      <c r="H105" s="156" t="s">
        <v>71</v>
      </c>
      <c r="I105" s="10" t="s">
        <v>104</v>
      </c>
      <c r="J105" s="62">
        <v>299</v>
      </c>
      <c r="K105" s="63">
        <f t="shared" si="11"/>
        <v>20.930000000000007</v>
      </c>
      <c r="L105" s="64">
        <f t="shared" si="12"/>
        <v>319.93</v>
      </c>
      <c r="M105" s="62">
        <v>319.93</v>
      </c>
      <c r="N105" s="67"/>
      <c r="O105" s="80" t="s">
        <v>110</v>
      </c>
      <c r="Q105" s="7">
        <f t="shared" si="7"/>
        <v>209.3</v>
      </c>
      <c r="R105" s="7">
        <f t="shared" si="8"/>
        <v>104.65</v>
      </c>
      <c r="S105" s="7">
        <f t="shared" si="9"/>
        <v>41.860000000000014</v>
      </c>
      <c r="T105" s="7">
        <f t="shared" si="10"/>
        <v>62.79000000000002</v>
      </c>
    </row>
    <row r="106" spans="1:20" ht="22.95" hidden="1" customHeight="1">
      <c r="A106" s="156">
        <v>104</v>
      </c>
      <c r="B106" s="84">
        <v>243647</v>
      </c>
      <c r="C106" s="163" t="s">
        <v>269</v>
      </c>
      <c r="D106" s="160" t="s">
        <v>250</v>
      </c>
      <c r="E106" s="160" t="s">
        <v>365</v>
      </c>
      <c r="F106" s="86" t="s">
        <v>469</v>
      </c>
      <c r="G106" s="76" t="s">
        <v>103</v>
      </c>
      <c r="H106" s="156" t="s">
        <v>71</v>
      </c>
      <c r="I106" s="10" t="s">
        <v>99</v>
      </c>
      <c r="J106" s="62">
        <v>599</v>
      </c>
      <c r="K106" s="63">
        <f t="shared" si="11"/>
        <v>41.930000000000064</v>
      </c>
      <c r="L106" s="64">
        <f t="shared" si="12"/>
        <v>640.93000000000006</v>
      </c>
      <c r="M106" s="62">
        <v>640.92999999999995</v>
      </c>
      <c r="N106" s="67"/>
      <c r="O106" s="80" t="s">
        <v>110</v>
      </c>
      <c r="Q106" s="7">
        <f t="shared" si="7"/>
        <v>419.3</v>
      </c>
      <c r="R106" s="7">
        <f t="shared" si="8"/>
        <v>209.65</v>
      </c>
      <c r="S106" s="7">
        <f t="shared" si="9"/>
        <v>83.860000000000014</v>
      </c>
      <c r="T106" s="7">
        <f t="shared" si="10"/>
        <v>125.79000000000002</v>
      </c>
    </row>
    <row r="107" spans="1:20" ht="22.95" hidden="1" customHeight="1">
      <c r="A107" s="156">
        <v>105</v>
      </c>
      <c r="B107" s="84">
        <v>243647</v>
      </c>
      <c r="C107" s="163" t="s">
        <v>269</v>
      </c>
      <c r="D107" s="160" t="s">
        <v>251</v>
      </c>
      <c r="E107" s="160" t="s">
        <v>366</v>
      </c>
      <c r="F107" s="86" t="s">
        <v>470</v>
      </c>
      <c r="G107" s="76" t="s">
        <v>103</v>
      </c>
      <c r="H107" s="156" t="s">
        <v>71</v>
      </c>
      <c r="I107" s="10" t="s">
        <v>81</v>
      </c>
      <c r="J107" s="62">
        <v>399</v>
      </c>
      <c r="K107" s="63">
        <f t="shared" si="11"/>
        <v>27.930000000000007</v>
      </c>
      <c r="L107" s="64">
        <f t="shared" si="12"/>
        <v>426.93</v>
      </c>
      <c r="M107" s="62">
        <v>426.93</v>
      </c>
      <c r="N107" s="67"/>
      <c r="O107" s="80" t="s">
        <v>110</v>
      </c>
      <c r="Q107" s="7">
        <f t="shared" si="7"/>
        <v>279.3</v>
      </c>
      <c r="R107" s="7">
        <f t="shared" si="8"/>
        <v>139.65</v>
      </c>
      <c r="S107" s="7">
        <f t="shared" si="9"/>
        <v>55.860000000000014</v>
      </c>
      <c r="T107" s="7">
        <f t="shared" si="10"/>
        <v>83.79000000000002</v>
      </c>
    </row>
    <row r="108" spans="1:20" ht="22.95" hidden="1" customHeight="1">
      <c r="A108" s="156">
        <v>106</v>
      </c>
      <c r="B108" s="84">
        <v>243647</v>
      </c>
      <c r="C108" s="163" t="s">
        <v>269</v>
      </c>
      <c r="D108" s="163" t="s">
        <v>252</v>
      </c>
      <c r="E108" s="163" t="s">
        <v>367</v>
      </c>
      <c r="F108" s="86" t="s">
        <v>471</v>
      </c>
      <c r="G108" s="76" t="s">
        <v>103</v>
      </c>
      <c r="H108" s="156" t="s">
        <v>71</v>
      </c>
      <c r="I108" s="4" t="s">
        <v>72</v>
      </c>
      <c r="J108" s="62">
        <v>499</v>
      </c>
      <c r="K108" s="63">
        <f t="shared" si="11"/>
        <v>34.930000000000064</v>
      </c>
      <c r="L108" s="64">
        <f t="shared" si="12"/>
        <v>533.93000000000006</v>
      </c>
      <c r="M108" s="62">
        <v>533.92999999999995</v>
      </c>
      <c r="N108" s="67"/>
      <c r="O108" s="80" t="s">
        <v>110</v>
      </c>
      <c r="Q108" s="7">
        <f t="shared" si="7"/>
        <v>349.3</v>
      </c>
      <c r="R108" s="7">
        <f t="shared" si="8"/>
        <v>174.65</v>
      </c>
      <c r="S108" s="7">
        <f t="shared" si="9"/>
        <v>69.860000000000014</v>
      </c>
      <c r="T108" s="7">
        <f t="shared" si="10"/>
        <v>104.79000000000002</v>
      </c>
    </row>
    <row r="109" spans="1:20" ht="22.95" hidden="1" customHeight="1">
      <c r="A109" s="156">
        <v>107</v>
      </c>
      <c r="B109" s="84">
        <v>243648</v>
      </c>
      <c r="C109" s="163" t="s">
        <v>269</v>
      </c>
      <c r="D109" s="160" t="s">
        <v>253</v>
      </c>
      <c r="E109" s="160" t="s">
        <v>368</v>
      </c>
      <c r="F109" s="86" t="s">
        <v>472</v>
      </c>
      <c r="G109" s="76" t="s">
        <v>103</v>
      </c>
      <c r="H109" s="156" t="s">
        <v>71</v>
      </c>
      <c r="I109" s="10" t="s">
        <v>72</v>
      </c>
      <c r="J109" s="62">
        <v>499</v>
      </c>
      <c r="K109" s="63">
        <f t="shared" si="11"/>
        <v>34.930000000000064</v>
      </c>
      <c r="L109" s="64">
        <f t="shared" si="12"/>
        <v>533.93000000000006</v>
      </c>
      <c r="M109" s="62">
        <v>533.92999999999995</v>
      </c>
      <c r="N109" s="67"/>
      <c r="O109" s="80" t="s">
        <v>110</v>
      </c>
      <c r="Q109" s="7">
        <f t="shared" si="7"/>
        <v>349.3</v>
      </c>
      <c r="R109" s="7">
        <f t="shared" si="8"/>
        <v>174.65</v>
      </c>
      <c r="S109" s="7">
        <f t="shared" si="9"/>
        <v>69.860000000000014</v>
      </c>
      <c r="T109" s="7">
        <f t="shared" si="10"/>
        <v>104.79000000000002</v>
      </c>
    </row>
    <row r="110" spans="1:20" ht="22.95" hidden="1" customHeight="1">
      <c r="A110" s="156">
        <v>108</v>
      </c>
      <c r="B110" s="84">
        <v>243648</v>
      </c>
      <c r="C110" s="163" t="s">
        <v>260</v>
      </c>
      <c r="D110" s="160" t="s">
        <v>254</v>
      </c>
      <c r="E110" s="160" t="s">
        <v>369</v>
      </c>
      <c r="F110" s="86" t="s">
        <v>473</v>
      </c>
      <c r="G110" s="76" t="s">
        <v>526</v>
      </c>
      <c r="H110" s="156" t="s">
        <v>71</v>
      </c>
      <c r="I110" s="10" t="s">
        <v>72</v>
      </c>
      <c r="J110" s="62">
        <v>299</v>
      </c>
      <c r="K110" s="63">
        <f t="shared" si="11"/>
        <v>20.930000000000007</v>
      </c>
      <c r="L110" s="64">
        <f t="shared" si="12"/>
        <v>319.93</v>
      </c>
      <c r="M110" s="62">
        <v>320</v>
      </c>
      <c r="N110" s="67"/>
      <c r="O110" s="77" t="s">
        <v>489</v>
      </c>
      <c r="Q110" s="7">
        <f t="shared" si="7"/>
        <v>209.3</v>
      </c>
      <c r="R110" s="7">
        <f t="shared" si="8"/>
        <v>104.65</v>
      </c>
      <c r="S110" s="7">
        <f t="shared" si="9"/>
        <v>41.860000000000014</v>
      </c>
      <c r="T110" s="7">
        <f t="shared" si="10"/>
        <v>62.79000000000002</v>
      </c>
    </row>
    <row r="111" spans="1:20" ht="22.95" hidden="1" customHeight="1">
      <c r="A111" s="156">
        <v>109</v>
      </c>
      <c r="B111" s="84">
        <v>243648</v>
      </c>
      <c r="C111" s="163" t="s">
        <v>262</v>
      </c>
      <c r="D111" s="160" t="s">
        <v>255</v>
      </c>
      <c r="E111" s="160" t="s">
        <v>370</v>
      </c>
      <c r="F111" s="86" t="s">
        <v>474</v>
      </c>
      <c r="G111" s="76" t="s">
        <v>500</v>
      </c>
      <c r="H111" s="156" t="s">
        <v>71</v>
      </c>
      <c r="I111" s="10" t="s">
        <v>72</v>
      </c>
      <c r="J111" s="62">
        <v>299</v>
      </c>
      <c r="K111" s="63">
        <f t="shared" si="11"/>
        <v>20.930000000000007</v>
      </c>
      <c r="L111" s="64">
        <f t="shared" si="12"/>
        <v>319.93</v>
      </c>
      <c r="M111" s="62">
        <v>320</v>
      </c>
      <c r="N111" s="67"/>
      <c r="O111" s="60" t="s">
        <v>91</v>
      </c>
      <c r="Q111" s="7">
        <f t="shared" si="7"/>
        <v>209.3</v>
      </c>
      <c r="R111" s="7">
        <f t="shared" si="8"/>
        <v>104.65</v>
      </c>
      <c r="S111" s="7">
        <f t="shared" si="9"/>
        <v>41.860000000000014</v>
      </c>
      <c r="T111" s="7">
        <f t="shared" si="10"/>
        <v>62.79000000000002</v>
      </c>
    </row>
    <row r="112" spans="1:20" ht="22.95" hidden="1" customHeight="1">
      <c r="A112" s="156">
        <v>110</v>
      </c>
      <c r="B112" s="84">
        <v>243648</v>
      </c>
      <c r="C112" s="163" t="s">
        <v>269</v>
      </c>
      <c r="D112" s="160" t="s">
        <v>256</v>
      </c>
      <c r="E112" s="160" t="s">
        <v>371</v>
      </c>
      <c r="F112" s="86" t="s">
        <v>475</v>
      </c>
      <c r="G112" s="76" t="s">
        <v>103</v>
      </c>
      <c r="H112" s="156" t="s">
        <v>71</v>
      </c>
      <c r="I112" s="10" t="s">
        <v>99</v>
      </c>
      <c r="J112" s="62">
        <v>599</v>
      </c>
      <c r="K112" s="63">
        <f t="shared" si="11"/>
        <v>41.930000000000064</v>
      </c>
      <c r="L112" s="64">
        <f t="shared" si="12"/>
        <v>640.93000000000006</v>
      </c>
      <c r="M112" s="62">
        <v>640.92999999999995</v>
      </c>
      <c r="N112" s="67"/>
      <c r="O112" s="80" t="s">
        <v>110</v>
      </c>
      <c r="Q112" s="7">
        <f t="shared" si="7"/>
        <v>419.3</v>
      </c>
      <c r="R112" s="7">
        <f t="shared" si="8"/>
        <v>209.65</v>
      </c>
      <c r="S112" s="7">
        <f t="shared" si="9"/>
        <v>83.860000000000014</v>
      </c>
      <c r="T112" s="7">
        <f t="shared" si="10"/>
        <v>125.79000000000002</v>
      </c>
    </row>
    <row r="113" spans="1:20" ht="22.95" hidden="1" customHeight="1">
      <c r="A113" s="156">
        <v>111</v>
      </c>
      <c r="B113" s="84">
        <v>243649</v>
      </c>
      <c r="C113" s="163" t="s">
        <v>260</v>
      </c>
      <c r="D113" s="160" t="s">
        <v>257</v>
      </c>
      <c r="E113" s="160" t="s">
        <v>372</v>
      </c>
      <c r="F113" s="86" t="s">
        <v>476</v>
      </c>
      <c r="G113" s="76" t="s">
        <v>527</v>
      </c>
      <c r="H113" s="156" t="s">
        <v>71</v>
      </c>
      <c r="I113" s="10" t="s">
        <v>72</v>
      </c>
      <c r="J113" s="62">
        <v>299</v>
      </c>
      <c r="K113" s="63">
        <f t="shared" si="11"/>
        <v>20.930000000000007</v>
      </c>
      <c r="L113" s="64">
        <f t="shared" si="12"/>
        <v>319.93</v>
      </c>
      <c r="M113" s="62">
        <v>320</v>
      </c>
      <c r="N113" s="67"/>
      <c r="O113" s="77" t="s">
        <v>489</v>
      </c>
      <c r="Q113" s="7">
        <f t="shared" si="7"/>
        <v>209.3</v>
      </c>
      <c r="R113" s="7">
        <f t="shared" si="8"/>
        <v>104.65</v>
      </c>
      <c r="S113" s="7">
        <f t="shared" si="9"/>
        <v>41.860000000000014</v>
      </c>
      <c r="T113" s="7">
        <f t="shared" si="10"/>
        <v>62.79000000000002</v>
      </c>
    </row>
    <row r="114" spans="1:20" ht="22.95" hidden="1" customHeight="1">
      <c r="A114" s="156">
        <v>112</v>
      </c>
      <c r="B114" s="84">
        <v>243649</v>
      </c>
      <c r="C114" s="163" t="s">
        <v>100</v>
      </c>
      <c r="D114" s="160" t="s">
        <v>258</v>
      </c>
      <c r="E114" s="160" t="s">
        <v>373</v>
      </c>
      <c r="F114" s="86" t="s">
        <v>477</v>
      </c>
      <c r="G114" s="76" t="s">
        <v>103</v>
      </c>
      <c r="H114" s="156" t="s">
        <v>71</v>
      </c>
      <c r="I114" s="10" t="s">
        <v>104</v>
      </c>
      <c r="J114" s="62">
        <v>299</v>
      </c>
      <c r="K114" s="63">
        <f t="shared" si="11"/>
        <v>20.930000000000007</v>
      </c>
      <c r="L114" s="64">
        <f t="shared" si="12"/>
        <v>319.93</v>
      </c>
      <c r="M114" s="62">
        <v>319.93</v>
      </c>
      <c r="N114" s="67"/>
      <c r="O114" s="60" t="s">
        <v>91</v>
      </c>
      <c r="Q114" s="7">
        <f t="shared" si="7"/>
        <v>209.3</v>
      </c>
      <c r="R114" s="7">
        <f t="shared" si="8"/>
        <v>104.65</v>
      </c>
      <c r="S114" s="7">
        <f t="shared" si="9"/>
        <v>41.860000000000014</v>
      </c>
      <c r="T114" s="7">
        <f t="shared" si="10"/>
        <v>62.79000000000002</v>
      </c>
    </row>
    <row r="115" spans="1:20" ht="22.95" hidden="1" customHeight="1">
      <c r="A115" s="156">
        <v>113</v>
      </c>
      <c r="J115" s="170"/>
      <c r="K115" s="170"/>
      <c r="L115" s="170"/>
      <c r="M115" s="170"/>
    </row>
    <row r="116" spans="1:20" ht="22.95" hidden="1" customHeight="1">
      <c r="A116" s="156">
        <v>114</v>
      </c>
      <c r="J116" s="170"/>
      <c r="K116" s="170"/>
      <c r="L116" s="170"/>
      <c r="M116" s="170"/>
    </row>
    <row r="117" spans="1:20" ht="22.95" hidden="1" customHeight="1">
      <c r="A117" s="156">
        <v>115</v>
      </c>
      <c r="J117" s="170"/>
      <c r="K117" s="170"/>
      <c r="L117" s="170"/>
      <c r="M117" s="170"/>
      <c r="Q117" s="81">
        <f>SUM(Q3:Q116)</f>
        <v>30391.269999999946</v>
      </c>
      <c r="R117" s="81">
        <f>SUM(R3:R116)</f>
        <v>15195.634999999973</v>
      </c>
      <c r="S117" s="81">
        <f>SUM(S3:S116)</f>
        <v>6078.2539999999972</v>
      </c>
      <c r="T117" s="81">
        <f>SUM(T3:T116)</f>
        <v>9117.3810000000067</v>
      </c>
    </row>
    <row r="118" spans="1:20" ht="22.95" hidden="1" customHeight="1">
      <c r="A118" s="156">
        <v>116</v>
      </c>
      <c r="J118" s="170"/>
      <c r="K118" s="170"/>
      <c r="L118" s="170"/>
      <c r="M118" s="170"/>
    </row>
    <row r="119" spans="1:20" ht="22.95" hidden="1" customHeight="1">
      <c r="A119" s="156">
        <v>117</v>
      </c>
      <c r="J119" s="170"/>
      <c r="K119" s="170"/>
      <c r="L119" s="170"/>
      <c r="M119" s="170"/>
    </row>
    <row r="120" spans="1:20" ht="22.95" hidden="1" customHeight="1">
      <c r="A120" s="156">
        <v>118</v>
      </c>
      <c r="J120" s="170"/>
      <c r="K120" s="170"/>
      <c r="L120" s="170"/>
      <c r="M120" s="170"/>
    </row>
    <row r="121" spans="1:20" ht="22.95" hidden="1" customHeight="1">
      <c r="A121" s="156">
        <v>119</v>
      </c>
      <c r="J121" s="170"/>
      <c r="K121" s="170"/>
      <c r="L121" s="170"/>
      <c r="M121" s="170"/>
    </row>
    <row r="122" spans="1:20" ht="22.95" hidden="1" customHeight="1">
      <c r="A122" s="156">
        <v>120</v>
      </c>
      <c r="J122" s="170"/>
      <c r="K122" s="170"/>
      <c r="L122" s="170"/>
      <c r="M122" s="170"/>
    </row>
    <row r="123" spans="1:20" ht="22.95" hidden="1" customHeight="1">
      <c r="A123" s="156">
        <v>121</v>
      </c>
      <c r="J123" s="170"/>
      <c r="K123" s="170"/>
      <c r="L123" s="170"/>
      <c r="M123" s="170"/>
    </row>
    <row r="124" spans="1:20" ht="22.95" hidden="1" customHeight="1">
      <c r="A124" s="156">
        <v>122</v>
      </c>
      <c r="J124" s="170"/>
      <c r="K124" s="170"/>
      <c r="L124" s="170"/>
      <c r="M124" s="170"/>
    </row>
    <row r="125" spans="1:20" ht="22.95" hidden="1" customHeight="1">
      <c r="A125" s="156">
        <v>123</v>
      </c>
      <c r="J125" s="170"/>
      <c r="K125" s="170"/>
      <c r="L125" s="170"/>
      <c r="M125" s="170"/>
    </row>
    <row r="126" spans="1:20" ht="22.95" hidden="1" customHeight="1">
      <c r="A126" s="156">
        <v>124</v>
      </c>
      <c r="J126" s="170"/>
      <c r="K126" s="170"/>
      <c r="L126" s="170"/>
      <c r="M126" s="170"/>
    </row>
    <row r="127" spans="1:20" ht="22.95" hidden="1" customHeight="1">
      <c r="A127" s="156">
        <v>125</v>
      </c>
      <c r="J127" s="170"/>
      <c r="K127" s="170"/>
      <c r="L127" s="170"/>
      <c r="M127" s="170"/>
    </row>
    <row r="128" spans="1:20" ht="22.95" hidden="1" customHeight="1">
      <c r="A128" s="156">
        <v>126</v>
      </c>
      <c r="J128" s="170"/>
      <c r="K128" s="170"/>
      <c r="L128" s="170"/>
      <c r="M128" s="170"/>
    </row>
    <row r="129" spans="1:13" ht="22.95" hidden="1" customHeight="1">
      <c r="A129" s="156">
        <v>127</v>
      </c>
      <c r="J129" s="170"/>
      <c r="K129" s="170"/>
      <c r="L129" s="170"/>
      <c r="M129" s="170"/>
    </row>
  </sheetData>
  <autoFilter ref="A2:AB129" xr:uid="{BDCC82F1-BC68-42D5-B36E-A3112DF999BA}">
    <filterColumn colId="6">
      <filters>
        <filter val="Airport living"/>
        <filter val="อาคาร Airport lodge"/>
        <filter val="อาคารเจตแมนชั่น"/>
      </filters>
    </filterColumn>
  </autoFilter>
  <mergeCells count="19">
    <mergeCell ref="V7:W7"/>
    <mergeCell ref="V8:W8"/>
    <mergeCell ref="V9:W9"/>
    <mergeCell ref="A1:AB1"/>
    <mergeCell ref="V3:W3"/>
    <mergeCell ref="V4:W4"/>
    <mergeCell ref="V5:W5"/>
    <mergeCell ref="V6:W6"/>
    <mergeCell ref="V10:W10"/>
    <mergeCell ref="V11:W11"/>
    <mergeCell ref="V12:W12"/>
    <mergeCell ref="V13:W13"/>
    <mergeCell ref="V14:W14"/>
    <mergeCell ref="V15:W15"/>
    <mergeCell ref="V21:AB21"/>
    <mergeCell ref="V17:W17"/>
    <mergeCell ref="V16:W16"/>
    <mergeCell ref="V18:W18"/>
    <mergeCell ref="V19:W19"/>
  </mergeCells>
  <phoneticPr fontId="7" type="noConversion"/>
  <pageMargins left="0.31496062992125984" right="0.11811023622047245" top="0.74803149606299213" bottom="0.74803149606299213" header="0.31496062992125984" footer="0.31496062992125984"/>
  <pageSetup paperSize="9" scale="35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1F1C5-A754-4110-9E7C-EAC519B6335F}">
  <dimension ref="A1:AC214"/>
  <sheetViews>
    <sheetView view="pageBreakPreview" topLeftCell="A13" zoomScale="60" zoomScaleNormal="50" workbookViewId="0">
      <selection activeCell="A13" sqref="A1:XFD1048576"/>
    </sheetView>
  </sheetViews>
  <sheetFormatPr defaultColWidth="8.88671875" defaultRowHeight="23.4"/>
  <cols>
    <col min="1" max="1" width="4" style="49" bestFit="1" customWidth="1"/>
    <col min="2" max="2" width="11.21875" style="52" bestFit="1" customWidth="1"/>
    <col min="3" max="3" width="10.77734375" style="53" bestFit="1" customWidth="1"/>
    <col min="4" max="4" width="14" style="43" bestFit="1" customWidth="1"/>
    <col min="5" max="5" width="45.33203125" style="52" customWidth="1"/>
    <col min="6" max="6" width="24.21875" style="378" bestFit="1" customWidth="1"/>
    <col min="7" max="7" width="34.44140625" style="51" bestFit="1" customWidth="1"/>
    <col min="8" max="8" width="15.44140625" style="51" customWidth="1"/>
    <col min="9" max="9" width="13.109375" style="50" bestFit="1" customWidth="1"/>
    <col min="10" max="10" width="11.88671875" style="380" bestFit="1" customWidth="1"/>
    <col min="11" max="11" width="9.21875" style="42" bestFit="1" customWidth="1"/>
    <col min="12" max="12" width="11.88671875" style="54" bestFit="1" customWidth="1"/>
    <col min="13" max="13" width="13.109375" style="54" customWidth="1"/>
    <col min="14" max="14" width="9" style="54" customWidth="1"/>
    <col min="15" max="15" width="21" style="43" customWidth="1"/>
    <col min="16" max="16" width="1.33203125" style="50" customWidth="1"/>
    <col min="17" max="17" width="12" style="43" bestFit="1" customWidth="1"/>
    <col min="18" max="18" width="9.21875" style="43" bestFit="1" customWidth="1"/>
    <col min="19" max="19" width="11" style="43" bestFit="1" customWidth="1"/>
    <col min="20" max="20" width="10" style="43" bestFit="1" customWidth="1"/>
    <col min="21" max="21" width="1.33203125" style="43" customWidth="1"/>
    <col min="22" max="22" width="4.33203125" style="19" bestFit="1" customWidth="1"/>
    <col min="23" max="23" width="31.44140625" style="19" bestFit="1" customWidth="1"/>
    <col min="24" max="24" width="21.77734375" style="19" bestFit="1" customWidth="1"/>
    <col min="25" max="25" width="13.109375" style="19" bestFit="1" customWidth="1"/>
    <col min="26" max="26" width="7.44140625" style="19" bestFit="1" customWidth="1"/>
    <col min="27" max="27" width="10.21875" style="19" bestFit="1" customWidth="1"/>
    <col min="28" max="28" width="11.109375" style="19" bestFit="1" customWidth="1"/>
    <col min="29" max="29" width="8.88671875" style="2"/>
    <col min="30" max="16384" width="8.88671875" style="43"/>
  </cols>
  <sheetData>
    <row r="1" spans="1:29" ht="36" customHeight="1">
      <c r="A1" s="422" t="s">
        <v>65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</row>
    <row r="2" spans="1:29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5" customFormat="1" ht="22.95" customHeight="1">
      <c r="A3" s="35">
        <v>1</v>
      </c>
      <c r="B3" s="365">
        <v>243892</v>
      </c>
      <c r="C3" s="10" t="s">
        <v>100</v>
      </c>
      <c r="D3" s="335" t="s">
        <v>4183</v>
      </c>
      <c r="E3" s="68" t="s">
        <v>4082</v>
      </c>
      <c r="F3" s="83" t="s">
        <v>4292</v>
      </c>
      <c r="G3" s="69" t="s">
        <v>103</v>
      </c>
      <c r="H3" s="334" t="s">
        <v>71</v>
      </c>
      <c r="I3" s="69" t="s">
        <v>4045</v>
      </c>
      <c r="J3" s="244">
        <v>399</v>
      </c>
      <c r="K3" s="370">
        <f t="shared" ref="K3:K66" si="0">L3-J3</f>
        <v>27.930000000000007</v>
      </c>
      <c r="L3" s="370">
        <f t="shared" ref="L3:L66" si="1">J3*1.07</f>
        <v>426.93</v>
      </c>
      <c r="M3" s="244">
        <v>427</v>
      </c>
      <c r="N3" s="151"/>
      <c r="O3" s="151" t="s">
        <v>2817</v>
      </c>
      <c r="Q3" s="7">
        <v>100</v>
      </c>
      <c r="R3" s="7">
        <f t="shared" ref="R3:R49" si="2">Q3-(Q3*50/100)</f>
        <v>50</v>
      </c>
      <c r="S3" s="7">
        <f t="shared" ref="S3:S49" si="3">Q3-(Q3*80/100)</f>
        <v>20</v>
      </c>
      <c r="T3" s="7">
        <f t="shared" ref="T3:T49" si="4">Q3-(Q3*70/100)</f>
        <v>30</v>
      </c>
      <c r="V3" s="421" t="s">
        <v>20</v>
      </c>
      <c r="W3" s="421"/>
      <c r="X3" s="22">
        <f>SUM(Q95)</f>
        <v>9100</v>
      </c>
      <c r="Y3" s="33"/>
      <c r="Z3" s="33"/>
      <c r="AA3" s="33"/>
      <c r="AB3" s="33"/>
      <c r="AC3" s="95"/>
    </row>
    <row r="4" spans="1:29" s="5" customFormat="1" ht="22.95" customHeight="1">
      <c r="A4" s="35">
        <v>2</v>
      </c>
      <c r="B4" s="365">
        <v>243892</v>
      </c>
      <c r="C4" s="10" t="s">
        <v>100</v>
      </c>
      <c r="D4" s="335" t="s">
        <v>4184</v>
      </c>
      <c r="E4" s="68" t="s">
        <v>4083</v>
      </c>
      <c r="F4" s="83" t="s">
        <v>4293</v>
      </c>
      <c r="G4" s="180" t="s">
        <v>4387</v>
      </c>
      <c r="H4" s="366" t="s">
        <v>71</v>
      </c>
      <c r="I4" s="10" t="s">
        <v>4046</v>
      </c>
      <c r="J4" s="372">
        <v>299</v>
      </c>
      <c r="K4" s="370">
        <f t="shared" si="0"/>
        <v>20.930000000000007</v>
      </c>
      <c r="L4" s="370">
        <f t="shared" si="1"/>
        <v>319.93</v>
      </c>
      <c r="M4" s="372">
        <v>319.93</v>
      </c>
      <c r="N4" s="151"/>
      <c r="O4" s="77" t="s">
        <v>2817</v>
      </c>
      <c r="Q4" s="7">
        <v>100</v>
      </c>
      <c r="R4" s="7">
        <f t="shared" si="2"/>
        <v>50</v>
      </c>
      <c r="S4" s="7">
        <f t="shared" si="3"/>
        <v>20</v>
      </c>
      <c r="T4" s="7">
        <f t="shared" si="4"/>
        <v>30</v>
      </c>
      <c r="V4" s="421" t="s">
        <v>21</v>
      </c>
      <c r="W4" s="421"/>
      <c r="X4" s="22">
        <f>SUM(R95)</f>
        <v>4550</v>
      </c>
      <c r="Y4" s="33"/>
      <c r="Z4" s="33"/>
      <c r="AA4" s="33"/>
      <c r="AB4" s="33"/>
      <c r="AC4" s="95"/>
    </row>
    <row r="5" spans="1:29" s="5" customFormat="1" ht="22.95" customHeight="1">
      <c r="A5" s="35">
        <v>3</v>
      </c>
      <c r="B5" s="365">
        <v>243892</v>
      </c>
      <c r="C5" s="10" t="s">
        <v>262</v>
      </c>
      <c r="D5" s="335" t="s">
        <v>4185</v>
      </c>
      <c r="E5" s="68" t="s">
        <v>4084</v>
      </c>
      <c r="F5" s="83" t="s">
        <v>4294</v>
      </c>
      <c r="G5" s="371" t="s">
        <v>500</v>
      </c>
      <c r="H5" s="366" t="s">
        <v>71</v>
      </c>
      <c r="I5" s="10" t="s">
        <v>4045</v>
      </c>
      <c r="J5" s="372">
        <v>299</v>
      </c>
      <c r="K5" s="370">
        <f t="shared" si="0"/>
        <v>20.930000000000007</v>
      </c>
      <c r="L5" s="370">
        <f t="shared" si="1"/>
        <v>319.93</v>
      </c>
      <c r="M5" s="372">
        <v>319.93</v>
      </c>
      <c r="N5" s="151"/>
      <c r="O5" s="77" t="s">
        <v>23</v>
      </c>
      <c r="Q5" s="7">
        <v>100</v>
      </c>
      <c r="R5" s="7">
        <f t="shared" si="2"/>
        <v>50</v>
      </c>
      <c r="S5" s="7">
        <f t="shared" si="3"/>
        <v>20</v>
      </c>
      <c r="T5" s="7">
        <f t="shared" si="4"/>
        <v>30</v>
      </c>
      <c r="V5" s="424" t="s">
        <v>22</v>
      </c>
      <c r="W5" s="424"/>
      <c r="X5" s="11">
        <f>X4*15/100</f>
        <v>682.5</v>
      </c>
      <c r="Y5" s="33"/>
      <c r="Z5" s="33"/>
      <c r="AA5" s="33"/>
      <c r="AB5" s="33"/>
      <c r="AC5" s="95"/>
    </row>
    <row r="6" spans="1:29" s="5" customFormat="1" ht="22.95" customHeight="1">
      <c r="A6" s="35">
        <v>4</v>
      </c>
      <c r="B6" s="365">
        <v>243892</v>
      </c>
      <c r="C6" s="10" t="s">
        <v>82</v>
      </c>
      <c r="D6" s="335" t="s">
        <v>4186</v>
      </c>
      <c r="E6" s="68" t="s">
        <v>4085</v>
      </c>
      <c r="F6" s="83" t="s">
        <v>4295</v>
      </c>
      <c r="G6" s="180" t="s">
        <v>1180</v>
      </c>
      <c r="H6" s="366" t="s">
        <v>71</v>
      </c>
      <c r="I6" s="10" t="s">
        <v>4046</v>
      </c>
      <c r="J6" s="372">
        <v>399</v>
      </c>
      <c r="K6" s="370">
        <f t="shared" si="0"/>
        <v>27.930000000000007</v>
      </c>
      <c r="L6" s="370">
        <f t="shared" si="1"/>
        <v>426.93</v>
      </c>
      <c r="M6" s="372">
        <v>427</v>
      </c>
      <c r="N6" s="151"/>
      <c r="O6" s="77" t="s">
        <v>2817</v>
      </c>
      <c r="Q6" s="7">
        <v>100</v>
      </c>
      <c r="R6" s="7">
        <f t="shared" si="2"/>
        <v>50</v>
      </c>
      <c r="S6" s="7">
        <f t="shared" si="3"/>
        <v>20</v>
      </c>
      <c r="T6" s="7">
        <f t="shared" si="4"/>
        <v>30</v>
      </c>
      <c r="V6" s="424" t="s">
        <v>2539</v>
      </c>
      <c r="W6" s="424"/>
      <c r="X6" s="11">
        <f>X4*52/100</f>
        <v>2366</v>
      </c>
      <c r="Y6" s="33"/>
      <c r="Z6" s="33"/>
      <c r="AA6" s="33"/>
      <c r="AB6" s="33"/>
      <c r="AC6" s="95"/>
    </row>
    <row r="7" spans="1:29" s="5" customFormat="1" ht="22.95" customHeight="1">
      <c r="A7" s="35">
        <v>5</v>
      </c>
      <c r="B7" s="365">
        <v>243893</v>
      </c>
      <c r="C7" s="10" t="s">
        <v>100</v>
      </c>
      <c r="D7" s="335" t="s">
        <v>4187</v>
      </c>
      <c r="E7" s="68" t="s">
        <v>4086</v>
      </c>
      <c r="F7" s="83" t="s">
        <v>4296</v>
      </c>
      <c r="G7" s="180" t="s">
        <v>4387</v>
      </c>
      <c r="H7" s="366" t="s">
        <v>71</v>
      </c>
      <c r="I7" s="10" t="s">
        <v>4046</v>
      </c>
      <c r="J7" s="372">
        <v>299</v>
      </c>
      <c r="K7" s="370">
        <f t="shared" si="0"/>
        <v>20.930000000000007</v>
      </c>
      <c r="L7" s="370">
        <f t="shared" si="1"/>
        <v>319.93</v>
      </c>
      <c r="M7" s="372">
        <v>319.93</v>
      </c>
      <c r="N7" s="151"/>
      <c r="O7" s="77" t="s">
        <v>23</v>
      </c>
      <c r="Q7" s="7">
        <v>100</v>
      </c>
      <c r="R7" s="7">
        <f t="shared" si="2"/>
        <v>50</v>
      </c>
      <c r="S7" s="7">
        <f t="shared" si="3"/>
        <v>20</v>
      </c>
      <c r="T7" s="7">
        <f t="shared" si="4"/>
        <v>30</v>
      </c>
      <c r="V7" s="424" t="s">
        <v>23</v>
      </c>
      <c r="W7" s="424"/>
      <c r="X7" s="11">
        <f>X4*15/100</f>
        <v>682.5</v>
      </c>
      <c r="Y7" s="33"/>
      <c r="Z7" s="33"/>
      <c r="AA7" s="33"/>
      <c r="AB7" s="33"/>
      <c r="AC7" s="95"/>
    </row>
    <row r="8" spans="1:29" s="5" customFormat="1" ht="22.95" customHeight="1">
      <c r="A8" s="35">
        <v>6</v>
      </c>
      <c r="B8" s="365">
        <v>243893</v>
      </c>
      <c r="C8" s="10" t="s">
        <v>100</v>
      </c>
      <c r="D8" s="335" t="s">
        <v>4188</v>
      </c>
      <c r="E8" s="68" t="s">
        <v>4087</v>
      </c>
      <c r="F8" s="83" t="s">
        <v>4297</v>
      </c>
      <c r="G8" s="180" t="s">
        <v>4387</v>
      </c>
      <c r="H8" s="366" t="s">
        <v>71</v>
      </c>
      <c r="I8" s="10" t="s">
        <v>4044</v>
      </c>
      <c r="J8" s="372">
        <v>499</v>
      </c>
      <c r="K8" s="370">
        <f t="shared" si="0"/>
        <v>34.930000000000064</v>
      </c>
      <c r="L8" s="370">
        <f t="shared" si="1"/>
        <v>533.93000000000006</v>
      </c>
      <c r="M8" s="372">
        <v>534</v>
      </c>
      <c r="N8" s="151"/>
      <c r="O8" s="77" t="s">
        <v>2817</v>
      </c>
      <c r="Q8" s="7">
        <v>100</v>
      </c>
      <c r="R8" s="7">
        <f t="shared" si="2"/>
        <v>50</v>
      </c>
      <c r="S8" s="7">
        <f t="shared" si="3"/>
        <v>20</v>
      </c>
      <c r="T8" s="7">
        <f t="shared" si="4"/>
        <v>30</v>
      </c>
      <c r="V8" s="424" t="s">
        <v>24</v>
      </c>
      <c r="W8" s="424"/>
      <c r="X8" s="11">
        <f>X4*15/100</f>
        <v>682.5</v>
      </c>
      <c r="Y8" s="33"/>
      <c r="Z8" s="33"/>
      <c r="AA8" s="33"/>
      <c r="AB8" s="33"/>
      <c r="AC8" s="95"/>
    </row>
    <row r="9" spans="1:29" s="5" customFormat="1" ht="22.95" customHeight="1">
      <c r="A9" s="35">
        <v>7</v>
      </c>
      <c r="B9" s="365">
        <v>243893</v>
      </c>
      <c r="C9" s="10" t="s">
        <v>100</v>
      </c>
      <c r="D9" s="335" t="s">
        <v>4189</v>
      </c>
      <c r="E9" s="68" t="s">
        <v>4088</v>
      </c>
      <c r="F9" s="83" t="s">
        <v>4298</v>
      </c>
      <c r="G9" s="180" t="s">
        <v>4387</v>
      </c>
      <c r="H9" s="366" t="s">
        <v>71</v>
      </c>
      <c r="I9" s="10" t="s">
        <v>4046</v>
      </c>
      <c r="J9" s="372">
        <v>299</v>
      </c>
      <c r="K9" s="370">
        <f t="shared" si="0"/>
        <v>20.930000000000007</v>
      </c>
      <c r="L9" s="370">
        <f t="shared" si="1"/>
        <v>319.93</v>
      </c>
      <c r="M9" s="372">
        <v>320</v>
      </c>
      <c r="N9" s="151"/>
      <c r="O9" s="77" t="s">
        <v>2817</v>
      </c>
      <c r="Q9" s="7">
        <v>100</v>
      </c>
      <c r="R9" s="7">
        <f t="shared" si="2"/>
        <v>50</v>
      </c>
      <c r="S9" s="7">
        <f t="shared" si="3"/>
        <v>20</v>
      </c>
      <c r="T9" s="7">
        <f t="shared" si="4"/>
        <v>30</v>
      </c>
      <c r="V9" s="424" t="s">
        <v>25</v>
      </c>
      <c r="W9" s="424"/>
      <c r="X9" s="11">
        <f>X4*3/100</f>
        <v>136.5</v>
      </c>
      <c r="Y9" s="33"/>
      <c r="Z9" s="33"/>
      <c r="AA9" s="33"/>
      <c r="AB9" s="33"/>
      <c r="AC9" s="95"/>
    </row>
    <row r="10" spans="1:29" s="5" customFormat="1" ht="22.95" customHeight="1">
      <c r="A10" s="35">
        <v>8</v>
      </c>
      <c r="B10" s="365">
        <v>243894</v>
      </c>
      <c r="C10" s="10" t="s">
        <v>100</v>
      </c>
      <c r="D10" s="335" t="s">
        <v>4190</v>
      </c>
      <c r="E10" s="68" t="s">
        <v>4089</v>
      </c>
      <c r="F10" s="83" t="s">
        <v>4299</v>
      </c>
      <c r="G10" s="180" t="s">
        <v>4387</v>
      </c>
      <c r="H10" s="366" t="s">
        <v>71</v>
      </c>
      <c r="I10" s="10" t="s">
        <v>4046</v>
      </c>
      <c r="J10" s="372">
        <v>299</v>
      </c>
      <c r="K10" s="370">
        <f t="shared" si="0"/>
        <v>20.930000000000007</v>
      </c>
      <c r="L10" s="370">
        <f t="shared" si="1"/>
        <v>319.93</v>
      </c>
      <c r="M10" s="372">
        <v>320</v>
      </c>
      <c r="N10" s="151"/>
      <c r="O10" s="77" t="s">
        <v>2817</v>
      </c>
      <c r="Q10" s="7">
        <v>100</v>
      </c>
      <c r="R10" s="7">
        <f t="shared" si="2"/>
        <v>50</v>
      </c>
      <c r="S10" s="7">
        <f t="shared" si="3"/>
        <v>20</v>
      </c>
      <c r="T10" s="7">
        <f t="shared" si="4"/>
        <v>30</v>
      </c>
      <c r="V10" s="421" t="s">
        <v>26</v>
      </c>
      <c r="W10" s="421"/>
      <c r="X10" s="22">
        <f>SUM(S95)</f>
        <v>1820</v>
      </c>
      <c r="Y10" s="33"/>
      <c r="Z10" s="33"/>
      <c r="AA10" s="33"/>
      <c r="AB10" s="33"/>
      <c r="AC10" s="95"/>
    </row>
    <row r="11" spans="1:29" s="5" customFormat="1" ht="22.95" customHeight="1">
      <c r="A11" s="35">
        <v>9</v>
      </c>
      <c r="B11" s="365">
        <v>243894</v>
      </c>
      <c r="C11" s="10" t="s">
        <v>263</v>
      </c>
      <c r="D11" s="335" t="s">
        <v>4191</v>
      </c>
      <c r="E11" s="68" t="s">
        <v>4090</v>
      </c>
      <c r="F11" s="83" t="s">
        <v>4300</v>
      </c>
      <c r="G11" s="180" t="s">
        <v>4388</v>
      </c>
      <c r="H11" s="366" t="s">
        <v>71</v>
      </c>
      <c r="I11" s="10" t="s">
        <v>482</v>
      </c>
      <c r="J11" s="372">
        <v>299</v>
      </c>
      <c r="K11" s="370">
        <f t="shared" si="0"/>
        <v>20.930000000000007</v>
      </c>
      <c r="L11" s="370">
        <f t="shared" si="1"/>
        <v>319.93</v>
      </c>
      <c r="M11" s="372">
        <v>320</v>
      </c>
      <c r="N11" s="151"/>
      <c r="O11" s="77" t="s">
        <v>91</v>
      </c>
      <c r="Q11" s="7">
        <v>100</v>
      </c>
      <c r="R11" s="7">
        <f t="shared" si="2"/>
        <v>50</v>
      </c>
      <c r="S11" s="7">
        <f t="shared" si="3"/>
        <v>20</v>
      </c>
      <c r="T11" s="7">
        <f t="shared" si="4"/>
        <v>30</v>
      </c>
      <c r="V11" s="424" t="s">
        <v>27</v>
      </c>
      <c r="W11" s="424"/>
      <c r="X11" s="11">
        <f>SUM(X10)</f>
        <v>1820</v>
      </c>
      <c r="Y11" s="33"/>
      <c r="Z11" s="33"/>
      <c r="AA11" s="33"/>
      <c r="AB11" s="33"/>
      <c r="AC11" s="95"/>
    </row>
    <row r="12" spans="1:29" s="5" customFormat="1" ht="22.95" customHeight="1">
      <c r="A12" s="35">
        <v>10</v>
      </c>
      <c r="B12" s="365">
        <v>243894</v>
      </c>
      <c r="C12" s="10" t="s">
        <v>4274</v>
      </c>
      <c r="D12" s="335" t="s">
        <v>4192</v>
      </c>
      <c r="E12" s="68" t="s">
        <v>4091</v>
      </c>
      <c r="F12" s="376" t="s">
        <v>4301</v>
      </c>
      <c r="G12" s="180" t="s">
        <v>1189</v>
      </c>
      <c r="H12" s="366" t="s">
        <v>71</v>
      </c>
      <c r="I12" s="10" t="s">
        <v>4044</v>
      </c>
      <c r="J12" s="372">
        <v>499</v>
      </c>
      <c r="K12" s="370">
        <f t="shared" si="0"/>
        <v>34.930000000000064</v>
      </c>
      <c r="L12" s="370">
        <f t="shared" si="1"/>
        <v>533.93000000000006</v>
      </c>
      <c r="M12" s="372">
        <v>533.92999999999995</v>
      </c>
      <c r="N12" s="151"/>
      <c r="O12" s="77" t="s">
        <v>23</v>
      </c>
      <c r="Q12" s="7">
        <v>100</v>
      </c>
      <c r="R12" s="7">
        <f t="shared" si="2"/>
        <v>50</v>
      </c>
      <c r="S12" s="7">
        <f t="shared" si="3"/>
        <v>20</v>
      </c>
      <c r="T12" s="7">
        <f t="shared" si="4"/>
        <v>30</v>
      </c>
      <c r="V12" s="421" t="s">
        <v>28</v>
      </c>
      <c r="W12" s="421"/>
      <c r="X12" s="22">
        <f>SUM(T95)</f>
        <v>2730</v>
      </c>
      <c r="Y12" s="33"/>
      <c r="Z12" s="33"/>
      <c r="AA12" s="33"/>
      <c r="AB12" s="33"/>
    </row>
    <row r="13" spans="1:29" s="5" customFormat="1" ht="22.95" customHeight="1">
      <c r="A13" s="35">
        <v>11</v>
      </c>
      <c r="B13" s="365">
        <v>243894</v>
      </c>
      <c r="C13" s="10" t="s">
        <v>113</v>
      </c>
      <c r="D13" s="335" t="s">
        <v>4193</v>
      </c>
      <c r="E13" s="68" t="s">
        <v>4092</v>
      </c>
      <c r="F13" s="83" t="s">
        <v>4302</v>
      </c>
      <c r="G13" s="180" t="s">
        <v>4389</v>
      </c>
      <c r="H13" s="366" t="s">
        <v>71</v>
      </c>
      <c r="I13" s="10" t="s">
        <v>2273</v>
      </c>
      <c r="J13" s="372">
        <v>499</v>
      </c>
      <c r="K13" s="370">
        <f t="shared" si="0"/>
        <v>34.930000000000064</v>
      </c>
      <c r="L13" s="370">
        <f t="shared" si="1"/>
        <v>533.93000000000006</v>
      </c>
      <c r="M13" s="372">
        <v>534</v>
      </c>
      <c r="N13" s="151"/>
      <c r="O13" s="77" t="s">
        <v>91</v>
      </c>
      <c r="Q13" s="7">
        <v>100</v>
      </c>
      <c r="R13" s="7">
        <f t="shared" si="2"/>
        <v>50</v>
      </c>
      <c r="S13" s="7">
        <f t="shared" si="3"/>
        <v>20</v>
      </c>
      <c r="T13" s="7">
        <f t="shared" si="4"/>
        <v>30</v>
      </c>
      <c r="V13" s="424" t="s">
        <v>22</v>
      </c>
      <c r="W13" s="424"/>
      <c r="X13" s="24">
        <f>SUM(T50,T63)</f>
        <v>60</v>
      </c>
      <c r="Y13" s="33"/>
      <c r="Z13" s="33"/>
      <c r="AA13" s="33"/>
      <c r="AB13" s="33"/>
    </row>
    <row r="14" spans="1:29" s="5" customFormat="1" ht="22.95" customHeight="1">
      <c r="A14" s="35">
        <v>12</v>
      </c>
      <c r="B14" s="365">
        <v>243894</v>
      </c>
      <c r="C14" s="10" t="s">
        <v>1022</v>
      </c>
      <c r="D14" s="335" t="s">
        <v>4194</v>
      </c>
      <c r="E14" s="68" t="s">
        <v>4093</v>
      </c>
      <c r="F14" s="83" t="s">
        <v>4303</v>
      </c>
      <c r="G14" s="180" t="s">
        <v>1178</v>
      </c>
      <c r="H14" s="366" t="s">
        <v>71</v>
      </c>
      <c r="I14" s="10" t="s">
        <v>3630</v>
      </c>
      <c r="J14" s="372">
        <v>150</v>
      </c>
      <c r="K14" s="370">
        <f t="shared" si="0"/>
        <v>10.5</v>
      </c>
      <c r="L14" s="370">
        <f t="shared" si="1"/>
        <v>160.5</v>
      </c>
      <c r="M14" s="372">
        <v>161</v>
      </c>
      <c r="N14" s="151"/>
      <c r="O14" s="77" t="s">
        <v>489</v>
      </c>
      <c r="Q14" s="7">
        <v>100</v>
      </c>
      <c r="R14" s="7">
        <f t="shared" si="2"/>
        <v>50</v>
      </c>
      <c r="S14" s="7">
        <f t="shared" si="3"/>
        <v>20</v>
      </c>
      <c r="T14" s="7">
        <f t="shared" si="4"/>
        <v>30</v>
      </c>
      <c r="V14" s="424" t="s">
        <v>23</v>
      </c>
      <c r="W14" s="424"/>
      <c r="X14" s="24">
        <f>SUM(T5,T7,T12,T16:T17,T48,T52,T54,T58,T62,T67,T75,T88)</f>
        <v>390</v>
      </c>
      <c r="Y14" s="33"/>
      <c r="Z14" s="33"/>
      <c r="AA14" s="33"/>
      <c r="AB14" s="33"/>
    </row>
    <row r="15" spans="1:29" s="5" customFormat="1" ht="22.95" customHeight="1">
      <c r="A15" s="35">
        <v>13</v>
      </c>
      <c r="B15" s="365">
        <v>243895</v>
      </c>
      <c r="C15" s="10" t="s">
        <v>1022</v>
      </c>
      <c r="D15" s="335" t="s">
        <v>4195</v>
      </c>
      <c r="E15" s="68" t="s">
        <v>4094</v>
      </c>
      <c r="F15" s="83" t="s">
        <v>4304</v>
      </c>
      <c r="G15" s="180" t="s">
        <v>1178</v>
      </c>
      <c r="H15" s="366" t="s">
        <v>71</v>
      </c>
      <c r="I15" s="10" t="s">
        <v>3630</v>
      </c>
      <c r="J15" s="372">
        <v>150</v>
      </c>
      <c r="K15" s="370">
        <f t="shared" si="0"/>
        <v>10.5</v>
      </c>
      <c r="L15" s="370">
        <f t="shared" si="1"/>
        <v>160.5</v>
      </c>
      <c r="M15" s="372">
        <v>161</v>
      </c>
      <c r="N15" s="151"/>
      <c r="O15" s="77" t="s">
        <v>489</v>
      </c>
      <c r="Q15" s="7">
        <v>100</v>
      </c>
      <c r="R15" s="7">
        <f t="shared" si="2"/>
        <v>50</v>
      </c>
      <c r="S15" s="7">
        <f t="shared" si="3"/>
        <v>20</v>
      </c>
      <c r="T15" s="7">
        <f t="shared" si="4"/>
        <v>30</v>
      </c>
      <c r="V15" s="424" t="s">
        <v>24</v>
      </c>
      <c r="W15" s="424"/>
      <c r="X15" s="24">
        <f>SUM(T6,T3:T4,T8:T10,T19:T20,T23,T28,T32:T33,T37,T53,T57,T61,T64,T72,T76:T80,T81,T84:T85)</f>
        <v>780</v>
      </c>
      <c r="Y15" s="33"/>
      <c r="Z15" s="33"/>
      <c r="AA15" s="33"/>
      <c r="AB15" s="33"/>
    </row>
    <row r="16" spans="1:29" s="5" customFormat="1" ht="22.95" customHeight="1">
      <c r="A16" s="35">
        <v>14</v>
      </c>
      <c r="B16" s="365">
        <v>243895</v>
      </c>
      <c r="C16" s="10" t="s">
        <v>4274</v>
      </c>
      <c r="D16" s="335" t="s">
        <v>4196</v>
      </c>
      <c r="E16" s="68" t="s">
        <v>4095</v>
      </c>
      <c r="F16" s="376" t="s">
        <v>4305</v>
      </c>
      <c r="G16" s="180" t="s">
        <v>1189</v>
      </c>
      <c r="H16" s="366" t="s">
        <v>71</v>
      </c>
      <c r="I16" s="10" t="s">
        <v>482</v>
      </c>
      <c r="J16" s="372">
        <v>399</v>
      </c>
      <c r="K16" s="370">
        <f t="shared" si="0"/>
        <v>27.930000000000007</v>
      </c>
      <c r="L16" s="370">
        <f t="shared" si="1"/>
        <v>426.93</v>
      </c>
      <c r="M16" s="372">
        <v>426.93</v>
      </c>
      <c r="N16" s="151"/>
      <c r="O16" s="77" t="s">
        <v>23</v>
      </c>
      <c r="Q16" s="7">
        <v>100</v>
      </c>
      <c r="R16" s="7">
        <f t="shared" si="2"/>
        <v>50</v>
      </c>
      <c r="S16" s="7">
        <f t="shared" si="3"/>
        <v>20</v>
      </c>
      <c r="T16" s="7">
        <f t="shared" si="4"/>
        <v>30</v>
      </c>
      <c r="V16" s="424" t="s">
        <v>25</v>
      </c>
      <c r="W16" s="424"/>
      <c r="X16" s="24">
        <f>SUM(T14:T15,T29,T44,T86,T18)</f>
        <v>180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365">
        <v>243895</v>
      </c>
      <c r="C17" s="10" t="s">
        <v>100</v>
      </c>
      <c r="D17" s="335" t="s">
        <v>4197</v>
      </c>
      <c r="E17" s="68" t="s">
        <v>4096</v>
      </c>
      <c r="F17" s="83" t="s">
        <v>4306</v>
      </c>
      <c r="G17" s="180" t="s">
        <v>4387</v>
      </c>
      <c r="H17" s="366" t="s">
        <v>71</v>
      </c>
      <c r="I17" s="10" t="s">
        <v>4046</v>
      </c>
      <c r="J17" s="372">
        <v>299</v>
      </c>
      <c r="K17" s="370">
        <f t="shared" si="0"/>
        <v>20.930000000000007</v>
      </c>
      <c r="L17" s="370">
        <f t="shared" si="1"/>
        <v>319.93</v>
      </c>
      <c r="M17" s="372">
        <v>319.93</v>
      </c>
      <c r="N17" s="151"/>
      <c r="O17" s="77" t="s">
        <v>23</v>
      </c>
      <c r="Q17" s="7">
        <v>100</v>
      </c>
      <c r="R17" s="7">
        <f t="shared" si="2"/>
        <v>50</v>
      </c>
      <c r="S17" s="7">
        <f t="shared" si="3"/>
        <v>20</v>
      </c>
      <c r="T17" s="7">
        <f t="shared" si="4"/>
        <v>30</v>
      </c>
      <c r="V17" s="424" t="s">
        <v>27</v>
      </c>
      <c r="W17" s="424"/>
      <c r="X17" s="24">
        <f>SUM(T11,T13,T21:T22,T24:T27,T30:T31,T34:T36,T38:T43,T45:T47,T49,T51,T55:T56,T59:T60,T65:T66,T68:T71,T73:T74,T82:T83,T87,T89:T93)</f>
        <v>1320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363">
        <v>243896</v>
      </c>
      <c r="C18" s="10" t="s">
        <v>263</v>
      </c>
      <c r="D18" s="335" t="s">
        <v>4198</v>
      </c>
      <c r="E18" s="68" t="s">
        <v>4097</v>
      </c>
      <c r="F18" s="83" t="s">
        <v>4307</v>
      </c>
      <c r="G18" s="180" t="s">
        <v>503</v>
      </c>
      <c r="H18" s="366" t="s">
        <v>71</v>
      </c>
      <c r="I18" s="10" t="s">
        <v>4046</v>
      </c>
      <c r="J18" s="372">
        <v>399</v>
      </c>
      <c r="K18" s="370">
        <f t="shared" si="0"/>
        <v>27.930000000000007</v>
      </c>
      <c r="L18" s="370">
        <f t="shared" si="1"/>
        <v>426.93</v>
      </c>
      <c r="M18" s="372">
        <v>427</v>
      </c>
      <c r="N18" s="151"/>
      <c r="O18" s="77" t="s">
        <v>489</v>
      </c>
      <c r="Q18" s="7">
        <v>100</v>
      </c>
      <c r="R18" s="7">
        <f t="shared" si="2"/>
        <v>50</v>
      </c>
      <c r="S18" s="7">
        <f t="shared" si="3"/>
        <v>20</v>
      </c>
      <c r="T18" s="7">
        <f t="shared" si="4"/>
        <v>30</v>
      </c>
      <c r="V18" s="437" t="s">
        <v>19</v>
      </c>
      <c r="W18" s="438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363">
        <v>243896</v>
      </c>
      <c r="C19" s="10" t="s">
        <v>100</v>
      </c>
      <c r="D19" s="335" t="s">
        <v>4199</v>
      </c>
      <c r="E19" s="68" t="s">
        <v>4098</v>
      </c>
      <c r="F19" s="83" t="s">
        <v>4308</v>
      </c>
      <c r="G19" s="180" t="s">
        <v>4387</v>
      </c>
      <c r="H19" s="366" t="s">
        <v>71</v>
      </c>
      <c r="I19" s="10" t="s">
        <v>2273</v>
      </c>
      <c r="J19" s="372">
        <v>599</v>
      </c>
      <c r="K19" s="370">
        <f t="shared" si="0"/>
        <v>41.930000000000064</v>
      </c>
      <c r="L19" s="370">
        <f t="shared" si="1"/>
        <v>640.93000000000006</v>
      </c>
      <c r="M19" s="372">
        <v>640.92999999999995</v>
      </c>
      <c r="N19" s="151"/>
      <c r="O19" s="77" t="s">
        <v>2817</v>
      </c>
      <c r="Q19" s="7">
        <v>100</v>
      </c>
      <c r="R19" s="7">
        <f t="shared" si="2"/>
        <v>50</v>
      </c>
      <c r="S19" s="7">
        <f t="shared" si="3"/>
        <v>20</v>
      </c>
      <c r="T19" s="7">
        <f t="shared" si="4"/>
        <v>30</v>
      </c>
      <c r="V19" s="419" t="s">
        <v>52</v>
      </c>
      <c r="W19" s="420"/>
      <c r="X19" s="24"/>
      <c r="Y19" s="33"/>
      <c r="Z19" s="33"/>
      <c r="AA19" s="33"/>
      <c r="AB19" s="33"/>
    </row>
    <row r="20" spans="1:28" s="5" customFormat="1" ht="22.95" customHeight="1">
      <c r="A20" s="35">
        <v>18</v>
      </c>
      <c r="B20" s="363">
        <v>243898</v>
      </c>
      <c r="C20" s="10" t="s">
        <v>100</v>
      </c>
      <c r="D20" s="335" t="s">
        <v>4200</v>
      </c>
      <c r="E20" s="68" t="s">
        <v>4099</v>
      </c>
      <c r="F20" s="83" t="s">
        <v>4309</v>
      </c>
      <c r="G20" s="180" t="s">
        <v>4387</v>
      </c>
      <c r="H20" s="366" t="s">
        <v>71</v>
      </c>
      <c r="I20" s="10" t="s">
        <v>4046</v>
      </c>
      <c r="J20" s="372">
        <v>299</v>
      </c>
      <c r="K20" s="370">
        <f t="shared" si="0"/>
        <v>20.930000000000007</v>
      </c>
      <c r="L20" s="370">
        <f t="shared" si="1"/>
        <v>319.93</v>
      </c>
      <c r="M20" s="372">
        <v>320</v>
      </c>
      <c r="N20" s="151"/>
      <c r="O20" s="77" t="s">
        <v>2817</v>
      </c>
      <c r="Q20" s="7">
        <v>100</v>
      </c>
      <c r="R20" s="7">
        <f t="shared" si="2"/>
        <v>50</v>
      </c>
      <c r="S20" s="7">
        <f t="shared" si="3"/>
        <v>20</v>
      </c>
      <c r="T20" s="7">
        <f t="shared" si="4"/>
        <v>30</v>
      </c>
      <c r="V20" s="419" t="s">
        <v>1953</v>
      </c>
      <c r="W20" s="420"/>
      <c r="X20" s="24"/>
      <c r="Y20" s="33"/>
      <c r="Z20" s="33"/>
      <c r="AA20" s="33"/>
      <c r="AB20" s="33"/>
    </row>
    <row r="21" spans="1:28" s="5" customFormat="1" ht="22.95" customHeight="1">
      <c r="A21" s="35">
        <v>19</v>
      </c>
      <c r="B21" s="363">
        <v>243898</v>
      </c>
      <c r="C21" s="10" t="s">
        <v>100</v>
      </c>
      <c r="D21" s="335" t="s">
        <v>4201</v>
      </c>
      <c r="E21" s="68" t="s">
        <v>4100</v>
      </c>
      <c r="F21" s="83" t="s">
        <v>4310</v>
      </c>
      <c r="G21" s="180" t="s">
        <v>4387</v>
      </c>
      <c r="H21" s="366" t="s">
        <v>71</v>
      </c>
      <c r="I21" s="10" t="s">
        <v>4046</v>
      </c>
      <c r="J21" s="372">
        <v>299</v>
      </c>
      <c r="K21" s="370">
        <f t="shared" si="0"/>
        <v>20.930000000000007</v>
      </c>
      <c r="L21" s="370">
        <f t="shared" si="1"/>
        <v>319.93</v>
      </c>
      <c r="M21" s="372">
        <v>319.93</v>
      </c>
      <c r="N21" s="151"/>
      <c r="O21" s="77" t="s">
        <v>91</v>
      </c>
      <c r="Q21" s="7">
        <v>100</v>
      </c>
      <c r="R21" s="7">
        <f t="shared" si="2"/>
        <v>50</v>
      </c>
      <c r="S21" s="7">
        <f t="shared" si="3"/>
        <v>20</v>
      </c>
      <c r="T21" s="7">
        <f t="shared" si="4"/>
        <v>30</v>
      </c>
      <c r="V21" s="437" t="s">
        <v>1965</v>
      </c>
      <c r="W21" s="438"/>
      <c r="X21" s="24"/>
      <c r="Y21" s="33"/>
      <c r="Z21" s="33"/>
      <c r="AA21" s="33"/>
      <c r="AB21" s="33"/>
    </row>
    <row r="22" spans="1:28" s="5" customFormat="1" ht="22.95" customHeight="1">
      <c r="A22" s="35">
        <v>20</v>
      </c>
      <c r="B22" s="363">
        <v>243898</v>
      </c>
      <c r="C22" s="10" t="s">
        <v>100</v>
      </c>
      <c r="D22" s="335" t="s">
        <v>4202</v>
      </c>
      <c r="E22" s="68" t="s">
        <v>4101</v>
      </c>
      <c r="F22" s="83" t="s">
        <v>4311</v>
      </c>
      <c r="G22" s="180" t="s">
        <v>4387</v>
      </c>
      <c r="H22" s="366" t="s">
        <v>71</v>
      </c>
      <c r="I22" s="10" t="s">
        <v>4046</v>
      </c>
      <c r="J22" s="372">
        <v>299</v>
      </c>
      <c r="K22" s="370">
        <f t="shared" si="0"/>
        <v>20.930000000000007</v>
      </c>
      <c r="L22" s="370">
        <f t="shared" si="1"/>
        <v>319.93</v>
      </c>
      <c r="M22" s="372">
        <v>526.22</v>
      </c>
      <c r="N22" s="151"/>
      <c r="O22" s="77" t="s">
        <v>91</v>
      </c>
      <c r="Q22" s="7">
        <v>100</v>
      </c>
      <c r="R22" s="7">
        <f t="shared" si="2"/>
        <v>50</v>
      </c>
      <c r="S22" s="7">
        <f t="shared" si="3"/>
        <v>20</v>
      </c>
      <c r="T22" s="7">
        <f t="shared" si="4"/>
        <v>30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363">
        <v>243898</v>
      </c>
      <c r="C23" s="10" t="s">
        <v>100</v>
      </c>
      <c r="D23" s="335" t="s">
        <v>4203</v>
      </c>
      <c r="E23" s="68" t="s">
        <v>4102</v>
      </c>
      <c r="F23" s="83" t="s">
        <v>4312</v>
      </c>
      <c r="G23" s="180" t="s">
        <v>4387</v>
      </c>
      <c r="H23" s="366" t="s">
        <v>71</v>
      </c>
      <c r="I23" s="10" t="s">
        <v>4046</v>
      </c>
      <c r="J23" s="372">
        <v>299</v>
      </c>
      <c r="K23" s="370">
        <f t="shared" si="0"/>
        <v>20.930000000000007</v>
      </c>
      <c r="L23" s="370">
        <f t="shared" si="1"/>
        <v>319.93</v>
      </c>
      <c r="M23" s="372">
        <v>566</v>
      </c>
      <c r="N23" s="151"/>
      <c r="O23" s="77" t="s">
        <v>2817</v>
      </c>
      <c r="Q23" s="7">
        <v>100</v>
      </c>
      <c r="R23" s="7">
        <f t="shared" si="2"/>
        <v>50</v>
      </c>
      <c r="S23" s="7">
        <f t="shared" si="3"/>
        <v>20</v>
      </c>
      <c r="T23" s="7">
        <f t="shared" si="4"/>
        <v>30</v>
      </c>
      <c r="V23" s="418" t="s">
        <v>29</v>
      </c>
      <c r="W23" s="418"/>
      <c r="X23" s="418"/>
      <c r="Y23" s="418"/>
      <c r="Z23" s="418"/>
      <c r="AA23" s="418"/>
      <c r="AB23" s="418"/>
    </row>
    <row r="24" spans="1:28" s="5" customFormat="1" ht="22.95" customHeight="1">
      <c r="A24" s="35">
        <v>22</v>
      </c>
      <c r="B24" s="363">
        <v>243898</v>
      </c>
      <c r="C24" s="10" t="s">
        <v>95</v>
      </c>
      <c r="D24" s="335" t="s">
        <v>4204</v>
      </c>
      <c r="E24" s="68" t="s">
        <v>4103</v>
      </c>
      <c r="F24" s="83" t="s">
        <v>4313</v>
      </c>
      <c r="G24" s="180" t="s">
        <v>98</v>
      </c>
      <c r="H24" s="366" t="s">
        <v>71</v>
      </c>
      <c r="I24" s="10" t="s">
        <v>482</v>
      </c>
      <c r="J24" s="372">
        <v>299</v>
      </c>
      <c r="K24" s="370">
        <f t="shared" si="0"/>
        <v>20.930000000000007</v>
      </c>
      <c r="L24" s="370">
        <f t="shared" si="1"/>
        <v>319.93</v>
      </c>
      <c r="M24" s="372">
        <v>565.22</v>
      </c>
      <c r="N24" s="151"/>
      <c r="O24" s="77" t="s">
        <v>91</v>
      </c>
      <c r="Q24" s="7">
        <v>100</v>
      </c>
      <c r="R24" s="7">
        <f t="shared" si="2"/>
        <v>50</v>
      </c>
      <c r="S24" s="7">
        <f t="shared" si="3"/>
        <v>20</v>
      </c>
      <c r="T24" s="7">
        <f t="shared" si="4"/>
        <v>30</v>
      </c>
      <c r="V24" s="361" t="s">
        <v>30</v>
      </c>
      <c r="W24" s="361" t="s">
        <v>31</v>
      </c>
      <c r="X24" s="361" t="s">
        <v>32</v>
      </c>
      <c r="Y24" s="12" t="s">
        <v>33</v>
      </c>
      <c r="Z24" s="361" t="s">
        <v>34</v>
      </c>
      <c r="AA24" s="361" t="s">
        <v>18</v>
      </c>
      <c r="AB24" s="361" t="s">
        <v>35</v>
      </c>
    </row>
    <row r="25" spans="1:28" s="5" customFormat="1" ht="22.95" customHeight="1">
      <c r="A25" s="35">
        <v>23</v>
      </c>
      <c r="B25" s="363">
        <v>243899</v>
      </c>
      <c r="C25" s="10" t="s">
        <v>262</v>
      </c>
      <c r="D25" s="335" t="s">
        <v>4205</v>
      </c>
      <c r="E25" s="68" t="s">
        <v>4104</v>
      </c>
      <c r="F25" s="83" t="s">
        <v>4314</v>
      </c>
      <c r="G25" s="180" t="s">
        <v>500</v>
      </c>
      <c r="H25" s="366" t="s">
        <v>71</v>
      </c>
      <c r="I25" s="10" t="s">
        <v>482</v>
      </c>
      <c r="J25" s="372">
        <v>299</v>
      </c>
      <c r="K25" s="370">
        <f t="shared" si="0"/>
        <v>20.930000000000007</v>
      </c>
      <c r="L25" s="370">
        <f t="shared" si="1"/>
        <v>319.93</v>
      </c>
      <c r="M25" s="372">
        <v>554.55999999999995</v>
      </c>
      <c r="N25" s="151"/>
      <c r="O25" s="77" t="s">
        <v>91</v>
      </c>
      <c r="Q25" s="7">
        <v>100</v>
      </c>
      <c r="R25" s="7">
        <f t="shared" si="2"/>
        <v>50</v>
      </c>
      <c r="S25" s="7">
        <f t="shared" si="3"/>
        <v>20</v>
      </c>
      <c r="T25" s="7">
        <f t="shared" si="4"/>
        <v>30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742.5</v>
      </c>
      <c r="AB25" s="32">
        <f>SUM(AA25)</f>
        <v>742.5</v>
      </c>
    </row>
    <row r="26" spans="1:28" s="5" customFormat="1" ht="22.95" customHeight="1">
      <c r="A26" s="35">
        <v>24</v>
      </c>
      <c r="B26" s="363">
        <v>243899</v>
      </c>
      <c r="C26" s="10" t="s">
        <v>100</v>
      </c>
      <c r="D26" s="335" t="s">
        <v>4206</v>
      </c>
      <c r="E26" s="68" t="s">
        <v>4105</v>
      </c>
      <c r="F26" s="83" t="s">
        <v>4315</v>
      </c>
      <c r="G26" s="180" t="s">
        <v>4387</v>
      </c>
      <c r="H26" s="366" t="s">
        <v>71</v>
      </c>
      <c r="I26" s="10" t="s">
        <v>4046</v>
      </c>
      <c r="J26" s="372">
        <v>299</v>
      </c>
      <c r="K26" s="370">
        <f t="shared" si="0"/>
        <v>20.930000000000007</v>
      </c>
      <c r="L26" s="370">
        <f t="shared" si="1"/>
        <v>319.93</v>
      </c>
      <c r="M26" s="372">
        <v>554.54999999999995</v>
      </c>
      <c r="N26" s="151"/>
      <c r="O26" s="77" t="s">
        <v>91</v>
      </c>
      <c r="Q26" s="7">
        <v>100</v>
      </c>
      <c r="R26" s="7">
        <f t="shared" si="2"/>
        <v>50</v>
      </c>
      <c r="S26" s="7">
        <f t="shared" si="3"/>
        <v>20</v>
      </c>
      <c r="T26" s="7">
        <f t="shared" si="4"/>
        <v>30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2366</v>
      </c>
      <c r="AB26" s="32">
        <f t="shared" ref="AA26:AB35" si="5">SUM(AA26)</f>
        <v>2366</v>
      </c>
    </row>
    <row r="27" spans="1:28" s="5" customFormat="1" ht="22.95" customHeight="1">
      <c r="A27" s="35">
        <v>25</v>
      </c>
      <c r="B27" s="373">
        <v>243899</v>
      </c>
      <c r="C27" s="69" t="s">
        <v>264</v>
      </c>
      <c r="D27" s="335" t="s">
        <v>4207</v>
      </c>
      <c r="E27" s="68" t="s">
        <v>4106</v>
      </c>
      <c r="F27" s="83" t="s">
        <v>4316</v>
      </c>
      <c r="G27" s="180" t="s">
        <v>505</v>
      </c>
      <c r="H27" s="366" t="s">
        <v>71</v>
      </c>
      <c r="I27" s="10" t="s">
        <v>482</v>
      </c>
      <c r="J27" s="372">
        <v>299</v>
      </c>
      <c r="K27" s="370">
        <f t="shared" si="0"/>
        <v>20.930000000000007</v>
      </c>
      <c r="L27" s="370">
        <f t="shared" si="1"/>
        <v>319.93</v>
      </c>
      <c r="M27" s="372">
        <v>554.54999999999995</v>
      </c>
      <c r="N27" s="151"/>
      <c r="O27" s="77" t="s">
        <v>91</v>
      </c>
      <c r="Q27" s="7">
        <v>100</v>
      </c>
      <c r="R27" s="7">
        <f t="shared" si="2"/>
        <v>50</v>
      </c>
      <c r="S27" s="7">
        <f t="shared" si="3"/>
        <v>20</v>
      </c>
      <c r="T27" s="7">
        <f t="shared" si="4"/>
        <v>30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1072.5</v>
      </c>
      <c r="AB27" s="32">
        <f t="shared" si="5"/>
        <v>1072.5</v>
      </c>
    </row>
    <row r="28" spans="1:28" s="5" customFormat="1" ht="22.95" customHeight="1">
      <c r="A28" s="35">
        <v>26</v>
      </c>
      <c r="B28" s="373">
        <v>243900</v>
      </c>
      <c r="C28" s="69" t="s">
        <v>100</v>
      </c>
      <c r="D28" s="335" t="s">
        <v>4208</v>
      </c>
      <c r="E28" s="362" t="s">
        <v>4107</v>
      </c>
      <c r="F28" s="83" t="s">
        <v>4317</v>
      </c>
      <c r="G28" s="180" t="s">
        <v>4387</v>
      </c>
      <c r="H28" s="366" t="s">
        <v>71</v>
      </c>
      <c r="I28" s="10" t="s">
        <v>4046</v>
      </c>
      <c r="J28" s="372">
        <v>299</v>
      </c>
      <c r="K28" s="370">
        <f t="shared" si="0"/>
        <v>20.930000000000007</v>
      </c>
      <c r="L28" s="370">
        <f t="shared" si="1"/>
        <v>319.93</v>
      </c>
      <c r="M28" s="372">
        <v>543.86</v>
      </c>
      <c r="N28" s="151"/>
      <c r="O28" s="77" t="s">
        <v>2817</v>
      </c>
      <c r="Q28" s="7">
        <v>100</v>
      </c>
      <c r="R28" s="7">
        <f t="shared" si="2"/>
        <v>50</v>
      </c>
      <c r="S28" s="7">
        <f t="shared" si="3"/>
        <v>20</v>
      </c>
      <c r="T28" s="7">
        <f t="shared" si="4"/>
        <v>30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1462.5</v>
      </c>
      <c r="AB28" s="32">
        <f t="shared" si="5"/>
        <v>1462.5</v>
      </c>
    </row>
    <row r="29" spans="1:28" s="5" customFormat="1" ht="22.95" customHeight="1">
      <c r="A29" s="35">
        <v>27</v>
      </c>
      <c r="B29" s="373">
        <v>243901</v>
      </c>
      <c r="C29" s="69" t="s">
        <v>260</v>
      </c>
      <c r="D29" s="335" t="s">
        <v>4209</v>
      </c>
      <c r="E29" s="68" t="s">
        <v>4108</v>
      </c>
      <c r="F29" s="83" t="s">
        <v>4318</v>
      </c>
      <c r="G29" s="180" t="s">
        <v>509</v>
      </c>
      <c r="H29" s="366" t="s">
        <v>71</v>
      </c>
      <c r="I29" s="10" t="s">
        <v>482</v>
      </c>
      <c r="J29" s="372">
        <v>399</v>
      </c>
      <c r="K29" s="370">
        <f t="shared" si="0"/>
        <v>27.930000000000007</v>
      </c>
      <c r="L29" s="370">
        <f t="shared" si="1"/>
        <v>426.93</v>
      </c>
      <c r="M29" s="372">
        <v>426</v>
      </c>
      <c r="N29" s="151"/>
      <c r="O29" s="77" t="s">
        <v>489</v>
      </c>
      <c r="Q29" s="7">
        <v>100</v>
      </c>
      <c r="R29" s="7">
        <f t="shared" si="2"/>
        <v>50</v>
      </c>
      <c r="S29" s="7">
        <f t="shared" si="3"/>
        <v>20</v>
      </c>
      <c r="T29" s="7">
        <f t="shared" si="4"/>
        <v>30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316.5</v>
      </c>
      <c r="AB29" s="32">
        <f t="shared" si="5"/>
        <v>316.5</v>
      </c>
    </row>
    <row r="30" spans="1:28" s="5" customFormat="1" ht="22.95" customHeight="1">
      <c r="A30" s="35">
        <v>28</v>
      </c>
      <c r="B30" s="373">
        <v>243902</v>
      </c>
      <c r="C30" s="69" t="s">
        <v>113</v>
      </c>
      <c r="D30" s="335" t="s">
        <v>4210</v>
      </c>
      <c r="E30" s="68" t="s">
        <v>4109</v>
      </c>
      <c r="F30" s="83" t="s">
        <v>4319</v>
      </c>
      <c r="G30" s="180" t="s">
        <v>4390</v>
      </c>
      <c r="H30" s="366" t="s">
        <v>71</v>
      </c>
      <c r="I30" s="10" t="s">
        <v>482</v>
      </c>
      <c r="J30" s="372">
        <v>299</v>
      </c>
      <c r="K30" s="370">
        <f t="shared" si="0"/>
        <v>20.930000000000007</v>
      </c>
      <c r="L30" s="370">
        <f t="shared" si="1"/>
        <v>319.93</v>
      </c>
      <c r="M30" s="372">
        <v>534</v>
      </c>
      <c r="N30" s="151"/>
      <c r="O30" s="77" t="s">
        <v>91</v>
      </c>
      <c r="Q30" s="7">
        <v>100</v>
      </c>
      <c r="R30" s="7">
        <f t="shared" si="2"/>
        <v>50</v>
      </c>
      <c r="S30" s="7">
        <f t="shared" si="3"/>
        <v>20</v>
      </c>
      <c r="T30" s="7">
        <f t="shared" si="4"/>
        <v>30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3140</v>
      </c>
      <c r="AB30" s="32">
        <f t="shared" si="5"/>
        <v>3140</v>
      </c>
    </row>
    <row r="31" spans="1:28" s="5" customFormat="1" ht="22.95" customHeight="1">
      <c r="A31" s="35">
        <v>29</v>
      </c>
      <c r="B31" s="373">
        <v>243902</v>
      </c>
      <c r="C31" s="69" t="s">
        <v>262</v>
      </c>
      <c r="D31" s="335" t="s">
        <v>4211</v>
      </c>
      <c r="E31" s="68" t="s">
        <v>4110</v>
      </c>
      <c r="F31" s="83" t="s">
        <v>4320</v>
      </c>
      <c r="G31" s="180" t="s">
        <v>500</v>
      </c>
      <c r="H31" s="366" t="s">
        <v>71</v>
      </c>
      <c r="I31" s="10" t="s">
        <v>482</v>
      </c>
      <c r="J31" s="372">
        <v>299</v>
      </c>
      <c r="K31" s="370">
        <f t="shared" si="0"/>
        <v>20.930000000000007</v>
      </c>
      <c r="L31" s="370">
        <f t="shared" si="1"/>
        <v>319.93</v>
      </c>
      <c r="M31" s="372">
        <v>533.23</v>
      </c>
      <c r="N31" s="151"/>
      <c r="O31" s="77" t="s">
        <v>91</v>
      </c>
      <c r="Q31" s="7">
        <v>100</v>
      </c>
      <c r="R31" s="7">
        <f t="shared" si="2"/>
        <v>50</v>
      </c>
      <c r="S31" s="7">
        <f t="shared" si="3"/>
        <v>20</v>
      </c>
      <c r="T31" s="7">
        <f t="shared" si="4"/>
        <v>30</v>
      </c>
      <c r="V31" s="30">
        <v>7</v>
      </c>
      <c r="W31" s="25" t="s">
        <v>19</v>
      </c>
      <c r="X31" s="251" t="s">
        <v>46</v>
      </c>
      <c r="Y31" s="35" t="s">
        <v>47</v>
      </c>
      <c r="Z31" s="35" t="s">
        <v>38</v>
      </c>
      <c r="AA31" s="32">
        <f t="shared" si="5"/>
        <v>0</v>
      </c>
      <c r="AB31" s="32">
        <f t="shared" si="5"/>
        <v>0</v>
      </c>
    </row>
    <row r="32" spans="1:28" s="5" customFormat="1" ht="22.95" customHeight="1">
      <c r="A32" s="35">
        <v>30</v>
      </c>
      <c r="B32" s="373">
        <v>243902</v>
      </c>
      <c r="C32" s="69" t="s">
        <v>100</v>
      </c>
      <c r="D32" s="335" t="s">
        <v>4212</v>
      </c>
      <c r="E32" s="68" t="s">
        <v>4111</v>
      </c>
      <c r="F32" s="83" t="s">
        <v>4321</v>
      </c>
      <c r="G32" s="180" t="s">
        <v>4387</v>
      </c>
      <c r="H32" s="366" t="s">
        <v>71</v>
      </c>
      <c r="I32" s="10" t="s">
        <v>4046</v>
      </c>
      <c r="J32" s="372">
        <v>299</v>
      </c>
      <c r="K32" s="370">
        <f t="shared" si="0"/>
        <v>20.930000000000007</v>
      </c>
      <c r="L32" s="370">
        <f t="shared" si="1"/>
        <v>319.93</v>
      </c>
      <c r="M32" s="372">
        <v>522.55999999999995</v>
      </c>
      <c r="N32" s="151"/>
      <c r="O32" s="77" t="s">
        <v>2817</v>
      </c>
      <c r="Q32" s="7">
        <v>100</v>
      </c>
      <c r="R32" s="7">
        <f t="shared" si="2"/>
        <v>50</v>
      </c>
      <c r="S32" s="7">
        <f t="shared" si="3"/>
        <v>20</v>
      </c>
      <c r="T32" s="7">
        <f t="shared" si="4"/>
        <v>30</v>
      </c>
      <c r="V32" s="30">
        <v>8</v>
      </c>
      <c r="W32" s="13" t="s">
        <v>52</v>
      </c>
      <c r="X32" s="252" t="s">
        <v>1966</v>
      </c>
      <c r="Y32" s="35" t="s">
        <v>54</v>
      </c>
      <c r="Z32" s="35" t="s">
        <v>38</v>
      </c>
      <c r="AA32" s="32">
        <f t="shared" si="5"/>
        <v>0</v>
      </c>
      <c r="AB32" s="32">
        <f t="shared" si="5"/>
        <v>0</v>
      </c>
    </row>
    <row r="33" spans="1:28" s="5" customFormat="1" ht="22.95" customHeight="1">
      <c r="A33" s="35">
        <v>31</v>
      </c>
      <c r="B33" s="373">
        <v>243902</v>
      </c>
      <c r="C33" s="69" t="s">
        <v>100</v>
      </c>
      <c r="D33" s="335" t="s">
        <v>4213</v>
      </c>
      <c r="E33" s="68" t="s">
        <v>3477</v>
      </c>
      <c r="F33" s="83" t="s">
        <v>4322</v>
      </c>
      <c r="G33" s="180" t="s">
        <v>4387</v>
      </c>
      <c r="H33" s="366" t="s">
        <v>71</v>
      </c>
      <c r="I33" s="10" t="s">
        <v>4046</v>
      </c>
      <c r="J33" s="372">
        <v>299</v>
      </c>
      <c r="K33" s="370">
        <f t="shared" si="0"/>
        <v>20.930000000000007</v>
      </c>
      <c r="L33" s="370">
        <f t="shared" si="1"/>
        <v>319.93</v>
      </c>
      <c r="M33" s="372">
        <v>523</v>
      </c>
      <c r="N33" s="151"/>
      <c r="O33" s="77" t="s">
        <v>2817</v>
      </c>
      <c r="Q33" s="7">
        <v>100</v>
      </c>
      <c r="R33" s="7">
        <f t="shared" si="2"/>
        <v>50</v>
      </c>
      <c r="S33" s="7">
        <f t="shared" si="3"/>
        <v>20</v>
      </c>
      <c r="T33" s="7">
        <f t="shared" si="4"/>
        <v>30</v>
      </c>
      <c r="V33" s="30">
        <v>9</v>
      </c>
      <c r="W33" s="25" t="s">
        <v>1953</v>
      </c>
      <c r="X33" s="252" t="s">
        <v>1967</v>
      </c>
      <c r="Y33" s="35" t="s">
        <v>1968</v>
      </c>
      <c r="Z33" s="35" t="s">
        <v>38</v>
      </c>
      <c r="AA33" s="32">
        <f t="shared" si="5"/>
        <v>0</v>
      </c>
      <c r="AB33" s="32">
        <f t="shared" si="5"/>
        <v>0</v>
      </c>
    </row>
    <row r="34" spans="1:28" s="5" customFormat="1" ht="22.95" customHeight="1">
      <c r="A34" s="35">
        <v>32</v>
      </c>
      <c r="B34" s="373">
        <v>243902</v>
      </c>
      <c r="C34" s="69" t="s">
        <v>100</v>
      </c>
      <c r="D34" s="335" t="s">
        <v>4214</v>
      </c>
      <c r="E34" s="68" t="s">
        <v>4112</v>
      </c>
      <c r="F34" s="83" t="s">
        <v>4323</v>
      </c>
      <c r="G34" s="180" t="s">
        <v>4387</v>
      </c>
      <c r="H34" s="366" t="s">
        <v>71</v>
      </c>
      <c r="I34" s="10" t="s">
        <v>4046</v>
      </c>
      <c r="J34" s="372">
        <v>299</v>
      </c>
      <c r="K34" s="370">
        <f t="shared" si="0"/>
        <v>20.930000000000007</v>
      </c>
      <c r="L34" s="370">
        <f t="shared" si="1"/>
        <v>319.93</v>
      </c>
      <c r="M34" s="372">
        <v>533.23</v>
      </c>
      <c r="N34" s="151"/>
      <c r="O34" s="77" t="s">
        <v>91</v>
      </c>
      <c r="Q34" s="7">
        <v>100</v>
      </c>
      <c r="R34" s="7">
        <f t="shared" si="2"/>
        <v>50</v>
      </c>
      <c r="S34" s="7">
        <f t="shared" si="3"/>
        <v>20</v>
      </c>
      <c r="T34" s="7">
        <f t="shared" si="4"/>
        <v>30</v>
      </c>
      <c r="V34" s="30">
        <v>10</v>
      </c>
      <c r="W34" s="252" t="s">
        <v>1965</v>
      </c>
      <c r="X34" s="252" t="s">
        <v>1969</v>
      </c>
      <c r="Y34" s="35" t="s">
        <v>1970</v>
      </c>
      <c r="Z34" s="35" t="s">
        <v>38</v>
      </c>
      <c r="AA34" s="32">
        <f>SUM(X21)</f>
        <v>0</v>
      </c>
      <c r="AB34" s="32">
        <f t="shared" si="5"/>
        <v>0</v>
      </c>
    </row>
    <row r="35" spans="1:28" s="5" customFormat="1" ht="22.95" customHeight="1" thickBot="1">
      <c r="A35" s="35">
        <v>33</v>
      </c>
      <c r="B35" s="373">
        <v>243903</v>
      </c>
      <c r="C35" s="69" t="s">
        <v>100</v>
      </c>
      <c r="D35" s="335" t="s">
        <v>4215</v>
      </c>
      <c r="E35" s="68" t="s">
        <v>4113</v>
      </c>
      <c r="F35" s="83" t="s">
        <v>4324</v>
      </c>
      <c r="G35" s="180" t="s">
        <v>4387</v>
      </c>
      <c r="H35" s="366" t="s">
        <v>71</v>
      </c>
      <c r="I35" s="10" t="s">
        <v>4046</v>
      </c>
      <c r="J35" s="372">
        <v>299</v>
      </c>
      <c r="K35" s="370">
        <f t="shared" si="0"/>
        <v>20.930000000000007</v>
      </c>
      <c r="L35" s="370">
        <f t="shared" si="1"/>
        <v>319.93</v>
      </c>
      <c r="M35" s="372">
        <v>511.89</v>
      </c>
      <c r="N35" s="151"/>
      <c r="O35" s="77" t="s">
        <v>91</v>
      </c>
      <c r="Q35" s="7">
        <v>100</v>
      </c>
      <c r="R35" s="7">
        <f t="shared" si="2"/>
        <v>50</v>
      </c>
      <c r="S35" s="7">
        <f t="shared" si="3"/>
        <v>20</v>
      </c>
      <c r="T35" s="7">
        <f t="shared" si="4"/>
        <v>30</v>
      </c>
      <c r="V35" s="19"/>
      <c r="W35" s="19"/>
      <c r="X35" s="19"/>
      <c r="Y35" s="19"/>
      <c r="Z35" s="19"/>
      <c r="AA35" s="247">
        <f>SUM(AA25:AA34)</f>
        <v>9100</v>
      </c>
      <c r="AB35" s="247">
        <f t="shared" si="5"/>
        <v>9100</v>
      </c>
    </row>
    <row r="36" spans="1:28" s="5" customFormat="1" ht="22.95" customHeight="1" thickTop="1">
      <c r="A36" s="35">
        <v>34</v>
      </c>
      <c r="B36" s="373">
        <v>243903</v>
      </c>
      <c r="C36" s="69" t="s">
        <v>100</v>
      </c>
      <c r="D36" s="335" t="s">
        <v>4216</v>
      </c>
      <c r="E36" s="68" t="s">
        <v>4114</v>
      </c>
      <c r="F36" s="83" t="s">
        <v>4325</v>
      </c>
      <c r="G36" s="180" t="s">
        <v>4387</v>
      </c>
      <c r="H36" s="366" t="s">
        <v>71</v>
      </c>
      <c r="I36" s="10" t="s">
        <v>72</v>
      </c>
      <c r="J36" s="372">
        <v>399</v>
      </c>
      <c r="K36" s="370">
        <f t="shared" si="0"/>
        <v>27.930000000000007</v>
      </c>
      <c r="L36" s="370">
        <f t="shared" si="1"/>
        <v>426.93</v>
      </c>
      <c r="M36" s="372">
        <v>683.09</v>
      </c>
      <c r="N36" s="151"/>
      <c r="O36" s="77" t="s">
        <v>91</v>
      </c>
      <c r="Q36" s="7">
        <v>100</v>
      </c>
      <c r="R36" s="7">
        <f t="shared" si="2"/>
        <v>50</v>
      </c>
      <c r="S36" s="7">
        <f t="shared" si="3"/>
        <v>20</v>
      </c>
      <c r="T36" s="7">
        <f t="shared" si="4"/>
        <v>30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5">
        <v>35</v>
      </c>
      <c r="B37" s="373">
        <v>243903</v>
      </c>
      <c r="C37" s="69" t="s">
        <v>100</v>
      </c>
      <c r="D37" s="335" t="s">
        <v>4217</v>
      </c>
      <c r="E37" s="68" t="s">
        <v>4115</v>
      </c>
      <c r="F37" s="83" t="s">
        <v>4326</v>
      </c>
      <c r="G37" s="180" t="s">
        <v>4387</v>
      </c>
      <c r="H37" s="366" t="s">
        <v>71</v>
      </c>
      <c r="I37" s="10" t="s">
        <v>72</v>
      </c>
      <c r="J37" s="372">
        <v>399</v>
      </c>
      <c r="K37" s="370">
        <f t="shared" si="0"/>
        <v>27.930000000000007</v>
      </c>
      <c r="L37" s="370">
        <f t="shared" si="1"/>
        <v>426.93</v>
      </c>
      <c r="M37" s="372">
        <v>683.09</v>
      </c>
      <c r="N37" s="151"/>
      <c r="O37" s="77" t="s">
        <v>2817</v>
      </c>
      <c r="Q37" s="7">
        <v>100</v>
      </c>
      <c r="R37" s="7">
        <f t="shared" si="2"/>
        <v>50</v>
      </c>
      <c r="S37" s="7">
        <f t="shared" si="3"/>
        <v>20</v>
      </c>
      <c r="T37" s="7">
        <f t="shared" si="4"/>
        <v>30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5">
        <v>36</v>
      </c>
      <c r="B38" s="373">
        <v>243903</v>
      </c>
      <c r="C38" s="69" t="s">
        <v>100</v>
      </c>
      <c r="D38" s="335" t="s">
        <v>4218</v>
      </c>
      <c r="E38" s="68" t="s">
        <v>4116</v>
      </c>
      <c r="F38" s="83" t="s">
        <v>4327</v>
      </c>
      <c r="G38" s="180" t="s">
        <v>4387</v>
      </c>
      <c r="H38" s="366" t="s">
        <v>71</v>
      </c>
      <c r="I38" s="10" t="s">
        <v>482</v>
      </c>
      <c r="J38" s="372">
        <v>399</v>
      </c>
      <c r="K38" s="370">
        <f t="shared" si="0"/>
        <v>27.930000000000007</v>
      </c>
      <c r="L38" s="370">
        <f t="shared" si="1"/>
        <v>426.93</v>
      </c>
      <c r="M38" s="372">
        <v>683.09</v>
      </c>
      <c r="N38" s="151"/>
      <c r="O38" s="77" t="s">
        <v>91</v>
      </c>
      <c r="Q38" s="7">
        <v>100</v>
      </c>
      <c r="R38" s="7">
        <f t="shared" si="2"/>
        <v>50</v>
      </c>
      <c r="S38" s="7">
        <f t="shared" si="3"/>
        <v>20</v>
      </c>
      <c r="T38" s="7">
        <f t="shared" si="4"/>
        <v>30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5">
        <v>37</v>
      </c>
      <c r="B39" s="373">
        <v>243906</v>
      </c>
      <c r="C39" s="69" t="s">
        <v>100</v>
      </c>
      <c r="D39" s="335" t="s">
        <v>4219</v>
      </c>
      <c r="E39" s="68" t="s">
        <v>4117</v>
      </c>
      <c r="F39" s="83" t="s">
        <v>4328</v>
      </c>
      <c r="G39" s="180" t="s">
        <v>4387</v>
      </c>
      <c r="H39" s="366" t="s">
        <v>71</v>
      </c>
      <c r="I39" s="10" t="s">
        <v>482</v>
      </c>
      <c r="J39" s="372">
        <v>399</v>
      </c>
      <c r="K39" s="370">
        <f t="shared" si="0"/>
        <v>27.930000000000007</v>
      </c>
      <c r="L39" s="370">
        <f t="shared" si="1"/>
        <v>426.93</v>
      </c>
      <c r="M39" s="372">
        <v>479.9</v>
      </c>
      <c r="N39" s="151"/>
      <c r="O39" s="77" t="s">
        <v>91</v>
      </c>
      <c r="Q39" s="7">
        <v>100</v>
      </c>
      <c r="R39" s="7">
        <f t="shared" si="2"/>
        <v>50</v>
      </c>
      <c r="S39" s="7">
        <f t="shared" si="3"/>
        <v>20</v>
      </c>
      <c r="T39" s="7">
        <f t="shared" si="4"/>
        <v>30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5">
        <v>38</v>
      </c>
      <c r="B40" s="373">
        <v>243906</v>
      </c>
      <c r="C40" s="69" t="s">
        <v>100</v>
      </c>
      <c r="D40" s="335" t="s">
        <v>4220</v>
      </c>
      <c r="E40" s="68" t="s">
        <v>4118</v>
      </c>
      <c r="F40" s="83" t="s">
        <v>4329</v>
      </c>
      <c r="G40" s="180" t="s">
        <v>4387</v>
      </c>
      <c r="H40" s="366" t="s">
        <v>71</v>
      </c>
      <c r="I40" s="10" t="s">
        <v>482</v>
      </c>
      <c r="J40" s="372">
        <v>399</v>
      </c>
      <c r="K40" s="370">
        <f t="shared" si="0"/>
        <v>27.930000000000007</v>
      </c>
      <c r="L40" s="370">
        <f t="shared" si="1"/>
        <v>426.93</v>
      </c>
      <c r="M40" s="372">
        <v>641</v>
      </c>
      <c r="N40" s="151"/>
      <c r="O40" s="77" t="s">
        <v>91</v>
      </c>
      <c r="Q40" s="7">
        <v>100</v>
      </c>
      <c r="R40" s="7">
        <f t="shared" si="2"/>
        <v>50</v>
      </c>
      <c r="S40" s="7">
        <f t="shared" si="3"/>
        <v>20</v>
      </c>
      <c r="T40" s="7">
        <f t="shared" si="4"/>
        <v>30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5">
        <v>39</v>
      </c>
      <c r="B41" s="373">
        <v>243906</v>
      </c>
      <c r="C41" s="69" t="s">
        <v>100</v>
      </c>
      <c r="D41" s="335" t="s">
        <v>4221</v>
      </c>
      <c r="E41" s="68" t="s">
        <v>4119</v>
      </c>
      <c r="F41" s="83" t="s">
        <v>4330</v>
      </c>
      <c r="G41" s="180" t="s">
        <v>4387</v>
      </c>
      <c r="H41" s="366" t="s">
        <v>71</v>
      </c>
      <c r="I41" s="10" t="s">
        <v>109</v>
      </c>
      <c r="J41" s="372">
        <v>599</v>
      </c>
      <c r="K41" s="370">
        <f t="shared" si="0"/>
        <v>41.930000000000064</v>
      </c>
      <c r="L41" s="370">
        <f t="shared" si="1"/>
        <v>640.93000000000006</v>
      </c>
      <c r="M41" s="372">
        <v>962</v>
      </c>
      <c r="N41" s="151"/>
      <c r="O41" s="77" t="s">
        <v>91</v>
      </c>
      <c r="Q41" s="7">
        <v>100</v>
      </c>
      <c r="R41" s="7">
        <f t="shared" si="2"/>
        <v>50</v>
      </c>
      <c r="S41" s="7">
        <f t="shared" si="3"/>
        <v>20</v>
      </c>
      <c r="T41" s="7">
        <f t="shared" si="4"/>
        <v>30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5">
        <v>40</v>
      </c>
      <c r="B42" s="373">
        <v>243906</v>
      </c>
      <c r="C42" s="69" t="s">
        <v>100</v>
      </c>
      <c r="D42" s="335" t="s">
        <v>4222</v>
      </c>
      <c r="E42" s="68" t="s">
        <v>4120</v>
      </c>
      <c r="F42" s="83" t="s">
        <v>4331</v>
      </c>
      <c r="G42" s="180" t="s">
        <v>4387</v>
      </c>
      <c r="H42" s="366" t="s">
        <v>71</v>
      </c>
      <c r="I42" s="10" t="s">
        <v>72</v>
      </c>
      <c r="J42" s="372">
        <v>399</v>
      </c>
      <c r="K42" s="370">
        <f t="shared" si="0"/>
        <v>27.930000000000007</v>
      </c>
      <c r="L42" s="370">
        <f t="shared" si="1"/>
        <v>426.93</v>
      </c>
      <c r="M42" s="372">
        <v>479.9</v>
      </c>
      <c r="N42" s="151"/>
      <c r="O42" s="77" t="s">
        <v>91</v>
      </c>
      <c r="Q42" s="7">
        <v>100</v>
      </c>
      <c r="R42" s="7">
        <f t="shared" si="2"/>
        <v>50</v>
      </c>
      <c r="S42" s="7">
        <f t="shared" si="3"/>
        <v>20</v>
      </c>
      <c r="T42" s="7">
        <f t="shared" si="4"/>
        <v>30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5">
        <v>41</v>
      </c>
      <c r="B43" s="373">
        <v>243906</v>
      </c>
      <c r="C43" s="69" t="s">
        <v>100</v>
      </c>
      <c r="D43" s="335" t="s">
        <v>4223</v>
      </c>
      <c r="E43" s="68" t="s">
        <v>4121</v>
      </c>
      <c r="F43" s="83" t="s">
        <v>4332</v>
      </c>
      <c r="G43" s="180" t="s">
        <v>4387</v>
      </c>
      <c r="H43" s="366" t="s">
        <v>71</v>
      </c>
      <c r="I43" s="10" t="s">
        <v>77</v>
      </c>
      <c r="J43" s="372">
        <v>299</v>
      </c>
      <c r="K43" s="370">
        <f t="shared" si="0"/>
        <v>20.930000000000007</v>
      </c>
      <c r="L43" s="370">
        <f t="shared" si="1"/>
        <v>319.93</v>
      </c>
      <c r="M43" s="372">
        <v>479.9</v>
      </c>
      <c r="N43" s="151"/>
      <c r="O43" s="77" t="s">
        <v>91</v>
      </c>
      <c r="Q43" s="7">
        <v>100</v>
      </c>
      <c r="R43" s="7">
        <f t="shared" si="2"/>
        <v>50</v>
      </c>
      <c r="S43" s="7">
        <f t="shared" si="3"/>
        <v>20</v>
      </c>
      <c r="T43" s="7">
        <f t="shared" si="4"/>
        <v>30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5">
        <v>42</v>
      </c>
      <c r="B44" s="373">
        <v>243906</v>
      </c>
      <c r="C44" s="69" t="s">
        <v>263</v>
      </c>
      <c r="D44" s="335" t="s">
        <v>4224</v>
      </c>
      <c r="E44" s="68" t="s">
        <v>4122</v>
      </c>
      <c r="F44" s="83" t="s">
        <v>4333</v>
      </c>
      <c r="G44" s="180" t="s">
        <v>4391</v>
      </c>
      <c r="H44" s="366" t="s">
        <v>71</v>
      </c>
      <c r="I44" s="10" t="s">
        <v>72</v>
      </c>
      <c r="J44" s="372">
        <v>299</v>
      </c>
      <c r="K44" s="370">
        <f t="shared" si="0"/>
        <v>20.930000000000007</v>
      </c>
      <c r="L44" s="370">
        <f t="shared" si="1"/>
        <v>319.93</v>
      </c>
      <c r="M44" s="372">
        <v>480</v>
      </c>
      <c r="N44" s="151"/>
      <c r="O44" s="77" t="s">
        <v>489</v>
      </c>
      <c r="Q44" s="7">
        <v>100</v>
      </c>
      <c r="R44" s="7">
        <f t="shared" si="2"/>
        <v>50</v>
      </c>
      <c r="S44" s="7">
        <f t="shared" si="3"/>
        <v>20</v>
      </c>
      <c r="T44" s="7">
        <f t="shared" si="4"/>
        <v>30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5">
        <v>43</v>
      </c>
      <c r="B45" s="373">
        <v>243907</v>
      </c>
      <c r="C45" s="69" t="s">
        <v>100</v>
      </c>
      <c r="D45" s="335" t="s">
        <v>4225</v>
      </c>
      <c r="E45" s="68" t="s">
        <v>3628</v>
      </c>
      <c r="F45" s="83" t="s">
        <v>4334</v>
      </c>
      <c r="G45" s="180" t="s">
        <v>4387</v>
      </c>
      <c r="H45" s="366" t="s">
        <v>71</v>
      </c>
      <c r="I45" s="10" t="s">
        <v>77</v>
      </c>
      <c r="J45" s="372">
        <v>299</v>
      </c>
      <c r="K45" s="370">
        <f t="shared" si="0"/>
        <v>20.930000000000007</v>
      </c>
      <c r="L45" s="370">
        <f t="shared" si="1"/>
        <v>319.93</v>
      </c>
      <c r="M45" s="372">
        <v>469.24</v>
      </c>
      <c r="N45" s="151"/>
      <c r="O45" s="77" t="s">
        <v>91</v>
      </c>
      <c r="Q45" s="7">
        <v>100</v>
      </c>
      <c r="R45" s="7">
        <f t="shared" si="2"/>
        <v>50</v>
      </c>
      <c r="S45" s="7">
        <f t="shared" si="3"/>
        <v>20</v>
      </c>
      <c r="T45" s="7">
        <f t="shared" si="4"/>
        <v>30</v>
      </c>
      <c r="V45" s="19"/>
      <c r="W45" s="19"/>
      <c r="X45" s="19"/>
      <c r="Y45" s="19"/>
      <c r="Z45" s="19"/>
      <c r="AA45" s="95"/>
      <c r="AB45" s="95"/>
    </row>
    <row r="46" spans="1:28" s="5" customFormat="1" ht="22.95" customHeight="1">
      <c r="A46" s="35">
        <v>44</v>
      </c>
      <c r="B46" s="363">
        <v>243907</v>
      </c>
      <c r="C46" s="10" t="s">
        <v>100</v>
      </c>
      <c r="D46" s="335" t="s">
        <v>4226</v>
      </c>
      <c r="E46" s="68" t="s">
        <v>2139</v>
      </c>
      <c r="F46" s="83" t="s">
        <v>4335</v>
      </c>
      <c r="G46" s="180" t="s">
        <v>4387</v>
      </c>
      <c r="H46" s="366" t="s">
        <v>71</v>
      </c>
      <c r="I46" s="10" t="s">
        <v>77</v>
      </c>
      <c r="J46" s="372">
        <v>299</v>
      </c>
      <c r="K46" s="370">
        <f t="shared" si="0"/>
        <v>20.930000000000007</v>
      </c>
      <c r="L46" s="370">
        <f t="shared" si="1"/>
        <v>319.93</v>
      </c>
      <c r="M46" s="372">
        <v>469.24</v>
      </c>
      <c r="N46" s="151"/>
      <c r="O46" s="77" t="s">
        <v>91</v>
      </c>
      <c r="Q46" s="7">
        <v>100</v>
      </c>
      <c r="R46" s="7">
        <f t="shared" si="2"/>
        <v>50</v>
      </c>
      <c r="S46" s="7">
        <f t="shared" si="3"/>
        <v>20</v>
      </c>
      <c r="T46" s="7">
        <f t="shared" si="4"/>
        <v>30</v>
      </c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35">
        <v>45</v>
      </c>
      <c r="B47" s="363">
        <v>243907</v>
      </c>
      <c r="C47" s="10" t="s">
        <v>100</v>
      </c>
      <c r="D47" s="335" t="s">
        <v>4227</v>
      </c>
      <c r="E47" s="68" t="s">
        <v>4123</v>
      </c>
      <c r="F47" s="83" t="s">
        <v>4336</v>
      </c>
      <c r="G47" s="180" t="s">
        <v>4387</v>
      </c>
      <c r="H47" s="366" t="s">
        <v>71</v>
      </c>
      <c r="I47" s="10" t="s">
        <v>109</v>
      </c>
      <c r="J47" s="372">
        <v>599</v>
      </c>
      <c r="K47" s="370">
        <f t="shared" si="0"/>
        <v>41.930000000000064</v>
      </c>
      <c r="L47" s="370">
        <f t="shared" si="1"/>
        <v>640.93000000000006</v>
      </c>
      <c r="M47" s="372">
        <v>940.04</v>
      </c>
      <c r="N47" s="151"/>
      <c r="O47" s="77" t="s">
        <v>91</v>
      </c>
      <c r="Q47" s="7">
        <v>100</v>
      </c>
      <c r="R47" s="7">
        <f t="shared" si="2"/>
        <v>50</v>
      </c>
      <c r="S47" s="7">
        <f t="shared" si="3"/>
        <v>20</v>
      </c>
      <c r="T47" s="7">
        <f t="shared" si="4"/>
        <v>30</v>
      </c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5">
        <v>46</v>
      </c>
      <c r="B48" s="363">
        <v>243908</v>
      </c>
      <c r="C48" s="10" t="s">
        <v>113</v>
      </c>
      <c r="D48" s="335" t="s">
        <v>4228</v>
      </c>
      <c r="E48" s="68" t="s">
        <v>4124</v>
      </c>
      <c r="F48" s="83" t="s">
        <v>4337</v>
      </c>
      <c r="G48" s="180" t="s">
        <v>1962</v>
      </c>
      <c r="H48" s="366" t="s">
        <v>71</v>
      </c>
      <c r="I48" s="10" t="s">
        <v>72</v>
      </c>
      <c r="J48" s="372">
        <v>399</v>
      </c>
      <c r="K48" s="370">
        <f t="shared" si="0"/>
        <v>27.930000000000007</v>
      </c>
      <c r="L48" s="370">
        <f t="shared" si="1"/>
        <v>426.93</v>
      </c>
      <c r="M48" s="372">
        <v>611.94000000000005</v>
      </c>
      <c r="N48" s="151"/>
      <c r="O48" s="77" t="s">
        <v>23</v>
      </c>
      <c r="Q48" s="7">
        <v>100</v>
      </c>
      <c r="R48" s="7">
        <f t="shared" si="2"/>
        <v>50</v>
      </c>
      <c r="S48" s="7">
        <f t="shared" si="3"/>
        <v>20</v>
      </c>
      <c r="T48" s="7">
        <f t="shared" si="4"/>
        <v>30</v>
      </c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5">
        <v>47</v>
      </c>
      <c r="B49" s="363">
        <v>243908</v>
      </c>
      <c r="C49" s="10" t="s">
        <v>265</v>
      </c>
      <c r="D49" s="335" t="s">
        <v>4229</v>
      </c>
      <c r="E49" s="68" t="s">
        <v>4125</v>
      </c>
      <c r="F49" s="83" t="s">
        <v>4338</v>
      </c>
      <c r="G49" s="180" t="s">
        <v>515</v>
      </c>
      <c r="H49" s="366" t="s">
        <v>71</v>
      </c>
      <c r="I49" s="10" t="s">
        <v>109</v>
      </c>
      <c r="J49" s="372">
        <v>499</v>
      </c>
      <c r="K49" s="370">
        <f t="shared" si="0"/>
        <v>34.930000000000064</v>
      </c>
      <c r="L49" s="370">
        <f t="shared" si="1"/>
        <v>533.93000000000006</v>
      </c>
      <c r="M49" s="372">
        <v>765.31</v>
      </c>
      <c r="N49" s="151"/>
      <c r="O49" s="77" t="s">
        <v>91</v>
      </c>
      <c r="Q49" s="7">
        <v>100</v>
      </c>
      <c r="R49" s="7">
        <f t="shared" si="2"/>
        <v>50</v>
      </c>
      <c r="S49" s="7">
        <f t="shared" si="3"/>
        <v>20</v>
      </c>
      <c r="T49" s="7">
        <f t="shared" si="4"/>
        <v>30</v>
      </c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5">
        <v>48</v>
      </c>
      <c r="B50" s="363">
        <v>243908</v>
      </c>
      <c r="C50" s="10" t="s">
        <v>100</v>
      </c>
      <c r="D50" s="335" t="s">
        <v>4230</v>
      </c>
      <c r="E50" s="68" t="s">
        <v>4126</v>
      </c>
      <c r="F50" s="83" t="s">
        <v>4339</v>
      </c>
      <c r="G50" s="180" t="s">
        <v>4387</v>
      </c>
      <c r="H50" s="366" t="s">
        <v>71</v>
      </c>
      <c r="I50" s="10" t="s">
        <v>77</v>
      </c>
      <c r="J50" s="372">
        <v>299</v>
      </c>
      <c r="K50" s="370">
        <f t="shared" si="0"/>
        <v>20.930000000000007</v>
      </c>
      <c r="L50" s="370">
        <f t="shared" si="1"/>
        <v>319.93</v>
      </c>
      <c r="M50" s="372">
        <v>458.57</v>
      </c>
      <c r="N50" s="151"/>
      <c r="O50" s="77" t="s">
        <v>3191</v>
      </c>
      <c r="Q50" s="7">
        <v>100</v>
      </c>
      <c r="R50" s="7">
        <f t="shared" ref="R50:R93" si="6">Q50-(Q50*50/100)</f>
        <v>50</v>
      </c>
      <c r="S50" s="7">
        <f t="shared" ref="S50:S93" si="7">Q50-(Q50*80/100)</f>
        <v>20</v>
      </c>
      <c r="T50" s="7">
        <f t="shared" ref="T50:T93" si="8">Q50-(Q50*70/100)</f>
        <v>30</v>
      </c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5">
        <v>49</v>
      </c>
      <c r="B51" s="363">
        <v>243908</v>
      </c>
      <c r="C51" s="10" t="s">
        <v>100</v>
      </c>
      <c r="D51" s="335" t="s">
        <v>4231</v>
      </c>
      <c r="E51" s="68" t="s">
        <v>4127</v>
      </c>
      <c r="F51" s="83" t="s">
        <v>4340</v>
      </c>
      <c r="G51" s="180" t="s">
        <v>4387</v>
      </c>
      <c r="H51" s="366" t="s">
        <v>71</v>
      </c>
      <c r="I51" s="10" t="s">
        <v>99</v>
      </c>
      <c r="J51" s="372">
        <v>499</v>
      </c>
      <c r="K51" s="370">
        <f t="shared" si="0"/>
        <v>34.930000000000064</v>
      </c>
      <c r="L51" s="370">
        <f t="shared" si="1"/>
        <v>533.93000000000006</v>
      </c>
      <c r="M51" s="372">
        <v>765.31</v>
      </c>
      <c r="N51" s="151"/>
      <c r="O51" s="77" t="s">
        <v>91</v>
      </c>
      <c r="Q51" s="7">
        <v>100</v>
      </c>
      <c r="R51" s="7">
        <f t="shared" si="6"/>
        <v>50</v>
      </c>
      <c r="S51" s="7">
        <f t="shared" si="7"/>
        <v>20</v>
      </c>
      <c r="T51" s="7">
        <f t="shared" si="8"/>
        <v>30</v>
      </c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5">
        <v>50</v>
      </c>
      <c r="B52" s="363">
        <v>243909</v>
      </c>
      <c r="C52" s="10" t="s">
        <v>100</v>
      </c>
      <c r="D52" s="335" t="s">
        <v>4232</v>
      </c>
      <c r="E52" s="68" t="s">
        <v>4128</v>
      </c>
      <c r="F52" s="83" t="s">
        <v>4341</v>
      </c>
      <c r="G52" s="180" t="s">
        <v>4387</v>
      </c>
      <c r="H52" s="366" t="s">
        <v>71</v>
      </c>
      <c r="I52" s="10" t="s">
        <v>77</v>
      </c>
      <c r="J52" s="372">
        <v>299</v>
      </c>
      <c r="K52" s="370">
        <f t="shared" si="0"/>
        <v>20.930000000000007</v>
      </c>
      <c r="L52" s="370">
        <f t="shared" si="1"/>
        <v>319.93</v>
      </c>
      <c r="M52" s="372">
        <v>448</v>
      </c>
      <c r="N52" s="151"/>
      <c r="O52" s="77" t="s">
        <v>23</v>
      </c>
      <c r="Q52" s="7">
        <v>100</v>
      </c>
      <c r="R52" s="7">
        <f t="shared" si="6"/>
        <v>50</v>
      </c>
      <c r="S52" s="7">
        <f t="shared" si="7"/>
        <v>20</v>
      </c>
      <c r="T52" s="7">
        <f t="shared" si="8"/>
        <v>30</v>
      </c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5">
        <v>51</v>
      </c>
      <c r="B53" s="363">
        <v>243909</v>
      </c>
      <c r="C53" s="10" t="s">
        <v>82</v>
      </c>
      <c r="D53" s="335" t="s">
        <v>4233</v>
      </c>
      <c r="E53" s="68" t="s">
        <v>4129</v>
      </c>
      <c r="F53" s="83" t="s">
        <v>4342</v>
      </c>
      <c r="G53" s="180" t="s">
        <v>1180</v>
      </c>
      <c r="H53" s="366" t="s">
        <v>71</v>
      </c>
      <c r="I53" s="10" t="s">
        <v>77</v>
      </c>
      <c r="J53" s="372">
        <v>399</v>
      </c>
      <c r="K53" s="370">
        <f t="shared" si="0"/>
        <v>27.930000000000007</v>
      </c>
      <c r="L53" s="370">
        <f t="shared" si="1"/>
        <v>426.93</v>
      </c>
      <c r="M53" s="372">
        <v>427</v>
      </c>
      <c r="N53" s="151"/>
      <c r="O53" s="77" t="s">
        <v>2817</v>
      </c>
      <c r="Q53" s="7">
        <v>100</v>
      </c>
      <c r="R53" s="7">
        <f t="shared" si="6"/>
        <v>50</v>
      </c>
      <c r="S53" s="7">
        <f t="shared" si="7"/>
        <v>20</v>
      </c>
      <c r="T53" s="7">
        <f t="shared" si="8"/>
        <v>30</v>
      </c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5">
        <v>52</v>
      </c>
      <c r="B54" s="363">
        <v>243910</v>
      </c>
      <c r="C54" s="10" t="s">
        <v>100</v>
      </c>
      <c r="D54" s="335" t="s">
        <v>4234</v>
      </c>
      <c r="E54" s="68" t="s">
        <v>4130</v>
      </c>
      <c r="F54" s="83" t="s">
        <v>4343</v>
      </c>
      <c r="G54" s="180" t="s">
        <v>4387</v>
      </c>
      <c r="H54" s="366" t="s">
        <v>71</v>
      </c>
      <c r="I54" s="10" t="s">
        <v>109</v>
      </c>
      <c r="J54" s="372">
        <v>599</v>
      </c>
      <c r="K54" s="370">
        <f t="shared" si="0"/>
        <v>41.930000000000064</v>
      </c>
      <c r="L54" s="370">
        <f t="shared" si="1"/>
        <v>640.93000000000006</v>
      </c>
      <c r="M54" s="372">
        <v>875.96</v>
      </c>
      <c r="N54" s="151"/>
      <c r="O54" s="77" t="s">
        <v>23</v>
      </c>
      <c r="Q54" s="7">
        <v>100</v>
      </c>
      <c r="R54" s="7">
        <f t="shared" si="6"/>
        <v>50</v>
      </c>
      <c r="S54" s="7">
        <f t="shared" si="7"/>
        <v>20</v>
      </c>
      <c r="T54" s="7">
        <f t="shared" si="8"/>
        <v>30</v>
      </c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5">
        <v>53</v>
      </c>
      <c r="B55" s="363">
        <v>243910</v>
      </c>
      <c r="C55" s="10" t="s">
        <v>100</v>
      </c>
      <c r="D55" s="335" t="s">
        <v>4235</v>
      </c>
      <c r="E55" s="68" t="s">
        <v>4131</v>
      </c>
      <c r="F55" s="83" t="s">
        <v>4344</v>
      </c>
      <c r="G55" s="180" t="s">
        <v>4387</v>
      </c>
      <c r="H55" s="366" t="s">
        <v>71</v>
      </c>
      <c r="I55" s="10" t="s">
        <v>99</v>
      </c>
      <c r="J55" s="372">
        <v>499</v>
      </c>
      <c r="K55" s="370">
        <f t="shared" si="0"/>
        <v>34.930000000000064</v>
      </c>
      <c r="L55" s="370">
        <f t="shared" si="1"/>
        <v>533.93000000000006</v>
      </c>
      <c r="M55" s="372">
        <v>729.71</v>
      </c>
      <c r="N55" s="151"/>
      <c r="O55" s="77" t="s">
        <v>91</v>
      </c>
      <c r="Q55" s="7">
        <v>100</v>
      </c>
      <c r="R55" s="7">
        <f t="shared" si="6"/>
        <v>50</v>
      </c>
      <c r="S55" s="7">
        <f t="shared" si="7"/>
        <v>20</v>
      </c>
      <c r="T55" s="7">
        <f t="shared" si="8"/>
        <v>30</v>
      </c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5">
        <v>54</v>
      </c>
      <c r="B56" s="363">
        <v>243912</v>
      </c>
      <c r="C56" s="10" t="s">
        <v>100</v>
      </c>
      <c r="D56" s="335" t="s">
        <v>4236</v>
      </c>
      <c r="E56" s="68" t="s">
        <v>4132</v>
      </c>
      <c r="F56" s="83" t="s">
        <v>4345</v>
      </c>
      <c r="G56" s="180" t="s">
        <v>4387</v>
      </c>
      <c r="H56" s="366" t="s">
        <v>71</v>
      </c>
      <c r="I56" s="10" t="s">
        <v>72</v>
      </c>
      <c r="J56" s="372">
        <v>399</v>
      </c>
      <c r="K56" s="370">
        <f t="shared" si="0"/>
        <v>27.930000000000007</v>
      </c>
      <c r="L56" s="370">
        <f t="shared" si="1"/>
        <v>426.93</v>
      </c>
      <c r="M56" s="372">
        <v>555.01</v>
      </c>
      <c r="N56" s="151"/>
      <c r="O56" s="77" t="s">
        <v>91</v>
      </c>
      <c r="Q56" s="7">
        <v>100</v>
      </c>
      <c r="R56" s="7">
        <f t="shared" si="6"/>
        <v>50</v>
      </c>
      <c r="S56" s="7">
        <f t="shared" si="7"/>
        <v>20</v>
      </c>
      <c r="T56" s="7">
        <f t="shared" si="8"/>
        <v>30</v>
      </c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5">
        <v>55</v>
      </c>
      <c r="B57" s="363">
        <v>243912</v>
      </c>
      <c r="C57" s="10" t="s">
        <v>73</v>
      </c>
      <c r="D57" s="335" t="s">
        <v>4237</v>
      </c>
      <c r="E57" s="68" t="s">
        <v>4133</v>
      </c>
      <c r="F57" s="83" t="s">
        <v>4346</v>
      </c>
      <c r="G57" s="180" t="s">
        <v>4392</v>
      </c>
      <c r="H57" s="366" t="s">
        <v>71</v>
      </c>
      <c r="I57" s="10" t="s">
        <v>77</v>
      </c>
      <c r="J57" s="372">
        <v>399</v>
      </c>
      <c r="K57" s="370">
        <f t="shared" si="0"/>
        <v>27.930000000000007</v>
      </c>
      <c r="L57" s="370">
        <f t="shared" si="1"/>
        <v>426.93</v>
      </c>
      <c r="M57" s="372">
        <v>426.93</v>
      </c>
      <c r="N57" s="151"/>
      <c r="O57" s="77" t="s">
        <v>2817</v>
      </c>
      <c r="Q57" s="7">
        <v>100</v>
      </c>
      <c r="R57" s="7">
        <f t="shared" si="6"/>
        <v>50</v>
      </c>
      <c r="S57" s="7">
        <f t="shared" si="7"/>
        <v>20</v>
      </c>
      <c r="T57" s="7">
        <f t="shared" si="8"/>
        <v>30</v>
      </c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5">
        <v>56</v>
      </c>
      <c r="B58" s="363">
        <v>243913</v>
      </c>
      <c r="C58" s="10" t="s">
        <v>100</v>
      </c>
      <c r="D58" s="335" t="s">
        <v>4238</v>
      </c>
      <c r="E58" s="68" t="s">
        <v>4134</v>
      </c>
      <c r="F58" s="83" t="s">
        <v>4347</v>
      </c>
      <c r="G58" s="180" t="s">
        <v>4387</v>
      </c>
      <c r="H58" s="366" t="s">
        <v>71</v>
      </c>
      <c r="I58" s="10" t="s">
        <v>77</v>
      </c>
      <c r="J58" s="372">
        <v>299</v>
      </c>
      <c r="K58" s="370">
        <f t="shared" si="0"/>
        <v>20.930000000000007</v>
      </c>
      <c r="L58" s="370">
        <f t="shared" si="1"/>
        <v>319.93</v>
      </c>
      <c r="M58" s="372">
        <v>405.26</v>
      </c>
      <c r="N58" s="151"/>
      <c r="O58" s="77" t="s">
        <v>23</v>
      </c>
      <c r="Q58" s="7">
        <v>100</v>
      </c>
      <c r="R58" s="7">
        <f t="shared" si="6"/>
        <v>50</v>
      </c>
      <c r="S58" s="7">
        <f t="shared" si="7"/>
        <v>20</v>
      </c>
      <c r="T58" s="7">
        <f t="shared" si="8"/>
        <v>30</v>
      </c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5">
        <v>57</v>
      </c>
      <c r="B59" s="363">
        <v>243913</v>
      </c>
      <c r="C59" s="10" t="s">
        <v>100</v>
      </c>
      <c r="D59" s="335" t="s">
        <v>4239</v>
      </c>
      <c r="E59" s="68" t="s">
        <v>4135</v>
      </c>
      <c r="F59" s="83" t="s">
        <v>4348</v>
      </c>
      <c r="G59" s="180" t="s">
        <v>4387</v>
      </c>
      <c r="H59" s="366" t="s">
        <v>71</v>
      </c>
      <c r="I59" s="10" t="s">
        <v>77</v>
      </c>
      <c r="J59" s="372">
        <v>299</v>
      </c>
      <c r="K59" s="370">
        <f t="shared" si="0"/>
        <v>20.930000000000007</v>
      </c>
      <c r="L59" s="370">
        <f t="shared" si="1"/>
        <v>319.93</v>
      </c>
      <c r="M59" s="372">
        <v>405.25</v>
      </c>
      <c r="N59" s="151"/>
      <c r="O59" s="77" t="s">
        <v>91</v>
      </c>
      <c r="Q59" s="7">
        <v>100</v>
      </c>
      <c r="R59" s="7">
        <f t="shared" si="6"/>
        <v>50</v>
      </c>
      <c r="S59" s="7">
        <f t="shared" si="7"/>
        <v>20</v>
      </c>
      <c r="T59" s="7">
        <f t="shared" si="8"/>
        <v>30</v>
      </c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5">
        <v>58</v>
      </c>
      <c r="B60" s="363">
        <v>243913</v>
      </c>
      <c r="C60" s="10" t="s">
        <v>100</v>
      </c>
      <c r="D60" s="335" t="s">
        <v>4240</v>
      </c>
      <c r="E60" s="68" t="s">
        <v>295</v>
      </c>
      <c r="F60" s="83" t="s">
        <v>4349</v>
      </c>
      <c r="G60" s="180" t="s">
        <v>4387</v>
      </c>
      <c r="H60" s="366" t="s">
        <v>71</v>
      </c>
      <c r="I60" s="10" t="s">
        <v>77</v>
      </c>
      <c r="J60" s="372">
        <v>299</v>
      </c>
      <c r="K60" s="370">
        <f t="shared" si="0"/>
        <v>20.930000000000007</v>
      </c>
      <c r="L60" s="370">
        <f t="shared" si="1"/>
        <v>319.93</v>
      </c>
      <c r="M60" s="372">
        <v>406</v>
      </c>
      <c r="N60" s="151"/>
      <c r="O60" s="77" t="s">
        <v>91</v>
      </c>
      <c r="Q60" s="7">
        <v>100</v>
      </c>
      <c r="R60" s="7">
        <f t="shared" si="6"/>
        <v>50</v>
      </c>
      <c r="S60" s="7">
        <f t="shared" si="7"/>
        <v>20</v>
      </c>
      <c r="T60" s="7">
        <f t="shared" si="8"/>
        <v>30</v>
      </c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5">
        <v>59</v>
      </c>
      <c r="B61" s="363">
        <v>243913</v>
      </c>
      <c r="C61" s="10" t="s">
        <v>100</v>
      </c>
      <c r="D61" s="335" t="s">
        <v>4241</v>
      </c>
      <c r="E61" s="68" t="s">
        <v>4136</v>
      </c>
      <c r="F61" s="83" t="s">
        <v>4350</v>
      </c>
      <c r="G61" s="180" t="s">
        <v>4387</v>
      </c>
      <c r="H61" s="366" t="s">
        <v>71</v>
      </c>
      <c r="I61" s="10" t="s">
        <v>77</v>
      </c>
      <c r="J61" s="372">
        <v>299</v>
      </c>
      <c r="K61" s="370">
        <f t="shared" si="0"/>
        <v>20.930000000000007</v>
      </c>
      <c r="L61" s="370">
        <f t="shared" si="1"/>
        <v>319.93</v>
      </c>
      <c r="M61" s="372">
        <v>406</v>
      </c>
      <c r="N61" s="151"/>
      <c r="O61" s="77" t="s">
        <v>2817</v>
      </c>
      <c r="Q61" s="7">
        <v>100</v>
      </c>
      <c r="R61" s="7">
        <f t="shared" si="6"/>
        <v>50</v>
      </c>
      <c r="S61" s="7">
        <f t="shared" si="7"/>
        <v>20</v>
      </c>
      <c r="T61" s="7">
        <f t="shared" si="8"/>
        <v>30</v>
      </c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5">
        <v>60</v>
      </c>
      <c r="B62" s="363">
        <v>243913</v>
      </c>
      <c r="C62" s="10" t="s">
        <v>100</v>
      </c>
      <c r="D62" s="335" t="s">
        <v>4242</v>
      </c>
      <c r="E62" s="68" t="s">
        <v>4137</v>
      </c>
      <c r="F62" s="83" t="s">
        <v>4351</v>
      </c>
      <c r="G62" s="180" t="s">
        <v>4387</v>
      </c>
      <c r="H62" s="366" t="s">
        <v>71</v>
      </c>
      <c r="I62" s="10" t="s">
        <v>72</v>
      </c>
      <c r="J62" s="372">
        <v>399</v>
      </c>
      <c r="K62" s="370">
        <f t="shared" si="0"/>
        <v>27.930000000000007</v>
      </c>
      <c r="L62" s="370">
        <f t="shared" si="1"/>
        <v>426.93</v>
      </c>
      <c r="M62" s="372">
        <v>540.78</v>
      </c>
      <c r="N62" s="151"/>
      <c r="O62" s="77" t="s">
        <v>23</v>
      </c>
      <c r="Q62" s="7">
        <v>100</v>
      </c>
      <c r="R62" s="7">
        <f t="shared" si="6"/>
        <v>50</v>
      </c>
      <c r="S62" s="7">
        <f t="shared" si="7"/>
        <v>20</v>
      </c>
      <c r="T62" s="7">
        <f t="shared" si="8"/>
        <v>30</v>
      </c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5">
        <v>61</v>
      </c>
      <c r="B63" s="363">
        <v>243913</v>
      </c>
      <c r="C63" s="10" t="s">
        <v>100</v>
      </c>
      <c r="D63" s="335" t="s">
        <v>4243</v>
      </c>
      <c r="E63" s="68" t="s">
        <v>4138</v>
      </c>
      <c r="F63" s="83" t="s">
        <v>4352</v>
      </c>
      <c r="G63" s="180" t="s">
        <v>4387</v>
      </c>
      <c r="H63" s="366" t="s">
        <v>71</v>
      </c>
      <c r="I63" s="10" t="s">
        <v>77</v>
      </c>
      <c r="J63" s="372">
        <v>299</v>
      </c>
      <c r="K63" s="370">
        <f t="shared" si="0"/>
        <v>20.930000000000007</v>
      </c>
      <c r="L63" s="370">
        <f t="shared" si="1"/>
        <v>319.93</v>
      </c>
      <c r="M63" s="372">
        <v>405.26</v>
      </c>
      <c r="N63" s="151"/>
      <c r="O63" s="77" t="s">
        <v>3191</v>
      </c>
      <c r="Q63" s="7">
        <v>100</v>
      </c>
      <c r="R63" s="7">
        <f t="shared" si="6"/>
        <v>50</v>
      </c>
      <c r="S63" s="7">
        <f t="shared" si="7"/>
        <v>20</v>
      </c>
      <c r="T63" s="7">
        <f t="shared" si="8"/>
        <v>30</v>
      </c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5">
        <v>62</v>
      </c>
      <c r="B64" s="363">
        <v>243913</v>
      </c>
      <c r="C64" s="10" t="s">
        <v>100</v>
      </c>
      <c r="D64" s="335" t="s">
        <v>4244</v>
      </c>
      <c r="E64" s="68" t="s">
        <v>4139</v>
      </c>
      <c r="F64" s="83" t="s">
        <v>4353</v>
      </c>
      <c r="G64" s="180" t="s">
        <v>4387</v>
      </c>
      <c r="H64" s="366" t="s">
        <v>71</v>
      </c>
      <c r="I64" s="10" t="s">
        <v>77</v>
      </c>
      <c r="J64" s="372">
        <v>299</v>
      </c>
      <c r="K64" s="370">
        <f t="shared" si="0"/>
        <v>20.930000000000007</v>
      </c>
      <c r="L64" s="370">
        <f t="shared" si="1"/>
        <v>319.93</v>
      </c>
      <c r="M64" s="372">
        <v>406</v>
      </c>
      <c r="N64" s="151"/>
      <c r="O64" s="77" t="s">
        <v>2817</v>
      </c>
      <c r="Q64" s="7">
        <v>100</v>
      </c>
      <c r="R64" s="7">
        <f t="shared" si="6"/>
        <v>50</v>
      </c>
      <c r="S64" s="7">
        <f t="shared" si="7"/>
        <v>20</v>
      </c>
      <c r="T64" s="7">
        <f t="shared" si="8"/>
        <v>30</v>
      </c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5">
        <v>63</v>
      </c>
      <c r="B65" s="363">
        <v>243915</v>
      </c>
      <c r="C65" s="10" t="s">
        <v>100</v>
      </c>
      <c r="D65" s="335" t="s">
        <v>4245</v>
      </c>
      <c r="E65" s="68" t="s">
        <v>1509</v>
      </c>
      <c r="F65" s="83" t="s">
        <v>4354</v>
      </c>
      <c r="G65" s="180" t="s">
        <v>4387</v>
      </c>
      <c r="H65" s="366" t="s">
        <v>71</v>
      </c>
      <c r="I65" s="10" t="s">
        <v>77</v>
      </c>
      <c r="J65" s="372">
        <v>299</v>
      </c>
      <c r="K65" s="370">
        <f t="shared" si="0"/>
        <v>20.930000000000007</v>
      </c>
      <c r="L65" s="370">
        <f t="shared" si="1"/>
        <v>319.93</v>
      </c>
      <c r="M65" s="372">
        <v>383.92</v>
      </c>
      <c r="N65" s="151"/>
      <c r="O65" s="77" t="s">
        <v>91</v>
      </c>
      <c r="Q65" s="7">
        <v>100</v>
      </c>
      <c r="R65" s="7">
        <f t="shared" si="6"/>
        <v>50</v>
      </c>
      <c r="S65" s="7">
        <f t="shared" si="7"/>
        <v>20</v>
      </c>
      <c r="T65" s="7">
        <f t="shared" si="8"/>
        <v>30</v>
      </c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5">
        <v>64</v>
      </c>
      <c r="B66" s="363">
        <v>243915</v>
      </c>
      <c r="C66" s="10" t="s">
        <v>100</v>
      </c>
      <c r="D66" s="335" t="s">
        <v>4246</v>
      </c>
      <c r="E66" s="68" t="s">
        <v>1509</v>
      </c>
      <c r="F66" s="83" t="s">
        <v>4355</v>
      </c>
      <c r="G66" s="180" t="s">
        <v>4387</v>
      </c>
      <c r="H66" s="366" t="s">
        <v>71</v>
      </c>
      <c r="I66" s="10" t="s">
        <v>77</v>
      </c>
      <c r="J66" s="372">
        <v>299</v>
      </c>
      <c r="K66" s="370">
        <f t="shared" si="0"/>
        <v>20.930000000000007</v>
      </c>
      <c r="L66" s="370">
        <f t="shared" si="1"/>
        <v>319.93</v>
      </c>
      <c r="M66" s="372">
        <v>383.92</v>
      </c>
      <c r="N66" s="151"/>
      <c r="O66" s="77" t="s">
        <v>91</v>
      </c>
      <c r="Q66" s="7">
        <v>100</v>
      </c>
      <c r="R66" s="7">
        <f t="shared" si="6"/>
        <v>50</v>
      </c>
      <c r="S66" s="7">
        <f t="shared" si="7"/>
        <v>20</v>
      </c>
      <c r="T66" s="7">
        <f t="shared" si="8"/>
        <v>30</v>
      </c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5">
        <v>65</v>
      </c>
      <c r="B67" s="363">
        <v>243915</v>
      </c>
      <c r="C67" s="10" t="s">
        <v>100</v>
      </c>
      <c r="D67" s="335" t="s">
        <v>4247</v>
      </c>
      <c r="E67" s="68" t="s">
        <v>4140</v>
      </c>
      <c r="F67" s="83" t="s">
        <v>4356</v>
      </c>
      <c r="G67" s="180" t="s">
        <v>4387</v>
      </c>
      <c r="H67" s="366" t="s">
        <v>71</v>
      </c>
      <c r="I67" s="10" t="s">
        <v>77</v>
      </c>
      <c r="J67" s="372">
        <v>299</v>
      </c>
      <c r="K67" s="370">
        <f t="shared" ref="K67:K93" si="9">L67-J67</f>
        <v>20.930000000000007</v>
      </c>
      <c r="L67" s="370">
        <f t="shared" ref="L67:L93" si="10">J67*1.07</f>
        <v>319.93</v>
      </c>
      <c r="M67" s="372">
        <v>384</v>
      </c>
      <c r="N67" s="151"/>
      <c r="O67" s="77" t="s">
        <v>23</v>
      </c>
      <c r="Q67" s="7">
        <v>100</v>
      </c>
      <c r="R67" s="7">
        <f t="shared" si="6"/>
        <v>50</v>
      </c>
      <c r="S67" s="7">
        <f t="shared" si="7"/>
        <v>20</v>
      </c>
      <c r="T67" s="7">
        <f t="shared" si="8"/>
        <v>30</v>
      </c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5">
        <v>66</v>
      </c>
      <c r="B68" s="363">
        <v>243915</v>
      </c>
      <c r="C68" s="10" t="s">
        <v>100</v>
      </c>
      <c r="D68" s="335" t="s">
        <v>4248</v>
      </c>
      <c r="E68" s="68" t="s">
        <v>4141</v>
      </c>
      <c r="F68" s="83" t="s">
        <v>4357</v>
      </c>
      <c r="G68" s="180" t="s">
        <v>4387</v>
      </c>
      <c r="H68" s="366" t="s">
        <v>71</v>
      </c>
      <c r="I68" s="10" t="s">
        <v>77</v>
      </c>
      <c r="J68" s="372">
        <v>299</v>
      </c>
      <c r="K68" s="370">
        <f t="shared" si="9"/>
        <v>20.930000000000007</v>
      </c>
      <c r="L68" s="370">
        <f t="shared" si="10"/>
        <v>319.93</v>
      </c>
      <c r="M68" s="372">
        <v>383.92</v>
      </c>
      <c r="N68" s="151"/>
      <c r="O68" s="77" t="s">
        <v>91</v>
      </c>
      <c r="Q68" s="7">
        <v>100</v>
      </c>
      <c r="R68" s="7">
        <f t="shared" si="6"/>
        <v>50</v>
      </c>
      <c r="S68" s="7">
        <f t="shared" si="7"/>
        <v>20</v>
      </c>
      <c r="T68" s="7">
        <f t="shared" si="8"/>
        <v>30</v>
      </c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5">
        <v>67</v>
      </c>
      <c r="B69" s="363">
        <v>243915</v>
      </c>
      <c r="C69" s="10" t="s">
        <v>100</v>
      </c>
      <c r="D69" s="335" t="s">
        <v>4249</v>
      </c>
      <c r="E69" s="68" t="s">
        <v>4142</v>
      </c>
      <c r="F69" s="83" t="s">
        <v>4358</v>
      </c>
      <c r="G69" s="180" t="s">
        <v>4387</v>
      </c>
      <c r="H69" s="366" t="s">
        <v>71</v>
      </c>
      <c r="I69" s="10" t="s">
        <v>77</v>
      </c>
      <c r="J69" s="372">
        <v>299</v>
      </c>
      <c r="K69" s="370">
        <f t="shared" si="9"/>
        <v>20.930000000000007</v>
      </c>
      <c r="L69" s="370">
        <f t="shared" si="10"/>
        <v>319.93</v>
      </c>
      <c r="M69" s="372">
        <v>383.92</v>
      </c>
      <c r="N69" s="151"/>
      <c r="O69" s="77" t="s">
        <v>91</v>
      </c>
      <c r="Q69" s="7">
        <v>100</v>
      </c>
      <c r="R69" s="7">
        <f t="shared" si="6"/>
        <v>50</v>
      </c>
      <c r="S69" s="7">
        <f t="shared" si="7"/>
        <v>20</v>
      </c>
      <c r="T69" s="7">
        <f t="shared" si="8"/>
        <v>30</v>
      </c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5">
        <v>68</v>
      </c>
      <c r="B70" s="363">
        <v>243916</v>
      </c>
      <c r="C70" s="10" t="s">
        <v>95</v>
      </c>
      <c r="D70" s="335" t="s">
        <v>4250</v>
      </c>
      <c r="E70" s="68" t="s">
        <v>4143</v>
      </c>
      <c r="F70" s="83" t="s">
        <v>4359</v>
      </c>
      <c r="G70" s="180" t="s">
        <v>98</v>
      </c>
      <c r="H70" s="366" t="s">
        <v>71</v>
      </c>
      <c r="I70" s="10" t="s">
        <v>99</v>
      </c>
      <c r="J70" s="372">
        <v>399</v>
      </c>
      <c r="K70" s="370">
        <f t="shared" si="9"/>
        <v>27.930000000000007</v>
      </c>
      <c r="L70" s="370">
        <f t="shared" si="10"/>
        <v>426.93</v>
      </c>
      <c r="M70" s="372">
        <v>426.93</v>
      </c>
      <c r="N70" s="151"/>
      <c r="O70" s="77" t="s">
        <v>91</v>
      </c>
      <c r="Q70" s="7">
        <v>100</v>
      </c>
      <c r="R70" s="7">
        <f t="shared" si="6"/>
        <v>50</v>
      </c>
      <c r="S70" s="7">
        <f t="shared" si="7"/>
        <v>20</v>
      </c>
      <c r="T70" s="7">
        <f t="shared" si="8"/>
        <v>30</v>
      </c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5">
        <v>69</v>
      </c>
      <c r="B71" s="363">
        <v>243916</v>
      </c>
      <c r="C71" s="10" t="s">
        <v>100</v>
      </c>
      <c r="D71" s="335" t="s">
        <v>4251</v>
      </c>
      <c r="E71" s="68" t="s">
        <v>4144</v>
      </c>
      <c r="F71" s="83" t="s">
        <v>4360</v>
      </c>
      <c r="G71" s="180" t="s">
        <v>4387</v>
      </c>
      <c r="H71" s="366" t="s">
        <v>71</v>
      </c>
      <c r="I71" s="10" t="s">
        <v>72</v>
      </c>
      <c r="J71" s="372">
        <v>399</v>
      </c>
      <c r="K71" s="370">
        <f t="shared" si="9"/>
        <v>27.930000000000007</v>
      </c>
      <c r="L71" s="370">
        <f t="shared" si="10"/>
        <v>426.93</v>
      </c>
      <c r="M71" s="372">
        <v>426.93</v>
      </c>
      <c r="N71" s="151"/>
      <c r="O71" s="77" t="s">
        <v>91</v>
      </c>
      <c r="Q71" s="7">
        <v>100</v>
      </c>
      <c r="R71" s="7">
        <f t="shared" si="6"/>
        <v>50</v>
      </c>
      <c r="S71" s="7">
        <f t="shared" si="7"/>
        <v>20</v>
      </c>
      <c r="T71" s="7">
        <f t="shared" si="8"/>
        <v>30</v>
      </c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5">
        <v>70</v>
      </c>
      <c r="B72" s="363">
        <v>243916</v>
      </c>
      <c r="C72" s="10" t="s">
        <v>265</v>
      </c>
      <c r="D72" s="335" t="s">
        <v>4252</v>
      </c>
      <c r="E72" s="68" t="s">
        <v>4145</v>
      </c>
      <c r="F72" s="83" t="s">
        <v>4361</v>
      </c>
      <c r="G72" s="60" t="s">
        <v>515</v>
      </c>
      <c r="H72" s="366" t="s">
        <v>71</v>
      </c>
      <c r="I72" s="10" t="s">
        <v>109</v>
      </c>
      <c r="J72" s="372">
        <v>499</v>
      </c>
      <c r="K72" s="370">
        <f t="shared" si="9"/>
        <v>34.930000000000064</v>
      </c>
      <c r="L72" s="370">
        <f t="shared" si="10"/>
        <v>533.93000000000006</v>
      </c>
      <c r="M72" s="372">
        <v>533.92999999999995</v>
      </c>
      <c r="N72" s="151"/>
      <c r="O72" s="77" t="s">
        <v>2817</v>
      </c>
      <c r="Q72" s="7">
        <v>100</v>
      </c>
      <c r="R72" s="7">
        <f t="shared" si="6"/>
        <v>50</v>
      </c>
      <c r="S72" s="7">
        <f t="shared" si="7"/>
        <v>20</v>
      </c>
      <c r="T72" s="7">
        <f t="shared" si="8"/>
        <v>30</v>
      </c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5">
        <v>71</v>
      </c>
      <c r="B73" s="363">
        <v>243917</v>
      </c>
      <c r="C73" s="10" t="s">
        <v>100</v>
      </c>
      <c r="D73" s="335" t="s">
        <v>4253</v>
      </c>
      <c r="E73" s="68" t="s">
        <v>4146</v>
      </c>
      <c r="F73" s="83" t="s">
        <v>4362</v>
      </c>
      <c r="G73" s="180" t="s">
        <v>4387</v>
      </c>
      <c r="H73" s="366" t="s">
        <v>71</v>
      </c>
      <c r="I73" s="10" t="s">
        <v>99</v>
      </c>
      <c r="J73" s="372">
        <v>499</v>
      </c>
      <c r="K73" s="370">
        <f t="shared" si="9"/>
        <v>34.930000000000064</v>
      </c>
      <c r="L73" s="370">
        <f t="shared" si="10"/>
        <v>533.93000000000006</v>
      </c>
      <c r="M73" s="372">
        <v>533.92999999999995</v>
      </c>
      <c r="N73" s="151"/>
      <c r="O73" s="77" t="s">
        <v>91</v>
      </c>
      <c r="Q73" s="7">
        <v>100</v>
      </c>
      <c r="R73" s="7">
        <f t="shared" si="6"/>
        <v>50</v>
      </c>
      <c r="S73" s="7">
        <f t="shared" si="7"/>
        <v>20</v>
      </c>
      <c r="T73" s="7">
        <f t="shared" si="8"/>
        <v>30</v>
      </c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5">
        <v>72</v>
      </c>
      <c r="B74" s="363">
        <v>243917</v>
      </c>
      <c r="C74" s="10" t="s">
        <v>100</v>
      </c>
      <c r="D74" s="335" t="s">
        <v>4254</v>
      </c>
      <c r="E74" s="68" t="s">
        <v>4147</v>
      </c>
      <c r="F74" s="83" t="s">
        <v>4363</v>
      </c>
      <c r="G74" s="180" t="s">
        <v>4393</v>
      </c>
      <c r="H74" s="366" t="s">
        <v>71</v>
      </c>
      <c r="I74" s="10" t="s">
        <v>77</v>
      </c>
      <c r="J74" s="372">
        <v>299</v>
      </c>
      <c r="K74" s="370">
        <f t="shared" si="9"/>
        <v>20.930000000000007</v>
      </c>
      <c r="L74" s="370">
        <f t="shared" si="10"/>
        <v>319.93</v>
      </c>
      <c r="M74" s="372">
        <v>319.93</v>
      </c>
      <c r="N74" s="151"/>
      <c r="O74" s="77" t="s">
        <v>91</v>
      </c>
      <c r="Q74" s="7">
        <v>100</v>
      </c>
      <c r="R74" s="7">
        <f t="shared" si="6"/>
        <v>50</v>
      </c>
      <c r="S74" s="7">
        <f t="shared" si="7"/>
        <v>20</v>
      </c>
      <c r="T74" s="7">
        <f t="shared" si="8"/>
        <v>30</v>
      </c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5">
        <v>73</v>
      </c>
      <c r="B75" s="363">
        <v>243917</v>
      </c>
      <c r="C75" s="10" t="s">
        <v>100</v>
      </c>
      <c r="D75" s="335" t="s">
        <v>4255</v>
      </c>
      <c r="E75" s="68" t="s">
        <v>4148</v>
      </c>
      <c r="F75" s="83" t="s">
        <v>4364</v>
      </c>
      <c r="G75" s="180" t="s">
        <v>4387</v>
      </c>
      <c r="H75" s="366" t="s">
        <v>71</v>
      </c>
      <c r="I75" s="10" t="s">
        <v>72</v>
      </c>
      <c r="J75" s="372">
        <v>399</v>
      </c>
      <c r="K75" s="370">
        <f t="shared" si="9"/>
        <v>27.930000000000007</v>
      </c>
      <c r="L75" s="370">
        <f t="shared" si="10"/>
        <v>426.93</v>
      </c>
      <c r="M75" s="372">
        <v>426.93</v>
      </c>
      <c r="N75" s="151"/>
      <c r="O75" s="77" t="s">
        <v>23</v>
      </c>
      <c r="Q75" s="7">
        <v>100</v>
      </c>
      <c r="R75" s="7">
        <f t="shared" si="6"/>
        <v>50</v>
      </c>
      <c r="S75" s="7">
        <f t="shared" si="7"/>
        <v>20</v>
      </c>
      <c r="T75" s="7">
        <f t="shared" si="8"/>
        <v>30</v>
      </c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5">
        <v>74</v>
      </c>
      <c r="B76" s="363">
        <v>243917</v>
      </c>
      <c r="C76" s="10" t="s">
        <v>100</v>
      </c>
      <c r="D76" s="335" t="s">
        <v>4256</v>
      </c>
      <c r="E76" s="68" t="s">
        <v>4149</v>
      </c>
      <c r="F76" s="83" t="s">
        <v>4365</v>
      </c>
      <c r="G76" s="180" t="s">
        <v>4387</v>
      </c>
      <c r="H76" s="366" t="s">
        <v>71</v>
      </c>
      <c r="I76" s="10" t="s">
        <v>72</v>
      </c>
      <c r="J76" s="372">
        <v>399</v>
      </c>
      <c r="K76" s="370">
        <f t="shared" si="9"/>
        <v>27.930000000000007</v>
      </c>
      <c r="L76" s="370">
        <f t="shared" si="10"/>
        <v>426.93</v>
      </c>
      <c r="M76" s="372">
        <v>426.93</v>
      </c>
      <c r="N76" s="151"/>
      <c r="O76" s="77" t="s">
        <v>2817</v>
      </c>
      <c r="Q76" s="7">
        <v>100</v>
      </c>
      <c r="R76" s="7">
        <f t="shared" si="6"/>
        <v>50</v>
      </c>
      <c r="S76" s="7">
        <f t="shared" si="7"/>
        <v>20</v>
      </c>
      <c r="T76" s="7">
        <f t="shared" si="8"/>
        <v>30</v>
      </c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5">
        <v>75</v>
      </c>
      <c r="B77" s="363">
        <v>243918</v>
      </c>
      <c r="C77" s="10" t="s">
        <v>68</v>
      </c>
      <c r="D77" s="335" t="s">
        <v>4257</v>
      </c>
      <c r="E77" s="68" t="s">
        <v>4150</v>
      </c>
      <c r="F77" s="83" t="s">
        <v>4366</v>
      </c>
      <c r="G77" s="180" t="s">
        <v>1959</v>
      </c>
      <c r="H77" s="366" t="s">
        <v>71</v>
      </c>
      <c r="I77" s="10" t="s">
        <v>77</v>
      </c>
      <c r="J77" s="372">
        <v>299</v>
      </c>
      <c r="K77" s="370">
        <f t="shared" si="9"/>
        <v>20.930000000000007</v>
      </c>
      <c r="L77" s="370">
        <f t="shared" si="10"/>
        <v>319.93</v>
      </c>
      <c r="M77" s="372">
        <v>320</v>
      </c>
      <c r="N77" s="151"/>
      <c r="O77" s="77" t="s">
        <v>2817</v>
      </c>
      <c r="Q77" s="7">
        <v>100</v>
      </c>
      <c r="R77" s="7">
        <f t="shared" si="6"/>
        <v>50</v>
      </c>
      <c r="S77" s="7">
        <f t="shared" si="7"/>
        <v>20</v>
      </c>
      <c r="T77" s="7">
        <f t="shared" si="8"/>
        <v>30</v>
      </c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5">
        <v>76</v>
      </c>
      <c r="B78" s="363">
        <v>243919</v>
      </c>
      <c r="C78" s="10" t="s">
        <v>100</v>
      </c>
      <c r="D78" s="335" t="s">
        <v>4258</v>
      </c>
      <c r="E78" s="68" t="s">
        <v>4151</v>
      </c>
      <c r="F78" s="83" t="s">
        <v>4367</v>
      </c>
      <c r="G78" s="180" t="s">
        <v>4387</v>
      </c>
      <c r="H78" s="366" t="s">
        <v>71</v>
      </c>
      <c r="I78" s="10" t="s">
        <v>77</v>
      </c>
      <c r="J78" s="372">
        <v>299</v>
      </c>
      <c r="K78" s="370">
        <f t="shared" si="9"/>
        <v>20.930000000000007</v>
      </c>
      <c r="L78" s="370">
        <f t="shared" si="10"/>
        <v>319.93</v>
      </c>
      <c r="M78" s="372">
        <v>319.93</v>
      </c>
      <c r="N78" s="151"/>
      <c r="O78" s="77" t="s">
        <v>2817</v>
      </c>
      <c r="Q78" s="7">
        <v>100</v>
      </c>
      <c r="R78" s="7">
        <f t="shared" si="6"/>
        <v>50</v>
      </c>
      <c r="S78" s="7">
        <f t="shared" si="7"/>
        <v>20</v>
      </c>
      <c r="T78" s="7">
        <f t="shared" si="8"/>
        <v>30</v>
      </c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5">
        <v>77</v>
      </c>
      <c r="B79" s="363">
        <v>243919</v>
      </c>
      <c r="C79" s="10" t="s">
        <v>100</v>
      </c>
      <c r="D79" s="335" t="s">
        <v>4259</v>
      </c>
      <c r="E79" s="68" t="s">
        <v>4152</v>
      </c>
      <c r="F79" s="83" t="s">
        <v>4368</v>
      </c>
      <c r="G79" s="180" t="s">
        <v>4387</v>
      </c>
      <c r="H79" s="366" t="s">
        <v>71</v>
      </c>
      <c r="I79" s="10" t="s">
        <v>72</v>
      </c>
      <c r="J79" s="372">
        <v>399</v>
      </c>
      <c r="K79" s="370">
        <f t="shared" si="9"/>
        <v>27.930000000000007</v>
      </c>
      <c r="L79" s="370">
        <f t="shared" si="10"/>
        <v>426.93</v>
      </c>
      <c r="M79" s="372">
        <v>426.93</v>
      </c>
      <c r="N79" s="151"/>
      <c r="O79" s="77" t="s">
        <v>2817</v>
      </c>
      <c r="Q79" s="7">
        <v>100</v>
      </c>
      <c r="R79" s="7">
        <f t="shared" si="6"/>
        <v>50</v>
      </c>
      <c r="S79" s="7">
        <f t="shared" si="7"/>
        <v>20</v>
      </c>
      <c r="T79" s="7">
        <f t="shared" si="8"/>
        <v>30</v>
      </c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5">
        <v>78</v>
      </c>
      <c r="B80" s="363">
        <v>243919</v>
      </c>
      <c r="C80" s="10" t="s">
        <v>100</v>
      </c>
      <c r="D80" s="335" t="s">
        <v>4260</v>
      </c>
      <c r="E80" s="68" t="s">
        <v>4153</v>
      </c>
      <c r="F80" s="83" t="s">
        <v>4369</v>
      </c>
      <c r="G80" s="180" t="s">
        <v>4387</v>
      </c>
      <c r="H80" s="366" t="s">
        <v>71</v>
      </c>
      <c r="I80" s="10" t="s">
        <v>77</v>
      </c>
      <c r="J80" s="372">
        <v>299</v>
      </c>
      <c r="K80" s="370">
        <f t="shared" si="9"/>
        <v>20.930000000000007</v>
      </c>
      <c r="L80" s="370">
        <f t="shared" si="10"/>
        <v>319.93</v>
      </c>
      <c r="M80" s="372">
        <v>320</v>
      </c>
      <c r="N80" s="151"/>
      <c r="O80" s="77" t="s">
        <v>2817</v>
      </c>
      <c r="Q80" s="7">
        <v>100</v>
      </c>
      <c r="R80" s="7">
        <f t="shared" si="6"/>
        <v>50</v>
      </c>
      <c r="S80" s="7">
        <f t="shared" si="7"/>
        <v>20</v>
      </c>
      <c r="T80" s="7">
        <f t="shared" si="8"/>
        <v>30</v>
      </c>
      <c r="V80" s="19"/>
      <c r="W80" s="19"/>
      <c r="X80" s="19"/>
      <c r="Y80" s="19"/>
      <c r="Z80" s="19"/>
      <c r="AA80" s="19"/>
      <c r="AB80" s="19"/>
    </row>
    <row r="81" spans="1:28" s="5" customFormat="1" ht="22.95" customHeight="1">
      <c r="A81" s="35">
        <v>79</v>
      </c>
      <c r="B81" s="363">
        <v>243920</v>
      </c>
      <c r="C81" s="10" t="s">
        <v>100</v>
      </c>
      <c r="D81" s="335" t="s">
        <v>4261</v>
      </c>
      <c r="E81" s="68" t="s">
        <v>4154</v>
      </c>
      <c r="F81" s="83" t="s">
        <v>4370</v>
      </c>
      <c r="G81" s="180" t="s">
        <v>4387</v>
      </c>
      <c r="H81" s="366" t="s">
        <v>71</v>
      </c>
      <c r="I81" s="10" t="s">
        <v>77</v>
      </c>
      <c r="J81" s="372">
        <v>299</v>
      </c>
      <c r="K81" s="370">
        <f t="shared" si="9"/>
        <v>20.930000000000007</v>
      </c>
      <c r="L81" s="370">
        <f t="shared" si="10"/>
        <v>319.93</v>
      </c>
      <c r="M81" s="372">
        <v>319.93</v>
      </c>
      <c r="N81" s="151"/>
      <c r="O81" s="77" t="s">
        <v>2817</v>
      </c>
      <c r="Q81" s="7">
        <v>100</v>
      </c>
      <c r="R81" s="7">
        <f t="shared" si="6"/>
        <v>50</v>
      </c>
      <c r="S81" s="7">
        <f t="shared" si="7"/>
        <v>20</v>
      </c>
      <c r="T81" s="7">
        <f t="shared" si="8"/>
        <v>30</v>
      </c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5">
        <v>80</v>
      </c>
      <c r="B82" s="363">
        <v>243920</v>
      </c>
      <c r="C82" s="10" t="s">
        <v>100</v>
      </c>
      <c r="D82" s="335" t="s">
        <v>4262</v>
      </c>
      <c r="E82" s="68" t="s">
        <v>4155</v>
      </c>
      <c r="F82" s="83" t="s">
        <v>4371</v>
      </c>
      <c r="G82" s="180" t="s">
        <v>4387</v>
      </c>
      <c r="H82" s="366" t="s">
        <v>71</v>
      </c>
      <c r="I82" s="10" t="s">
        <v>77</v>
      </c>
      <c r="J82" s="372">
        <v>299</v>
      </c>
      <c r="K82" s="370">
        <f t="shared" si="9"/>
        <v>20.930000000000007</v>
      </c>
      <c r="L82" s="370">
        <f t="shared" si="10"/>
        <v>319.93</v>
      </c>
      <c r="M82" s="372">
        <v>319.93</v>
      </c>
      <c r="N82" s="151"/>
      <c r="O82" s="77" t="s">
        <v>91</v>
      </c>
      <c r="Q82" s="7">
        <v>100</v>
      </c>
      <c r="R82" s="7">
        <f t="shared" si="6"/>
        <v>50</v>
      </c>
      <c r="S82" s="7">
        <f t="shared" si="7"/>
        <v>20</v>
      </c>
      <c r="T82" s="7">
        <f t="shared" si="8"/>
        <v>30</v>
      </c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35">
        <v>81</v>
      </c>
      <c r="B83" s="363">
        <v>243920</v>
      </c>
      <c r="C83" s="10" t="s">
        <v>82</v>
      </c>
      <c r="D83" s="335" t="s">
        <v>4263</v>
      </c>
      <c r="E83" s="68" t="s">
        <v>4156</v>
      </c>
      <c r="F83" s="83" t="s">
        <v>4372</v>
      </c>
      <c r="G83" s="180" t="s">
        <v>4394</v>
      </c>
      <c r="H83" s="366" t="s">
        <v>71</v>
      </c>
      <c r="I83" s="10" t="s">
        <v>72</v>
      </c>
      <c r="J83" s="372">
        <v>399</v>
      </c>
      <c r="K83" s="370">
        <f t="shared" si="9"/>
        <v>27.930000000000007</v>
      </c>
      <c r="L83" s="370">
        <f t="shared" si="10"/>
        <v>426.93</v>
      </c>
      <c r="M83" s="372">
        <v>426.93</v>
      </c>
      <c r="N83" s="151"/>
      <c r="O83" s="77" t="s">
        <v>91</v>
      </c>
      <c r="Q83" s="7">
        <v>100</v>
      </c>
      <c r="R83" s="7">
        <f t="shared" si="6"/>
        <v>50</v>
      </c>
      <c r="S83" s="7">
        <f t="shared" si="7"/>
        <v>20</v>
      </c>
      <c r="T83" s="7">
        <f t="shared" si="8"/>
        <v>30</v>
      </c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5">
        <v>82</v>
      </c>
      <c r="B84" s="363">
        <v>243920</v>
      </c>
      <c r="C84" s="10" t="s">
        <v>68</v>
      </c>
      <c r="D84" s="335" t="s">
        <v>4264</v>
      </c>
      <c r="E84" s="68" t="s">
        <v>4157</v>
      </c>
      <c r="F84" s="83" t="s">
        <v>4373</v>
      </c>
      <c r="G84" s="180" t="s">
        <v>1959</v>
      </c>
      <c r="H84" s="366" t="s">
        <v>71</v>
      </c>
      <c r="I84" s="10" t="s">
        <v>77</v>
      </c>
      <c r="J84" s="372">
        <v>299</v>
      </c>
      <c r="K84" s="370">
        <f t="shared" si="9"/>
        <v>20.930000000000007</v>
      </c>
      <c r="L84" s="370">
        <f t="shared" si="10"/>
        <v>319.93</v>
      </c>
      <c r="M84" s="372">
        <v>319.93</v>
      </c>
      <c r="N84" s="151"/>
      <c r="O84" s="77" t="s">
        <v>2817</v>
      </c>
      <c r="Q84" s="7">
        <v>100</v>
      </c>
      <c r="R84" s="7">
        <f t="shared" si="6"/>
        <v>50</v>
      </c>
      <c r="S84" s="7">
        <f t="shared" si="7"/>
        <v>20</v>
      </c>
      <c r="T84" s="7">
        <f t="shared" si="8"/>
        <v>30</v>
      </c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35">
        <v>83</v>
      </c>
      <c r="B85" s="363">
        <v>243921</v>
      </c>
      <c r="C85" s="10" t="s">
        <v>100</v>
      </c>
      <c r="D85" s="335" t="s">
        <v>4265</v>
      </c>
      <c r="E85" s="68" t="s">
        <v>4158</v>
      </c>
      <c r="F85" s="83" t="s">
        <v>4374</v>
      </c>
      <c r="G85" s="10" t="s">
        <v>103</v>
      </c>
      <c r="H85" s="366" t="s">
        <v>71</v>
      </c>
      <c r="I85" s="10" t="s">
        <v>72</v>
      </c>
      <c r="J85" s="118">
        <v>399</v>
      </c>
      <c r="K85" s="370">
        <f t="shared" si="9"/>
        <v>27.930000000000007</v>
      </c>
      <c r="L85" s="370">
        <f t="shared" si="10"/>
        <v>426.93</v>
      </c>
      <c r="M85" s="118">
        <v>426.93</v>
      </c>
      <c r="N85" s="151"/>
      <c r="O85" s="77" t="s">
        <v>2817</v>
      </c>
      <c r="Q85" s="7">
        <v>100</v>
      </c>
      <c r="R85" s="7">
        <f t="shared" si="6"/>
        <v>50</v>
      </c>
      <c r="S85" s="7">
        <f t="shared" si="7"/>
        <v>20</v>
      </c>
      <c r="T85" s="7">
        <f t="shared" si="8"/>
        <v>30</v>
      </c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35">
        <v>84</v>
      </c>
      <c r="B86" s="363">
        <v>243921</v>
      </c>
      <c r="C86" s="10" t="s">
        <v>263</v>
      </c>
      <c r="D86" s="335" t="s">
        <v>4266</v>
      </c>
      <c r="E86" s="68" t="s">
        <v>4159</v>
      </c>
      <c r="F86" s="83" t="s">
        <v>4375</v>
      </c>
      <c r="G86" s="10" t="s">
        <v>503</v>
      </c>
      <c r="H86" s="366" t="s">
        <v>71</v>
      </c>
      <c r="I86" s="10" t="s">
        <v>77</v>
      </c>
      <c r="J86" s="118">
        <v>399</v>
      </c>
      <c r="K86" s="370">
        <f t="shared" si="9"/>
        <v>27.930000000000007</v>
      </c>
      <c r="L86" s="370">
        <f t="shared" si="10"/>
        <v>426.93</v>
      </c>
      <c r="M86" s="118">
        <v>427</v>
      </c>
      <c r="N86" s="151"/>
      <c r="O86" s="77" t="s">
        <v>489</v>
      </c>
      <c r="Q86" s="7">
        <v>100</v>
      </c>
      <c r="R86" s="7">
        <f t="shared" si="6"/>
        <v>50</v>
      </c>
      <c r="S86" s="7">
        <f t="shared" si="7"/>
        <v>20</v>
      </c>
      <c r="T86" s="7">
        <f t="shared" si="8"/>
        <v>30</v>
      </c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35">
        <v>85</v>
      </c>
      <c r="B87" s="363">
        <v>243921</v>
      </c>
      <c r="C87" s="10" t="s">
        <v>100</v>
      </c>
      <c r="D87" s="335" t="s">
        <v>4267</v>
      </c>
      <c r="E87" s="68" t="s">
        <v>4160</v>
      </c>
      <c r="F87" s="83" t="s">
        <v>4376</v>
      </c>
      <c r="G87" s="10" t="s">
        <v>103</v>
      </c>
      <c r="H87" s="366" t="s">
        <v>71</v>
      </c>
      <c r="I87" s="10" t="s">
        <v>77</v>
      </c>
      <c r="J87" s="118">
        <v>299</v>
      </c>
      <c r="K87" s="370">
        <f t="shared" si="9"/>
        <v>20.930000000000007</v>
      </c>
      <c r="L87" s="370">
        <f t="shared" si="10"/>
        <v>319.93</v>
      </c>
      <c r="M87" s="118">
        <v>319.93</v>
      </c>
      <c r="N87" s="151"/>
      <c r="O87" s="77" t="s">
        <v>91</v>
      </c>
      <c r="Q87" s="7">
        <v>100</v>
      </c>
      <c r="R87" s="7">
        <f t="shared" si="6"/>
        <v>50</v>
      </c>
      <c r="S87" s="7">
        <f t="shared" si="7"/>
        <v>20</v>
      </c>
      <c r="T87" s="7">
        <f t="shared" si="8"/>
        <v>30</v>
      </c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35">
        <v>86</v>
      </c>
      <c r="B88" s="364">
        <v>243922</v>
      </c>
      <c r="C88" s="10" t="s">
        <v>262</v>
      </c>
      <c r="D88" s="335" t="s">
        <v>4268</v>
      </c>
      <c r="E88" s="68" t="s">
        <v>4161</v>
      </c>
      <c r="F88" s="83" t="s">
        <v>4377</v>
      </c>
      <c r="G88" s="10" t="s">
        <v>499</v>
      </c>
      <c r="H88" s="366" t="s">
        <v>71</v>
      </c>
      <c r="I88" s="10" t="s">
        <v>72</v>
      </c>
      <c r="J88" s="118">
        <v>299</v>
      </c>
      <c r="K88" s="370">
        <f t="shared" si="9"/>
        <v>20.930000000000007</v>
      </c>
      <c r="L88" s="370">
        <f t="shared" si="10"/>
        <v>319.93</v>
      </c>
      <c r="M88" s="118">
        <v>320</v>
      </c>
      <c r="N88" s="151"/>
      <c r="O88" s="77" t="s">
        <v>23</v>
      </c>
      <c r="Q88" s="7">
        <v>100</v>
      </c>
      <c r="R88" s="7">
        <f t="shared" si="6"/>
        <v>50</v>
      </c>
      <c r="S88" s="7">
        <f t="shared" si="7"/>
        <v>20</v>
      </c>
      <c r="T88" s="7">
        <f t="shared" si="8"/>
        <v>30</v>
      </c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35">
        <v>87</v>
      </c>
      <c r="B89" s="364">
        <v>243922</v>
      </c>
      <c r="C89" s="10" t="s">
        <v>100</v>
      </c>
      <c r="D89" s="335" t="s">
        <v>4269</v>
      </c>
      <c r="E89" s="68" t="s">
        <v>4162</v>
      </c>
      <c r="F89" s="83" t="s">
        <v>4378</v>
      </c>
      <c r="G89" s="10" t="s">
        <v>103</v>
      </c>
      <c r="H89" s="366" t="s">
        <v>71</v>
      </c>
      <c r="I89" s="10" t="s">
        <v>109</v>
      </c>
      <c r="J89" s="118">
        <v>599</v>
      </c>
      <c r="K89" s="370">
        <f t="shared" si="9"/>
        <v>41.930000000000064</v>
      </c>
      <c r="L89" s="370">
        <f t="shared" si="10"/>
        <v>640.93000000000006</v>
      </c>
      <c r="M89" s="118">
        <v>640.92999999999995</v>
      </c>
      <c r="N89" s="151"/>
      <c r="O89" s="77" t="s">
        <v>91</v>
      </c>
      <c r="Q89" s="7">
        <v>100</v>
      </c>
      <c r="R89" s="7">
        <f t="shared" si="6"/>
        <v>50</v>
      </c>
      <c r="S89" s="7">
        <f t="shared" si="7"/>
        <v>20</v>
      </c>
      <c r="T89" s="7">
        <f t="shared" si="8"/>
        <v>30</v>
      </c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35">
        <v>88</v>
      </c>
      <c r="B90" s="364">
        <v>243922</v>
      </c>
      <c r="C90" s="10" t="s">
        <v>100</v>
      </c>
      <c r="D90" s="335" t="s">
        <v>4270</v>
      </c>
      <c r="E90" s="68" t="s">
        <v>4163</v>
      </c>
      <c r="F90" s="83" t="s">
        <v>4379</v>
      </c>
      <c r="G90" s="10" t="s">
        <v>103</v>
      </c>
      <c r="H90" s="366" t="s">
        <v>71</v>
      </c>
      <c r="I90" s="10" t="s">
        <v>77</v>
      </c>
      <c r="J90" s="118">
        <v>299</v>
      </c>
      <c r="K90" s="370">
        <f t="shared" si="9"/>
        <v>20.930000000000007</v>
      </c>
      <c r="L90" s="370">
        <f t="shared" si="10"/>
        <v>319.93</v>
      </c>
      <c r="M90" s="118">
        <v>319.93</v>
      </c>
      <c r="N90" s="151"/>
      <c r="O90" s="77" t="s">
        <v>91</v>
      </c>
      <c r="Q90" s="7">
        <v>100</v>
      </c>
      <c r="R90" s="7">
        <f t="shared" si="6"/>
        <v>50</v>
      </c>
      <c r="S90" s="7">
        <f t="shared" si="7"/>
        <v>20</v>
      </c>
      <c r="T90" s="7">
        <f t="shared" si="8"/>
        <v>30</v>
      </c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35">
        <v>89</v>
      </c>
      <c r="B91" s="364">
        <v>243922</v>
      </c>
      <c r="C91" s="10" t="s">
        <v>100</v>
      </c>
      <c r="D91" s="335" t="s">
        <v>4271</v>
      </c>
      <c r="E91" s="68" t="s">
        <v>4164</v>
      </c>
      <c r="F91" s="83" t="s">
        <v>4380</v>
      </c>
      <c r="G91" s="10" t="s">
        <v>103</v>
      </c>
      <c r="H91" s="366" t="s">
        <v>71</v>
      </c>
      <c r="I91" s="10" t="s">
        <v>77</v>
      </c>
      <c r="J91" s="118">
        <v>299</v>
      </c>
      <c r="K91" s="370">
        <f t="shared" si="9"/>
        <v>20.930000000000007</v>
      </c>
      <c r="L91" s="370">
        <f t="shared" si="10"/>
        <v>319.93</v>
      </c>
      <c r="M91" s="118">
        <v>319.93</v>
      </c>
      <c r="N91" s="151"/>
      <c r="O91" s="77" t="s">
        <v>91</v>
      </c>
      <c r="Q91" s="7">
        <v>100</v>
      </c>
      <c r="R91" s="7">
        <f t="shared" si="6"/>
        <v>50</v>
      </c>
      <c r="S91" s="7">
        <f t="shared" si="7"/>
        <v>20</v>
      </c>
      <c r="T91" s="7">
        <f t="shared" si="8"/>
        <v>30</v>
      </c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35">
        <v>90</v>
      </c>
      <c r="B92" s="364">
        <v>243922</v>
      </c>
      <c r="C92" s="10" t="s">
        <v>100</v>
      </c>
      <c r="D92" s="335" t="s">
        <v>4272</v>
      </c>
      <c r="E92" s="68" t="s">
        <v>4165</v>
      </c>
      <c r="F92" s="83" t="s">
        <v>4381</v>
      </c>
      <c r="G92" s="10" t="s">
        <v>103</v>
      </c>
      <c r="H92" s="366" t="s">
        <v>71</v>
      </c>
      <c r="I92" s="10" t="s">
        <v>77</v>
      </c>
      <c r="J92" s="118">
        <v>299</v>
      </c>
      <c r="K92" s="370">
        <f t="shared" si="9"/>
        <v>20.930000000000007</v>
      </c>
      <c r="L92" s="370">
        <f t="shared" si="10"/>
        <v>319.93</v>
      </c>
      <c r="M92" s="118">
        <v>319.93</v>
      </c>
      <c r="N92" s="151"/>
      <c r="O92" s="77" t="s">
        <v>91</v>
      </c>
      <c r="Q92" s="7">
        <v>100</v>
      </c>
      <c r="R92" s="7">
        <f t="shared" si="6"/>
        <v>50</v>
      </c>
      <c r="S92" s="7">
        <f t="shared" si="7"/>
        <v>20</v>
      </c>
      <c r="T92" s="7">
        <f t="shared" si="8"/>
        <v>30</v>
      </c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35">
        <v>91</v>
      </c>
      <c r="B93" s="364">
        <v>243922</v>
      </c>
      <c r="C93" s="10" t="s">
        <v>265</v>
      </c>
      <c r="D93" s="335" t="s">
        <v>4273</v>
      </c>
      <c r="E93" s="68" t="s">
        <v>4166</v>
      </c>
      <c r="F93" s="83" t="s">
        <v>4382</v>
      </c>
      <c r="G93" s="10" t="s">
        <v>515</v>
      </c>
      <c r="H93" s="366" t="s">
        <v>71</v>
      </c>
      <c r="I93" s="10" t="s">
        <v>99</v>
      </c>
      <c r="J93" s="118">
        <v>399</v>
      </c>
      <c r="K93" s="370">
        <f t="shared" si="9"/>
        <v>27.930000000000007</v>
      </c>
      <c r="L93" s="370">
        <f t="shared" si="10"/>
        <v>426.93</v>
      </c>
      <c r="M93" s="118">
        <v>426.93</v>
      </c>
      <c r="N93" s="151"/>
      <c r="O93" s="77" t="s">
        <v>91</v>
      </c>
      <c r="Q93" s="7">
        <v>100</v>
      </c>
      <c r="R93" s="7">
        <f t="shared" si="6"/>
        <v>50</v>
      </c>
      <c r="S93" s="7">
        <f t="shared" si="7"/>
        <v>20</v>
      </c>
      <c r="T93" s="7">
        <f t="shared" si="8"/>
        <v>30</v>
      </c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3"/>
      <c r="C94" s="3"/>
      <c r="F94" s="377"/>
      <c r="H94" s="3"/>
      <c r="I94" s="3"/>
      <c r="J94" s="6"/>
      <c r="K94" s="6"/>
      <c r="L94" s="6"/>
      <c r="M94" s="6"/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3"/>
      <c r="C95" s="3"/>
      <c r="F95" s="377"/>
      <c r="H95" s="3"/>
      <c r="I95" s="3"/>
      <c r="J95" s="6">
        <f>SUM(J3:J94)</f>
        <v>32511</v>
      </c>
      <c r="K95" s="6">
        <f>SUM(K3:K94)</f>
        <v>2275.7700000000032</v>
      </c>
      <c r="L95" s="6">
        <f>SUM(L3:L94)</f>
        <v>34786.770000000019</v>
      </c>
      <c r="M95" s="6">
        <f>SUM(M3:M94)</f>
        <v>42400.369999999995</v>
      </c>
      <c r="N95" s="6"/>
      <c r="O95" s="6"/>
      <c r="Q95" s="6">
        <f>SUM(Q3:Q94)</f>
        <v>9100</v>
      </c>
      <c r="R95" s="6">
        <f>SUM(R3:R94)</f>
        <v>4550</v>
      </c>
      <c r="S95" s="6">
        <f>SUM(S3:S94)</f>
        <v>1820</v>
      </c>
      <c r="T95" s="6">
        <f>SUM(T3:T94)</f>
        <v>2730</v>
      </c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3"/>
      <c r="C96" s="3"/>
      <c r="F96" s="377"/>
      <c r="H96" s="3"/>
      <c r="I96" s="3"/>
      <c r="J96" s="6"/>
      <c r="K96" s="6"/>
      <c r="L96" s="6"/>
      <c r="M96" s="6"/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3"/>
      <c r="C97" s="3"/>
      <c r="F97" s="377"/>
      <c r="H97" s="3"/>
      <c r="I97" s="3"/>
      <c r="J97" s="6"/>
      <c r="K97" s="6"/>
      <c r="L97" s="6"/>
      <c r="M97" s="6"/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3"/>
      <c r="C98" s="3"/>
      <c r="F98" s="377"/>
      <c r="H98" s="3"/>
      <c r="I98" s="3"/>
      <c r="J98" s="6"/>
      <c r="K98" s="6"/>
      <c r="L98" s="6"/>
      <c r="M98" s="6"/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3"/>
      <c r="C99" s="3"/>
      <c r="F99" s="377"/>
      <c r="H99" s="3"/>
      <c r="I99" s="3"/>
      <c r="J99" s="6"/>
      <c r="K99" s="6"/>
      <c r="L99" s="6"/>
      <c r="M99" s="6"/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3"/>
      <c r="C100" s="3"/>
      <c r="F100" s="377"/>
      <c r="H100" s="3"/>
      <c r="I100" s="3"/>
      <c r="J100" s="6"/>
      <c r="K100" s="6"/>
      <c r="L100" s="6"/>
      <c r="M100" s="6"/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3"/>
      <c r="C101" s="3"/>
      <c r="F101" s="377"/>
      <c r="H101" s="3"/>
      <c r="I101" s="3"/>
      <c r="J101" s="6"/>
      <c r="K101" s="6"/>
      <c r="L101" s="6"/>
      <c r="M101" s="6"/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3"/>
      <c r="C102" s="3"/>
      <c r="F102" s="377"/>
      <c r="H102" s="3"/>
      <c r="I102" s="3"/>
      <c r="J102" s="6"/>
      <c r="K102" s="6"/>
      <c r="L102" s="6"/>
      <c r="M102" s="6"/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3"/>
      <c r="C103" s="3"/>
      <c r="F103" s="377"/>
      <c r="H103" s="3"/>
      <c r="I103" s="3"/>
      <c r="J103" s="6"/>
      <c r="K103" s="6"/>
      <c r="L103" s="6"/>
      <c r="M103" s="6"/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3"/>
      <c r="C104" s="3"/>
      <c r="F104" s="377"/>
      <c r="H104" s="3"/>
      <c r="I104" s="3"/>
      <c r="J104" s="6"/>
      <c r="K104" s="6"/>
      <c r="L104" s="6"/>
      <c r="M104" s="6"/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3"/>
      <c r="C105" s="3"/>
      <c r="F105" s="377"/>
      <c r="H105" s="3"/>
      <c r="I105" s="3"/>
      <c r="J105" s="6"/>
      <c r="K105" s="6"/>
      <c r="L105" s="6"/>
      <c r="M105" s="6"/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3"/>
      <c r="C106" s="3"/>
      <c r="F106" s="377"/>
      <c r="H106" s="3"/>
      <c r="I106" s="3"/>
      <c r="J106" s="6"/>
      <c r="K106" s="6"/>
      <c r="L106" s="6"/>
      <c r="M106" s="6"/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"/>
      <c r="C107" s="3"/>
      <c r="F107" s="377"/>
      <c r="H107" s="3"/>
      <c r="I107" s="3"/>
      <c r="J107" s="6"/>
      <c r="K107" s="6"/>
      <c r="L107" s="6"/>
      <c r="M107" s="6"/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"/>
      <c r="C108" s="3"/>
      <c r="F108" s="377"/>
      <c r="H108" s="3"/>
      <c r="I108" s="3"/>
      <c r="J108" s="6"/>
      <c r="K108" s="6"/>
      <c r="L108" s="6"/>
      <c r="M108" s="6"/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"/>
      <c r="C109" s="3"/>
      <c r="F109" s="377"/>
      <c r="H109" s="3"/>
      <c r="I109" s="3"/>
      <c r="J109" s="6"/>
      <c r="K109" s="6"/>
      <c r="L109" s="6"/>
      <c r="M109" s="6"/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"/>
      <c r="C110" s="3"/>
      <c r="F110" s="377"/>
      <c r="H110" s="3"/>
      <c r="I110" s="3"/>
      <c r="J110" s="6"/>
      <c r="K110" s="6"/>
      <c r="L110" s="6"/>
      <c r="M110" s="6"/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"/>
      <c r="C111" s="3"/>
      <c r="F111" s="377"/>
      <c r="H111" s="3"/>
      <c r="I111" s="3"/>
      <c r="J111" s="6"/>
      <c r="K111" s="6"/>
      <c r="L111" s="6"/>
      <c r="M111" s="6"/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"/>
      <c r="C112" s="3"/>
      <c r="F112" s="377"/>
      <c r="H112" s="3"/>
      <c r="I112" s="3"/>
      <c r="J112" s="6"/>
      <c r="K112" s="6"/>
      <c r="L112" s="6"/>
      <c r="M112" s="6"/>
      <c r="P112" s="6">
        <f>SUM(P3:P111)</f>
        <v>0</v>
      </c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"/>
      <c r="C113" s="3"/>
      <c r="F113" s="377"/>
      <c r="H113" s="3"/>
      <c r="I113" s="3"/>
      <c r="J113" s="6"/>
      <c r="K113" s="6"/>
      <c r="L113" s="6"/>
      <c r="M113" s="6"/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"/>
      <c r="C114" s="3"/>
      <c r="F114" s="377"/>
      <c r="H114" s="3"/>
      <c r="I114" s="3"/>
      <c r="J114" s="6"/>
      <c r="K114" s="6"/>
      <c r="L114" s="6"/>
      <c r="M114" s="6"/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"/>
      <c r="C115" s="3"/>
      <c r="F115" s="377"/>
      <c r="H115" s="3"/>
      <c r="I115" s="3"/>
      <c r="J115" s="6"/>
      <c r="K115" s="6"/>
      <c r="L115" s="6"/>
      <c r="M115" s="6"/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"/>
      <c r="C116" s="3"/>
      <c r="F116" s="377"/>
      <c r="H116" s="3"/>
      <c r="I116" s="3"/>
      <c r="J116" s="6"/>
      <c r="K116" s="6"/>
      <c r="L116" s="6"/>
      <c r="M116" s="6"/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"/>
      <c r="C117" s="3"/>
      <c r="F117" s="377"/>
      <c r="H117" s="3"/>
      <c r="I117" s="3"/>
      <c r="J117" s="6"/>
      <c r="K117" s="6"/>
      <c r="L117" s="6"/>
      <c r="M117" s="6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"/>
      <c r="C118" s="3"/>
      <c r="F118" s="377"/>
      <c r="H118" s="3"/>
      <c r="I118" s="3"/>
      <c r="J118" s="6"/>
      <c r="K118" s="6"/>
      <c r="L118" s="6"/>
      <c r="M118" s="6"/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"/>
      <c r="C119" s="3"/>
      <c r="F119" s="377"/>
      <c r="H119" s="3"/>
      <c r="I119" s="3"/>
      <c r="J119" s="6"/>
      <c r="K119" s="6"/>
      <c r="L119" s="6"/>
      <c r="M119" s="6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"/>
      <c r="C120" s="3"/>
      <c r="F120" s="377"/>
      <c r="H120" s="3"/>
      <c r="I120" s="3"/>
      <c r="J120" s="6"/>
      <c r="K120" s="6"/>
      <c r="L120" s="6"/>
      <c r="M120" s="6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"/>
      <c r="C121" s="3"/>
      <c r="F121" s="377"/>
      <c r="H121" s="3"/>
      <c r="I121" s="3"/>
      <c r="J121" s="6"/>
      <c r="K121" s="6"/>
      <c r="L121" s="6"/>
      <c r="M121" s="6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"/>
      <c r="C122" s="3"/>
      <c r="F122" s="377"/>
      <c r="H122" s="3"/>
      <c r="I122" s="3"/>
      <c r="J122" s="6"/>
      <c r="K122" s="6"/>
      <c r="L122" s="6"/>
      <c r="M122" s="6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"/>
      <c r="C123" s="3"/>
      <c r="F123" s="377"/>
      <c r="H123" s="3"/>
      <c r="I123" s="3"/>
      <c r="J123" s="6"/>
      <c r="K123" s="6"/>
      <c r="L123" s="6"/>
      <c r="M123" s="6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"/>
      <c r="C124" s="3"/>
      <c r="F124" s="377"/>
      <c r="H124" s="3"/>
      <c r="I124" s="3"/>
      <c r="J124" s="6"/>
      <c r="K124" s="6"/>
      <c r="L124" s="6"/>
      <c r="M124" s="6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"/>
      <c r="C125" s="3"/>
      <c r="F125" s="377"/>
      <c r="H125" s="3"/>
      <c r="I125" s="3"/>
      <c r="J125" s="6"/>
      <c r="K125" s="6"/>
      <c r="L125" s="6"/>
      <c r="M125" s="6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"/>
      <c r="C126" s="3"/>
      <c r="F126" s="377"/>
      <c r="H126" s="3"/>
      <c r="I126" s="3"/>
      <c r="J126" s="6"/>
      <c r="K126" s="6"/>
      <c r="L126" s="6"/>
      <c r="M126" s="6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C127" s="3"/>
      <c r="F127" s="377"/>
      <c r="H127" s="3"/>
      <c r="I127" s="3"/>
      <c r="J127" s="6"/>
      <c r="K127" s="6"/>
      <c r="L127" s="6"/>
      <c r="M127" s="6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C128" s="3"/>
      <c r="F128" s="377"/>
      <c r="H128" s="3"/>
      <c r="I128" s="3"/>
      <c r="J128" s="6"/>
      <c r="K128" s="6"/>
      <c r="L128" s="6"/>
      <c r="M128" s="6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C129" s="3"/>
      <c r="F129" s="377"/>
      <c r="H129" s="3"/>
      <c r="I129" s="3"/>
      <c r="J129" s="6"/>
      <c r="K129" s="6"/>
      <c r="L129" s="6"/>
      <c r="M129" s="6"/>
      <c r="V129" s="248"/>
      <c r="W129" s="248"/>
      <c r="X129" s="248"/>
      <c r="Y129" s="248"/>
      <c r="Z129" s="248"/>
      <c r="AA129" s="248"/>
      <c r="AB129" s="248"/>
    </row>
    <row r="130" spans="1:28" s="5" customFormat="1" ht="22.95" customHeight="1">
      <c r="A130" s="3"/>
      <c r="C130" s="3"/>
      <c r="F130" s="377"/>
      <c r="H130" s="3"/>
      <c r="I130" s="3"/>
      <c r="J130" s="6"/>
      <c r="K130" s="6"/>
      <c r="L130" s="6"/>
      <c r="M130" s="6"/>
      <c r="V130" s="19"/>
      <c r="W130" s="19"/>
      <c r="X130" s="19"/>
      <c r="Y130" s="19"/>
      <c r="Z130" s="19"/>
      <c r="AA130" s="19"/>
      <c r="AB130" s="19"/>
    </row>
    <row r="131" spans="1:28" s="5" customFormat="1" ht="22.95" customHeight="1">
      <c r="A131" s="3"/>
      <c r="C131" s="3"/>
      <c r="F131" s="377"/>
      <c r="H131" s="3"/>
      <c r="I131" s="3"/>
      <c r="J131" s="6"/>
      <c r="K131" s="6"/>
      <c r="L131" s="6"/>
      <c r="M131" s="6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C132" s="3"/>
      <c r="F132" s="377"/>
      <c r="H132" s="3"/>
      <c r="I132" s="3"/>
      <c r="J132" s="6"/>
      <c r="K132" s="6"/>
      <c r="L132" s="6"/>
      <c r="M132" s="6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C133" s="3"/>
      <c r="F133" s="377"/>
      <c r="H133" s="3"/>
      <c r="I133" s="3"/>
      <c r="J133" s="6"/>
      <c r="K133" s="6"/>
      <c r="L133" s="6"/>
      <c r="M133" s="6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C134" s="3"/>
      <c r="F134" s="377"/>
      <c r="H134" s="3"/>
      <c r="I134" s="3"/>
      <c r="J134" s="6"/>
      <c r="K134" s="6"/>
      <c r="L134" s="6"/>
      <c r="M134" s="6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C135" s="3"/>
      <c r="F135" s="377"/>
      <c r="H135" s="3"/>
      <c r="I135" s="3"/>
      <c r="J135" s="6"/>
      <c r="K135" s="6"/>
      <c r="L135" s="6"/>
      <c r="M135" s="6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C136" s="3"/>
      <c r="F136" s="377"/>
      <c r="H136" s="3"/>
      <c r="I136" s="3"/>
      <c r="J136" s="6"/>
      <c r="K136" s="6"/>
      <c r="L136" s="6"/>
      <c r="M136" s="6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C137" s="3"/>
      <c r="F137" s="377"/>
      <c r="H137" s="3"/>
      <c r="I137" s="3"/>
      <c r="J137" s="6"/>
      <c r="K137" s="6"/>
      <c r="L137" s="6"/>
      <c r="M137" s="6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C138" s="3"/>
      <c r="F138" s="377"/>
      <c r="H138" s="3"/>
      <c r="I138" s="3"/>
      <c r="J138" s="6"/>
      <c r="K138" s="6"/>
      <c r="L138" s="6"/>
      <c r="M138" s="6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C139" s="3"/>
      <c r="F139" s="377"/>
      <c r="H139" s="3"/>
      <c r="I139" s="3"/>
      <c r="J139" s="6"/>
      <c r="K139" s="6"/>
      <c r="L139" s="6"/>
      <c r="M139" s="6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C140" s="3"/>
      <c r="F140" s="377"/>
      <c r="H140" s="3"/>
      <c r="I140" s="3"/>
      <c r="J140" s="6"/>
      <c r="K140" s="6"/>
      <c r="L140" s="6"/>
      <c r="M140" s="6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F141" s="377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F142" s="377"/>
      <c r="H142" s="3"/>
      <c r="I142" s="3"/>
      <c r="J142" s="6"/>
      <c r="K142" s="6"/>
      <c r="L142" s="6"/>
      <c r="M142" s="6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F143" s="377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F144" s="377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F145" s="377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F146" s="377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F147" s="377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F148" s="377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F149" s="377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F150" s="377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F151" s="377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F152" s="377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F153" s="377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F154" s="377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F155" s="377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F156" s="377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F157" s="377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F158" s="377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B159" s="52"/>
      <c r="C159" s="52"/>
      <c r="D159" s="52"/>
      <c r="E159" s="52"/>
      <c r="F159" s="378"/>
      <c r="G159" s="52"/>
      <c r="H159" s="52"/>
      <c r="I159" s="52"/>
      <c r="J159" s="379"/>
      <c r="K159" s="52"/>
      <c r="L159" s="52"/>
      <c r="M159" s="52"/>
      <c r="N159" s="52"/>
      <c r="O159" s="52"/>
      <c r="Q159" s="52"/>
      <c r="R159" s="52"/>
      <c r="S159" s="52"/>
      <c r="T159" s="52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B160" s="52"/>
      <c r="C160" s="52"/>
      <c r="D160" s="52"/>
      <c r="E160" s="52"/>
      <c r="F160" s="378"/>
      <c r="G160" s="52"/>
      <c r="H160" s="52"/>
      <c r="I160" s="52"/>
      <c r="J160" s="379"/>
      <c r="K160" s="52"/>
      <c r="L160" s="52"/>
      <c r="M160" s="52"/>
      <c r="N160" s="52"/>
      <c r="O160" s="52"/>
      <c r="Q160" s="52"/>
      <c r="R160" s="52"/>
      <c r="S160" s="52"/>
      <c r="T160" s="52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"/>
      <c r="B161" s="52"/>
      <c r="C161" s="52"/>
      <c r="D161" s="52"/>
      <c r="E161" s="52"/>
      <c r="F161" s="378"/>
      <c r="G161" s="52"/>
      <c r="H161" s="52"/>
      <c r="I161" s="52"/>
      <c r="J161" s="379"/>
      <c r="K161" s="52"/>
      <c r="L161" s="52"/>
      <c r="M161" s="52"/>
      <c r="N161" s="52"/>
      <c r="O161" s="52"/>
      <c r="Q161" s="52"/>
      <c r="R161" s="52"/>
      <c r="S161" s="52"/>
      <c r="T161" s="52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"/>
      <c r="B162" s="52"/>
      <c r="C162" s="52"/>
      <c r="D162" s="52"/>
      <c r="E162" s="52"/>
      <c r="F162" s="378"/>
      <c r="G162" s="52"/>
      <c r="H162" s="52"/>
      <c r="I162" s="52"/>
      <c r="J162" s="379"/>
      <c r="K162" s="52"/>
      <c r="L162" s="52"/>
      <c r="M162" s="52"/>
      <c r="N162" s="52"/>
      <c r="O162" s="52"/>
      <c r="Q162" s="52"/>
      <c r="R162" s="52"/>
      <c r="S162" s="52"/>
      <c r="T162" s="52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"/>
      <c r="B163" s="52"/>
      <c r="C163" s="52"/>
      <c r="D163" s="52"/>
      <c r="E163" s="52"/>
      <c r="F163" s="378"/>
      <c r="G163" s="52"/>
      <c r="H163" s="52"/>
      <c r="I163" s="52"/>
      <c r="J163" s="379"/>
      <c r="K163" s="52"/>
      <c r="L163" s="52"/>
      <c r="M163" s="52"/>
      <c r="N163" s="52"/>
      <c r="O163" s="52"/>
      <c r="Q163" s="52"/>
      <c r="R163" s="52"/>
      <c r="S163" s="52"/>
      <c r="T163" s="52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"/>
      <c r="B164" s="52"/>
      <c r="C164" s="52"/>
      <c r="D164" s="52"/>
      <c r="E164" s="52"/>
      <c r="F164" s="378"/>
      <c r="G164" s="52"/>
      <c r="H164" s="52"/>
      <c r="I164" s="52"/>
      <c r="J164" s="379"/>
      <c r="K164" s="52"/>
      <c r="L164" s="52"/>
      <c r="M164" s="52"/>
      <c r="N164" s="52"/>
      <c r="O164" s="52"/>
      <c r="Q164" s="52"/>
      <c r="R164" s="52"/>
      <c r="S164" s="52"/>
      <c r="T164" s="52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B165" s="52"/>
      <c r="C165" s="52"/>
      <c r="D165" s="52"/>
      <c r="E165" s="52"/>
      <c r="F165" s="378"/>
      <c r="G165" s="52"/>
      <c r="H165" s="52"/>
      <c r="I165" s="52"/>
      <c r="J165" s="379"/>
      <c r="K165" s="52"/>
      <c r="L165" s="52"/>
      <c r="M165" s="52"/>
      <c r="N165" s="52"/>
      <c r="O165" s="52"/>
      <c r="Q165" s="52"/>
      <c r="R165" s="52"/>
      <c r="S165" s="52"/>
      <c r="T165" s="52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B166" s="52"/>
      <c r="C166" s="52"/>
      <c r="D166" s="52"/>
      <c r="E166" s="52"/>
      <c r="F166" s="378"/>
      <c r="G166" s="52"/>
      <c r="H166" s="52"/>
      <c r="I166" s="52"/>
      <c r="J166" s="379"/>
      <c r="K166" s="52"/>
      <c r="L166" s="52"/>
      <c r="M166" s="52"/>
      <c r="N166" s="52"/>
      <c r="O166" s="52"/>
      <c r="Q166" s="52"/>
      <c r="R166" s="52"/>
      <c r="S166" s="52"/>
      <c r="T166" s="52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B167" s="52"/>
      <c r="C167" s="52"/>
      <c r="D167" s="52"/>
      <c r="E167" s="52"/>
      <c r="F167" s="378"/>
      <c r="G167" s="52"/>
      <c r="H167" s="52"/>
      <c r="I167" s="52"/>
      <c r="J167" s="379"/>
      <c r="K167" s="52"/>
      <c r="L167" s="52"/>
      <c r="M167" s="52"/>
      <c r="N167" s="52"/>
      <c r="O167" s="52"/>
      <c r="Q167" s="52"/>
      <c r="R167" s="52"/>
      <c r="S167" s="52"/>
      <c r="T167" s="52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B168" s="52"/>
      <c r="C168" s="52"/>
      <c r="D168" s="52"/>
      <c r="E168" s="52"/>
      <c r="F168" s="378"/>
      <c r="G168" s="52"/>
      <c r="H168" s="52"/>
      <c r="I168" s="52"/>
      <c r="J168" s="379"/>
      <c r="K168" s="52"/>
      <c r="L168" s="52"/>
      <c r="M168" s="52"/>
      <c r="N168" s="52"/>
      <c r="O168" s="52"/>
      <c r="Q168" s="52"/>
      <c r="R168" s="52"/>
      <c r="S168" s="52"/>
      <c r="T168" s="52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B169" s="52"/>
      <c r="C169" s="52"/>
      <c r="D169" s="52"/>
      <c r="E169" s="52"/>
      <c r="F169" s="378"/>
      <c r="G169" s="52"/>
      <c r="H169" s="52"/>
      <c r="I169" s="52"/>
      <c r="J169" s="379"/>
      <c r="K169" s="52"/>
      <c r="L169" s="52"/>
      <c r="M169" s="52"/>
      <c r="N169" s="52"/>
      <c r="O169" s="52"/>
      <c r="Q169" s="52"/>
      <c r="R169" s="52"/>
      <c r="S169" s="52"/>
      <c r="T169" s="52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B170" s="52"/>
      <c r="C170" s="52"/>
      <c r="D170" s="52"/>
      <c r="E170" s="52"/>
      <c r="F170" s="378"/>
      <c r="G170" s="52"/>
      <c r="H170" s="52"/>
      <c r="I170" s="52"/>
      <c r="J170" s="379"/>
      <c r="K170" s="52"/>
      <c r="L170" s="52"/>
      <c r="M170" s="52"/>
      <c r="N170" s="52"/>
      <c r="O170" s="52"/>
      <c r="Q170" s="52"/>
      <c r="R170" s="52"/>
      <c r="S170" s="52"/>
      <c r="T170" s="52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B171" s="52"/>
      <c r="C171" s="52"/>
      <c r="D171" s="52"/>
      <c r="E171" s="52"/>
      <c r="F171" s="378"/>
      <c r="G171" s="52"/>
      <c r="H171" s="52"/>
      <c r="I171" s="52"/>
      <c r="J171" s="379"/>
      <c r="K171" s="52"/>
      <c r="L171" s="52"/>
      <c r="M171" s="52"/>
      <c r="N171" s="52"/>
      <c r="O171" s="52"/>
      <c r="Q171" s="52"/>
      <c r="R171" s="52"/>
      <c r="S171" s="52"/>
      <c r="T171" s="52"/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3"/>
      <c r="B172" s="52"/>
      <c r="C172" s="52"/>
      <c r="D172" s="52"/>
      <c r="E172" s="52"/>
      <c r="F172" s="378"/>
      <c r="G172" s="52"/>
      <c r="H172" s="52"/>
      <c r="I172" s="52"/>
      <c r="J172" s="379"/>
      <c r="K172" s="52"/>
      <c r="L172" s="52"/>
      <c r="M172" s="52"/>
      <c r="N172" s="52"/>
      <c r="O172" s="52"/>
      <c r="Q172" s="52"/>
      <c r="R172" s="52"/>
      <c r="S172" s="52"/>
      <c r="T172" s="52"/>
      <c r="V172" s="19"/>
      <c r="W172" s="19"/>
      <c r="X172" s="19"/>
      <c r="Y172" s="19"/>
      <c r="Z172" s="19"/>
      <c r="AA172" s="19"/>
      <c r="AB172" s="19"/>
      <c r="AC172" s="2"/>
    </row>
    <row r="173" spans="1:29" s="5" customFormat="1" ht="22.95" customHeight="1">
      <c r="A173" s="3"/>
      <c r="B173" s="52"/>
      <c r="C173" s="52"/>
      <c r="D173" s="52"/>
      <c r="E173" s="52"/>
      <c r="F173" s="378"/>
      <c r="G173" s="52"/>
      <c r="H173" s="52"/>
      <c r="I173" s="52"/>
      <c r="J173" s="379"/>
      <c r="K173" s="52"/>
      <c r="L173" s="52"/>
      <c r="M173" s="52"/>
      <c r="N173" s="52"/>
      <c r="O173" s="52"/>
      <c r="Q173" s="52"/>
      <c r="R173" s="52"/>
      <c r="S173" s="52"/>
      <c r="T173" s="52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3"/>
      <c r="B174" s="52"/>
      <c r="C174" s="52"/>
      <c r="D174" s="52"/>
      <c r="E174" s="52"/>
      <c r="F174" s="378"/>
      <c r="G174" s="52"/>
      <c r="H174" s="52"/>
      <c r="I174" s="52"/>
      <c r="J174" s="379"/>
      <c r="K174" s="52"/>
      <c r="L174" s="52"/>
      <c r="M174" s="52"/>
      <c r="N174" s="52"/>
      <c r="O174" s="52"/>
      <c r="Q174" s="52"/>
      <c r="R174" s="52"/>
      <c r="S174" s="52"/>
      <c r="T174" s="52"/>
      <c r="V174" s="19"/>
      <c r="W174" s="19"/>
      <c r="X174" s="19"/>
      <c r="Y174" s="19"/>
      <c r="Z174" s="19"/>
      <c r="AA174" s="19"/>
      <c r="AB174" s="19"/>
      <c r="AC174" s="2"/>
    </row>
    <row r="175" spans="1:29" s="5" customFormat="1" ht="22.95" customHeight="1">
      <c r="A175" s="3"/>
      <c r="B175" s="52"/>
      <c r="C175" s="52"/>
      <c r="D175" s="52"/>
      <c r="E175" s="52"/>
      <c r="F175" s="378"/>
      <c r="G175" s="52"/>
      <c r="H175" s="52"/>
      <c r="I175" s="52"/>
      <c r="J175" s="379"/>
      <c r="K175" s="52"/>
      <c r="L175" s="52"/>
      <c r="M175" s="52"/>
      <c r="N175" s="52"/>
      <c r="O175" s="52"/>
      <c r="Q175" s="52"/>
      <c r="R175" s="52"/>
      <c r="S175" s="52"/>
      <c r="T175" s="52"/>
      <c r="V175" s="19"/>
      <c r="W175" s="19"/>
      <c r="X175" s="19"/>
      <c r="Y175" s="19"/>
      <c r="Z175" s="19"/>
      <c r="AA175" s="19"/>
      <c r="AB175" s="19"/>
      <c r="AC175" s="2"/>
    </row>
    <row r="176" spans="1:29">
      <c r="A176" s="52"/>
      <c r="C176" s="52"/>
      <c r="D176" s="52"/>
      <c r="G176" s="52"/>
      <c r="H176" s="52"/>
      <c r="I176" s="52"/>
      <c r="J176" s="379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</row>
    <row r="177" spans="1:21">
      <c r="A177" s="52"/>
      <c r="C177" s="52"/>
      <c r="D177" s="52"/>
      <c r="G177" s="52"/>
      <c r="H177" s="52"/>
      <c r="I177" s="52"/>
      <c r="J177" s="379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</row>
    <row r="178" spans="1:21">
      <c r="A178" s="52"/>
      <c r="C178" s="52"/>
      <c r="D178" s="52"/>
      <c r="G178" s="52"/>
      <c r="H178" s="52"/>
      <c r="I178" s="52"/>
      <c r="J178" s="379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</row>
    <row r="179" spans="1:21">
      <c r="A179" s="52"/>
      <c r="C179" s="52"/>
      <c r="D179" s="52"/>
      <c r="G179" s="52"/>
      <c r="H179" s="52"/>
      <c r="I179" s="52"/>
      <c r="J179" s="379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</row>
    <row r="180" spans="1:21">
      <c r="A180" s="52"/>
      <c r="C180" s="52"/>
      <c r="D180" s="52"/>
      <c r="G180" s="52"/>
      <c r="H180" s="52"/>
      <c r="I180" s="52"/>
      <c r="J180" s="379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</row>
    <row r="181" spans="1:21">
      <c r="A181" s="52"/>
      <c r="C181" s="52"/>
      <c r="D181" s="52"/>
      <c r="G181" s="52"/>
      <c r="H181" s="52"/>
      <c r="I181" s="52"/>
      <c r="J181" s="379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</row>
    <row r="182" spans="1:21">
      <c r="A182" s="52"/>
      <c r="C182" s="52"/>
      <c r="D182" s="52"/>
      <c r="G182" s="52"/>
      <c r="H182" s="52"/>
      <c r="I182" s="52"/>
      <c r="J182" s="379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</row>
    <row r="183" spans="1:21">
      <c r="A183" s="52"/>
      <c r="C183" s="52"/>
      <c r="D183" s="52"/>
      <c r="G183" s="52"/>
      <c r="H183" s="52"/>
      <c r="I183" s="52"/>
      <c r="J183" s="379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</row>
    <row r="184" spans="1:21">
      <c r="A184" s="52"/>
      <c r="C184" s="52"/>
      <c r="D184" s="52"/>
      <c r="G184" s="52"/>
      <c r="H184" s="52"/>
      <c r="I184" s="52"/>
      <c r="J184" s="379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</row>
    <row r="185" spans="1:21">
      <c r="A185" s="52"/>
      <c r="C185" s="52"/>
      <c r="D185" s="52"/>
      <c r="G185" s="52"/>
      <c r="H185" s="52"/>
      <c r="I185" s="52"/>
      <c r="J185" s="379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</row>
    <row r="186" spans="1:21">
      <c r="A186" s="52"/>
      <c r="C186" s="52"/>
      <c r="D186" s="52"/>
      <c r="G186" s="52"/>
      <c r="H186" s="52"/>
      <c r="I186" s="52"/>
      <c r="J186" s="379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</row>
    <row r="187" spans="1:21">
      <c r="A187" s="52"/>
      <c r="C187" s="52"/>
      <c r="D187" s="52"/>
      <c r="G187" s="52"/>
      <c r="H187" s="52"/>
      <c r="I187" s="52"/>
      <c r="J187" s="379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</row>
    <row r="188" spans="1:21">
      <c r="A188" s="52"/>
      <c r="C188" s="52"/>
      <c r="D188" s="52"/>
      <c r="G188" s="52"/>
      <c r="H188" s="52"/>
      <c r="I188" s="52"/>
      <c r="J188" s="379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</row>
    <row r="189" spans="1:21">
      <c r="A189" s="52"/>
      <c r="C189" s="52"/>
      <c r="D189" s="52"/>
      <c r="G189" s="52"/>
      <c r="H189" s="52"/>
      <c r="I189" s="52"/>
      <c r="J189" s="379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</row>
    <row r="190" spans="1:21">
      <c r="A190" s="52"/>
      <c r="C190" s="52"/>
      <c r="D190" s="52"/>
      <c r="G190" s="52"/>
      <c r="H190" s="52"/>
      <c r="I190" s="52"/>
      <c r="J190" s="379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</row>
    <row r="191" spans="1:21">
      <c r="A191" s="52"/>
      <c r="C191" s="52"/>
      <c r="D191" s="52"/>
      <c r="G191" s="52"/>
      <c r="H191" s="52"/>
      <c r="I191" s="52"/>
      <c r="J191" s="379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</row>
    <row r="192" spans="1:21">
      <c r="A192" s="52"/>
      <c r="C192" s="52"/>
      <c r="D192" s="52"/>
      <c r="G192" s="52"/>
      <c r="H192" s="52"/>
      <c r="I192" s="52"/>
      <c r="J192" s="379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</row>
    <row r="193" spans="1:21">
      <c r="A193" s="52"/>
      <c r="C193" s="52"/>
      <c r="D193" s="52"/>
      <c r="G193" s="52"/>
      <c r="H193" s="52"/>
      <c r="I193" s="52"/>
      <c r="J193" s="379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</row>
    <row r="194" spans="1:21">
      <c r="A194" s="52"/>
      <c r="P194" s="52"/>
      <c r="U194" s="52"/>
    </row>
    <row r="195" spans="1:21">
      <c r="A195" s="52"/>
      <c r="P195" s="52"/>
      <c r="U195" s="52"/>
    </row>
    <row r="196" spans="1:21">
      <c r="A196" s="52"/>
      <c r="P196" s="52"/>
      <c r="U196" s="52"/>
    </row>
    <row r="197" spans="1:21">
      <c r="A197" s="52"/>
      <c r="P197" s="52"/>
      <c r="U197" s="52"/>
    </row>
    <row r="198" spans="1:21">
      <c r="A198" s="52"/>
      <c r="P198" s="52"/>
      <c r="U198" s="52"/>
    </row>
    <row r="199" spans="1:21">
      <c r="A199" s="52"/>
      <c r="P199" s="52"/>
      <c r="U199" s="52"/>
    </row>
    <row r="200" spans="1:21">
      <c r="A200" s="52"/>
      <c r="P200" s="52"/>
      <c r="U200" s="52"/>
    </row>
    <row r="201" spans="1:21">
      <c r="A201" s="52"/>
      <c r="P201" s="52"/>
      <c r="U201" s="52"/>
    </row>
    <row r="202" spans="1:21">
      <c r="A202" s="52"/>
      <c r="P202" s="52"/>
      <c r="U202" s="52"/>
    </row>
    <row r="203" spans="1:21">
      <c r="A203" s="52"/>
      <c r="P203" s="52"/>
      <c r="U203" s="52"/>
    </row>
    <row r="204" spans="1:21">
      <c r="A204" s="52"/>
      <c r="P204" s="52"/>
      <c r="U204" s="52"/>
    </row>
    <row r="205" spans="1:21">
      <c r="A205" s="52"/>
      <c r="P205" s="52"/>
      <c r="U205" s="52"/>
    </row>
    <row r="206" spans="1:21">
      <c r="A206" s="52"/>
      <c r="P206" s="52"/>
      <c r="U206" s="52"/>
    </row>
    <row r="207" spans="1:21">
      <c r="A207" s="52"/>
      <c r="P207" s="52"/>
      <c r="U207" s="52"/>
    </row>
    <row r="208" spans="1:21">
      <c r="A208" s="52"/>
      <c r="P208" s="52"/>
      <c r="U208" s="52"/>
    </row>
    <row r="209" spans="1:21">
      <c r="A209" s="52"/>
      <c r="P209" s="52"/>
      <c r="U209" s="52"/>
    </row>
    <row r="210" spans="1:21">
      <c r="A210" s="52"/>
      <c r="P210" s="52"/>
      <c r="U210" s="52"/>
    </row>
    <row r="211" spans="1:21">
      <c r="A211" s="52"/>
    </row>
    <row r="212" spans="1:21">
      <c r="A212" s="52"/>
    </row>
    <row r="213" spans="1:21">
      <c r="A213" s="52"/>
    </row>
    <row r="214" spans="1:21">
      <c r="A214" s="52"/>
    </row>
  </sheetData>
  <mergeCells count="21">
    <mergeCell ref="V13:W13"/>
    <mergeCell ref="A1:AC1"/>
    <mergeCell ref="V3:W3"/>
    <mergeCell ref="V4:W4"/>
    <mergeCell ref="V5:W5"/>
    <mergeCell ref="V6:W6"/>
    <mergeCell ref="V7:W7"/>
    <mergeCell ref="V8:W8"/>
    <mergeCell ref="V9:W9"/>
    <mergeCell ref="V10:W10"/>
    <mergeCell ref="V11:W11"/>
    <mergeCell ref="V12:W12"/>
    <mergeCell ref="V20:W20"/>
    <mergeCell ref="V21:W21"/>
    <mergeCell ref="V23:AB23"/>
    <mergeCell ref="V14:W14"/>
    <mergeCell ref="V15:W15"/>
    <mergeCell ref="V16:W16"/>
    <mergeCell ref="V17:W17"/>
    <mergeCell ref="V18:W18"/>
    <mergeCell ref="V19:W19"/>
  </mergeCells>
  <dataValidations count="1">
    <dataValidation type="list" allowBlank="1" showErrorMessage="1" sqref="H3:H93" xr:uid="{1242A9A2-245A-497C-94C4-88D166AA8F39}">
      <formula1>Service_Model</formula1>
    </dataValidation>
  </dataValidations>
  <pageMargins left="0.31496062992125984" right="0.11811023622047245" top="0.55118110236220474" bottom="0.19685039370078741" header="0.31496062992125984" footer="0.31496062992125984"/>
  <pageSetup scale="3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45069-2020-4BB3-948A-2366A14FA168}">
  <dimension ref="A1:AC210"/>
  <sheetViews>
    <sheetView view="pageBreakPreview" topLeftCell="F1" zoomScale="60" zoomScaleNormal="50" workbookViewId="0">
      <selection activeCell="F1" sqref="A1:XFD1048576"/>
    </sheetView>
  </sheetViews>
  <sheetFormatPr defaultColWidth="8.88671875" defaultRowHeight="23.4"/>
  <cols>
    <col min="1" max="1" width="4" style="49" bestFit="1" customWidth="1"/>
    <col min="2" max="2" width="11.21875" style="52" bestFit="1" customWidth="1"/>
    <col min="3" max="3" width="10.77734375" style="53" bestFit="1" customWidth="1"/>
    <col min="4" max="4" width="14" style="43" bestFit="1" customWidth="1"/>
    <col min="5" max="5" width="28.88671875" style="52" bestFit="1" customWidth="1"/>
    <col min="6" max="6" width="24.21875" style="378" bestFit="1" customWidth="1"/>
    <col min="7" max="7" width="34.44140625" style="51" bestFit="1" customWidth="1"/>
    <col min="8" max="8" width="15.44140625" style="51" customWidth="1"/>
    <col min="9" max="9" width="13.109375" style="50" bestFit="1" customWidth="1"/>
    <col min="10" max="10" width="13.77734375" style="380" customWidth="1"/>
    <col min="11" max="11" width="9.21875" style="42" bestFit="1" customWidth="1"/>
    <col min="12" max="12" width="13.88671875" style="54" customWidth="1"/>
    <col min="13" max="13" width="13.109375" style="54" customWidth="1"/>
    <col min="14" max="14" width="9" style="54" customWidth="1"/>
    <col min="15" max="15" width="21" style="43" customWidth="1"/>
    <col min="16" max="16" width="1.33203125" style="50" customWidth="1"/>
    <col min="17" max="17" width="12" style="43" bestFit="1" customWidth="1"/>
    <col min="18" max="18" width="9.21875" style="43" bestFit="1" customWidth="1"/>
    <col min="19" max="19" width="11" style="43" bestFit="1" customWidth="1"/>
    <col min="20" max="20" width="10" style="43" bestFit="1" customWidth="1"/>
    <col min="21" max="21" width="1.33203125" style="43" customWidth="1"/>
    <col min="22" max="22" width="4.33203125" style="19" bestFit="1" customWidth="1"/>
    <col min="23" max="23" width="31.44140625" style="19" bestFit="1" customWidth="1"/>
    <col min="24" max="24" width="21.77734375" style="19" bestFit="1" customWidth="1"/>
    <col min="25" max="25" width="13.109375" style="19" bestFit="1" customWidth="1"/>
    <col min="26" max="26" width="7.44140625" style="19" bestFit="1" customWidth="1"/>
    <col min="27" max="27" width="10.21875" style="19" bestFit="1" customWidth="1"/>
    <col min="28" max="28" width="11.109375" style="19" bestFit="1" customWidth="1"/>
    <col min="29" max="29" width="8.88671875" style="2"/>
    <col min="30" max="16384" width="8.88671875" style="43"/>
  </cols>
  <sheetData>
    <row r="1" spans="1:29" ht="36" customHeight="1">
      <c r="A1" s="422" t="s">
        <v>65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</row>
    <row r="2" spans="1:29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5" customFormat="1" ht="22.95" customHeight="1">
      <c r="A3" s="35">
        <v>1</v>
      </c>
      <c r="B3" s="363">
        <v>243810</v>
      </c>
      <c r="C3" s="10" t="s">
        <v>100</v>
      </c>
      <c r="D3" s="335" t="s">
        <v>4167</v>
      </c>
      <c r="E3" s="68" t="s">
        <v>4066</v>
      </c>
      <c r="F3" s="83" t="s">
        <v>4275</v>
      </c>
      <c r="G3" s="325" t="s">
        <v>103</v>
      </c>
      <c r="H3" s="334" t="s">
        <v>71</v>
      </c>
      <c r="I3" s="69" t="s">
        <v>72</v>
      </c>
      <c r="J3" s="310">
        <v>299</v>
      </c>
      <c r="K3" s="118">
        <f t="shared" ref="K3" si="0">L3-J3</f>
        <v>20.930000000000007</v>
      </c>
      <c r="L3" s="118">
        <f t="shared" ref="L3" si="1">J3*1.07</f>
        <v>319.93</v>
      </c>
      <c r="M3" s="310">
        <v>319.93</v>
      </c>
      <c r="N3" s="151"/>
      <c r="O3" s="151" t="s">
        <v>2817</v>
      </c>
      <c r="Q3" s="7">
        <f t="shared" ref="Q3:Q19" si="2">J3*70/100</f>
        <v>209.3</v>
      </c>
      <c r="R3" s="7">
        <f t="shared" ref="R3" si="3">Q3-(Q3*50/100)</f>
        <v>104.65</v>
      </c>
      <c r="S3" s="7">
        <f t="shared" ref="S3" si="4">Q3-(Q3*80/100)</f>
        <v>41.860000000000014</v>
      </c>
      <c r="T3" s="7">
        <f t="shared" ref="T3" si="5">Q3-(Q3*70/100)</f>
        <v>62.79000000000002</v>
      </c>
      <c r="V3" s="421" t="s">
        <v>20</v>
      </c>
      <c r="W3" s="421"/>
      <c r="X3" s="22">
        <f>SUM(Q21)</f>
        <v>4818.1000000000013</v>
      </c>
      <c r="Y3" s="33"/>
      <c r="Z3" s="33"/>
      <c r="AA3" s="33"/>
      <c r="AB3" s="33"/>
      <c r="AC3" s="95"/>
    </row>
    <row r="4" spans="1:29" s="5" customFormat="1" ht="22.95" customHeight="1">
      <c r="A4" s="35">
        <v>2</v>
      </c>
      <c r="B4" s="363">
        <v>243818</v>
      </c>
      <c r="C4" s="10" t="s">
        <v>100</v>
      </c>
      <c r="D4" s="335" t="s">
        <v>4168</v>
      </c>
      <c r="E4" s="68" t="s">
        <v>4067</v>
      </c>
      <c r="F4" s="83" t="s">
        <v>4276</v>
      </c>
      <c r="G4" s="325" t="s">
        <v>103</v>
      </c>
      <c r="H4" s="334" t="s">
        <v>71</v>
      </c>
      <c r="I4" s="69" t="s">
        <v>72</v>
      </c>
      <c r="J4" s="310">
        <v>299</v>
      </c>
      <c r="K4" s="118">
        <f>L4-J4</f>
        <v>20.930000000000007</v>
      </c>
      <c r="L4" s="118">
        <f t="shared" ref="L4:L10" si="6">J4*1.07</f>
        <v>319.93</v>
      </c>
      <c r="M4" s="310">
        <v>319.93</v>
      </c>
      <c r="N4" s="151"/>
      <c r="O4" s="151" t="s">
        <v>91</v>
      </c>
      <c r="Q4" s="7">
        <f t="shared" si="2"/>
        <v>209.3</v>
      </c>
      <c r="R4" s="7">
        <f t="shared" ref="R4:R19" si="7">Q4-(Q4*50/100)</f>
        <v>104.65</v>
      </c>
      <c r="S4" s="7">
        <f t="shared" ref="S4:S19" si="8">Q4-(Q4*80/100)</f>
        <v>41.860000000000014</v>
      </c>
      <c r="T4" s="7">
        <f t="shared" ref="T4:T19" si="9">Q4-(Q4*70/100)</f>
        <v>62.79000000000002</v>
      </c>
      <c r="V4" s="421" t="s">
        <v>21</v>
      </c>
      <c r="W4" s="421"/>
      <c r="X4" s="22">
        <f>SUM(R21)</f>
        <v>2409.0500000000006</v>
      </c>
      <c r="Y4" s="33"/>
      <c r="Z4" s="33"/>
      <c r="AA4" s="33"/>
      <c r="AB4" s="33"/>
      <c r="AC4" s="95"/>
    </row>
    <row r="5" spans="1:29" s="5" customFormat="1" ht="22.95" customHeight="1">
      <c r="A5" s="35">
        <v>3</v>
      </c>
      <c r="B5" s="363">
        <v>243846</v>
      </c>
      <c r="C5" s="10" t="s">
        <v>68</v>
      </c>
      <c r="D5" s="335" t="s">
        <v>4169</v>
      </c>
      <c r="E5" s="328" t="s">
        <v>4068</v>
      </c>
      <c r="F5" s="374" t="s">
        <v>4277</v>
      </c>
      <c r="G5" s="69" t="s">
        <v>4383</v>
      </c>
      <c r="H5" s="334" t="s">
        <v>71</v>
      </c>
      <c r="I5" s="69" t="s">
        <v>99</v>
      </c>
      <c r="J5" s="70">
        <v>599</v>
      </c>
      <c r="K5" s="118">
        <f t="shared" ref="K5:K10" si="10">L5-J5</f>
        <v>41.930000000000064</v>
      </c>
      <c r="L5" s="118">
        <f t="shared" si="6"/>
        <v>640.93000000000006</v>
      </c>
      <c r="M5" s="118">
        <v>640.92999999999995</v>
      </c>
      <c r="N5" s="151"/>
      <c r="O5" s="368" t="s">
        <v>1965</v>
      </c>
      <c r="Q5" s="7">
        <f t="shared" si="2"/>
        <v>419.3</v>
      </c>
      <c r="R5" s="7">
        <f t="shared" si="7"/>
        <v>209.65</v>
      </c>
      <c r="S5" s="7">
        <f t="shared" si="8"/>
        <v>83.860000000000014</v>
      </c>
      <c r="T5" s="7">
        <f t="shared" si="9"/>
        <v>125.79000000000002</v>
      </c>
      <c r="V5" s="424" t="s">
        <v>22</v>
      </c>
      <c r="W5" s="424"/>
      <c r="X5" s="11">
        <f>X4*15/100</f>
        <v>361.35750000000007</v>
      </c>
      <c r="Y5" s="33"/>
      <c r="Z5" s="33"/>
      <c r="AA5" s="33"/>
      <c r="AB5" s="33"/>
      <c r="AC5" s="95"/>
    </row>
    <row r="6" spans="1:29" s="5" customFormat="1" ht="22.95" customHeight="1">
      <c r="A6" s="35">
        <v>4</v>
      </c>
      <c r="B6" s="364">
        <v>243861</v>
      </c>
      <c r="C6" s="10" t="s">
        <v>68</v>
      </c>
      <c r="D6" s="335" t="s">
        <v>4170</v>
      </c>
      <c r="E6" s="328" t="s">
        <v>4069</v>
      </c>
      <c r="F6" s="83" t="s">
        <v>4278</v>
      </c>
      <c r="G6" s="252" t="s">
        <v>4384</v>
      </c>
      <c r="H6" s="334" t="s">
        <v>71</v>
      </c>
      <c r="I6" s="69" t="s">
        <v>77</v>
      </c>
      <c r="J6" s="70">
        <v>399</v>
      </c>
      <c r="K6" s="118">
        <f t="shared" si="10"/>
        <v>27.930000000000007</v>
      </c>
      <c r="L6" s="118">
        <f t="shared" si="6"/>
        <v>426.93</v>
      </c>
      <c r="M6" s="118">
        <v>426.93</v>
      </c>
      <c r="N6" s="151"/>
      <c r="O6" s="69" t="s">
        <v>1965</v>
      </c>
      <c r="Q6" s="7">
        <f t="shared" si="2"/>
        <v>279.3</v>
      </c>
      <c r="R6" s="7">
        <f t="shared" si="7"/>
        <v>139.65</v>
      </c>
      <c r="S6" s="7">
        <f t="shared" si="8"/>
        <v>55.860000000000014</v>
      </c>
      <c r="T6" s="7">
        <f t="shared" si="9"/>
        <v>83.79000000000002</v>
      </c>
      <c r="V6" s="424" t="s">
        <v>2539</v>
      </c>
      <c r="W6" s="424"/>
      <c r="X6" s="11">
        <f>X4*52/100</f>
        <v>1252.7060000000004</v>
      </c>
      <c r="Y6" s="33"/>
      <c r="Z6" s="33"/>
      <c r="AA6" s="33"/>
      <c r="AB6" s="33"/>
      <c r="AC6" s="95"/>
    </row>
    <row r="7" spans="1:29" s="5" customFormat="1" ht="22.95" customHeight="1">
      <c r="A7" s="35">
        <v>5</v>
      </c>
      <c r="B7" s="363">
        <v>243867</v>
      </c>
      <c r="C7" s="10" t="s">
        <v>100</v>
      </c>
      <c r="D7" s="335" t="s">
        <v>4171</v>
      </c>
      <c r="E7" s="68" t="s">
        <v>2194</v>
      </c>
      <c r="F7" s="83" t="s">
        <v>4279</v>
      </c>
      <c r="G7" s="368" t="s">
        <v>103</v>
      </c>
      <c r="H7" s="334" t="s">
        <v>71</v>
      </c>
      <c r="I7" s="69" t="s">
        <v>4045</v>
      </c>
      <c r="J7" s="367">
        <v>299</v>
      </c>
      <c r="K7" s="367">
        <f t="shared" si="10"/>
        <v>20.930000000000007</v>
      </c>
      <c r="L7" s="367">
        <f t="shared" si="6"/>
        <v>319.93</v>
      </c>
      <c r="M7" s="367">
        <v>426.93</v>
      </c>
      <c r="N7" s="151"/>
      <c r="O7" s="369" t="s">
        <v>91</v>
      </c>
      <c r="Q7" s="7">
        <f t="shared" si="2"/>
        <v>209.3</v>
      </c>
      <c r="R7" s="7">
        <f t="shared" si="7"/>
        <v>104.65</v>
      </c>
      <c r="S7" s="7">
        <f t="shared" si="8"/>
        <v>41.860000000000014</v>
      </c>
      <c r="T7" s="7">
        <f t="shared" si="9"/>
        <v>62.79000000000002</v>
      </c>
      <c r="V7" s="424" t="s">
        <v>23</v>
      </c>
      <c r="W7" s="424"/>
      <c r="X7" s="11">
        <f>X4*15/100</f>
        <v>361.35750000000007</v>
      </c>
      <c r="Y7" s="33"/>
      <c r="Z7" s="33"/>
      <c r="AA7" s="33"/>
      <c r="AB7" s="33"/>
      <c r="AC7" s="95"/>
    </row>
    <row r="8" spans="1:29" s="5" customFormat="1" ht="22.95" customHeight="1">
      <c r="A8" s="35">
        <v>6</v>
      </c>
      <c r="B8" s="363">
        <v>243868</v>
      </c>
      <c r="C8" s="10" t="s">
        <v>4274</v>
      </c>
      <c r="D8" s="335" t="s">
        <v>4172</v>
      </c>
      <c r="E8" s="68" t="s">
        <v>4070</v>
      </c>
      <c r="F8" s="375" t="s">
        <v>4280</v>
      </c>
      <c r="G8" s="368" t="s">
        <v>4385</v>
      </c>
      <c r="H8" s="334" t="s">
        <v>71</v>
      </c>
      <c r="I8" s="69" t="s">
        <v>4045</v>
      </c>
      <c r="J8" s="367">
        <v>399</v>
      </c>
      <c r="K8" s="367">
        <f t="shared" si="10"/>
        <v>27.930000000000007</v>
      </c>
      <c r="L8" s="367">
        <f t="shared" si="6"/>
        <v>426.93</v>
      </c>
      <c r="M8" s="367">
        <v>426.93</v>
      </c>
      <c r="N8" s="151"/>
      <c r="O8" s="369" t="s">
        <v>23</v>
      </c>
      <c r="Q8" s="7">
        <f t="shared" si="2"/>
        <v>279.3</v>
      </c>
      <c r="R8" s="7">
        <f t="shared" si="7"/>
        <v>139.65</v>
      </c>
      <c r="S8" s="7">
        <f t="shared" si="8"/>
        <v>55.860000000000014</v>
      </c>
      <c r="T8" s="7">
        <f t="shared" si="9"/>
        <v>83.79000000000002</v>
      </c>
      <c r="V8" s="424" t="s">
        <v>24</v>
      </c>
      <c r="W8" s="424"/>
      <c r="X8" s="11">
        <f>X4*15/100</f>
        <v>361.35750000000007</v>
      </c>
      <c r="Y8" s="33"/>
      <c r="Z8" s="33"/>
      <c r="AA8" s="33"/>
      <c r="AB8" s="33"/>
      <c r="AC8" s="95"/>
    </row>
    <row r="9" spans="1:29" s="5" customFormat="1" ht="22.95" customHeight="1">
      <c r="A9" s="35">
        <v>7</v>
      </c>
      <c r="B9" s="363">
        <v>243868</v>
      </c>
      <c r="C9" s="10" t="s">
        <v>4274</v>
      </c>
      <c r="D9" s="335" t="s">
        <v>4173</v>
      </c>
      <c r="E9" s="68" t="s">
        <v>4071</v>
      </c>
      <c r="F9" s="375" t="s">
        <v>4281</v>
      </c>
      <c r="G9" s="368" t="s">
        <v>4385</v>
      </c>
      <c r="H9" s="334" t="s">
        <v>71</v>
      </c>
      <c r="I9" s="69" t="s">
        <v>4045</v>
      </c>
      <c r="J9" s="367">
        <v>399</v>
      </c>
      <c r="K9" s="367">
        <f t="shared" si="10"/>
        <v>27.930000000000007</v>
      </c>
      <c r="L9" s="367">
        <f t="shared" si="6"/>
        <v>426.93</v>
      </c>
      <c r="M9" s="367">
        <v>426.93</v>
      </c>
      <c r="N9" s="151"/>
      <c r="O9" s="369" t="s">
        <v>23</v>
      </c>
      <c r="Q9" s="7">
        <f t="shared" si="2"/>
        <v>279.3</v>
      </c>
      <c r="R9" s="7">
        <f t="shared" si="7"/>
        <v>139.65</v>
      </c>
      <c r="S9" s="7">
        <f t="shared" si="8"/>
        <v>55.860000000000014</v>
      </c>
      <c r="T9" s="7">
        <f t="shared" si="9"/>
        <v>83.79000000000002</v>
      </c>
      <c r="V9" s="424" t="s">
        <v>25</v>
      </c>
      <c r="W9" s="424"/>
      <c r="X9" s="11">
        <f>X4*3/100</f>
        <v>72.271500000000017</v>
      </c>
      <c r="Y9" s="33"/>
      <c r="Z9" s="33"/>
      <c r="AA9" s="33"/>
      <c r="AB9" s="33"/>
      <c r="AC9" s="95"/>
    </row>
    <row r="10" spans="1:29" s="5" customFormat="1" ht="22.95" customHeight="1">
      <c r="A10" s="35">
        <v>8</v>
      </c>
      <c r="B10" s="363">
        <v>243868</v>
      </c>
      <c r="C10" s="10" t="s">
        <v>68</v>
      </c>
      <c r="D10" s="335" t="s">
        <v>4174</v>
      </c>
      <c r="E10" s="68" t="s">
        <v>4072</v>
      </c>
      <c r="F10" s="375" t="s">
        <v>4282</v>
      </c>
      <c r="G10" s="368" t="s">
        <v>4386</v>
      </c>
      <c r="H10" s="334" t="s">
        <v>71</v>
      </c>
      <c r="I10" s="69" t="s">
        <v>4046</v>
      </c>
      <c r="J10" s="367">
        <v>399</v>
      </c>
      <c r="K10" s="367">
        <f t="shared" si="10"/>
        <v>27.930000000000007</v>
      </c>
      <c r="L10" s="367">
        <f t="shared" si="6"/>
        <v>426.93</v>
      </c>
      <c r="M10" s="367">
        <v>426.93</v>
      </c>
      <c r="N10" s="151"/>
      <c r="O10" s="368" t="s">
        <v>1965</v>
      </c>
      <c r="Q10" s="7">
        <f t="shared" si="2"/>
        <v>279.3</v>
      </c>
      <c r="R10" s="7">
        <f t="shared" si="7"/>
        <v>139.65</v>
      </c>
      <c r="S10" s="7">
        <f t="shared" si="8"/>
        <v>55.860000000000014</v>
      </c>
      <c r="T10" s="7">
        <f t="shared" si="9"/>
        <v>83.79000000000002</v>
      </c>
      <c r="V10" s="421" t="s">
        <v>26</v>
      </c>
      <c r="W10" s="421"/>
      <c r="X10" s="22">
        <f>SUM(S21)</f>
        <v>963.62000000000023</v>
      </c>
      <c r="Y10" s="33"/>
      <c r="Z10" s="33"/>
      <c r="AA10" s="33"/>
      <c r="AB10" s="33"/>
      <c r="AC10" s="95"/>
    </row>
    <row r="11" spans="1:29" s="5" customFormat="1" ht="22.95" customHeight="1">
      <c r="A11" s="35">
        <v>9</v>
      </c>
      <c r="B11" s="363">
        <v>243870</v>
      </c>
      <c r="C11" s="10" t="s">
        <v>4274</v>
      </c>
      <c r="D11" s="335" t="s">
        <v>4175</v>
      </c>
      <c r="E11" s="328" t="s">
        <v>4073</v>
      </c>
      <c r="F11" s="83" t="s">
        <v>4283</v>
      </c>
      <c r="G11" s="368" t="s">
        <v>4385</v>
      </c>
      <c r="H11" s="334" t="s">
        <v>71</v>
      </c>
      <c r="I11" s="69" t="s">
        <v>109</v>
      </c>
      <c r="J11" s="367">
        <v>599</v>
      </c>
      <c r="K11" s="367">
        <f t="shared" ref="K11:K17" si="11">L11-J11</f>
        <v>41.930000000000064</v>
      </c>
      <c r="L11" s="367">
        <f t="shared" ref="L11:L17" si="12">J11*1.07</f>
        <v>640.93000000000006</v>
      </c>
      <c r="M11" s="367">
        <v>640.92999999999995</v>
      </c>
      <c r="N11" s="151"/>
      <c r="O11" s="369" t="s">
        <v>23</v>
      </c>
      <c r="Q11" s="7">
        <f t="shared" si="2"/>
        <v>419.3</v>
      </c>
      <c r="R11" s="7">
        <f t="shared" si="7"/>
        <v>209.65</v>
      </c>
      <c r="S11" s="7">
        <f t="shared" si="8"/>
        <v>83.860000000000014</v>
      </c>
      <c r="T11" s="7">
        <f t="shared" si="9"/>
        <v>125.79000000000002</v>
      </c>
      <c r="V11" s="424" t="s">
        <v>27</v>
      </c>
      <c r="W11" s="424"/>
      <c r="X11" s="11">
        <f>SUM(X10)</f>
        <v>963.62000000000023</v>
      </c>
      <c r="Y11" s="33"/>
      <c r="Z11" s="33"/>
      <c r="AA11" s="33"/>
      <c r="AB11" s="33"/>
      <c r="AC11" s="95"/>
    </row>
    <row r="12" spans="1:29" s="5" customFormat="1" ht="22.95" customHeight="1">
      <c r="A12" s="35">
        <v>10</v>
      </c>
      <c r="B12" s="363">
        <v>243875</v>
      </c>
      <c r="C12" s="10" t="s">
        <v>4274</v>
      </c>
      <c r="D12" s="335" t="s">
        <v>4176</v>
      </c>
      <c r="E12" s="328" t="s">
        <v>4074</v>
      </c>
      <c r="F12" s="83" t="s">
        <v>4284</v>
      </c>
      <c r="G12" s="368" t="s">
        <v>4385</v>
      </c>
      <c r="H12" s="334" t="s">
        <v>71</v>
      </c>
      <c r="I12" s="69" t="s">
        <v>4045</v>
      </c>
      <c r="J12" s="367">
        <v>399</v>
      </c>
      <c r="K12" s="367">
        <f t="shared" si="11"/>
        <v>27.930000000000007</v>
      </c>
      <c r="L12" s="367">
        <f t="shared" si="12"/>
        <v>426.93</v>
      </c>
      <c r="M12" s="367">
        <v>426.93</v>
      </c>
      <c r="N12" s="151"/>
      <c r="O12" s="369" t="s">
        <v>23</v>
      </c>
      <c r="Q12" s="7">
        <f t="shared" si="2"/>
        <v>279.3</v>
      </c>
      <c r="R12" s="7">
        <f t="shared" si="7"/>
        <v>139.65</v>
      </c>
      <c r="S12" s="7">
        <f t="shared" si="8"/>
        <v>55.860000000000014</v>
      </c>
      <c r="T12" s="7">
        <f t="shared" si="9"/>
        <v>83.79000000000002</v>
      </c>
      <c r="V12" s="421" t="s">
        <v>28</v>
      </c>
      <c r="W12" s="421"/>
      <c r="X12" s="22">
        <f>SUM(T21)</f>
        <v>1445.4299999999998</v>
      </c>
      <c r="Y12" s="33"/>
      <c r="Z12" s="33"/>
      <c r="AA12" s="33"/>
      <c r="AB12" s="33"/>
    </row>
    <row r="13" spans="1:29" s="5" customFormat="1" ht="22.95" customHeight="1">
      <c r="A13" s="35">
        <v>11</v>
      </c>
      <c r="B13" s="363">
        <v>243875</v>
      </c>
      <c r="C13" s="10" t="s">
        <v>4274</v>
      </c>
      <c r="D13" s="328" t="s">
        <v>4177</v>
      </c>
      <c r="E13" s="328" t="s">
        <v>4075</v>
      </c>
      <c r="F13" s="83" t="s">
        <v>4285</v>
      </c>
      <c r="G13" s="368" t="s">
        <v>4385</v>
      </c>
      <c r="H13" s="334" t="s">
        <v>71</v>
      </c>
      <c r="I13" s="69" t="s">
        <v>4045</v>
      </c>
      <c r="J13" s="367">
        <v>399</v>
      </c>
      <c r="K13" s="367">
        <f t="shared" si="11"/>
        <v>27.930000000000007</v>
      </c>
      <c r="L13" s="367">
        <f t="shared" si="12"/>
        <v>426.93</v>
      </c>
      <c r="M13" s="367">
        <v>426.93</v>
      </c>
      <c r="N13" s="151"/>
      <c r="O13" s="369" t="s">
        <v>23</v>
      </c>
      <c r="Q13" s="7">
        <f t="shared" si="2"/>
        <v>279.3</v>
      </c>
      <c r="R13" s="7">
        <f t="shared" si="7"/>
        <v>139.65</v>
      </c>
      <c r="S13" s="7">
        <f t="shared" si="8"/>
        <v>55.860000000000014</v>
      </c>
      <c r="T13" s="7">
        <f t="shared" si="9"/>
        <v>83.79000000000002</v>
      </c>
      <c r="V13" s="424" t="s">
        <v>22</v>
      </c>
      <c r="W13" s="424"/>
      <c r="X13" s="24"/>
      <c r="Y13" s="33"/>
      <c r="Z13" s="33"/>
      <c r="AA13" s="33"/>
      <c r="AB13" s="33"/>
    </row>
    <row r="14" spans="1:29" s="5" customFormat="1" ht="22.95" customHeight="1">
      <c r="A14" s="35">
        <v>12</v>
      </c>
      <c r="B14" s="363">
        <v>243878</v>
      </c>
      <c r="C14" s="10" t="s">
        <v>73</v>
      </c>
      <c r="D14" s="328" t="s">
        <v>4178</v>
      </c>
      <c r="E14" s="328" t="s">
        <v>4076</v>
      </c>
      <c r="F14" s="83" t="s">
        <v>4286</v>
      </c>
      <c r="G14" s="368" t="s">
        <v>3079</v>
      </c>
      <c r="H14" s="334" t="s">
        <v>71</v>
      </c>
      <c r="I14" s="69" t="s">
        <v>99</v>
      </c>
      <c r="J14" s="367">
        <v>599</v>
      </c>
      <c r="K14" s="367">
        <f t="shared" si="11"/>
        <v>41.930000000000064</v>
      </c>
      <c r="L14" s="367">
        <f t="shared" si="12"/>
        <v>640.93000000000006</v>
      </c>
      <c r="M14" s="367">
        <v>640.92999999999995</v>
      </c>
      <c r="N14" s="151"/>
      <c r="O14" s="369" t="s">
        <v>2817</v>
      </c>
      <c r="Q14" s="7">
        <f t="shared" si="2"/>
        <v>419.3</v>
      </c>
      <c r="R14" s="7">
        <f t="shared" si="7"/>
        <v>209.65</v>
      </c>
      <c r="S14" s="7">
        <f t="shared" si="8"/>
        <v>83.860000000000014</v>
      </c>
      <c r="T14" s="7">
        <f t="shared" si="9"/>
        <v>125.79000000000002</v>
      </c>
      <c r="V14" s="424" t="s">
        <v>23</v>
      </c>
      <c r="W14" s="424"/>
      <c r="X14" s="24">
        <f>SUM(T8:T9,T11:T13,T15:T16,T18)</f>
        <v>712.32000000000016</v>
      </c>
      <c r="Y14" s="33"/>
      <c r="Z14" s="33"/>
      <c r="AA14" s="33"/>
      <c r="AB14" s="33"/>
    </row>
    <row r="15" spans="1:29" s="5" customFormat="1" ht="22.95" customHeight="1">
      <c r="A15" s="35">
        <v>13</v>
      </c>
      <c r="B15" s="363">
        <v>243878</v>
      </c>
      <c r="C15" s="10" t="s">
        <v>73</v>
      </c>
      <c r="D15" s="328" t="s">
        <v>4178</v>
      </c>
      <c r="E15" s="328" t="s">
        <v>4077</v>
      </c>
      <c r="F15" s="83" t="s">
        <v>4287</v>
      </c>
      <c r="G15" s="368" t="s">
        <v>3079</v>
      </c>
      <c r="H15" s="334" t="s">
        <v>71</v>
      </c>
      <c r="I15" s="69" t="s">
        <v>77</v>
      </c>
      <c r="J15" s="367">
        <v>399</v>
      </c>
      <c r="K15" s="367">
        <f t="shared" si="11"/>
        <v>27.930000000000007</v>
      </c>
      <c r="L15" s="367">
        <f t="shared" si="12"/>
        <v>426.93</v>
      </c>
      <c r="M15" s="367">
        <v>426.93</v>
      </c>
      <c r="N15" s="151"/>
      <c r="O15" s="369" t="s">
        <v>23</v>
      </c>
      <c r="Q15" s="7">
        <f t="shared" si="2"/>
        <v>279.3</v>
      </c>
      <c r="R15" s="7">
        <f t="shared" si="7"/>
        <v>139.65</v>
      </c>
      <c r="S15" s="7">
        <f t="shared" si="8"/>
        <v>55.860000000000014</v>
      </c>
      <c r="T15" s="7">
        <f t="shared" si="9"/>
        <v>83.79000000000002</v>
      </c>
      <c r="V15" s="424" t="s">
        <v>24</v>
      </c>
      <c r="W15" s="424"/>
      <c r="X15" s="24">
        <f>SUM(T3,T14,T19)</f>
        <v>251.37000000000006</v>
      </c>
      <c r="Y15" s="33"/>
      <c r="Z15" s="33"/>
      <c r="AA15" s="33"/>
      <c r="AB15" s="33"/>
    </row>
    <row r="16" spans="1:29" s="5" customFormat="1" ht="22.95" customHeight="1">
      <c r="A16" s="35">
        <v>14</v>
      </c>
      <c r="B16" s="363">
        <v>243878</v>
      </c>
      <c r="C16" s="10" t="s">
        <v>4274</v>
      </c>
      <c r="D16" s="335" t="s">
        <v>4179</v>
      </c>
      <c r="E16" s="328" t="s">
        <v>4078</v>
      </c>
      <c r="F16" s="83" t="s">
        <v>4288</v>
      </c>
      <c r="G16" s="368" t="s">
        <v>1189</v>
      </c>
      <c r="H16" s="334" t="s">
        <v>71</v>
      </c>
      <c r="I16" s="69" t="s">
        <v>4045</v>
      </c>
      <c r="J16" s="367">
        <v>399</v>
      </c>
      <c r="K16" s="367">
        <f t="shared" si="11"/>
        <v>27.930000000000007</v>
      </c>
      <c r="L16" s="367">
        <f t="shared" si="12"/>
        <v>426.93</v>
      </c>
      <c r="M16" s="367">
        <v>426.93</v>
      </c>
      <c r="N16" s="151"/>
      <c r="O16" s="369" t="s">
        <v>23</v>
      </c>
      <c r="Q16" s="7">
        <f t="shared" si="2"/>
        <v>279.3</v>
      </c>
      <c r="R16" s="7">
        <f t="shared" si="7"/>
        <v>139.65</v>
      </c>
      <c r="S16" s="7">
        <f t="shared" si="8"/>
        <v>55.860000000000014</v>
      </c>
      <c r="T16" s="7">
        <f t="shared" si="9"/>
        <v>83.79000000000002</v>
      </c>
      <c r="V16" s="424" t="s">
        <v>25</v>
      </c>
      <c r="W16" s="424"/>
      <c r="X16" s="24"/>
      <c r="Y16" s="33"/>
      <c r="Z16" s="33"/>
      <c r="AA16" s="33"/>
      <c r="AB16" s="33"/>
    </row>
    <row r="17" spans="1:28" s="5" customFormat="1" ht="22.95" customHeight="1">
      <c r="A17" s="35">
        <v>15</v>
      </c>
      <c r="B17" s="363">
        <v>243882</v>
      </c>
      <c r="C17" s="10" t="s">
        <v>95</v>
      </c>
      <c r="D17" s="335" t="s">
        <v>4180</v>
      </c>
      <c r="E17" s="68" t="s">
        <v>4079</v>
      </c>
      <c r="F17" s="83" t="s">
        <v>4289</v>
      </c>
      <c r="G17" s="368" t="s">
        <v>98</v>
      </c>
      <c r="H17" s="334" t="s">
        <v>71</v>
      </c>
      <c r="I17" s="69" t="s">
        <v>4045</v>
      </c>
      <c r="J17" s="367">
        <v>299</v>
      </c>
      <c r="K17" s="367">
        <f t="shared" si="11"/>
        <v>20.930000000000007</v>
      </c>
      <c r="L17" s="367">
        <f t="shared" si="12"/>
        <v>319.93</v>
      </c>
      <c r="M17" s="367">
        <v>415.91</v>
      </c>
      <c r="N17" s="151"/>
      <c r="O17" s="369" t="s">
        <v>91</v>
      </c>
      <c r="Q17" s="7">
        <f t="shared" si="2"/>
        <v>209.3</v>
      </c>
      <c r="R17" s="7">
        <f t="shared" si="7"/>
        <v>104.65</v>
      </c>
      <c r="S17" s="7">
        <f t="shared" si="8"/>
        <v>41.860000000000014</v>
      </c>
      <c r="T17" s="7">
        <f t="shared" si="9"/>
        <v>62.79000000000002</v>
      </c>
      <c r="V17" s="424" t="s">
        <v>27</v>
      </c>
      <c r="W17" s="424"/>
      <c r="X17" s="24">
        <f>SUM(T4,T7,T17)</f>
        <v>188.37000000000006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363">
        <v>243884</v>
      </c>
      <c r="C18" s="10" t="s">
        <v>73</v>
      </c>
      <c r="D18" s="335" t="s">
        <v>4181</v>
      </c>
      <c r="E18" s="68" t="s">
        <v>4080</v>
      </c>
      <c r="F18" s="83" t="s">
        <v>4290</v>
      </c>
      <c r="G18" s="368" t="s">
        <v>3079</v>
      </c>
      <c r="H18" s="334" t="s">
        <v>71</v>
      </c>
      <c r="I18" s="69" t="s">
        <v>77</v>
      </c>
      <c r="J18" s="367">
        <v>399</v>
      </c>
      <c r="K18" s="367">
        <f t="shared" ref="K18" si="13">L18-J18</f>
        <v>27.930000000000007</v>
      </c>
      <c r="L18" s="367">
        <f t="shared" ref="L18" si="14">J18*1.07</f>
        <v>426.93</v>
      </c>
      <c r="M18" s="367">
        <v>426.93</v>
      </c>
      <c r="N18" s="151"/>
      <c r="O18" s="369" t="s">
        <v>23</v>
      </c>
      <c r="Q18" s="7">
        <f t="shared" si="2"/>
        <v>279.3</v>
      </c>
      <c r="R18" s="7">
        <f t="shared" si="7"/>
        <v>139.65</v>
      </c>
      <c r="S18" s="7">
        <f t="shared" si="8"/>
        <v>55.860000000000014</v>
      </c>
      <c r="T18" s="7">
        <f t="shared" si="9"/>
        <v>83.79000000000002</v>
      </c>
      <c r="V18" s="437" t="s">
        <v>19</v>
      </c>
      <c r="W18" s="438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363">
        <v>243884</v>
      </c>
      <c r="C19" s="10" t="s">
        <v>100</v>
      </c>
      <c r="D19" s="325" t="s">
        <v>4182</v>
      </c>
      <c r="E19" s="61" t="s">
        <v>4081</v>
      </c>
      <c r="F19" s="83" t="s">
        <v>4291</v>
      </c>
      <c r="G19" s="69" t="s">
        <v>103</v>
      </c>
      <c r="H19" s="334" t="s">
        <v>71</v>
      </c>
      <c r="I19" s="325" t="s">
        <v>4045</v>
      </c>
      <c r="J19" s="367">
        <v>299</v>
      </c>
      <c r="K19" s="367">
        <f>L19-J19</f>
        <v>20.930000000000007</v>
      </c>
      <c r="L19" s="367">
        <f>J19*1.07</f>
        <v>319.93</v>
      </c>
      <c r="M19" s="118">
        <v>320</v>
      </c>
      <c r="N19" s="151"/>
      <c r="O19" s="369" t="s">
        <v>2817</v>
      </c>
      <c r="Q19" s="7">
        <f t="shared" si="2"/>
        <v>209.3</v>
      </c>
      <c r="R19" s="7">
        <f t="shared" si="7"/>
        <v>104.65</v>
      </c>
      <c r="S19" s="7">
        <f t="shared" si="8"/>
        <v>41.860000000000014</v>
      </c>
      <c r="T19" s="7">
        <f t="shared" si="9"/>
        <v>62.79000000000002</v>
      </c>
      <c r="V19" s="419" t="s">
        <v>52</v>
      </c>
      <c r="W19" s="420"/>
      <c r="X19" s="24"/>
      <c r="Y19" s="33"/>
      <c r="Z19" s="33"/>
      <c r="AA19" s="33"/>
      <c r="AB19" s="33"/>
    </row>
    <row r="20" spans="1:28" s="5" customFormat="1" ht="22.95" customHeight="1">
      <c r="A20" s="3"/>
      <c r="C20" s="3"/>
      <c r="F20" s="377"/>
      <c r="H20" s="3"/>
      <c r="I20" s="3"/>
      <c r="J20" s="6"/>
      <c r="K20" s="6"/>
      <c r="L20" s="6"/>
      <c r="M20" s="6"/>
      <c r="V20" s="419" t="s">
        <v>1953</v>
      </c>
      <c r="W20" s="420"/>
      <c r="X20" s="24"/>
      <c r="Y20" s="33"/>
      <c r="Z20" s="33"/>
      <c r="AA20" s="33"/>
      <c r="AB20" s="33"/>
    </row>
    <row r="21" spans="1:28" s="5" customFormat="1" ht="22.95" customHeight="1">
      <c r="A21" s="3"/>
      <c r="C21" s="3"/>
      <c r="F21" s="377"/>
      <c r="H21" s="3"/>
      <c r="I21" s="3"/>
      <c r="J21" s="6">
        <f>SUM(J3:J20)</f>
        <v>6883</v>
      </c>
      <c r="K21" s="6">
        <f>SUM(K3:K20)</f>
        <v>481.81000000000029</v>
      </c>
      <c r="L21" s="6">
        <f>SUM(L3:L20)</f>
        <v>7364.8100000000022</v>
      </c>
      <c r="M21" s="6">
        <f>SUM(M3:M20)</f>
        <v>7567.8600000000006</v>
      </c>
      <c r="N21" s="6"/>
      <c r="O21" s="6"/>
      <c r="P21" s="6">
        <f>SUM(P3:P20)</f>
        <v>0</v>
      </c>
      <c r="Q21" s="6">
        <f>SUM(Q3:Q20)</f>
        <v>4818.1000000000013</v>
      </c>
      <c r="R21" s="6">
        <f>SUM(R3:R20)</f>
        <v>2409.0500000000006</v>
      </c>
      <c r="S21" s="6">
        <f>SUM(S3:S20)</f>
        <v>963.62000000000023</v>
      </c>
      <c r="T21" s="6">
        <f>SUM(T3:T20)</f>
        <v>1445.4299999999998</v>
      </c>
      <c r="V21" s="437" t="s">
        <v>1965</v>
      </c>
      <c r="W21" s="438"/>
      <c r="X21" s="24">
        <f>SUM(T5:T6,T10)</f>
        <v>293.37000000000006</v>
      </c>
      <c r="Y21" s="33"/>
      <c r="Z21" s="33"/>
      <c r="AA21" s="33"/>
      <c r="AB21" s="33"/>
    </row>
    <row r="22" spans="1:28" s="5" customFormat="1" ht="22.95" customHeight="1">
      <c r="A22" s="3"/>
      <c r="C22" s="3"/>
      <c r="F22" s="377"/>
      <c r="H22" s="3"/>
      <c r="I22" s="3"/>
      <c r="J22" s="6"/>
      <c r="K22" s="6"/>
      <c r="L22" s="6"/>
      <c r="M22" s="6"/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"/>
      <c r="C23" s="3"/>
      <c r="F23" s="377"/>
      <c r="H23" s="3"/>
      <c r="I23" s="3"/>
      <c r="J23" s="6"/>
      <c r="K23" s="6"/>
      <c r="L23" s="6"/>
      <c r="M23" s="6"/>
      <c r="V23" s="418" t="s">
        <v>29</v>
      </c>
      <c r="W23" s="418"/>
      <c r="X23" s="418"/>
      <c r="Y23" s="418"/>
      <c r="Z23" s="418"/>
      <c r="AA23" s="418"/>
      <c r="AB23" s="418"/>
    </row>
    <row r="24" spans="1:28" s="5" customFormat="1" ht="22.95" customHeight="1">
      <c r="A24" s="3"/>
      <c r="C24" s="3"/>
      <c r="F24" s="377"/>
      <c r="H24" s="3"/>
      <c r="I24" s="3"/>
      <c r="J24" s="6"/>
      <c r="K24" s="6"/>
      <c r="L24" s="6"/>
      <c r="M24" s="6"/>
      <c r="V24" s="295" t="s">
        <v>30</v>
      </c>
      <c r="W24" s="295" t="s">
        <v>31</v>
      </c>
      <c r="X24" s="295" t="s">
        <v>32</v>
      </c>
      <c r="Y24" s="12" t="s">
        <v>33</v>
      </c>
      <c r="Z24" s="295" t="s">
        <v>34</v>
      </c>
      <c r="AA24" s="295" t="s">
        <v>18</v>
      </c>
      <c r="AB24" s="295" t="s">
        <v>35</v>
      </c>
    </row>
    <row r="25" spans="1:28" s="5" customFormat="1" ht="22.95" customHeight="1">
      <c r="A25" s="3"/>
      <c r="C25" s="3"/>
      <c r="F25" s="377"/>
      <c r="H25" s="3"/>
      <c r="I25" s="3"/>
      <c r="J25" s="6"/>
      <c r="K25" s="6"/>
      <c r="L25" s="6"/>
      <c r="M25" s="6"/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361.35750000000007</v>
      </c>
      <c r="AB25" s="32">
        <f>SUM(AA25)</f>
        <v>361.35750000000007</v>
      </c>
    </row>
    <row r="26" spans="1:28" s="5" customFormat="1" ht="22.95" customHeight="1">
      <c r="A26" s="3"/>
      <c r="C26" s="3"/>
      <c r="F26" s="377"/>
      <c r="H26" s="3"/>
      <c r="I26" s="3"/>
      <c r="J26" s="6"/>
      <c r="K26" s="6"/>
      <c r="L26" s="6"/>
      <c r="M26" s="6"/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1252.7060000000004</v>
      </c>
      <c r="AB26" s="32">
        <f t="shared" ref="AA26:AB35" si="15">SUM(AA26)</f>
        <v>1252.7060000000004</v>
      </c>
    </row>
    <row r="27" spans="1:28" s="5" customFormat="1" ht="22.95" customHeight="1">
      <c r="A27" s="3"/>
      <c r="C27" s="3"/>
      <c r="F27" s="377"/>
      <c r="H27" s="3"/>
      <c r="I27" s="3"/>
      <c r="J27" s="6"/>
      <c r="K27" s="6"/>
      <c r="L27" s="6"/>
      <c r="M27" s="6"/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1073.6775000000002</v>
      </c>
      <c r="AB27" s="32">
        <f t="shared" si="15"/>
        <v>1073.6775000000002</v>
      </c>
    </row>
    <row r="28" spans="1:28" s="5" customFormat="1" ht="22.95" customHeight="1">
      <c r="A28" s="3"/>
      <c r="C28" s="3"/>
      <c r="F28" s="377"/>
      <c r="H28" s="3"/>
      <c r="I28" s="3"/>
      <c r="J28" s="6"/>
      <c r="K28" s="6"/>
      <c r="L28" s="6"/>
      <c r="M28" s="6"/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612.72750000000019</v>
      </c>
      <c r="AB28" s="32">
        <f t="shared" si="15"/>
        <v>612.72750000000019</v>
      </c>
    </row>
    <row r="29" spans="1:28" s="5" customFormat="1" ht="22.95" customHeight="1">
      <c r="A29" s="3"/>
      <c r="C29" s="3"/>
      <c r="F29" s="377"/>
      <c r="H29" s="3"/>
      <c r="I29" s="3"/>
      <c r="J29" s="6"/>
      <c r="K29" s="6"/>
      <c r="L29" s="6"/>
      <c r="M29" s="6"/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72.271500000000017</v>
      </c>
      <c r="AB29" s="32">
        <f t="shared" si="15"/>
        <v>72.271500000000017</v>
      </c>
    </row>
    <row r="30" spans="1:28" s="5" customFormat="1" ht="22.95" customHeight="1">
      <c r="A30" s="3"/>
      <c r="C30" s="3"/>
      <c r="F30" s="377"/>
      <c r="H30" s="3"/>
      <c r="I30" s="3"/>
      <c r="J30" s="6"/>
      <c r="K30" s="6"/>
      <c r="L30" s="6"/>
      <c r="M30" s="6"/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1151.9900000000002</v>
      </c>
      <c r="AB30" s="32">
        <f t="shared" si="15"/>
        <v>1151.9900000000002</v>
      </c>
    </row>
    <row r="31" spans="1:28" s="5" customFormat="1" ht="22.95" customHeight="1">
      <c r="A31" s="3"/>
      <c r="C31" s="3"/>
      <c r="F31" s="377"/>
      <c r="H31" s="3"/>
      <c r="I31" s="3"/>
      <c r="J31" s="6"/>
      <c r="K31" s="6"/>
      <c r="L31" s="6"/>
      <c r="M31" s="6"/>
      <c r="V31" s="30">
        <v>7</v>
      </c>
      <c r="W31" s="25" t="s">
        <v>19</v>
      </c>
      <c r="X31" s="251" t="s">
        <v>46</v>
      </c>
      <c r="Y31" s="35" t="s">
        <v>47</v>
      </c>
      <c r="Z31" s="35" t="s">
        <v>38</v>
      </c>
      <c r="AA31" s="32">
        <f t="shared" si="15"/>
        <v>0</v>
      </c>
      <c r="AB31" s="32">
        <f t="shared" si="15"/>
        <v>0</v>
      </c>
    </row>
    <row r="32" spans="1:28" s="5" customFormat="1" ht="22.95" customHeight="1">
      <c r="A32" s="3"/>
      <c r="C32" s="3"/>
      <c r="F32" s="377"/>
      <c r="H32" s="3"/>
      <c r="I32" s="3"/>
      <c r="J32" s="6"/>
      <c r="K32" s="6"/>
      <c r="L32" s="6"/>
      <c r="M32" s="6"/>
      <c r="V32" s="30">
        <v>8</v>
      </c>
      <c r="W32" s="13" t="s">
        <v>52</v>
      </c>
      <c r="X32" s="252" t="s">
        <v>1966</v>
      </c>
      <c r="Y32" s="35" t="s">
        <v>54</v>
      </c>
      <c r="Z32" s="35" t="s">
        <v>38</v>
      </c>
      <c r="AA32" s="32">
        <f t="shared" si="15"/>
        <v>0</v>
      </c>
      <c r="AB32" s="32">
        <f t="shared" si="15"/>
        <v>0</v>
      </c>
    </row>
    <row r="33" spans="1:28" s="5" customFormat="1" ht="22.95" customHeight="1">
      <c r="A33" s="3"/>
      <c r="C33" s="3"/>
      <c r="F33" s="377"/>
      <c r="H33" s="3"/>
      <c r="I33" s="3"/>
      <c r="J33" s="6"/>
      <c r="K33" s="6"/>
      <c r="L33" s="6"/>
      <c r="M33" s="6"/>
      <c r="V33" s="30">
        <v>9</v>
      </c>
      <c r="W33" s="25" t="s">
        <v>1953</v>
      </c>
      <c r="X33" s="252" t="s">
        <v>1967</v>
      </c>
      <c r="Y33" s="35" t="s">
        <v>1968</v>
      </c>
      <c r="Z33" s="35" t="s">
        <v>38</v>
      </c>
      <c r="AA33" s="32">
        <f t="shared" si="15"/>
        <v>0</v>
      </c>
      <c r="AB33" s="32">
        <f t="shared" si="15"/>
        <v>0</v>
      </c>
    </row>
    <row r="34" spans="1:28" s="5" customFormat="1" ht="22.95" customHeight="1">
      <c r="A34" s="3"/>
      <c r="C34" s="3"/>
      <c r="F34" s="377"/>
      <c r="H34" s="3"/>
      <c r="I34" s="3"/>
      <c r="J34" s="6"/>
      <c r="K34" s="6"/>
      <c r="L34" s="6"/>
      <c r="M34" s="6"/>
      <c r="V34" s="30">
        <v>10</v>
      </c>
      <c r="W34" s="252" t="s">
        <v>1965</v>
      </c>
      <c r="X34" s="252" t="s">
        <v>1969</v>
      </c>
      <c r="Y34" s="35" t="s">
        <v>1970</v>
      </c>
      <c r="Z34" s="35" t="s">
        <v>38</v>
      </c>
      <c r="AA34" s="32">
        <f>SUM(X21)</f>
        <v>293.37000000000006</v>
      </c>
      <c r="AB34" s="32">
        <f t="shared" si="15"/>
        <v>293.37000000000006</v>
      </c>
    </row>
    <row r="35" spans="1:28" s="5" customFormat="1" ht="22.95" customHeight="1" thickBot="1">
      <c r="A35" s="3"/>
      <c r="C35" s="3"/>
      <c r="F35" s="377"/>
      <c r="H35" s="3"/>
      <c r="I35" s="3"/>
      <c r="J35" s="6"/>
      <c r="K35" s="6"/>
      <c r="L35" s="6"/>
      <c r="M35" s="6"/>
      <c r="V35" s="19"/>
      <c r="W35" s="19"/>
      <c r="X35" s="19"/>
      <c r="Y35" s="19"/>
      <c r="Z35" s="19"/>
      <c r="AA35" s="247">
        <f>SUM(AA25:AA34)</f>
        <v>4818.1000000000013</v>
      </c>
      <c r="AB35" s="247">
        <f t="shared" si="15"/>
        <v>4818.1000000000013</v>
      </c>
    </row>
    <row r="36" spans="1:28" s="5" customFormat="1" ht="22.95" customHeight="1" thickTop="1">
      <c r="A36" s="3"/>
      <c r="C36" s="3"/>
      <c r="F36" s="377"/>
      <c r="H36" s="3"/>
      <c r="I36" s="3"/>
      <c r="J36" s="6"/>
      <c r="K36" s="6"/>
      <c r="L36" s="6"/>
      <c r="M36" s="6"/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"/>
      <c r="C37" s="3"/>
      <c r="F37" s="377"/>
      <c r="H37" s="3"/>
      <c r="I37" s="3"/>
      <c r="J37" s="6"/>
      <c r="K37" s="6"/>
      <c r="L37" s="6"/>
      <c r="M37" s="6"/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"/>
      <c r="C38" s="3"/>
      <c r="F38" s="377"/>
      <c r="H38" s="3"/>
      <c r="I38" s="3"/>
      <c r="J38" s="6"/>
      <c r="K38" s="6"/>
      <c r="L38" s="6"/>
      <c r="M38" s="6"/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"/>
      <c r="C39" s="3"/>
      <c r="F39" s="377"/>
      <c r="H39" s="3"/>
      <c r="I39" s="3"/>
      <c r="J39" s="6"/>
      <c r="K39" s="6"/>
      <c r="L39" s="6"/>
      <c r="M39" s="6"/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"/>
      <c r="C40" s="3"/>
      <c r="F40" s="377"/>
      <c r="H40" s="3"/>
      <c r="I40" s="3"/>
      <c r="J40" s="6"/>
      <c r="K40" s="6"/>
      <c r="L40" s="6"/>
      <c r="M40" s="6"/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"/>
      <c r="C41" s="3"/>
      <c r="F41" s="377"/>
      <c r="H41" s="3"/>
      <c r="I41" s="3"/>
      <c r="J41" s="6"/>
      <c r="K41" s="6"/>
      <c r="L41" s="6"/>
      <c r="M41" s="6"/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"/>
      <c r="C42" s="3"/>
      <c r="F42" s="377"/>
      <c r="H42" s="3"/>
      <c r="I42" s="3"/>
      <c r="J42" s="6"/>
      <c r="K42" s="6"/>
      <c r="L42" s="6"/>
      <c r="M42" s="6"/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"/>
      <c r="C43" s="3"/>
      <c r="F43" s="377"/>
      <c r="H43" s="3"/>
      <c r="I43" s="3"/>
      <c r="J43" s="6"/>
      <c r="K43" s="6"/>
      <c r="L43" s="6"/>
      <c r="M43" s="6"/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"/>
      <c r="C44" s="3"/>
      <c r="F44" s="377"/>
      <c r="H44" s="3"/>
      <c r="I44" s="3"/>
      <c r="J44" s="6"/>
      <c r="K44" s="6"/>
      <c r="L44" s="6"/>
      <c r="M44" s="6"/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"/>
      <c r="C45" s="3"/>
      <c r="F45" s="377"/>
      <c r="H45" s="3"/>
      <c r="I45" s="3"/>
      <c r="J45" s="6"/>
      <c r="K45" s="6"/>
      <c r="L45" s="6"/>
      <c r="M45" s="6"/>
      <c r="V45" s="19"/>
      <c r="W45" s="19"/>
      <c r="X45" s="19"/>
      <c r="Y45" s="19"/>
      <c r="Z45" s="19"/>
      <c r="AA45" s="95"/>
      <c r="AB45" s="95"/>
    </row>
    <row r="46" spans="1:28" s="5" customFormat="1" ht="22.95" customHeight="1">
      <c r="A46" s="3"/>
      <c r="C46" s="3"/>
      <c r="F46" s="377"/>
      <c r="H46" s="3"/>
      <c r="I46" s="3"/>
      <c r="J46" s="6"/>
      <c r="K46" s="6"/>
      <c r="L46" s="6"/>
      <c r="M46" s="6"/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3"/>
      <c r="C47" s="3"/>
      <c r="F47" s="377"/>
      <c r="H47" s="3"/>
      <c r="I47" s="3"/>
      <c r="J47" s="6"/>
      <c r="K47" s="6"/>
      <c r="L47" s="6"/>
      <c r="M47" s="6"/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"/>
      <c r="C48" s="3"/>
      <c r="F48" s="377"/>
      <c r="H48" s="3"/>
      <c r="I48" s="3"/>
      <c r="J48" s="6"/>
      <c r="K48" s="6"/>
      <c r="L48" s="6"/>
      <c r="M48" s="6"/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"/>
      <c r="C49" s="3"/>
      <c r="F49" s="377"/>
      <c r="H49" s="3"/>
      <c r="I49" s="3"/>
      <c r="J49" s="6"/>
      <c r="K49" s="6"/>
      <c r="L49" s="6"/>
      <c r="M49" s="6"/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"/>
      <c r="C50" s="3"/>
      <c r="F50" s="377"/>
      <c r="H50" s="3"/>
      <c r="I50" s="3"/>
      <c r="J50" s="6"/>
      <c r="K50" s="6"/>
      <c r="L50" s="6"/>
      <c r="M50" s="6"/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"/>
      <c r="C51" s="3"/>
      <c r="F51" s="377"/>
      <c r="H51" s="3"/>
      <c r="I51" s="3"/>
      <c r="J51" s="6"/>
      <c r="K51" s="6"/>
      <c r="L51" s="6"/>
      <c r="M51" s="6"/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"/>
      <c r="C52" s="3"/>
      <c r="F52" s="377"/>
      <c r="H52" s="3"/>
      <c r="I52" s="3"/>
      <c r="J52" s="6"/>
      <c r="K52" s="6"/>
      <c r="L52" s="6"/>
      <c r="M52" s="6"/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"/>
      <c r="C53" s="3"/>
      <c r="F53" s="377"/>
      <c r="H53" s="3"/>
      <c r="I53" s="3"/>
      <c r="J53" s="6"/>
      <c r="K53" s="6"/>
      <c r="L53" s="6"/>
      <c r="M53" s="6"/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"/>
      <c r="C54" s="3"/>
      <c r="F54" s="377"/>
      <c r="H54" s="3"/>
      <c r="I54" s="3"/>
      <c r="J54" s="6"/>
      <c r="K54" s="6"/>
      <c r="L54" s="6"/>
      <c r="M54" s="6"/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"/>
      <c r="C55" s="3"/>
      <c r="F55" s="377"/>
      <c r="H55" s="3"/>
      <c r="I55" s="3"/>
      <c r="J55" s="6"/>
      <c r="K55" s="6"/>
      <c r="L55" s="6"/>
      <c r="M55" s="6"/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"/>
      <c r="C56" s="3"/>
      <c r="F56" s="377"/>
      <c r="H56" s="3"/>
      <c r="I56" s="3"/>
      <c r="J56" s="6"/>
      <c r="K56" s="6"/>
      <c r="L56" s="6"/>
      <c r="M56" s="6"/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"/>
      <c r="C57" s="3"/>
      <c r="F57" s="377"/>
      <c r="H57" s="3"/>
      <c r="I57" s="3"/>
      <c r="J57" s="6"/>
      <c r="K57" s="6"/>
      <c r="L57" s="6"/>
      <c r="M57" s="6"/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"/>
      <c r="C58" s="3"/>
      <c r="F58" s="377"/>
      <c r="H58" s="3"/>
      <c r="I58" s="3"/>
      <c r="J58" s="6"/>
      <c r="K58" s="6"/>
      <c r="L58" s="6"/>
      <c r="M58" s="6"/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"/>
      <c r="C59" s="3"/>
      <c r="F59" s="377"/>
      <c r="H59" s="3"/>
      <c r="I59" s="3"/>
      <c r="J59" s="6"/>
      <c r="K59" s="6"/>
      <c r="L59" s="6"/>
      <c r="M59" s="6"/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"/>
      <c r="C60" s="3"/>
      <c r="F60" s="377"/>
      <c r="H60" s="3"/>
      <c r="I60" s="3"/>
      <c r="J60" s="6"/>
      <c r="K60" s="6"/>
      <c r="L60" s="6"/>
      <c r="M60" s="6"/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"/>
      <c r="C61" s="3"/>
      <c r="F61" s="377"/>
      <c r="H61" s="3"/>
      <c r="I61" s="3"/>
      <c r="J61" s="6"/>
      <c r="K61" s="6"/>
      <c r="L61" s="6"/>
      <c r="M61" s="6"/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"/>
      <c r="C62" s="3"/>
      <c r="F62" s="377"/>
      <c r="H62" s="3"/>
      <c r="I62" s="3"/>
      <c r="J62" s="6"/>
      <c r="K62" s="6"/>
      <c r="L62" s="6"/>
      <c r="M62" s="6"/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"/>
      <c r="C63" s="3"/>
      <c r="F63" s="377"/>
      <c r="H63" s="3"/>
      <c r="I63" s="3"/>
      <c r="J63" s="6"/>
      <c r="K63" s="6"/>
      <c r="L63" s="6"/>
      <c r="M63" s="6"/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"/>
      <c r="C64" s="3"/>
      <c r="F64" s="377"/>
      <c r="H64" s="3"/>
      <c r="I64" s="3"/>
      <c r="J64" s="6"/>
      <c r="K64" s="6"/>
      <c r="L64" s="6"/>
      <c r="M64" s="6"/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"/>
      <c r="C65" s="3"/>
      <c r="F65" s="377"/>
      <c r="H65" s="3"/>
      <c r="I65" s="3"/>
      <c r="J65" s="6"/>
      <c r="K65" s="6"/>
      <c r="L65" s="6"/>
      <c r="M65" s="6"/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"/>
      <c r="C66" s="3"/>
      <c r="F66" s="377"/>
      <c r="H66" s="3"/>
      <c r="I66" s="3"/>
      <c r="J66" s="6"/>
      <c r="K66" s="6"/>
      <c r="L66" s="6"/>
      <c r="M66" s="6"/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"/>
      <c r="C67" s="3"/>
      <c r="F67" s="377"/>
      <c r="H67" s="3"/>
      <c r="I67" s="3"/>
      <c r="J67" s="6"/>
      <c r="K67" s="6"/>
      <c r="L67" s="6"/>
      <c r="M67" s="6"/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"/>
      <c r="C68" s="3"/>
      <c r="F68" s="377"/>
      <c r="H68" s="3"/>
      <c r="I68" s="3"/>
      <c r="J68" s="6"/>
      <c r="K68" s="6"/>
      <c r="L68" s="6"/>
      <c r="M68" s="6"/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"/>
      <c r="C69" s="3"/>
      <c r="F69" s="377"/>
      <c r="H69" s="3"/>
      <c r="I69" s="3"/>
      <c r="J69" s="6"/>
      <c r="K69" s="6"/>
      <c r="L69" s="6"/>
      <c r="M69" s="6"/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"/>
      <c r="C70" s="3"/>
      <c r="F70" s="377"/>
      <c r="H70" s="3"/>
      <c r="I70" s="3"/>
      <c r="J70" s="6"/>
      <c r="K70" s="6"/>
      <c r="L70" s="6"/>
      <c r="M70" s="6"/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"/>
      <c r="C71" s="3"/>
      <c r="F71" s="377"/>
      <c r="H71" s="3"/>
      <c r="I71" s="3"/>
      <c r="J71" s="6"/>
      <c r="K71" s="6"/>
      <c r="L71" s="6"/>
      <c r="M71" s="6"/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"/>
      <c r="C72" s="3"/>
      <c r="F72" s="377"/>
      <c r="H72" s="3"/>
      <c r="I72" s="3"/>
      <c r="J72" s="6"/>
      <c r="K72" s="6"/>
      <c r="L72" s="6"/>
      <c r="M72" s="6"/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"/>
      <c r="C73" s="3"/>
      <c r="F73" s="377"/>
      <c r="H73" s="3"/>
      <c r="I73" s="3"/>
      <c r="J73" s="6"/>
      <c r="K73" s="6"/>
      <c r="L73" s="6"/>
      <c r="M73" s="6"/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"/>
      <c r="C74" s="3"/>
      <c r="F74" s="377"/>
      <c r="H74" s="3"/>
      <c r="I74" s="3"/>
      <c r="J74" s="6"/>
      <c r="K74" s="6"/>
      <c r="L74" s="6"/>
      <c r="M74" s="6"/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"/>
      <c r="C75" s="3"/>
      <c r="F75" s="377"/>
      <c r="H75" s="3"/>
      <c r="I75" s="3"/>
      <c r="J75" s="6"/>
      <c r="K75" s="6"/>
      <c r="L75" s="6"/>
      <c r="M75" s="6"/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"/>
      <c r="C76" s="3"/>
      <c r="F76" s="377"/>
      <c r="H76" s="3"/>
      <c r="I76" s="3"/>
      <c r="J76" s="6"/>
      <c r="K76" s="6"/>
      <c r="L76" s="6"/>
      <c r="M76" s="6"/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"/>
      <c r="C77" s="3"/>
      <c r="F77" s="377"/>
      <c r="H77" s="3"/>
      <c r="I77" s="3"/>
      <c r="J77" s="6"/>
      <c r="K77" s="6"/>
      <c r="L77" s="6"/>
      <c r="M77" s="6"/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"/>
      <c r="C78" s="3"/>
      <c r="F78" s="377"/>
      <c r="H78" s="3"/>
      <c r="I78" s="3"/>
      <c r="J78" s="6"/>
      <c r="K78" s="6"/>
      <c r="L78" s="6"/>
      <c r="M78" s="6"/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"/>
      <c r="C79" s="3"/>
      <c r="F79" s="377"/>
      <c r="H79" s="3"/>
      <c r="I79" s="3"/>
      <c r="J79" s="6"/>
      <c r="K79" s="6"/>
      <c r="L79" s="6"/>
      <c r="M79" s="6"/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"/>
      <c r="C80" s="3"/>
      <c r="F80" s="377"/>
      <c r="H80" s="3"/>
      <c r="I80" s="3"/>
      <c r="J80" s="6"/>
      <c r="K80" s="6"/>
      <c r="L80" s="6"/>
      <c r="M80" s="6"/>
      <c r="V80" s="19"/>
      <c r="W80" s="19"/>
      <c r="X80" s="19"/>
      <c r="Y80" s="19"/>
      <c r="Z80" s="19"/>
      <c r="AA80" s="19"/>
      <c r="AB80" s="19"/>
    </row>
    <row r="81" spans="1:28" s="5" customFormat="1" ht="22.95" customHeight="1">
      <c r="A81" s="3"/>
      <c r="C81" s="3"/>
      <c r="F81" s="377"/>
      <c r="H81" s="3"/>
      <c r="I81" s="3"/>
      <c r="J81" s="6"/>
      <c r="K81" s="6"/>
      <c r="L81" s="6"/>
      <c r="M81" s="6"/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"/>
      <c r="C82" s="3"/>
      <c r="F82" s="377"/>
      <c r="H82" s="3"/>
      <c r="I82" s="3"/>
      <c r="J82" s="6"/>
      <c r="K82" s="6"/>
      <c r="L82" s="6"/>
      <c r="M82" s="6"/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3"/>
      <c r="C83" s="3"/>
      <c r="F83" s="377"/>
      <c r="H83" s="3"/>
      <c r="I83" s="3"/>
      <c r="J83" s="6"/>
      <c r="K83" s="6"/>
      <c r="L83" s="6"/>
      <c r="M83" s="6"/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"/>
      <c r="C84" s="3"/>
      <c r="F84" s="377"/>
      <c r="H84" s="3"/>
      <c r="I84" s="3"/>
      <c r="J84" s="6"/>
      <c r="K84" s="6"/>
      <c r="L84" s="6"/>
      <c r="M84" s="6"/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52"/>
      <c r="B85" s="52"/>
      <c r="C85" s="52"/>
      <c r="D85" s="52"/>
      <c r="E85" s="52"/>
      <c r="F85" s="378"/>
      <c r="G85" s="52"/>
      <c r="H85" s="52"/>
      <c r="I85" s="52"/>
      <c r="J85" s="379"/>
      <c r="K85" s="52"/>
      <c r="L85" s="52"/>
      <c r="M85" s="52"/>
      <c r="N85" s="52"/>
      <c r="O85" s="52"/>
      <c r="P85" s="52"/>
      <c r="Q85" s="52"/>
      <c r="R85" s="52"/>
      <c r="S85" s="52"/>
      <c r="T85" s="52"/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52"/>
      <c r="B86" s="52"/>
      <c r="C86" s="52"/>
      <c r="D86" s="52"/>
      <c r="E86" s="52"/>
      <c r="F86" s="378"/>
      <c r="G86" s="52"/>
      <c r="H86" s="52"/>
      <c r="I86" s="52"/>
      <c r="J86" s="379"/>
      <c r="K86" s="52"/>
      <c r="L86" s="52"/>
      <c r="M86" s="52"/>
      <c r="N86" s="52"/>
      <c r="O86" s="52"/>
      <c r="P86" s="52"/>
      <c r="Q86" s="52"/>
      <c r="R86" s="52"/>
      <c r="S86" s="52"/>
      <c r="T86" s="52"/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52"/>
      <c r="B87" s="52"/>
      <c r="C87" s="52"/>
      <c r="D87" s="52"/>
      <c r="E87" s="52"/>
      <c r="F87" s="378"/>
      <c r="G87" s="52"/>
      <c r="H87" s="52"/>
      <c r="I87" s="52"/>
      <c r="J87" s="379"/>
      <c r="K87" s="52"/>
      <c r="L87" s="52"/>
      <c r="M87" s="52"/>
      <c r="N87" s="52"/>
      <c r="O87" s="52"/>
      <c r="P87" s="52"/>
      <c r="Q87" s="52"/>
      <c r="R87" s="52"/>
      <c r="S87" s="52"/>
      <c r="T87" s="52"/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52"/>
      <c r="B88" s="52"/>
      <c r="C88" s="52"/>
      <c r="D88" s="52"/>
      <c r="E88" s="52"/>
      <c r="F88" s="378"/>
      <c r="G88" s="52"/>
      <c r="H88" s="52"/>
      <c r="I88" s="52"/>
      <c r="J88" s="379"/>
      <c r="K88" s="52"/>
      <c r="L88" s="52"/>
      <c r="M88" s="52"/>
      <c r="N88" s="52"/>
      <c r="O88" s="52"/>
      <c r="P88" s="52"/>
      <c r="Q88" s="52"/>
      <c r="R88" s="52"/>
      <c r="S88" s="52"/>
      <c r="T88" s="52"/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52"/>
      <c r="B89" s="52"/>
      <c r="C89" s="52"/>
      <c r="D89" s="52"/>
      <c r="E89" s="52"/>
      <c r="F89" s="378"/>
      <c r="G89" s="52"/>
      <c r="H89" s="52"/>
      <c r="I89" s="52"/>
      <c r="J89" s="379"/>
      <c r="K89" s="52"/>
      <c r="L89" s="52"/>
      <c r="M89" s="52"/>
      <c r="N89" s="52"/>
      <c r="O89" s="52"/>
      <c r="P89" s="52"/>
      <c r="Q89" s="52"/>
      <c r="R89" s="52"/>
      <c r="S89" s="52"/>
      <c r="T89" s="52"/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52"/>
      <c r="B90" s="52"/>
      <c r="C90" s="52"/>
      <c r="D90" s="52"/>
      <c r="E90" s="52"/>
      <c r="F90" s="378"/>
      <c r="G90" s="52"/>
      <c r="H90" s="52"/>
      <c r="I90" s="52"/>
      <c r="J90" s="379"/>
      <c r="K90" s="52"/>
      <c r="L90" s="52"/>
      <c r="M90" s="52"/>
      <c r="N90" s="52"/>
      <c r="O90" s="52"/>
      <c r="P90" s="52"/>
      <c r="Q90" s="52"/>
      <c r="R90" s="52"/>
      <c r="S90" s="52"/>
      <c r="T90" s="52"/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52"/>
      <c r="B91" s="52"/>
      <c r="C91" s="52"/>
      <c r="D91" s="52"/>
      <c r="E91" s="52"/>
      <c r="F91" s="378"/>
      <c r="G91" s="52"/>
      <c r="H91" s="52"/>
      <c r="I91" s="52"/>
      <c r="J91" s="379"/>
      <c r="K91" s="52"/>
      <c r="L91" s="52"/>
      <c r="M91" s="52"/>
      <c r="N91" s="52"/>
      <c r="O91" s="52"/>
      <c r="P91" s="52"/>
      <c r="Q91" s="52"/>
      <c r="R91" s="52"/>
      <c r="S91" s="52"/>
      <c r="T91" s="52"/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52"/>
      <c r="B92" s="52"/>
      <c r="C92" s="52"/>
      <c r="D92" s="52"/>
      <c r="E92" s="52"/>
      <c r="F92" s="378"/>
      <c r="G92" s="52"/>
      <c r="H92" s="52"/>
      <c r="I92" s="52"/>
      <c r="J92" s="379"/>
      <c r="K92" s="52"/>
      <c r="L92" s="52"/>
      <c r="M92" s="52"/>
      <c r="N92" s="52"/>
      <c r="O92" s="52"/>
      <c r="P92" s="52"/>
      <c r="Q92" s="52"/>
      <c r="R92" s="52"/>
      <c r="S92" s="52"/>
      <c r="T92" s="52"/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52"/>
      <c r="B93" s="52"/>
      <c r="C93" s="52"/>
      <c r="D93" s="52"/>
      <c r="E93" s="52"/>
      <c r="F93" s="378"/>
      <c r="G93" s="52"/>
      <c r="H93" s="52"/>
      <c r="I93" s="52"/>
      <c r="J93" s="379"/>
      <c r="K93" s="52"/>
      <c r="L93" s="52"/>
      <c r="M93" s="52"/>
      <c r="N93" s="52"/>
      <c r="O93" s="52"/>
      <c r="P93" s="52"/>
      <c r="Q93" s="52"/>
      <c r="R93" s="52"/>
      <c r="S93" s="52"/>
      <c r="T93" s="52"/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52"/>
      <c r="B94" s="52"/>
      <c r="C94" s="52"/>
      <c r="D94" s="52"/>
      <c r="E94" s="52"/>
      <c r="F94" s="378"/>
      <c r="G94" s="52"/>
      <c r="H94" s="52"/>
      <c r="I94" s="52"/>
      <c r="J94" s="379"/>
      <c r="K94" s="52"/>
      <c r="L94" s="52"/>
      <c r="M94" s="52"/>
      <c r="N94" s="52"/>
      <c r="O94" s="52"/>
      <c r="P94" s="52"/>
      <c r="Q94" s="52"/>
      <c r="R94" s="52"/>
      <c r="S94" s="52"/>
      <c r="T94" s="52"/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52"/>
      <c r="B95" s="52"/>
      <c r="C95" s="52"/>
      <c r="D95" s="52"/>
      <c r="E95" s="52"/>
      <c r="F95" s="378"/>
      <c r="G95" s="52"/>
      <c r="H95" s="52"/>
      <c r="I95" s="52"/>
      <c r="J95" s="379"/>
      <c r="K95" s="52"/>
      <c r="L95" s="52"/>
      <c r="M95" s="52"/>
      <c r="N95" s="52"/>
      <c r="O95" s="52"/>
      <c r="P95" s="52"/>
      <c r="Q95" s="52"/>
      <c r="R95" s="52"/>
      <c r="S95" s="52"/>
      <c r="T95" s="52"/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52"/>
      <c r="B96" s="52"/>
      <c r="C96" s="52"/>
      <c r="D96" s="52"/>
      <c r="E96" s="52"/>
      <c r="F96" s="378"/>
      <c r="G96" s="52"/>
      <c r="H96" s="52"/>
      <c r="I96" s="52"/>
      <c r="J96" s="379"/>
      <c r="K96" s="52"/>
      <c r="L96" s="52"/>
      <c r="M96" s="52"/>
      <c r="N96" s="52"/>
      <c r="O96" s="52"/>
      <c r="P96" s="52"/>
      <c r="Q96" s="52"/>
      <c r="R96" s="52"/>
      <c r="S96" s="52"/>
      <c r="T96" s="52"/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52"/>
      <c r="B97" s="52"/>
      <c r="C97" s="52"/>
      <c r="D97" s="52"/>
      <c r="E97" s="52"/>
      <c r="F97" s="378"/>
      <c r="G97" s="52"/>
      <c r="H97" s="52"/>
      <c r="I97" s="52"/>
      <c r="J97" s="379"/>
      <c r="K97" s="52"/>
      <c r="L97" s="52"/>
      <c r="M97" s="52"/>
      <c r="N97" s="52"/>
      <c r="O97" s="52"/>
      <c r="P97" s="52"/>
      <c r="Q97" s="52"/>
      <c r="R97" s="52"/>
      <c r="S97" s="52"/>
      <c r="T97" s="52"/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52"/>
      <c r="B98" s="52"/>
      <c r="C98" s="52"/>
      <c r="D98" s="52"/>
      <c r="E98" s="52"/>
      <c r="F98" s="378"/>
      <c r="G98" s="52"/>
      <c r="H98" s="52"/>
      <c r="I98" s="52"/>
      <c r="J98" s="379"/>
      <c r="K98" s="52"/>
      <c r="L98" s="52"/>
      <c r="M98" s="52"/>
      <c r="N98" s="52"/>
      <c r="O98" s="52"/>
      <c r="P98" s="52"/>
      <c r="Q98" s="52"/>
      <c r="R98" s="52"/>
      <c r="S98" s="52"/>
      <c r="T98" s="52"/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52"/>
      <c r="B99" s="52"/>
      <c r="C99" s="52"/>
      <c r="D99" s="52"/>
      <c r="E99" s="52"/>
      <c r="F99" s="378"/>
      <c r="G99" s="52"/>
      <c r="H99" s="52"/>
      <c r="I99" s="52"/>
      <c r="J99" s="379"/>
      <c r="K99" s="52"/>
      <c r="L99" s="52"/>
      <c r="M99" s="52"/>
      <c r="N99" s="52"/>
      <c r="O99" s="52"/>
      <c r="P99" s="52"/>
      <c r="Q99" s="52"/>
      <c r="R99" s="52"/>
      <c r="S99" s="52"/>
      <c r="T99" s="52"/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52"/>
      <c r="B100" s="52"/>
      <c r="C100" s="52"/>
      <c r="D100" s="52"/>
      <c r="E100" s="52"/>
      <c r="F100" s="378"/>
      <c r="G100" s="52"/>
      <c r="H100" s="52"/>
      <c r="I100" s="52"/>
      <c r="J100" s="379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52"/>
      <c r="B101" s="52"/>
      <c r="C101" s="52"/>
      <c r="D101" s="52"/>
      <c r="E101" s="52"/>
      <c r="F101" s="378"/>
      <c r="G101" s="52"/>
      <c r="H101" s="52"/>
      <c r="I101" s="52"/>
      <c r="J101" s="379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52"/>
      <c r="B102" s="52"/>
      <c r="C102" s="52"/>
      <c r="D102" s="52"/>
      <c r="E102" s="52"/>
      <c r="F102" s="378"/>
      <c r="G102" s="52"/>
      <c r="H102" s="52"/>
      <c r="I102" s="52"/>
      <c r="J102" s="379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52"/>
      <c r="B103" s="52"/>
      <c r="C103" s="52"/>
      <c r="D103" s="52"/>
      <c r="E103" s="52"/>
      <c r="F103" s="378"/>
      <c r="G103" s="52"/>
      <c r="H103" s="52"/>
      <c r="I103" s="52"/>
      <c r="J103" s="379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52"/>
      <c r="B104" s="52"/>
      <c r="C104" s="52"/>
      <c r="D104" s="52"/>
      <c r="E104" s="52"/>
      <c r="F104" s="378"/>
      <c r="G104" s="52"/>
      <c r="H104" s="52"/>
      <c r="I104" s="52"/>
      <c r="J104" s="379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52"/>
      <c r="B105" s="52"/>
      <c r="C105" s="52"/>
      <c r="D105" s="52"/>
      <c r="E105" s="52"/>
      <c r="F105" s="378"/>
      <c r="G105" s="52"/>
      <c r="H105" s="52"/>
      <c r="I105" s="52"/>
      <c r="J105" s="379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52"/>
      <c r="B106" s="52"/>
      <c r="C106" s="52"/>
      <c r="D106" s="52"/>
      <c r="E106" s="52"/>
      <c r="F106" s="378"/>
      <c r="G106" s="52"/>
      <c r="H106" s="52"/>
      <c r="I106" s="52"/>
      <c r="J106" s="379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52"/>
      <c r="B107" s="52"/>
      <c r="C107" s="52"/>
      <c r="D107" s="52"/>
      <c r="E107" s="52"/>
      <c r="F107" s="378"/>
      <c r="G107" s="52"/>
      <c r="H107" s="52"/>
      <c r="I107" s="52"/>
      <c r="J107" s="379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52"/>
      <c r="B108" s="52"/>
      <c r="C108" s="52"/>
      <c r="D108" s="52"/>
      <c r="E108" s="52"/>
      <c r="F108" s="378"/>
      <c r="G108" s="52"/>
      <c r="H108" s="52"/>
      <c r="I108" s="52"/>
      <c r="J108" s="379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52"/>
      <c r="B109" s="52"/>
      <c r="C109" s="52"/>
      <c r="D109" s="52"/>
      <c r="E109" s="52"/>
      <c r="F109" s="378"/>
      <c r="G109" s="52"/>
      <c r="H109" s="52"/>
      <c r="I109" s="52"/>
      <c r="J109" s="379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52"/>
      <c r="B110" s="52"/>
      <c r="C110" s="52"/>
      <c r="D110" s="52"/>
      <c r="E110" s="52"/>
      <c r="F110" s="378"/>
      <c r="G110" s="52"/>
      <c r="H110" s="52"/>
      <c r="I110" s="52"/>
      <c r="J110" s="379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52"/>
      <c r="B111" s="52"/>
      <c r="C111" s="52"/>
      <c r="D111" s="52"/>
      <c r="E111" s="52"/>
      <c r="F111" s="378"/>
      <c r="G111" s="52"/>
      <c r="H111" s="52"/>
      <c r="I111" s="52"/>
      <c r="J111" s="379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52"/>
      <c r="B112" s="52"/>
      <c r="C112" s="52"/>
      <c r="D112" s="52"/>
      <c r="E112" s="52"/>
      <c r="F112" s="378"/>
      <c r="G112" s="52"/>
      <c r="H112" s="52"/>
      <c r="I112" s="52"/>
      <c r="J112" s="379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52"/>
      <c r="B113" s="52"/>
      <c r="C113" s="52"/>
      <c r="D113" s="52"/>
      <c r="E113" s="52"/>
      <c r="F113" s="378"/>
      <c r="G113" s="52"/>
      <c r="H113" s="52"/>
      <c r="I113" s="52"/>
      <c r="J113" s="379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52"/>
      <c r="B114" s="52"/>
      <c r="C114" s="52"/>
      <c r="D114" s="52"/>
      <c r="E114" s="52"/>
      <c r="F114" s="378"/>
      <c r="G114" s="52"/>
      <c r="H114" s="52"/>
      <c r="I114" s="52"/>
      <c r="J114" s="379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52"/>
      <c r="B115" s="52"/>
      <c r="C115" s="52"/>
      <c r="D115" s="52"/>
      <c r="E115" s="52"/>
      <c r="F115" s="378"/>
      <c r="G115" s="52"/>
      <c r="H115" s="52"/>
      <c r="I115" s="52"/>
      <c r="J115" s="379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52"/>
      <c r="B116" s="52"/>
      <c r="C116" s="52"/>
      <c r="D116" s="52"/>
      <c r="E116" s="52"/>
      <c r="F116" s="378"/>
      <c r="G116" s="52"/>
      <c r="H116" s="52"/>
      <c r="I116" s="52"/>
      <c r="J116" s="379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52"/>
      <c r="B117" s="52"/>
      <c r="C117" s="52"/>
      <c r="D117" s="52"/>
      <c r="E117" s="52"/>
      <c r="F117" s="378"/>
      <c r="G117" s="52"/>
      <c r="H117" s="52"/>
      <c r="I117" s="52"/>
      <c r="J117" s="379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52"/>
      <c r="B118" s="52"/>
      <c r="C118" s="52"/>
      <c r="D118" s="52"/>
      <c r="E118" s="52"/>
      <c r="F118" s="378"/>
      <c r="G118" s="52"/>
      <c r="H118" s="52"/>
      <c r="I118" s="52"/>
      <c r="J118" s="379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52"/>
      <c r="B119" s="52"/>
      <c r="C119" s="52"/>
      <c r="D119" s="52"/>
      <c r="E119" s="52"/>
      <c r="F119" s="378"/>
      <c r="G119" s="52"/>
      <c r="H119" s="52"/>
      <c r="I119" s="52"/>
      <c r="J119" s="379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52"/>
      <c r="B120" s="52"/>
      <c r="C120" s="53"/>
      <c r="D120" s="43"/>
      <c r="E120" s="52"/>
      <c r="F120" s="378"/>
      <c r="G120" s="51"/>
      <c r="H120" s="51"/>
      <c r="I120" s="50"/>
      <c r="J120" s="380"/>
      <c r="K120" s="42"/>
      <c r="L120" s="54"/>
      <c r="M120" s="54"/>
      <c r="N120" s="54"/>
      <c r="O120" s="43"/>
      <c r="P120" s="50"/>
      <c r="Q120" s="43"/>
      <c r="R120" s="43"/>
      <c r="S120" s="43"/>
      <c r="T120" s="43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52"/>
      <c r="B121" s="52"/>
      <c r="C121" s="53"/>
      <c r="D121" s="43"/>
      <c r="E121" s="52"/>
      <c r="F121" s="378"/>
      <c r="G121" s="51"/>
      <c r="H121" s="51"/>
      <c r="I121" s="50"/>
      <c r="J121" s="380"/>
      <c r="K121" s="42"/>
      <c r="L121" s="54"/>
      <c r="M121" s="54"/>
      <c r="N121" s="54"/>
      <c r="O121" s="43"/>
      <c r="P121" s="50"/>
      <c r="Q121" s="43"/>
      <c r="R121" s="43"/>
      <c r="S121" s="43"/>
      <c r="T121" s="43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52"/>
      <c r="B122" s="52"/>
      <c r="C122" s="53"/>
      <c r="D122" s="43"/>
      <c r="E122" s="52"/>
      <c r="F122" s="378"/>
      <c r="G122" s="51"/>
      <c r="H122" s="51"/>
      <c r="I122" s="50"/>
      <c r="J122" s="380"/>
      <c r="K122" s="42"/>
      <c r="L122" s="54"/>
      <c r="M122" s="54"/>
      <c r="N122" s="54"/>
      <c r="O122" s="43"/>
      <c r="P122" s="50"/>
      <c r="Q122" s="43"/>
      <c r="R122" s="43"/>
      <c r="S122" s="43"/>
      <c r="T122" s="43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52"/>
      <c r="B123" s="52"/>
      <c r="C123" s="53"/>
      <c r="D123" s="43"/>
      <c r="E123" s="52"/>
      <c r="F123" s="378"/>
      <c r="G123" s="51"/>
      <c r="H123" s="51"/>
      <c r="I123" s="50"/>
      <c r="J123" s="380"/>
      <c r="K123" s="42"/>
      <c r="L123" s="54"/>
      <c r="M123" s="54"/>
      <c r="N123" s="54"/>
      <c r="O123" s="43"/>
      <c r="P123" s="50"/>
      <c r="Q123" s="43"/>
      <c r="R123" s="43"/>
      <c r="S123" s="43"/>
      <c r="T123" s="43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49"/>
      <c r="B124" s="52"/>
      <c r="C124" s="53"/>
      <c r="D124" s="43"/>
      <c r="E124" s="52"/>
      <c r="F124" s="378"/>
      <c r="G124" s="51"/>
      <c r="H124" s="51"/>
      <c r="I124" s="50"/>
      <c r="J124" s="380"/>
      <c r="K124" s="42"/>
      <c r="L124" s="54"/>
      <c r="M124" s="54"/>
      <c r="N124" s="54"/>
      <c r="O124" s="43"/>
      <c r="P124" s="50"/>
      <c r="Q124" s="43"/>
      <c r="R124" s="43"/>
      <c r="S124" s="43"/>
      <c r="T124" s="43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49"/>
      <c r="B125" s="52"/>
      <c r="C125" s="53"/>
      <c r="D125" s="43"/>
      <c r="E125" s="52"/>
      <c r="F125" s="378"/>
      <c r="G125" s="51"/>
      <c r="H125" s="51"/>
      <c r="I125" s="50"/>
      <c r="J125" s="380"/>
      <c r="K125" s="42"/>
      <c r="L125" s="54"/>
      <c r="M125" s="54"/>
      <c r="N125" s="54"/>
      <c r="O125" s="43"/>
      <c r="P125" s="50"/>
      <c r="Q125" s="43"/>
      <c r="R125" s="43"/>
      <c r="S125" s="43"/>
      <c r="T125" s="43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49"/>
      <c r="B126" s="52"/>
      <c r="C126" s="53"/>
      <c r="D126" s="43"/>
      <c r="E126" s="52"/>
      <c r="F126" s="378"/>
      <c r="G126" s="51"/>
      <c r="H126" s="51"/>
      <c r="I126" s="50"/>
      <c r="J126" s="380"/>
      <c r="K126" s="42"/>
      <c r="L126" s="54"/>
      <c r="M126" s="54"/>
      <c r="N126" s="54"/>
      <c r="O126" s="43"/>
      <c r="P126" s="50"/>
      <c r="Q126" s="43"/>
      <c r="R126" s="43"/>
      <c r="S126" s="43"/>
      <c r="T126" s="43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49"/>
      <c r="B127" s="52"/>
      <c r="C127" s="53"/>
      <c r="D127" s="43"/>
      <c r="E127" s="52"/>
      <c r="F127" s="378"/>
      <c r="G127" s="51"/>
      <c r="H127" s="51"/>
      <c r="I127" s="50"/>
      <c r="J127" s="380"/>
      <c r="K127" s="42"/>
      <c r="L127" s="54"/>
      <c r="M127" s="54"/>
      <c r="N127" s="54"/>
      <c r="O127" s="43"/>
      <c r="P127" s="50"/>
      <c r="Q127" s="43"/>
      <c r="R127" s="43"/>
      <c r="S127" s="43"/>
      <c r="T127" s="43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49"/>
      <c r="B128" s="52"/>
      <c r="C128" s="53"/>
      <c r="D128" s="43"/>
      <c r="E128" s="52"/>
      <c r="F128" s="378"/>
      <c r="G128" s="51"/>
      <c r="H128" s="51"/>
      <c r="I128" s="50"/>
      <c r="J128" s="380"/>
      <c r="K128" s="42"/>
      <c r="L128" s="54"/>
      <c r="M128" s="54"/>
      <c r="N128" s="54"/>
      <c r="O128" s="43"/>
      <c r="P128" s="50"/>
      <c r="Q128" s="43"/>
      <c r="R128" s="43"/>
      <c r="S128" s="43"/>
      <c r="T128" s="43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49"/>
      <c r="B129" s="52"/>
      <c r="C129" s="53"/>
      <c r="D129" s="43"/>
      <c r="E129" s="52"/>
      <c r="F129" s="378"/>
      <c r="G129" s="51"/>
      <c r="H129" s="51"/>
      <c r="I129" s="50"/>
      <c r="J129" s="380"/>
      <c r="K129" s="42"/>
      <c r="L129" s="54"/>
      <c r="M129" s="54"/>
      <c r="N129" s="54"/>
      <c r="O129" s="43"/>
      <c r="P129" s="50"/>
      <c r="Q129" s="43"/>
      <c r="R129" s="43"/>
      <c r="S129" s="43"/>
      <c r="T129" s="43"/>
      <c r="V129" s="248"/>
      <c r="W129" s="248"/>
      <c r="X129" s="248"/>
      <c r="Y129" s="248"/>
      <c r="Z129" s="248"/>
      <c r="AA129" s="248"/>
      <c r="AB129" s="248"/>
    </row>
    <row r="130" spans="1:28" s="5" customFormat="1" ht="22.95" customHeight="1">
      <c r="A130" s="49"/>
      <c r="B130" s="52"/>
      <c r="C130" s="53"/>
      <c r="D130" s="43"/>
      <c r="E130" s="52"/>
      <c r="F130" s="378"/>
      <c r="G130" s="51"/>
      <c r="H130" s="51"/>
      <c r="I130" s="50"/>
      <c r="J130" s="380"/>
      <c r="K130" s="42"/>
      <c r="L130" s="54"/>
      <c r="M130" s="54"/>
      <c r="N130" s="54"/>
      <c r="O130" s="43"/>
      <c r="P130" s="50"/>
      <c r="Q130" s="43"/>
      <c r="R130" s="43"/>
      <c r="S130" s="43"/>
      <c r="T130" s="43"/>
      <c r="V130" s="19"/>
      <c r="W130" s="19"/>
      <c r="X130" s="19"/>
      <c r="Y130" s="19"/>
      <c r="Z130" s="19"/>
      <c r="AA130" s="19"/>
      <c r="AB130" s="19"/>
    </row>
    <row r="131" spans="1:28" s="5" customFormat="1" ht="22.95" customHeight="1">
      <c r="A131" s="49"/>
      <c r="B131" s="52"/>
      <c r="C131" s="53"/>
      <c r="D131" s="43"/>
      <c r="E131" s="52"/>
      <c r="F131" s="378"/>
      <c r="G131" s="51"/>
      <c r="H131" s="51"/>
      <c r="I131" s="50"/>
      <c r="J131" s="380"/>
      <c r="K131" s="42"/>
      <c r="L131" s="54"/>
      <c r="M131" s="54"/>
      <c r="N131" s="54"/>
      <c r="O131" s="43"/>
      <c r="P131" s="50"/>
      <c r="Q131" s="43"/>
      <c r="R131" s="43"/>
      <c r="S131" s="43"/>
      <c r="T131" s="43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49"/>
      <c r="B132" s="52"/>
      <c r="C132" s="53"/>
      <c r="D132" s="43"/>
      <c r="E132" s="52"/>
      <c r="F132" s="378"/>
      <c r="G132" s="51"/>
      <c r="H132" s="51"/>
      <c r="I132" s="50"/>
      <c r="J132" s="380"/>
      <c r="K132" s="42"/>
      <c r="L132" s="54"/>
      <c r="M132" s="54"/>
      <c r="N132" s="54"/>
      <c r="O132" s="43"/>
      <c r="P132" s="50"/>
      <c r="Q132" s="43"/>
      <c r="R132" s="43"/>
      <c r="S132" s="43"/>
      <c r="T132" s="43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49"/>
      <c r="B133" s="52"/>
      <c r="C133" s="53"/>
      <c r="D133" s="43"/>
      <c r="E133" s="52"/>
      <c r="F133" s="378"/>
      <c r="G133" s="51"/>
      <c r="H133" s="51"/>
      <c r="I133" s="50"/>
      <c r="J133" s="380"/>
      <c r="K133" s="42"/>
      <c r="L133" s="54"/>
      <c r="M133" s="54"/>
      <c r="N133" s="54"/>
      <c r="O133" s="43"/>
      <c r="P133" s="50"/>
      <c r="Q133" s="43"/>
      <c r="R133" s="43"/>
      <c r="S133" s="43"/>
      <c r="T133" s="43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49"/>
      <c r="B134" s="52"/>
      <c r="C134" s="53"/>
      <c r="D134" s="43"/>
      <c r="E134" s="52"/>
      <c r="F134" s="378"/>
      <c r="G134" s="51"/>
      <c r="H134" s="51"/>
      <c r="I134" s="50"/>
      <c r="J134" s="380"/>
      <c r="K134" s="42"/>
      <c r="L134" s="54"/>
      <c r="M134" s="54"/>
      <c r="N134" s="54"/>
      <c r="O134" s="43"/>
      <c r="P134" s="50"/>
      <c r="Q134" s="43"/>
      <c r="R134" s="43"/>
      <c r="S134" s="43"/>
      <c r="T134" s="43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49"/>
      <c r="B135" s="52"/>
      <c r="C135" s="53"/>
      <c r="D135" s="43"/>
      <c r="E135" s="52"/>
      <c r="F135" s="378"/>
      <c r="G135" s="51"/>
      <c r="H135" s="51"/>
      <c r="I135" s="50"/>
      <c r="J135" s="380"/>
      <c r="K135" s="42"/>
      <c r="L135" s="54"/>
      <c r="M135" s="54"/>
      <c r="N135" s="54"/>
      <c r="O135" s="43"/>
      <c r="P135" s="50"/>
      <c r="Q135" s="43"/>
      <c r="R135" s="43"/>
      <c r="S135" s="43"/>
      <c r="T135" s="43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49"/>
      <c r="B136" s="52"/>
      <c r="C136" s="53"/>
      <c r="D136" s="43"/>
      <c r="E136" s="52"/>
      <c r="F136" s="378"/>
      <c r="G136" s="51"/>
      <c r="H136" s="51"/>
      <c r="I136" s="50"/>
      <c r="J136" s="380"/>
      <c r="K136" s="42"/>
      <c r="L136" s="54"/>
      <c r="M136" s="54"/>
      <c r="N136" s="54"/>
      <c r="O136" s="43"/>
      <c r="P136" s="50"/>
      <c r="Q136" s="43"/>
      <c r="R136" s="43"/>
      <c r="S136" s="43"/>
      <c r="T136" s="43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49"/>
      <c r="B137" s="52"/>
      <c r="C137" s="53"/>
      <c r="D137" s="43"/>
      <c r="E137" s="52"/>
      <c r="F137" s="378"/>
      <c r="G137" s="51"/>
      <c r="H137" s="51"/>
      <c r="I137" s="50"/>
      <c r="J137" s="380"/>
      <c r="K137" s="42"/>
      <c r="L137" s="54"/>
      <c r="M137" s="54"/>
      <c r="N137" s="54"/>
      <c r="O137" s="43"/>
      <c r="P137" s="50"/>
      <c r="Q137" s="43"/>
      <c r="R137" s="43"/>
      <c r="S137" s="43"/>
      <c r="T137" s="43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49"/>
      <c r="B138" s="52"/>
      <c r="C138" s="53"/>
      <c r="D138" s="43"/>
      <c r="E138" s="52"/>
      <c r="F138" s="378"/>
      <c r="G138" s="51"/>
      <c r="H138" s="51"/>
      <c r="I138" s="50"/>
      <c r="J138" s="380"/>
      <c r="K138" s="42"/>
      <c r="L138" s="54"/>
      <c r="M138" s="54"/>
      <c r="N138" s="54"/>
      <c r="O138" s="43"/>
      <c r="P138" s="50"/>
      <c r="Q138" s="43"/>
      <c r="R138" s="43"/>
      <c r="S138" s="43"/>
      <c r="T138" s="43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49"/>
      <c r="B139" s="52"/>
      <c r="C139" s="53"/>
      <c r="D139" s="43"/>
      <c r="E139" s="52"/>
      <c r="F139" s="378"/>
      <c r="G139" s="51"/>
      <c r="H139" s="51"/>
      <c r="I139" s="50"/>
      <c r="J139" s="380"/>
      <c r="K139" s="42"/>
      <c r="L139" s="54"/>
      <c r="M139" s="54"/>
      <c r="N139" s="54"/>
      <c r="O139" s="43"/>
      <c r="P139" s="50"/>
      <c r="Q139" s="43"/>
      <c r="R139" s="43"/>
      <c r="S139" s="43"/>
      <c r="T139" s="43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49"/>
      <c r="B140" s="52"/>
      <c r="C140" s="53"/>
      <c r="D140" s="43"/>
      <c r="E140" s="52"/>
      <c r="F140" s="378"/>
      <c r="G140" s="51"/>
      <c r="H140" s="51"/>
      <c r="I140" s="50"/>
      <c r="J140" s="380"/>
      <c r="K140" s="42"/>
      <c r="L140" s="54"/>
      <c r="M140" s="54"/>
      <c r="N140" s="54"/>
      <c r="O140" s="43"/>
      <c r="P140" s="50"/>
      <c r="Q140" s="43"/>
      <c r="R140" s="43"/>
      <c r="S140" s="43"/>
      <c r="T140" s="43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49"/>
      <c r="B141" s="52"/>
      <c r="C141" s="53"/>
      <c r="D141" s="43"/>
      <c r="E141" s="52"/>
      <c r="F141" s="378"/>
      <c r="G141" s="51"/>
      <c r="H141" s="51"/>
      <c r="I141" s="50"/>
      <c r="J141" s="380"/>
      <c r="K141" s="42"/>
      <c r="L141" s="54"/>
      <c r="M141" s="54"/>
      <c r="N141" s="54"/>
      <c r="O141" s="43"/>
      <c r="P141" s="50"/>
      <c r="Q141" s="43"/>
      <c r="R141" s="43"/>
      <c r="S141" s="43"/>
      <c r="T141" s="43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49"/>
      <c r="B142" s="52"/>
      <c r="C142" s="53"/>
      <c r="D142" s="43"/>
      <c r="E142" s="52"/>
      <c r="F142" s="378"/>
      <c r="G142" s="51"/>
      <c r="H142" s="51"/>
      <c r="I142" s="50"/>
      <c r="J142" s="380"/>
      <c r="K142" s="42"/>
      <c r="L142" s="54"/>
      <c r="M142" s="54"/>
      <c r="N142" s="54"/>
      <c r="O142" s="43"/>
      <c r="P142" s="50"/>
      <c r="Q142" s="43"/>
      <c r="R142" s="43"/>
      <c r="S142" s="43"/>
      <c r="T142" s="43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49"/>
      <c r="B143" s="52"/>
      <c r="C143" s="53"/>
      <c r="D143" s="43"/>
      <c r="E143" s="52"/>
      <c r="F143" s="378"/>
      <c r="G143" s="51"/>
      <c r="H143" s="51"/>
      <c r="I143" s="50"/>
      <c r="J143" s="380"/>
      <c r="K143" s="42"/>
      <c r="L143" s="54"/>
      <c r="M143" s="54"/>
      <c r="N143" s="54"/>
      <c r="O143" s="43"/>
      <c r="P143" s="50"/>
      <c r="Q143" s="43"/>
      <c r="R143" s="43"/>
      <c r="S143" s="43"/>
      <c r="T143" s="43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49"/>
      <c r="B144" s="52"/>
      <c r="C144" s="53"/>
      <c r="D144" s="43"/>
      <c r="E144" s="52"/>
      <c r="F144" s="378"/>
      <c r="G144" s="51"/>
      <c r="H144" s="51"/>
      <c r="I144" s="50"/>
      <c r="J144" s="380"/>
      <c r="K144" s="42"/>
      <c r="L144" s="54"/>
      <c r="M144" s="54"/>
      <c r="N144" s="54"/>
      <c r="O144" s="43"/>
      <c r="P144" s="50"/>
      <c r="Q144" s="43"/>
      <c r="R144" s="43"/>
      <c r="S144" s="43"/>
      <c r="T144" s="43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49"/>
      <c r="B145" s="52"/>
      <c r="C145" s="53"/>
      <c r="D145" s="43"/>
      <c r="E145" s="52"/>
      <c r="F145" s="378"/>
      <c r="G145" s="51"/>
      <c r="H145" s="51"/>
      <c r="I145" s="50"/>
      <c r="J145" s="380"/>
      <c r="K145" s="42"/>
      <c r="L145" s="54"/>
      <c r="M145" s="54"/>
      <c r="N145" s="54"/>
      <c r="O145" s="43"/>
      <c r="P145" s="50"/>
      <c r="Q145" s="43"/>
      <c r="R145" s="43"/>
      <c r="S145" s="43"/>
      <c r="T145" s="43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49"/>
      <c r="B146" s="52"/>
      <c r="C146" s="53"/>
      <c r="D146" s="43"/>
      <c r="E146" s="52"/>
      <c r="F146" s="378"/>
      <c r="G146" s="51"/>
      <c r="H146" s="51"/>
      <c r="I146" s="50"/>
      <c r="J146" s="380"/>
      <c r="K146" s="42"/>
      <c r="L146" s="54"/>
      <c r="M146" s="54"/>
      <c r="N146" s="54"/>
      <c r="O146" s="43"/>
      <c r="P146" s="50"/>
      <c r="Q146" s="43"/>
      <c r="R146" s="43"/>
      <c r="S146" s="43"/>
      <c r="T146" s="43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49"/>
      <c r="B147" s="52"/>
      <c r="C147" s="53"/>
      <c r="D147" s="43"/>
      <c r="E147" s="52"/>
      <c r="F147" s="378"/>
      <c r="G147" s="51"/>
      <c r="H147" s="51"/>
      <c r="I147" s="50"/>
      <c r="J147" s="380"/>
      <c r="K147" s="42"/>
      <c r="L147" s="54"/>
      <c r="M147" s="54"/>
      <c r="N147" s="54"/>
      <c r="O147" s="43"/>
      <c r="P147" s="50"/>
      <c r="Q147" s="43"/>
      <c r="R147" s="43"/>
      <c r="S147" s="43"/>
      <c r="T147" s="43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49"/>
      <c r="B148" s="52"/>
      <c r="C148" s="53"/>
      <c r="D148" s="43"/>
      <c r="E148" s="52"/>
      <c r="F148" s="378"/>
      <c r="G148" s="51"/>
      <c r="H148" s="51"/>
      <c r="I148" s="50"/>
      <c r="J148" s="380"/>
      <c r="K148" s="42"/>
      <c r="L148" s="54"/>
      <c r="M148" s="54"/>
      <c r="N148" s="54"/>
      <c r="O148" s="43"/>
      <c r="P148" s="50"/>
      <c r="Q148" s="43"/>
      <c r="R148" s="43"/>
      <c r="S148" s="43"/>
      <c r="T148" s="43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49"/>
      <c r="B149" s="52"/>
      <c r="C149" s="53"/>
      <c r="D149" s="43"/>
      <c r="E149" s="52"/>
      <c r="F149" s="378"/>
      <c r="G149" s="51"/>
      <c r="H149" s="51"/>
      <c r="I149" s="50"/>
      <c r="J149" s="380"/>
      <c r="K149" s="42"/>
      <c r="L149" s="54"/>
      <c r="M149" s="54"/>
      <c r="N149" s="54"/>
      <c r="O149" s="43"/>
      <c r="P149" s="50"/>
      <c r="Q149" s="43"/>
      <c r="R149" s="43"/>
      <c r="S149" s="43"/>
      <c r="T149" s="43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49"/>
      <c r="B150" s="52"/>
      <c r="C150" s="53"/>
      <c r="D150" s="43"/>
      <c r="E150" s="52"/>
      <c r="F150" s="378"/>
      <c r="G150" s="51"/>
      <c r="H150" s="51"/>
      <c r="I150" s="50"/>
      <c r="J150" s="380"/>
      <c r="K150" s="42"/>
      <c r="L150" s="54"/>
      <c r="M150" s="54"/>
      <c r="N150" s="54"/>
      <c r="O150" s="43"/>
      <c r="P150" s="50"/>
      <c r="Q150" s="43"/>
      <c r="R150" s="43"/>
      <c r="S150" s="43"/>
      <c r="T150" s="43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49"/>
      <c r="B151" s="52"/>
      <c r="C151" s="53"/>
      <c r="D151" s="43"/>
      <c r="E151" s="52"/>
      <c r="F151" s="378"/>
      <c r="G151" s="51"/>
      <c r="H151" s="51"/>
      <c r="I151" s="50"/>
      <c r="J151" s="380"/>
      <c r="K151" s="42"/>
      <c r="L151" s="54"/>
      <c r="M151" s="54"/>
      <c r="N151" s="54"/>
      <c r="O151" s="43"/>
      <c r="P151" s="50"/>
      <c r="Q151" s="43"/>
      <c r="R151" s="43"/>
      <c r="S151" s="43"/>
      <c r="T151" s="43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49"/>
      <c r="B152" s="52"/>
      <c r="C152" s="53"/>
      <c r="D152" s="43"/>
      <c r="E152" s="52"/>
      <c r="F152" s="378"/>
      <c r="G152" s="51"/>
      <c r="H152" s="51"/>
      <c r="I152" s="50"/>
      <c r="J152" s="380"/>
      <c r="K152" s="42"/>
      <c r="L152" s="54"/>
      <c r="M152" s="54"/>
      <c r="N152" s="54"/>
      <c r="O152" s="43"/>
      <c r="P152" s="50"/>
      <c r="Q152" s="43"/>
      <c r="R152" s="43"/>
      <c r="S152" s="43"/>
      <c r="T152" s="43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49"/>
      <c r="B153" s="52"/>
      <c r="C153" s="53"/>
      <c r="D153" s="43"/>
      <c r="E153" s="52"/>
      <c r="F153" s="378"/>
      <c r="G153" s="51"/>
      <c r="H153" s="51"/>
      <c r="I153" s="50"/>
      <c r="J153" s="380"/>
      <c r="K153" s="42"/>
      <c r="L153" s="54"/>
      <c r="M153" s="54"/>
      <c r="N153" s="54"/>
      <c r="O153" s="43"/>
      <c r="P153" s="50"/>
      <c r="Q153" s="43"/>
      <c r="R153" s="43"/>
      <c r="S153" s="43"/>
      <c r="T153" s="43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49"/>
      <c r="B154" s="52"/>
      <c r="C154" s="53"/>
      <c r="D154" s="43"/>
      <c r="E154" s="52"/>
      <c r="F154" s="378"/>
      <c r="G154" s="51"/>
      <c r="H154" s="51"/>
      <c r="I154" s="50"/>
      <c r="J154" s="380"/>
      <c r="K154" s="42"/>
      <c r="L154" s="54"/>
      <c r="M154" s="54"/>
      <c r="N154" s="54"/>
      <c r="O154" s="43"/>
      <c r="P154" s="50"/>
      <c r="Q154" s="43"/>
      <c r="R154" s="43"/>
      <c r="S154" s="43"/>
      <c r="T154" s="43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49"/>
      <c r="B155" s="52"/>
      <c r="C155" s="53"/>
      <c r="D155" s="43"/>
      <c r="E155" s="52"/>
      <c r="F155" s="378"/>
      <c r="G155" s="51"/>
      <c r="H155" s="51"/>
      <c r="I155" s="50"/>
      <c r="J155" s="380"/>
      <c r="K155" s="42"/>
      <c r="L155" s="54"/>
      <c r="M155" s="54"/>
      <c r="N155" s="54"/>
      <c r="O155" s="43"/>
      <c r="P155" s="50"/>
      <c r="Q155" s="43"/>
      <c r="R155" s="43"/>
      <c r="S155" s="43"/>
      <c r="T155" s="43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49"/>
      <c r="B156" s="52"/>
      <c r="C156" s="53"/>
      <c r="D156" s="43"/>
      <c r="E156" s="52"/>
      <c r="F156" s="378"/>
      <c r="G156" s="51"/>
      <c r="H156" s="51"/>
      <c r="I156" s="50"/>
      <c r="J156" s="380"/>
      <c r="K156" s="42"/>
      <c r="L156" s="54"/>
      <c r="M156" s="54"/>
      <c r="N156" s="54"/>
      <c r="O156" s="43"/>
      <c r="P156" s="50"/>
      <c r="Q156" s="43"/>
      <c r="R156" s="43"/>
      <c r="S156" s="43"/>
      <c r="T156" s="43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49"/>
      <c r="B157" s="52"/>
      <c r="C157" s="53"/>
      <c r="D157" s="43"/>
      <c r="E157" s="52"/>
      <c r="F157" s="378"/>
      <c r="G157" s="51"/>
      <c r="H157" s="51"/>
      <c r="I157" s="50"/>
      <c r="J157" s="380"/>
      <c r="K157" s="42"/>
      <c r="L157" s="54"/>
      <c r="M157" s="54"/>
      <c r="N157" s="54"/>
      <c r="O157" s="43"/>
      <c r="P157" s="50"/>
      <c r="Q157" s="43"/>
      <c r="R157" s="43"/>
      <c r="S157" s="43"/>
      <c r="T157" s="43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49"/>
      <c r="B158" s="52"/>
      <c r="C158" s="53"/>
      <c r="D158" s="43"/>
      <c r="E158" s="52"/>
      <c r="F158" s="378"/>
      <c r="G158" s="51"/>
      <c r="H158" s="51"/>
      <c r="I158" s="50"/>
      <c r="J158" s="380"/>
      <c r="K158" s="42"/>
      <c r="L158" s="54"/>
      <c r="M158" s="54"/>
      <c r="N158" s="54"/>
      <c r="O158" s="43"/>
      <c r="P158" s="50"/>
      <c r="Q158" s="43"/>
      <c r="R158" s="43"/>
      <c r="S158" s="43"/>
      <c r="T158" s="43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49"/>
      <c r="B159" s="52"/>
      <c r="C159" s="53"/>
      <c r="D159" s="43"/>
      <c r="E159" s="52"/>
      <c r="F159" s="378"/>
      <c r="G159" s="51"/>
      <c r="H159" s="51"/>
      <c r="I159" s="50"/>
      <c r="J159" s="380"/>
      <c r="K159" s="42"/>
      <c r="L159" s="54"/>
      <c r="M159" s="54"/>
      <c r="N159" s="54"/>
      <c r="O159" s="43"/>
      <c r="P159" s="50"/>
      <c r="Q159" s="43"/>
      <c r="R159" s="43"/>
      <c r="S159" s="43"/>
      <c r="T159" s="43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49"/>
      <c r="B160" s="52"/>
      <c r="C160" s="53"/>
      <c r="D160" s="43"/>
      <c r="E160" s="52"/>
      <c r="F160" s="378"/>
      <c r="G160" s="51"/>
      <c r="H160" s="51"/>
      <c r="I160" s="50"/>
      <c r="J160" s="380"/>
      <c r="K160" s="42"/>
      <c r="L160" s="54"/>
      <c r="M160" s="54"/>
      <c r="N160" s="54"/>
      <c r="O160" s="43"/>
      <c r="P160" s="50"/>
      <c r="Q160" s="43"/>
      <c r="R160" s="43"/>
      <c r="S160" s="43"/>
      <c r="T160" s="43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49"/>
      <c r="B161" s="52"/>
      <c r="C161" s="53"/>
      <c r="D161" s="43"/>
      <c r="E161" s="52"/>
      <c r="F161" s="378"/>
      <c r="G161" s="51"/>
      <c r="H161" s="51"/>
      <c r="I161" s="50"/>
      <c r="J161" s="380"/>
      <c r="K161" s="42"/>
      <c r="L161" s="54"/>
      <c r="M161" s="54"/>
      <c r="N161" s="54"/>
      <c r="O161" s="43"/>
      <c r="P161" s="50"/>
      <c r="Q161" s="43"/>
      <c r="R161" s="43"/>
      <c r="S161" s="43"/>
      <c r="T161" s="43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49"/>
      <c r="B162" s="52"/>
      <c r="C162" s="53"/>
      <c r="D162" s="43"/>
      <c r="E162" s="52"/>
      <c r="F162" s="378"/>
      <c r="G162" s="51"/>
      <c r="H162" s="51"/>
      <c r="I162" s="50"/>
      <c r="J162" s="380"/>
      <c r="K162" s="42"/>
      <c r="L162" s="54"/>
      <c r="M162" s="54"/>
      <c r="N162" s="54"/>
      <c r="O162" s="43"/>
      <c r="P162" s="50"/>
      <c r="Q162" s="43"/>
      <c r="R162" s="43"/>
      <c r="S162" s="43"/>
      <c r="T162" s="43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49"/>
      <c r="B163" s="52"/>
      <c r="C163" s="53"/>
      <c r="D163" s="43"/>
      <c r="E163" s="52"/>
      <c r="F163" s="378"/>
      <c r="G163" s="51"/>
      <c r="H163" s="51"/>
      <c r="I163" s="50"/>
      <c r="J163" s="380"/>
      <c r="K163" s="42"/>
      <c r="L163" s="54"/>
      <c r="M163" s="54"/>
      <c r="N163" s="54"/>
      <c r="O163" s="43"/>
      <c r="P163" s="50"/>
      <c r="Q163" s="43"/>
      <c r="R163" s="43"/>
      <c r="S163" s="43"/>
      <c r="T163" s="43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49"/>
      <c r="B164" s="52"/>
      <c r="C164" s="53"/>
      <c r="D164" s="43"/>
      <c r="E164" s="52"/>
      <c r="F164" s="378"/>
      <c r="G164" s="51"/>
      <c r="H164" s="51"/>
      <c r="I164" s="50"/>
      <c r="J164" s="380"/>
      <c r="K164" s="42"/>
      <c r="L164" s="54"/>
      <c r="M164" s="54"/>
      <c r="N164" s="54"/>
      <c r="O164" s="43"/>
      <c r="P164" s="50"/>
      <c r="Q164" s="43"/>
      <c r="R164" s="43"/>
      <c r="S164" s="43"/>
      <c r="T164" s="43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49"/>
      <c r="B165" s="52"/>
      <c r="C165" s="53"/>
      <c r="D165" s="43"/>
      <c r="E165" s="52"/>
      <c r="F165" s="378"/>
      <c r="G165" s="51"/>
      <c r="H165" s="51"/>
      <c r="I165" s="50"/>
      <c r="J165" s="380"/>
      <c r="K165" s="42"/>
      <c r="L165" s="54"/>
      <c r="M165" s="54"/>
      <c r="N165" s="54"/>
      <c r="O165" s="43"/>
      <c r="P165" s="50"/>
      <c r="Q165" s="43"/>
      <c r="R165" s="43"/>
      <c r="S165" s="43"/>
      <c r="T165" s="43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49"/>
      <c r="B166" s="52"/>
      <c r="C166" s="53"/>
      <c r="D166" s="43"/>
      <c r="E166" s="52"/>
      <c r="F166" s="378"/>
      <c r="G166" s="51"/>
      <c r="H166" s="51"/>
      <c r="I166" s="50"/>
      <c r="J166" s="380"/>
      <c r="K166" s="42"/>
      <c r="L166" s="54"/>
      <c r="M166" s="54"/>
      <c r="N166" s="54"/>
      <c r="O166" s="43"/>
      <c r="P166" s="50"/>
      <c r="Q166" s="43"/>
      <c r="R166" s="43"/>
      <c r="S166" s="43"/>
      <c r="T166" s="43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49"/>
      <c r="B167" s="52"/>
      <c r="C167" s="53"/>
      <c r="D167" s="43"/>
      <c r="E167" s="52"/>
      <c r="F167" s="378"/>
      <c r="G167" s="51"/>
      <c r="H167" s="51"/>
      <c r="I167" s="50"/>
      <c r="J167" s="380"/>
      <c r="K167" s="42"/>
      <c r="L167" s="54"/>
      <c r="M167" s="54"/>
      <c r="N167" s="54"/>
      <c r="O167" s="43"/>
      <c r="P167" s="50"/>
      <c r="Q167" s="43"/>
      <c r="R167" s="43"/>
      <c r="S167" s="43"/>
      <c r="T167" s="43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49"/>
      <c r="B168" s="52"/>
      <c r="C168" s="53"/>
      <c r="D168" s="43"/>
      <c r="E168" s="52"/>
      <c r="F168" s="378"/>
      <c r="G168" s="51"/>
      <c r="H168" s="51"/>
      <c r="I168" s="50"/>
      <c r="J168" s="380"/>
      <c r="K168" s="42"/>
      <c r="L168" s="54"/>
      <c r="M168" s="54"/>
      <c r="N168" s="54"/>
      <c r="O168" s="43"/>
      <c r="P168" s="50"/>
      <c r="Q168" s="43"/>
      <c r="R168" s="43"/>
      <c r="S168" s="43"/>
      <c r="T168" s="43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49"/>
      <c r="B169" s="52"/>
      <c r="C169" s="53"/>
      <c r="D169" s="43"/>
      <c r="E169" s="52"/>
      <c r="F169" s="378"/>
      <c r="G169" s="51"/>
      <c r="H169" s="51"/>
      <c r="I169" s="50"/>
      <c r="J169" s="380"/>
      <c r="K169" s="42"/>
      <c r="L169" s="54"/>
      <c r="M169" s="54"/>
      <c r="N169" s="54"/>
      <c r="O169" s="43"/>
      <c r="P169" s="50"/>
      <c r="Q169" s="43"/>
      <c r="R169" s="43"/>
      <c r="S169" s="43"/>
      <c r="T169" s="43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49"/>
      <c r="B170" s="52"/>
      <c r="C170" s="53"/>
      <c r="D170" s="43"/>
      <c r="E170" s="52"/>
      <c r="F170" s="378"/>
      <c r="G170" s="51"/>
      <c r="H170" s="51"/>
      <c r="I170" s="50"/>
      <c r="J170" s="380"/>
      <c r="K170" s="42"/>
      <c r="L170" s="54"/>
      <c r="M170" s="54"/>
      <c r="N170" s="54"/>
      <c r="O170" s="43"/>
      <c r="P170" s="50"/>
      <c r="Q170" s="43"/>
      <c r="R170" s="43"/>
      <c r="S170" s="43"/>
      <c r="T170" s="43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49"/>
      <c r="B171" s="52"/>
      <c r="C171" s="53"/>
      <c r="D171" s="43"/>
      <c r="E171" s="52"/>
      <c r="F171" s="378"/>
      <c r="G171" s="51"/>
      <c r="H171" s="51"/>
      <c r="I171" s="50"/>
      <c r="J171" s="380"/>
      <c r="K171" s="42"/>
      <c r="L171" s="54"/>
      <c r="M171" s="54"/>
      <c r="N171" s="54"/>
      <c r="O171" s="43"/>
      <c r="P171" s="50"/>
      <c r="Q171" s="43"/>
      <c r="R171" s="43"/>
      <c r="S171" s="43"/>
      <c r="T171" s="43"/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49"/>
      <c r="B172" s="52"/>
      <c r="C172" s="53"/>
      <c r="D172" s="43"/>
      <c r="E172" s="52"/>
      <c r="F172" s="378"/>
      <c r="G172" s="51"/>
      <c r="H172" s="51"/>
      <c r="I172" s="50"/>
      <c r="J172" s="380"/>
      <c r="K172" s="42"/>
      <c r="L172" s="54"/>
      <c r="M172" s="54"/>
      <c r="N172" s="54"/>
      <c r="O172" s="43"/>
      <c r="P172" s="50"/>
      <c r="Q172" s="43"/>
      <c r="R172" s="43"/>
      <c r="S172" s="43"/>
      <c r="T172" s="43"/>
      <c r="V172" s="19"/>
      <c r="W172" s="19"/>
      <c r="X172" s="19"/>
      <c r="Y172" s="19"/>
      <c r="Z172" s="19"/>
      <c r="AA172" s="19"/>
      <c r="AB172" s="19"/>
      <c r="AC172" s="2"/>
    </row>
    <row r="173" spans="1:29" s="5" customFormat="1" ht="22.95" customHeight="1">
      <c r="A173" s="49"/>
      <c r="B173" s="52"/>
      <c r="C173" s="53"/>
      <c r="D173" s="43"/>
      <c r="E173" s="52"/>
      <c r="F173" s="378"/>
      <c r="G173" s="51"/>
      <c r="H173" s="51"/>
      <c r="I173" s="50"/>
      <c r="J173" s="380"/>
      <c r="K173" s="42"/>
      <c r="L173" s="54"/>
      <c r="M173" s="54"/>
      <c r="N173" s="54"/>
      <c r="O173" s="43"/>
      <c r="P173" s="50"/>
      <c r="Q173" s="43"/>
      <c r="R173" s="43"/>
      <c r="S173" s="43"/>
      <c r="T173" s="43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49"/>
      <c r="B174" s="52"/>
      <c r="C174" s="53"/>
      <c r="D174" s="43"/>
      <c r="E174" s="52"/>
      <c r="F174" s="378"/>
      <c r="G174" s="51"/>
      <c r="H174" s="51"/>
      <c r="I174" s="50"/>
      <c r="J174" s="380"/>
      <c r="K174" s="42"/>
      <c r="L174" s="54"/>
      <c r="M174" s="54"/>
      <c r="N174" s="54"/>
      <c r="O174" s="43"/>
      <c r="P174" s="50"/>
      <c r="Q174" s="43"/>
      <c r="R174" s="43"/>
      <c r="S174" s="43"/>
      <c r="T174" s="43"/>
      <c r="V174" s="19"/>
      <c r="W174" s="19"/>
      <c r="X174" s="19"/>
      <c r="Y174" s="19"/>
      <c r="Z174" s="19"/>
      <c r="AA174" s="19"/>
      <c r="AB174" s="19"/>
      <c r="AC174" s="2"/>
    </row>
    <row r="175" spans="1:29" s="5" customFormat="1" ht="22.95" customHeight="1">
      <c r="A175" s="49"/>
      <c r="B175" s="52"/>
      <c r="C175" s="53"/>
      <c r="D175" s="43"/>
      <c r="E175" s="52"/>
      <c r="F175" s="378"/>
      <c r="G175" s="51"/>
      <c r="H175" s="51"/>
      <c r="I175" s="50"/>
      <c r="J175" s="380"/>
      <c r="K175" s="42"/>
      <c r="L175" s="54"/>
      <c r="M175" s="54"/>
      <c r="N175" s="54"/>
      <c r="O175" s="43"/>
      <c r="P175" s="50"/>
      <c r="Q175" s="43"/>
      <c r="R175" s="43"/>
      <c r="S175" s="43"/>
      <c r="T175" s="43"/>
      <c r="V175" s="19"/>
      <c r="W175" s="19"/>
      <c r="X175" s="19"/>
      <c r="Y175" s="19"/>
      <c r="Z175" s="19"/>
      <c r="AA175" s="19"/>
      <c r="AB175" s="19"/>
      <c r="AC175" s="2"/>
    </row>
    <row r="176" spans="1:29">
      <c r="U176" s="52"/>
    </row>
    <row r="177" spans="21:21">
      <c r="U177" s="52"/>
    </row>
    <row r="178" spans="21:21">
      <c r="U178" s="52"/>
    </row>
    <row r="179" spans="21:21">
      <c r="U179" s="52"/>
    </row>
    <row r="180" spans="21:21">
      <c r="U180" s="52"/>
    </row>
    <row r="181" spans="21:21">
      <c r="U181" s="52"/>
    </row>
    <row r="182" spans="21:21">
      <c r="U182" s="52"/>
    </row>
    <row r="183" spans="21:21">
      <c r="U183" s="52"/>
    </row>
    <row r="184" spans="21:21">
      <c r="U184" s="52"/>
    </row>
    <row r="185" spans="21:21">
      <c r="U185" s="52"/>
    </row>
    <row r="186" spans="21:21">
      <c r="U186" s="52"/>
    </row>
    <row r="187" spans="21:21">
      <c r="U187" s="52"/>
    </row>
    <row r="188" spans="21:21">
      <c r="U188" s="52"/>
    </row>
    <row r="189" spans="21:21">
      <c r="U189" s="52"/>
    </row>
    <row r="190" spans="21:21">
      <c r="U190" s="52"/>
    </row>
    <row r="191" spans="21:21">
      <c r="U191" s="52"/>
    </row>
    <row r="192" spans="21:21">
      <c r="U192" s="52"/>
    </row>
    <row r="193" spans="21:21">
      <c r="U193" s="52"/>
    </row>
    <row r="194" spans="21:21">
      <c r="U194" s="52"/>
    </row>
    <row r="195" spans="21:21">
      <c r="U195" s="52"/>
    </row>
    <row r="196" spans="21:21">
      <c r="U196" s="52"/>
    </row>
    <row r="197" spans="21:21">
      <c r="U197" s="52"/>
    </row>
    <row r="198" spans="21:21">
      <c r="U198" s="52"/>
    </row>
    <row r="199" spans="21:21">
      <c r="U199" s="52"/>
    </row>
    <row r="200" spans="21:21">
      <c r="U200" s="52"/>
    </row>
    <row r="201" spans="21:21">
      <c r="U201" s="52"/>
    </row>
    <row r="202" spans="21:21">
      <c r="U202" s="52"/>
    </row>
    <row r="203" spans="21:21">
      <c r="U203" s="52"/>
    </row>
    <row r="204" spans="21:21">
      <c r="U204" s="52"/>
    </row>
    <row r="205" spans="21:21">
      <c r="U205" s="52"/>
    </row>
    <row r="206" spans="21:21">
      <c r="U206" s="52"/>
    </row>
    <row r="207" spans="21:21">
      <c r="U207" s="52"/>
    </row>
    <row r="208" spans="21:21">
      <c r="U208" s="52"/>
    </row>
    <row r="209" spans="21:21">
      <c r="U209" s="52"/>
    </row>
    <row r="210" spans="21:21">
      <c r="U210" s="52"/>
    </row>
  </sheetData>
  <mergeCells count="21">
    <mergeCell ref="V12:W12"/>
    <mergeCell ref="V13:W13"/>
    <mergeCell ref="V7:W7"/>
    <mergeCell ref="V8:W8"/>
    <mergeCell ref="V9:W9"/>
    <mergeCell ref="V10:W10"/>
    <mergeCell ref="V11:W11"/>
    <mergeCell ref="A1:AC1"/>
    <mergeCell ref="V3:W3"/>
    <mergeCell ref="V4:W4"/>
    <mergeCell ref="V5:W5"/>
    <mergeCell ref="V6:W6"/>
    <mergeCell ref="V23:AB23"/>
    <mergeCell ref="V19:W19"/>
    <mergeCell ref="V14:W14"/>
    <mergeCell ref="V15:W15"/>
    <mergeCell ref="V20:W20"/>
    <mergeCell ref="V21:W21"/>
    <mergeCell ref="V16:W16"/>
    <mergeCell ref="V17:W17"/>
    <mergeCell ref="V18:W18"/>
  </mergeCells>
  <dataValidations count="1">
    <dataValidation type="list" allowBlank="1" showErrorMessage="1" sqref="H3:H19" xr:uid="{00F9CC43-E0C6-4F02-B989-15D57AD34ECB}">
      <formula1>Service_Model</formula1>
    </dataValidation>
  </dataValidations>
  <pageMargins left="0.31496062992125984" right="0.11811023622047245" top="0.55118110236220474" bottom="0.19685039370078741" header="0.31496062992125984" footer="0.31496062992125984"/>
  <pageSetup scale="3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330C2-6965-4ADE-8672-E82108B6CF45}">
  <dimension ref="A1:AC176"/>
  <sheetViews>
    <sheetView view="pageBreakPreview" zoomScale="50" zoomScaleNormal="70" zoomScaleSheetLayoutView="50" workbookViewId="0">
      <selection activeCell="V1" sqref="V1:AB1048576"/>
    </sheetView>
  </sheetViews>
  <sheetFormatPr defaultColWidth="8.88671875" defaultRowHeight="23.4"/>
  <cols>
    <col min="1" max="1" width="4" style="46" bestFit="1" customWidth="1"/>
    <col min="2" max="2" width="12.21875" style="55" customWidth="1"/>
    <col min="3" max="3" width="10.6640625" style="47" bestFit="1" customWidth="1"/>
    <col min="4" max="4" width="14.109375" style="2" bestFit="1" customWidth="1"/>
    <col min="5" max="5" width="27.6640625" style="2" bestFit="1" customWidth="1"/>
    <col min="6" max="6" width="24.33203125" style="3" bestFit="1" customWidth="1"/>
    <col min="7" max="7" width="26.88671875" style="5" bestFit="1" customWidth="1"/>
    <col min="8" max="8" width="15.44140625" style="3" bestFit="1" customWidth="1"/>
    <col min="9" max="9" width="13.109375" style="2" bestFit="1" customWidth="1"/>
    <col min="10" max="10" width="13.21875" style="41" customWidth="1"/>
    <col min="11" max="11" width="8.6640625" style="56" bestFit="1" customWidth="1"/>
    <col min="12" max="12" width="12.77734375" style="56" customWidth="1"/>
    <col min="13" max="13" width="11.33203125" style="56" bestFit="1" customWidth="1"/>
    <col min="14" max="14" width="9" style="2" bestFit="1" customWidth="1"/>
    <col min="15" max="15" width="19.6640625" style="228" bestFit="1" customWidth="1"/>
    <col min="16" max="16" width="1.33203125" style="2" customWidth="1"/>
    <col min="17" max="17" width="12.33203125" style="2" customWidth="1"/>
    <col min="18" max="18" width="10.33203125" style="2" customWidth="1"/>
    <col min="19" max="19" width="15.109375" style="2" customWidth="1"/>
    <col min="20" max="20" width="10.33203125" style="2" bestFit="1" customWidth="1"/>
    <col min="21" max="21" width="1.6640625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4.33203125" style="19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16384" width="8.88671875" style="2"/>
  </cols>
  <sheetData>
    <row r="1" spans="1:29" ht="36" customHeight="1">
      <c r="A1" s="446" t="s">
        <v>66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V1" s="2"/>
      <c r="W1" s="2"/>
      <c r="X1" s="2"/>
      <c r="Y1" s="2"/>
      <c r="Z1" s="2"/>
      <c r="AA1" s="2"/>
      <c r="AB1" s="2"/>
    </row>
    <row r="2" spans="1:29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96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5" customFormat="1" ht="22.95" customHeight="1">
      <c r="A3" s="35">
        <v>1</v>
      </c>
      <c r="B3" s="381">
        <v>243899</v>
      </c>
      <c r="C3" s="384" t="s">
        <v>95</v>
      </c>
      <c r="D3" s="385" t="s">
        <v>4612</v>
      </c>
      <c r="E3" s="384" t="s">
        <v>4504</v>
      </c>
      <c r="F3" s="386" t="s">
        <v>4395</v>
      </c>
      <c r="G3" s="180" t="s">
        <v>98</v>
      </c>
      <c r="H3" s="136" t="s">
        <v>71</v>
      </c>
      <c r="I3" s="180" t="s">
        <v>482</v>
      </c>
      <c r="J3" s="372">
        <v>299</v>
      </c>
      <c r="K3" s="370">
        <f t="shared" ref="K3:K66" si="0">L3-J3</f>
        <v>20.930000000000007</v>
      </c>
      <c r="L3" s="370">
        <f t="shared" ref="L3:L66" si="1">J3*1.07</f>
        <v>319.93</v>
      </c>
      <c r="M3" s="372">
        <v>554.54999999999995</v>
      </c>
      <c r="N3" s="245"/>
      <c r="O3" s="245" t="s">
        <v>91</v>
      </c>
      <c r="Q3" s="7">
        <f>100</f>
        <v>100</v>
      </c>
      <c r="R3" s="7">
        <f>Q3-(Q3*50/100)</f>
        <v>50</v>
      </c>
      <c r="S3" s="7">
        <f>Q3-(Q3*80/100)</f>
        <v>20</v>
      </c>
      <c r="T3" s="7">
        <f>Q3-(Q3*70/100)</f>
        <v>30</v>
      </c>
      <c r="V3" s="421" t="s">
        <v>20</v>
      </c>
      <c r="W3" s="421"/>
      <c r="X3" s="22">
        <f>SUM(Q118)</f>
        <v>11400</v>
      </c>
      <c r="Y3" s="33"/>
      <c r="Z3" s="33"/>
      <c r="AA3" s="33"/>
      <c r="AB3" s="33"/>
      <c r="AC3" s="95"/>
    </row>
    <row r="4" spans="1:29" s="5" customFormat="1" ht="22.95" customHeight="1">
      <c r="A4" s="35">
        <v>2</v>
      </c>
      <c r="B4" s="381">
        <v>243906</v>
      </c>
      <c r="C4" s="384" t="s">
        <v>95</v>
      </c>
      <c r="D4" s="385" t="s">
        <v>4613</v>
      </c>
      <c r="E4" s="387" t="s">
        <v>4505</v>
      </c>
      <c r="F4" s="386" t="s">
        <v>4396</v>
      </c>
      <c r="G4" s="180" t="s">
        <v>98</v>
      </c>
      <c r="H4" s="136" t="s">
        <v>71</v>
      </c>
      <c r="I4" s="180" t="s">
        <v>109</v>
      </c>
      <c r="J4" s="372">
        <v>499</v>
      </c>
      <c r="K4" s="370">
        <f t="shared" si="0"/>
        <v>34.930000000000064</v>
      </c>
      <c r="L4" s="370">
        <f t="shared" si="1"/>
        <v>533.93000000000006</v>
      </c>
      <c r="M4" s="372">
        <v>800.9</v>
      </c>
      <c r="N4" s="245"/>
      <c r="O4" s="245" t="s">
        <v>91</v>
      </c>
      <c r="Q4" s="7">
        <f>100</f>
        <v>100</v>
      </c>
      <c r="R4" s="7">
        <f t="shared" ref="R4:R46" si="2">Q4-(Q4*50/100)</f>
        <v>50</v>
      </c>
      <c r="S4" s="7">
        <f t="shared" ref="S4:S46" si="3">Q4-(Q4*80/100)</f>
        <v>20</v>
      </c>
      <c r="T4" s="7">
        <f t="shared" ref="T4:T46" si="4">Q4-(Q4*70/100)</f>
        <v>30</v>
      </c>
      <c r="V4" s="421" t="s">
        <v>21</v>
      </c>
      <c r="W4" s="421"/>
      <c r="X4" s="22">
        <f>SUM(R118)</f>
        <v>5700</v>
      </c>
      <c r="Y4" s="33"/>
      <c r="Z4" s="33"/>
      <c r="AA4" s="33"/>
      <c r="AB4" s="33"/>
      <c r="AC4" s="95"/>
    </row>
    <row r="5" spans="1:29" s="5" customFormat="1" ht="22.95" customHeight="1">
      <c r="A5" s="35">
        <v>3</v>
      </c>
      <c r="B5" s="381">
        <v>243912</v>
      </c>
      <c r="C5" s="384" t="s">
        <v>100</v>
      </c>
      <c r="D5" s="385" t="s">
        <v>4614</v>
      </c>
      <c r="E5" s="384" t="s">
        <v>4506</v>
      </c>
      <c r="F5" s="386" t="s">
        <v>4397</v>
      </c>
      <c r="G5" s="180" t="s">
        <v>4387</v>
      </c>
      <c r="H5" s="136" t="s">
        <v>71</v>
      </c>
      <c r="I5" s="180" t="s">
        <v>99</v>
      </c>
      <c r="J5" s="372">
        <v>499</v>
      </c>
      <c r="K5" s="370">
        <f t="shared" si="0"/>
        <v>34.930000000000064</v>
      </c>
      <c r="L5" s="370">
        <f t="shared" si="1"/>
        <v>533.93000000000006</v>
      </c>
      <c r="M5" s="372">
        <v>694.11</v>
      </c>
      <c r="N5" s="245"/>
      <c r="O5" s="245" t="s">
        <v>2817</v>
      </c>
      <c r="Q5" s="7">
        <f>100</f>
        <v>100</v>
      </c>
      <c r="R5" s="7">
        <f t="shared" si="2"/>
        <v>50</v>
      </c>
      <c r="S5" s="7">
        <f t="shared" si="3"/>
        <v>20</v>
      </c>
      <c r="T5" s="7">
        <f t="shared" si="4"/>
        <v>30</v>
      </c>
      <c r="V5" s="424" t="s">
        <v>22</v>
      </c>
      <c r="W5" s="424"/>
      <c r="X5" s="11">
        <f>X4*15/100</f>
        <v>855</v>
      </c>
      <c r="Y5" s="33"/>
      <c r="Z5" s="33"/>
      <c r="AA5" s="33"/>
      <c r="AB5" s="33"/>
      <c r="AC5" s="95"/>
    </row>
    <row r="6" spans="1:29" s="5" customFormat="1" ht="22.95" customHeight="1">
      <c r="A6" s="35">
        <v>4</v>
      </c>
      <c r="B6" s="381">
        <v>243919</v>
      </c>
      <c r="C6" s="384" t="s">
        <v>73</v>
      </c>
      <c r="D6" s="385" t="s">
        <v>4615</v>
      </c>
      <c r="E6" s="384" t="s">
        <v>4507</v>
      </c>
      <c r="F6" s="386" t="s">
        <v>4398</v>
      </c>
      <c r="G6" s="180" t="s">
        <v>1021</v>
      </c>
      <c r="H6" s="136" t="s">
        <v>86</v>
      </c>
      <c r="I6" s="180" t="s">
        <v>87</v>
      </c>
      <c r="J6" s="244">
        <v>399</v>
      </c>
      <c r="K6" s="370">
        <f t="shared" si="0"/>
        <v>27.930000000000007</v>
      </c>
      <c r="L6" s="370">
        <f t="shared" si="1"/>
        <v>426.93</v>
      </c>
      <c r="M6" s="244">
        <v>426.93</v>
      </c>
      <c r="N6" s="245"/>
      <c r="O6" s="245" t="s">
        <v>23</v>
      </c>
      <c r="Q6" s="7">
        <f>100</f>
        <v>100</v>
      </c>
      <c r="R6" s="7">
        <f t="shared" si="2"/>
        <v>50</v>
      </c>
      <c r="S6" s="7">
        <f t="shared" si="3"/>
        <v>20</v>
      </c>
      <c r="T6" s="7">
        <f t="shared" si="4"/>
        <v>30</v>
      </c>
      <c r="V6" s="424" t="s">
        <v>2539</v>
      </c>
      <c r="W6" s="424"/>
      <c r="X6" s="11">
        <f>X4*52/100</f>
        <v>2964</v>
      </c>
      <c r="Y6" s="33"/>
      <c r="Z6" s="33"/>
      <c r="AA6" s="33"/>
      <c r="AB6" s="33"/>
      <c r="AC6" s="95"/>
    </row>
    <row r="7" spans="1:29" s="5" customFormat="1" ht="22.95" customHeight="1">
      <c r="A7" s="35">
        <v>5</v>
      </c>
      <c r="B7" s="381">
        <v>243923</v>
      </c>
      <c r="C7" s="384" t="s">
        <v>262</v>
      </c>
      <c r="D7" s="385" t="s">
        <v>4616</v>
      </c>
      <c r="E7" s="384" t="s">
        <v>4508</v>
      </c>
      <c r="F7" s="386" t="s">
        <v>4399</v>
      </c>
      <c r="G7" s="180" t="s">
        <v>499</v>
      </c>
      <c r="H7" s="201" t="s">
        <v>71</v>
      </c>
      <c r="I7" s="180" t="s">
        <v>72</v>
      </c>
      <c r="J7" s="372">
        <v>299</v>
      </c>
      <c r="K7" s="370">
        <f t="shared" si="0"/>
        <v>20.930000000000007</v>
      </c>
      <c r="L7" s="370">
        <f t="shared" si="1"/>
        <v>319.93</v>
      </c>
      <c r="M7" s="372">
        <v>319.93</v>
      </c>
      <c r="N7" s="245"/>
      <c r="O7" s="245" t="s">
        <v>91</v>
      </c>
      <c r="Q7" s="7">
        <f>100</f>
        <v>100</v>
      </c>
      <c r="R7" s="7">
        <f t="shared" si="2"/>
        <v>50</v>
      </c>
      <c r="S7" s="7">
        <f t="shared" si="3"/>
        <v>20</v>
      </c>
      <c r="T7" s="7">
        <f t="shared" si="4"/>
        <v>30</v>
      </c>
      <c r="V7" s="424" t="s">
        <v>23</v>
      </c>
      <c r="W7" s="424"/>
      <c r="X7" s="11">
        <f>X4*15/100</f>
        <v>855</v>
      </c>
      <c r="Y7" s="33"/>
      <c r="Z7" s="33"/>
      <c r="AA7" s="33"/>
      <c r="AB7" s="33"/>
      <c r="AC7" s="95"/>
    </row>
    <row r="8" spans="1:29" s="5" customFormat="1" ht="22.95" customHeight="1">
      <c r="A8" s="35">
        <v>6</v>
      </c>
      <c r="B8" s="381">
        <v>243923</v>
      </c>
      <c r="C8" s="384" t="s">
        <v>100</v>
      </c>
      <c r="D8" s="385" t="s">
        <v>4617</v>
      </c>
      <c r="E8" s="384" t="s">
        <v>4509</v>
      </c>
      <c r="F8" s="386" t="s">
        <v>4400</v>
      </c>
      <c r="G8" s="180" t="s">
        <v>4387</v>
      </c>
      <c r="H8" s="201" t="s">
        <v>71</v>
      </c>
      <c r="I8" s="180" t="s">
        <v>77</v>
      </c>
      <c r="J8" s="372">
        <v>299</v>
      </c>
      <c r="K8" s="370">
        <f t="shared" si="0"/>
        <v>20.930000000000007</v>
      </c>
      <c r="L8" s="370">
        <f t="shared" si="1"/>
        <v>319.93</v>
      </c>
      <c r="M8" s="372">
        <v>320</v>
      </c>
      <c r="N8" s="245"/>
      <c r="O8" s="183" t="s">
        <v>2817</v>
      </c>
      <c r="Q8" s="7">
        <f>100</f>
        <v>100</v>
      </c>
      <c r="R8" s="7">
        <f t="shared" si="2"/>
        <v>50</v>
      </c>
      <c r="S8" s="7">
        <f t="shared" si="3"/>
        <v>20</v>
      </c>
      <c r="T8" s="7">
        <f t="shared" si="4"/>
        <v>30</v>
      </c>
      <c r="V8" s="424" t="s">
        <v>24</v>
      </c>
      <c r="W8" s="424"/>
      <c r="X8" s="11">
        <f>X4*15/100</f>
        <v>855</v>
      </c>
      <c r="Y8" s="33"/>
      <c r="Z8" s="33"/>
      <c r="AA8" s="33"/>
      <c r="AB8" s="33"/>
      <c r="AC8" s="95"/>
    </row>
    <row r="9" spans="1:29" s="5" customFormat="1" ht="22.95" customHeight="1">
      <c r="A9" s="35">
        <v>7</v>
      </c>
      <c r="B9" s="381">
        <v>243923</v>
      </c>
      <c r="C9" s="384" t="s">
        <v>100</v>
      </c>
      <c r="D9" s="385" t="s">
        <v>4618</v>
      </c>
      <c r="E9" s="384" t="s">
        <v>371</v>
      </c>
      <c r="F9" s="386" t="s">
        <v>4401</v>
      </c>
      <c r="G9" s="180" t="s">
        <v>4387</v>
      </c>
      <c r="H9" s="201" t="s">
        <v>71</v>
      </c>
      <c r="I9" s="180" t="s">
        <v>109</v>
      </c>
      <c r="J9" s="372">
        <v>599</v>
      </c>
      <c r="K9" s="370">
        <f t="shared" si="0"/>
        <v>41.930000000000064</v>
      </c>
      <c r="L9" s="370">
        <f t="shared" si="1"/>
        <v>640.93000000000006</v>
      </c>
      <c r="M9" s="372">
        <v>640.92999999999995</v>
      </c>
      <c r="N9" s="245"/>
      <c r="O9" s="183" t="s">
        <v>2817</v>
      </c>
      <c r="Q9" s="7">
        <f>100</f>
        <v>100</v>
      </c>
      <c r="R9" s="7">
        <f t="shared" si="2"/>
        <v>50</v>
      </c>
      <c r="S9" s="7">
        <f t="shared" si="3"/>
        <v>20</v>
      </c>
      <c r="T9" s="7">
        <f t="shared" si="4"/>
        <v>30</v>
      </c>
      <c r="V9" s="424" t="s">
        <v>25</v>
      </c>
      <c r="W9" s="424"/>
      <c r="X9" s="11">
        <f>X4*3/100</f>
        <v>171</v>
      </c>
      <c r="Y9" s="33"/>
      <c r="Z9" s="33"/>
      <c r="AA9" s="33"/>
      <c r="AB9" s="33"/>
      <c r="AC9" s="95"/>
    </row>
    <row r="10" spans="1:29" s="5" customFormat="1" ht="22.95" customHeight="1">
      <c r="A10" s="35">
        <v>8</v>
      </c>
      <c r="B10" s="381">
        <v>243923</v>
      </c>
      <c r="C10" s="384" t="s">
        <v>100</v>
      </c>
      <c r="D10" s="385" t="s">
        <v>4619</v>
      </c>
      <c r="E10" s="384" t="s">
        <v>4510</v>
      </c>
      <c r="F10" s="386" t="s">
        <v>4402</v>
      </c>
      <c r="G10" s="180" t="s">
        <v>4387</v>
      </c>
      <c r="H10" s="201" t="s">
        <v>71</v>
      </c>
      <c r="I10" s="180" t="s">
        <v>72</v>
      </c>
      <c r="J10" s="372">
        <v>399</v>
      </c>
      <c r="K10" s="370">
        <f t="shared" si="0"/>
        <v>27.930000000000007</v>
      </c>
      <c r="L10" s="370">
        <f t="shared" si="1"/>
        <v>426.93</v>
      </c>
      <c r="M10" s="372">
        <v>426.93</v>
      </c>
      <c r="N10" s="245"/>
      <c r="O10" s="183" t="s">
        <v>2817</v>
      </c>
      <c r="Q10" s="7">
        <f>100</f>
        <v>100</v>
      </c>
      <c r="R10" s="7">
        <f t="shared" si="2"/>
        <v>50</v>
      </c>
      <c r="S10" s="7">
        <f t="shared" si="3"/>
        <v>20</v>
      </c>
      <c r="T10" s="7">
        <f t="shared" si="4"/>
        <v>30</v>
      </c>
      <c r="V10" s="421" t="s">
        <v>26</v>
      </c>
      <c r="W10" s="421"/>
      <c r="X10" s="22">
        <f>SUM(S118)</f>
        <v>2280</v>
      </c>
      <c r="Y10" s="33"/>
      <c r="Z10" s="33"/>
      <c r="AA10" s="33"/>
      <c r="AB10" s="33"/>
      <c r="AC10" s="95"/>
    </row>
    <row r="11" spans="1:29" s="5" customFormat="1" ht="22.95" customHeight="1">
      <c r="A11" s="35">
        <v>9</v>
      </c>
      <c r="B11" s="381">
        <v>243923</v>
      </c>
      <c r="C11" s="384" t="s">
        <v>100</v>
      </c>
      <c r="D11" s="385" t="s">
        <v>4620</v>
      </c>
      <c r="E11" s="384" t="s">
        <v>4511</v>
      </c>
      <c r="F11" s="386" t="s">
        <v>4403</v>
      </c>
      <c r="G11" s="180" t="s">
        <v>4387</v>
      </c>
      <c r="H11" s="201" t="s">
        <v>71</v>
      </c>
      <c r="I11" s="180" t="s">
        <v>77</v>
      </c>
      <c r="J11" s="372">
        <v>299</v>
      </c>
      <c r="K11" s="370">
        <f t="shared" si="0"/>
        <v>20.930000000000007</v>
      </c>
      <c r="L11" s="370">
        <f t="shared" si="1"/>
        <v>319.93</v>
      </c>
      <c r="M11" s="372">
        <v>320</v>
      </c>
      <c r="N11" s="245"/>
      <c r="O11" s="245" t="s">
        <v>91</v>
      </c>
      <c r="Q11" s="7">
        <f>100</f>
        <v>100</v>
      </c>
      <c r="R11" s="7">
        <f t="shared" si="2"/>
        <v>50</v>
      </c>
      <c r="S11" s="7">
        <f t="shared" si="3"/>
        <v>20</v>
      </c>
      <c r="T11" s="7">
        <f t="shared" si="4"/>
        <v>30</v>
      </c>
      <c r="V11" s="424" t="s">
        <v>27</v>
      </c>
      <c r="W11" s="424"/>
      <c r="X11" s="11">
        <f>SUM(X10)</f>
        <v>2280</v>
      </c>
      <c r="Y11" s="33"/>
      <c r="Z11" s="33"/>
      <c r="AA11" s="33"/>
      <c r="AB11" s="33"/>
      <c r="AC11" s="95"/>
    </row>
    <row r="12" spans="1:29" s="5" customFormat="1" ht="22.95" customHeight="1">
      <c r="A12" s="35">
        <v>10</v>
      </c>
      <c r="B12" s="381">
        <v>243924</v>
      </c>
      <c r="C12" s="384" t="s">
        <v>100</v>
      </c>
      <c r="D12" s="385" t="s">
        <v>4621</v>
      </c>
      <c r="E12" s="384" t="s">
        <v>4512</v>
      </c>
      <c r="F12" s="386" t="s">
        <v>4404</v>
      </c>
      <c r="G12" s="180" t="s">
        <v>4387</v>
      </c>
      <c r="H12" s="201" t="s">
        <v>71</v>
      </c>
      <c r="I12" s="180" t="s">
        <v>109</v>
      </c>
      <c r="J12" s="372">
        <v>599</v>
      </c>
      <c r="K12" s="370">
        <f t="shared" si="0"/>
        <v>41.930000000000064</v>
      </c>
      <c r="L12" s="370">
        <f t="shared" si="1"/>
        <v>640.93000000000006</v>
      </c>
      <c r="M12" s="372">
        <v>640.92999999999995</v>
      </c>
      <c r="N12" s="245"/>
      <c r="O12" s="183" t="s">
        <v>23</v>
      </c>
      <c r="Q12" s="7">
        <f>100</f>
        <v>100</v>
      </c>
      <c r="R12" s="7">
        <f t="shared" si="2"/>
        <v>50</v>
      </c>
      <c r="S12" s="7">
        <f t="shared" si="3"/>
        <v>20</v>
      </c>
      <c r="T12" s="7">
        <f t="shared" si="4"/>
        <v>30</v>
      </c>
      <c r="V12" s="421" t="s">
        <v>28</v>
      </c>
      <c r="W12" s="421"/>
      <c r="X12" s="22">
        <f>SUM(T118)</f>
        <v>3420</v>
      </c>
      <c r="Y12" s="33"/>
      <c r="Z12" s="33"/>
      <c r="AA12" s="33"/>
      <c r="AB12" s="33"/>
    </row>
    <row r="13" spans="1:29" s="5" customFormat="1" ht="22.95" customHeight="1">
      <c r="A13" s="35">
        <v>11</v>
      </c>
      <c r="B13" s="381">
        <v>243924</v>
      </c>
      <c r="C13" s="384" t="s">
        <v>100</v>
      </c>
      <c r="D13" s="385" t="s">
        <v>4622</v>
      </c>
      <c r="E13" s="384" t="s">
        <v>4513</v>
      </c>
      <c r="F13" s="386" t="s">
        <v>4405</v>
      </c>
      <c r="G13" s="180" t="s">
        <v>4387</v>
      </c>
      <c r="H13" s="201" t="s">
        <v>71</v>
      </c>
      <c r="I13" s="180" t="s">
        <v>77</v>
      </c>
      <c r="J13" s="372">
        <v>299</v>
      </c>
      <c r="K13" s="370">
        <f t="shared" si="0"/>
        <v>20.930000000000007</v>
      </c>
      <c r="L13" s="370">
        <f t="shared" si="1"/>
        <v>319.93</v>
      </c>
      <c r="M13" s="372">
        <v>319.93</v>
      </c>
      <c r="N13" s="245"/>
      <c r="O13" s="383" t="s">
        <v>3191</v>
      </c>
      <c r="Q13" s="7">
        <f>100</f>
        <v>100</v>
      </c>
      <c r="R13" s="7">
        <f t="shared" si="2"/>
        <v>50</v>
      </c>
      <c r="S13" s="7">
        <f t="shared" si="3"/>
        <v>20</v>
      </c>
      <c r="T13" s="7">
        <f t="shared" si="4"/>
        <v>30</v>
      </c>
      <c r="V13" s="424" t="s">
        <v>22</v>
      </c>
      <c r="W13" s="424"/>
      <c r="X13" s="24">
        <f>SUM(T13,T42)</f>
        <v>60</v>
      </c>
      <c r="Y13" s="33"/>
      <c r="Z13" s="33"/>
      <c r="AA13" s="33"/>
      <c r="AB13" s="33"/>
    </row>
    <row r="14" spans="1:29" s="5" customFormat="1" ht="22.95" customHeight="1">
      <c r="A14" s="35">
        <v>12</v>
      </c>
      <c r="B14" s="381">
        <v>243924</v>
      </c>
      <c r="C14" s="384" t="s">
        <v>262</v>
      </c>
      <c r="D14" s="385" t="s">
        <v>4623</v>
      </c>
      <c r="E14" s="384" t="s">
        <v>4514</v>
      </c>
      <c r="F14" s="386" t="s">
        <v>4406</v>
      </c>
      <c r="G14" s="180" t="s">
        <v>499</v>
      </c>
      <c r="H14" s="201" t="s">
        <v>71</v>
      </c>
      <c r="I14" s="180" t="s">
        <v>72</v>
      </c>
      <c r="J14" s="372">
        <v>299</v>
      </c>
      <c r="K14" s="370">
        <f t="shared" si="0"/>
        <v>20.930000000000007</v>
      </c>
      <c r="L14" s="370">
        <f t="shared" si="1"/>
        <v>319.93</v>
      </c>
      <c r="M14" s="372">
        <v>319.93</v>
      </c>
      <c r="N14" s="245"/>
      <c r="O14" s="245" t="s">
        <v>91</v>
      </c>
      <c r="Q14" s="7">
        <f>100</f>
        <v>100</v>
      </c>
      <c r="R14" s="7">
        <f t="shared" si="2"/>
        <v>50</v>
      </c>
      <c r="S14" s="7">
        <f t="shared" si="3"/>
        <v>20</v>
      </c>
      <c r="T14" s="7">
        <f t="shared" si="4"/>
        <v>30</v>
      </c>
      <c r="V14" s="424" t="s">
        <v>23</v>
      </c>
      <c r="W14" s="424"/>
      <c r="X14" s="24">
        <f>SUM(T6,T12,T22,T27,T29:T31,T38:T39,T46,T66,T68:T69,T75,T92,T100,T104,T114)</f>
        <v>540</v>
      </c>
      <c r="Y14" s="33"/>
      <c r="Z14" s="33"/>
      <c r="AA14" s="33"/>
      <c r="AB14" s="33"/>
    </row>
    <row r="15" spans="1:29" s="5" customFormat="1" ht="22.95" customHeight="1">
      <c r="A15" s="35">
        <v>13</v>
      </c>
      <c r="B15" s="381">
        <v>243924</v>
      </c>
      <c r="C15" s="384" t="s">
        <v>100</v>
      </c>
      <c r="D15" s="385" t="s">
        <v>4624</v>
      </c>
      <c r="E15" s="384" t="s">
        <v>4515</v>
      </c>
      <c r="F15" s="386" t="s">
        <v>4407</v>
      </c>
      <c r="G15" s="180" t="s">
        <v>4387</v>
      </c>
      <c r="H15" s="201" t="s">
        <v>71</v>
      </c>
      <c r="I15" s="180" t="s">
        <v>77</v>
      </c>
      <c r="J15" s="372">
        <v>299</v>
      </c>
      <c r="K15" s="370">
        <f t="shared" si="0"/>
        <v>20.930000000000007</v>
      </c>
      <c r="L15" s="370">
        <f t="shared" si="1"/>
        <v>319.93</v>
      </c>
      <c r="M15" s="372">
        <v>319.93</v>
      </c>
      <c r="N15" s="245"/>
      <c r="O15" s="245" t="s">
        <v>91</v>
      </c>
      <c r="Q15" s="7">
        <f>100</f>
        <v>100</v>
      </c>
      <c r="R15" s="7">
        <f t="shared" si="2"/>
        <v>50</v>
      </c>
      <c r="S15" s="7">
        <f t="shared" si="3"/>
        <v>20</v>
      </c>
      <c r="T15" s="7">
        <f t="shared" si="4"/>
        <v>30</v>
      </c>
      <c r="V15" s="424" t="s">
        <v>24</v>
      </c>
      <c r="W15" s="424"/>
      <c r="X15" s="24">
        <f>SUM(T5,T8:T10,T17,T19,T23,T25,T32:T34,T43:T45,T56,T58,T60:T61,T63,T65,T67,T72,T74,T81,T84,T86:T88,T90,T96,T101,T106,T109,T111:T113)</f>
        <v>1080</v>
      </c>
      <c r="Y15" s="33"/>
      <c r="Z15" s="33"/>
      <c r="AA15" s="33"/>
      <c r="AB15" s="33"/>
    </row>
    <row r="16" spans="1:29" s="5" customFormat="1" ht="22.95" customHeight="1">
      <c r="A16" s="35">
        <v>14</v>
      </c>
      <c r="B16" s="381">
        <v>243924</v>
      </c>
      <c r="C16" s="384" t="s">
        <v>100</v>
      </c>
      <c r="D16" s="385" t="s">
        <v>4625</v>
      </c>
      <c r="E16" s="384" t="s">
        <v>4515</v>
      </c>
      <c r="F16" s="386" t="s">
        <v>4408</v>
      </c>
      <c r="G16" s="180" t="s">
        <v>4387</v>
      </c>
      <c r="H16" s="201" t="s">
        <v>71</v>
      </c>
      <c r="I16" s="180" t="s">
        <v>77</v>
      </c>
      <c r="J16" s="372">
        <v>299</v>
      </c>
      <c r="K16" s="370">
        <f t="shared" si="0"/>
        <v>20.930000000000007</v>
      </c>
      <c r="L16" s="370">
        <f t="shared" si="1"/>
        <v>319.93</v>
      </c>
      <c r="M16" s="372">
        <v>319.93</v>
      </c>
      <c r="N16" s="245"/>
      <c r="O16" s="245" t="s">
        <v>91</v>
      </c>
      <c r="Q16" s="7">
        <f>100</f>
        <v>100</v>
      </c>
      <c r="R16" s="7">
        <f t="shared" si="2"/>
        <v>50</v>
      </c>
      <c r="S16" s="7">
        <f t="shared" si="3"/>
        <v>20</v>
      </c>
      <c r="T16" s="7">
        <f t="shared" si="4"/>
        <v>30</v>
      </c>
      <c r="V16" s="424" t="s">
        <v>25</v>
      </c>
      <c r="W16" s="424"/>
      <c r="X16" s="24">
        <f>SUM(T24,T28,T37,T64,T78:T79)</f>
        <v>180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382">
        <v>243926</v>
      </c>
      <c r="C17" s="384" t="s">
        <v>100</v>
      </c>
      <c r="D17" s="385" t="s">
        <v>4626</v>
      </c>
      <c r="E17" s="384" t="s">
        <v>4516</v>
      </c>
      <c r="F17" s="386" t="s">
        <v>4409</v>
      </c>
      <c r="G17" s="180" t="s">
        <v>4387</v>
      </c>
      <c r="H17" s="201" t="s">
        <v>71</v>
      </c>
      <c r="I17" s="180" t="s">
        <v>77</v>
      </c>
      <c r="J17" s="372">
        <v>299</v>
      </c>
      <c r="K17" s="370">
        <f t="shared" si="0"/>
        <v>20.930000000000007</v>
      </c>
      <c r="L17" s="370">
        <f t="shared" si="1"/>
        <v>319.93</v>
      </c>
      <c r="M17" s="372">
        <v>319.93</v>
      </c>
      <c r="N17" s="245"/>
      <c r="O17" s="183" t="s">
        <v>2817</v>
      </c>
      <c r="Q17" s="7">
        <f>100</f>
        <v>100</v>
      </c>
      <c r="R17" s="7">
        <f t="shared" si="2"/>
        <v>50</v>
      </c>
      <c r="S17" s="7">
        <f t="shared" si="3"/>
        <v>20</v>
      </c>
      <c r="T17" s="7">
        <f t="shared" si="4"/>
        <v>30</v>
      </c>
      <c r="V17" s="424" t="s">
        <v>27</v>
      </c>
      <c r="W17" s="424"/>
      <c r="X17" s="24">
        <f>SUM(T3:T4,T7,T11,T14:T16,T18,T20:T21,T26,T35:T36,T40:T41,T47:T52,T53:T55,T57,T59,T62,T70:T71,T73,T76:T77,T80,T82:T83,T85,T89,T91,T93:T95,T97:T99,T102:T103,T105,T107,T108,T110,T115:T116)</f>
        <v>1560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382">
        <v>243926</v>
      </c>
      <c r="C18" s="384" t="s">
        <v>100</v>
      </c>
      <c r="D18" s="385" t="s">
        <v>4627</v>
      </c>
      <c r="E18" s="384" t="s">
        <v>4517</v>
      </c>
      <c r="F18" s="386" t="s">
        <v>4410</v>
      </c>
      <c r="G18" s="180" t="s">
        <v>4387</v>
      </c>
      <c r="H18" s="201" t="s">
        <v>71</v>
      </c>
      <c r="I18" s="180" t="s">
        <v>77</v>
      </c>
      <c r="J18" s="372">
        <v>299</v>
      </c>
      <c r="K18" s="370">
        <f t="shared" si="0"/>
        <v>20.930000000000007</v>
      </c>
      <c r="L18" s="370">
        <f t="shared" si="1"/>
        <v>319.93</v>
      </c>
      <c r="M18" s="372">
        <v>319.93</v>
      </c>
      <c r="N18" s="245"/>
      <c r="O18" s="245" t="s">
        <v>91</v>
      </c>
      <c r="Q18" s="7">
        <f>100</f>
        <v>100</v>
      </c>
      <c r="R18" s="7">
        <f t="shared" si="2"/>
        <v>50</v>
      </c>
      <c r="S18" s="7">
        <f t="shared" si="3"/>
        <v>20</v>
      </c>
      <c r="T18" s="7">
        <f t="shared" si="4"/>
        <v>30</v>
      </c>
      <c r="V18" s="437" t="s">
        <v>19</v>
      </c>
      <c r="W18" s="438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382">
        <v>243926</v>
      </c>
      <c r="C19" s="384" t="s">
        <v>100</v>
      </c>
      <c r="D19" s="385" t="s">
        <v>4628</v>
      </c>
      <c r="E19" s="384" t="s">
        <v>4518</v>
      </c>
      <c r="F19" s="386" t="s">
        <v>4411</v>
      </c>
      <c r="G19" s="180" t="s">
        <v>4387</v>
      </c>
      <c r="H19" s="201" t="s">
        <v>71</v>
      </c>
      <c r="I19" s="180" t="s">
        <v>77</v>
      </c>
      <c r="J19" s="372">
        <v>299</v>
      </c>
      <c r="K19" s="370">
        <f t="shared" si="0"/>
        <v>20.930000000000007</v>
      </c>
      <c r="L19" s="370">
        <f t="shared" si="1"/>
        <v>319.93</v>
      </c>
      <c r="M19" s="372">
        <v>319.93</v>
      </c>
      <c r="N19" s="245"/>
      <c r="O19" s="183" t="s">
        <v>2817</v>
      </c>
      <c r="Q19" s="7">
        <f>100</f>
        <v>100</v>
      </c>
      <c r="R19" s="7">
        <f t="shared" si="2"/>
        <v>50</v>
      </c>
      <c r="S19" s="7">
        <f t="shared" si="3"/>
        <v>20</v>
      </c>
      <c r="T19" s="7">
        <f t="shared" si="4"/>
        <v>30</v>
      </c>
      <c r="V19" s="419" t="s">
        <v>52</v>
      </c>
      <c r="W19" s="420"/>
      <c r="X19" s="24"/>
      <c r="Y19" s="33"/>
      <c r="Z19" s="33"/>
      <c r="AA19" s="33"/>
      <c r="AB19" s="33"/>
    </row>
    <row r="20" spans="1:28" s="5" customFormat="1" ht="22.95" customHeight="1">
      <c r="A20" s="35">
        <v>18</v>
      </c>
      <c r="B20" s="382">
        <v>243926</v>
      </c>
      <c r="C20" s="384" t="s">
        <v>100</v>
      </c>
      <c r="D20" s="385" t="s">
        <v>4629</v>
      </c>
      <c r="E20" s="384" t="s">
        <v>4519</v>
      </c>
      <c r="F20" s="386" t="s">
        <v>4412</v>
      </c>
      <c r="G20" s="180" t="s">
        <v>4387</v>
      </c>
      <c r="H20" s="201" t="s">
        <v>71</v>
      </c>
      <c r="I20" s="180" t="s">
        <v>72</v>
      </c>
      <c r="J20" s="372">
        <v>399</v>
      </c>
      <c r="K20" s="370">
        <f t="shared" si="0"/>
        <v>27.930000000000007</v>
      </c>
      <c r="L20" s="370">
        <f t="shared" si="1"/>
        <v>426.93</v>
      </c>
      <c r="M20" s="372">
        <v>426.93</v>
      </c>
      <c r="N20" s="245"/>
      <c r="O20" s="245" t="s">
        <v>91</v>
      </c>
      <c r="Q20" s="7">
        <f>100</f>
        <v>100</v>
      </c>
      <c r="R20" s="7">
        <f t="shared" si="2"/>
        <v>50</v>
      </c>
      <c r="S20" s="7">
        <f t="shared" si="3"/>
        <v>20</v>
      </c>
      <c r="T20" s="7">
        <f t="shared" si="4"/>
        <v>30</v>
      </c>
      <c r="V20" s="419" t="s">
        <v>1953</v>
      </c>
      <c r="W20" s="420"/>
      <c r="X20" s="24"/>
      <c r="Y20" s="33"/>
      <c r="Z20" s="33"/>
      <c r="AA20" s="33"/>
      <c r="AB20" s="33"/>
    </row>
    <row r="21" spans="1:28" s="5" customFormat="1" ht="22.95" customHeight="1">
      <c r="A21" s="35">
        <v>19</v>
      </c>
      <c r="B21" s="382">
        <v>243926</v>
      </c>
      <c r="C21" s="384" t="s">
        <v>100</v>
      </c>
      <c r="D21" s="385" t="s">
        <v>4630</v>
      </c>
      <c r="E21" s="384" t="s">
        <v>4520</v>
      </c>
      <c r="F21" s="386" t="s">
        <v>4413</v>
      </c>
      <c r="G21" s="180" t="s">
        <v>4387</v>
      </c>
      <c r="H21" s="201" t="s">
        <v>71</v>
      </c>
      <c r="I21" s="180" t="s">
        <v>77</v>
      </c>
      <c r="J21" s="372">
        <v>299</v>
      </c>
      <c r="K21" s="370">
        <f t="shared" si="0"/>
        <v>20.930000000000007</v>
      </c>
      <c r="L21" s="370">
        <f t="shared" si="1"/>
        <v>319.93</v>
      </c>
      <c r="M21" s="372">
        <v>320</v>
      </c>
      <c r="N21" s="245"/>
      <c r="O21" s="245" t="s">
        <v>91</v>
      </c>
      <c r="Q21" s="7">
        <f>100</f>
        <v>100</v>
      </c>
      <c r="R21" s="7">
        <f t="shared" si="2"/>
        <v>50</v>
      </c>
      <c r="S21" s="7">
        <f t="shared" si="3"/>
        <v>20</v>
      </c>
      <c r="T21" s="7">
        <f t="shared" si="4"/>
        <v>30</v>
      </c>
      <c r="V21" s="437" t="s">
        <v>1965</v>
      </c>
      <c r="W21" s="438"/>
      <c r="X21" s="24"/>
      <c r="Y21" s="33"/>
      <c r="Z21" s="33"/>
      <c r="AA21" s="33"/>
      <c r="AB21" s="33"/>
    </row>
    <row r="22" spans="1:28" s="5" customFormat="1" ht="22.95" customHeight="1">
      <c r="A22" s="35">
        <v>20</v>
      </c>
      <c r="B22" s="382">
        <v>243926</v>
      </c>
      <c r="C22" s="384" t="s">
        <v>100</v>
      </c>
      <c r="D22" s="385" t="s">
        <v>4631</v>
      </c>
      <c r="E22" s="384" t="s">
        <v>4521</v>
      </c>
      <c r="F22" s="386" t="s">
        <v>4414</v>
      </c>
      <c r="G22" s="180" t="s">
        <v>4387</v>
      </c>
      <c r="H22" s="201" t="s">
        <v>71</v>
      </c>
      <c r="I22" s="180" t="s">
        <v>77</v>
      </c>
      <c r="J22" s="372">
        <v>299</v>
      </c>
      <c r="K22" s="370">
        <f t="shared" si="0"/>
        <v>20.930000000000007</v>
      </c>
      <c r="L22" s="370">
        <f t="shared" si="1"/>
        <v>319.93</v>
      </c>
      <c r="M22" s="372">
        <v>319.93</v>
      </c>
      <c r="N22" s="245"/>
      <c r="O22" s="183" t="s">
        <v>23</v>
      </c>
      <c r="Q22" s="7">
        <f>100</f>
        <v>100</v>
      </c>
      <c r="R22" s="7">
        <f t="shared" si="2"/>
        <v>50</v>
      </c>
      <c r="S22" s="7">
        <f t="shared" si="3"/>
        <v>20</v>
      </c>
      <c r="T22" s="7">
        <f t="shared" si="4"/>
        <v>30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382">
        <v>243926</v>
      </c>
      <c r="C23" s="384" t="s">
        <v>100</v>
      </c>
      <c r="D23" s="385" t="s">
        <v>4632</v>
      </c>
      <c r="E23" s="384" t="s">
        <v>4522</v>
      </c>
      <c r="F23" s="386" t="s">
        <v>4415</v>
      </c>
      <c r="G23" s="180" t="s">
        <v>4387</v>
      </c>
      <c r="H23" s="201" t="s">
        <v>71</v>
      </c>
      <c r="I23" s="180" t="s">
        <v>77</v>
      </c>
      <c r="J23" s="372">
        <v>299</v>
      </c>
      <c r="K23" s="370">
        <f t="shared" si="0"/>
        <v>20.930000000000007</v>
      </c>
      <c r="L23" s="370">
        <f t="shared" si="1"/>
        <v>319.93</v>
      </c>
      <c r="M23" s="372">
        <v>319.93</v>
      </c>
      <c r="N23" s="245"/>
      <c r="O23" s="183" t="s">
        <v>2817</v>
      </c>
      <c r="Q23" s="7">
        <f>100</f>
        <v>100</v>
      </c>
      <c r="R23" s="7">
        <f t="shared" si="2"/>
        <v>50</v>
      </c>
      <c r="S23" s="7">
        <f t="shared" si="3"/>
        <v>20</v>
      </c>
      <c r="T23" s="7">
        <f t="shared" si="4"/>
        <v>30</v>
      </c>
      <c r="V23" s="418" t="s">
        <v>29</v>
      </c>
      <c r="W23" s="418"/>
      <c r="X23" s="418"/>
      <c r="Y23" s="418"/>
      <c r="Z23" s="418"/>
      <c r="AA23" s="418"/>
      <c r="AB23" s="418"/>
    </row>
    <row r="24" spans="1:28" s="5" customFormat="1" ht="22.95" customHeight="1">
      <c r="A24" s="35">
        <v>22</v>
      </c>
      <c r="B24" s="382">
        <v>243926</v>
      </c>
      <c r="C24" s="384" t="s">
        <v>260</v>
      </c>
      <c r="D24" s="385" t="s">
        <v>4633</v>
      </c>
      <c r="E24" s="384" t="s">
        <v>4523</v>
      </c>
      <c r="F24" s="386" t="s">
        <v>4416</v>
      </c>
      <c r="G24" s="180" t="s">
        <v>4726</v>
      </c>
      <c r="H24" s="201" t="s">
        <v>71</v>
      </c>
      <c r="I24" s="180" t="s">
        <v>72</v>
      </c>
      <c r="J24" s="372">
        <v>299</v>
      </c>
      <c r="K24" s="370">
        <f t="shared" si="0"/>
        <v>20.930000000000007</v>
      </c>
      <c r="L24" s="370">
        <f t="shared" si="1"/>
        <v>319.93</v>
      </c>
      <c r="M24" s="372">
        <v>320</v>
      </c>
      <c r="N24" s="245"/>
      <c r="O24" s="383" t="s">
        <v>489</v>
      </c>
      <c r="Q24" s="7">
        <f>100</f>
        <v>100</v>
      </c>
      <c r="R24" s="7">
        <f t="shared" si="2"/>
        <v>50</v>
      </c>
      <c r="S24" s="7">
        <f t="shared" si="3"/>
        <v>20</v>
      </c>
      <c r="T24" s="7">
        <f t="shared" si="4"/>
        <v>30</v>
      </c>
      <c r="V24" s="295" t="s">
        <v>30</v>
      </c>
      <c r="W24" s="295" t="s">
        <v>31</v>
      </c>
      <c r="X24" s="295" t="s">
        <v>32</v>
      </c>
      <c r="Y24" s="12" t="s">
        <v>33</v>
      </c>
      <c r="Z24" s="295" t="s">
        <v>34</v>
      </c>
      <c r="AA24" s="295" t="s">
        <v>18</v>
      </c>
      <c r="AB24" s="295" t="s">
        <v>35</v>
      </c>
    </row>
    <row r="25" spans="1:28" s="5" customFormat="1" ht="22.95" customHeight="1">
      <c r="A25" s="35">
        <v>23</v>
      </c>
      <c r="B25" s="382">
        <v>243926</v>
      </c>
      <c r="C25" s="384" t="s">
        <v>4274</v>
      </c>
      <c r="D25" s="385" t="s">
        <v>4634</v>
      </c>
      <c r="E25" s="384" t="s">
        <v>4524</v>
      </c>
      <c r="F25" s="388" t="s">
        <v>4746</v>
      </c>
      <c r="G25" s="180" t="s">
        <v>4727</v>
      </c>
      <c r="H25" s="201" t="s">
        <v>71</v>
      </c>
      <c r="I25" s="180" t="s">
        <v>72</v>
      </c>
      <c r="J25" s="372">
        <v>399</v>
      </c>
      <c r="K25" s="370">
        <f t="shared" si="0"/>
        <v>27.930000000000007</v>
      </c>
      <c r="L25" s="370">
        <f t="shared" si="1"/>
        <v>426.93</v>
      </c>
      <c r="M25" s="372">
        <v>426.93</v>
      </c>
      <c r="N25" s="245"/>
      <c r="O25" s="183" t="s">
        <v>2817</v>
      </c>
      <c r="Q25" s="7">
        <f>100</f>
        <v>100</v>
      </c>
      <c r="R25" s="7">
        <f t="shared" si="2"/>
        <v>50</v>
      </c>
      <c r="S25" s="7">
        <f t="shared" si="3"/>
        <v>20</v>
      </c>
      <c r="T25" s="7">
        <f t="shared" si="4"/>
        <v>30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915</v>
      </c>
      <c r="AB25" s="32">
        <f>SUM(AA25)</f>
        <v>915</v>
      </c>
    </row>
    <row r="26" spans="1:28" s="5" customFormat="1" ht="22.95" customHeight="1">
      <c r="A26" s="35">
        <v>24</v>
      </c>
      <c r="B26" s="382">
        <v>243926</v>
      </c>
      <c r="C26" s="384" t="s">
        <v>68</v>
      </c>
      <c r="D26" s="385" t="s">
        <v>4635</v>
      </c>
      <c r="E26" s="384" t="s">
        <v>4525</v>
      </c>
      <c r="F26" s="386" t="s">
        <v>4417</v>
      </c>
      <c r="G26" s="180" t="s">
        <v>4728</v>
      </c>
      <c r="H26" s="201" t="s">
        <v>71</v>
      </c>
      <c r="I26" s="180" t="s">
        <v>77</v>
      </c>
      <c r="J26" s="372">
        <v>299</v>
      </c>
      <c r="K26" s="370">
        <f t="shared" si="0"/>
        <v>20.930000000000007</v>
      </c>
      <c r="L26" s="370">
        <f t="shared" si="1"/>
        <v>319.93</v>
      </c>
      <c r="M26" s="372">
        <v>319.93</v>
      </c>
      <c r="N26" s="245"/>
      <c r="O26" s="245" t="s">
        <v>91</v>
      </c>
      <c r="Q26" s="7">
        <f>100</f>
        <v>100</v>
      </c>
      <c r="R26" s="7">
        <f t="shared" si="2"/>
        <v>50</v>
      </c>
      <c r="S26" s="7">
        <f t="shared" si="3"/>
        <v>20</v>
      </c>
      <c r="T26" s="7">
        <f t="shared" si="4"/>
        <v>30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2964</v>
      </c>
      <c r="AB26" s="32">
        <f t="shared" ref="AA26:AB35" si="5">SUM(AA26)</f>
        <v>2964</v>
      </c>
    </row>
    <row r="27" spans="1:28" s="5" customFormat="1" ht="22.95" customHeight="1">
      <c r="A27" s="35">
        <v>25</v>
      </c>
      <c r="B27" s="382">
        <v>243926</v>
      </c>
      <c r="C27" s="384" t="s">
        <v>113</v>
      </c>
      <c r="D27" s="385" t="s">
        <v>4636</v>
      </c>
      <c r="E27" s="384" t="s">
        <v>4526</v>
      </c>
      <c r="F27" s="388" t="s">
        <v>4745</v>
      </c>
      <c r="G27" s="180" t="s">
        <v>4729</v>
      </c>
      <c r="H27" s="201" t="s">
        <v>71</v>
      </c>
      <c r="I27" s="180" t="s">
        <v>4730</v>
      </c>
      <c r="J27" s="372">
        <v>499</v>
      </c>
      <c r="K27" s="370">
        <f t="shared" si="0"/>
        <v>34.930000000000064</v>
      </c>
      <c r="L27" s="370">
        <f t="shared" si="1"/>
        <v>533.93000000000006</v>
      </c>
      <c r="M27" s="372">
        <v>533.92999999999995</v>
      </c>
      <c r="N27" s="245"/>
      <c r="O27" s="183" t="s">
        <v>23</v>
      </c>
      <c r="Q27" s="7">
        <f>100</f>
        <v>100</v>
      </c>
      <c r="R27" s="7">
        <f t="shared" si="2"/>
        <v>50</v>
      </c>
      <c r="S27" s="7">
        <f t="shared" si="3"/>
        <v>20</v>
      </c>
      <c r="T27" s="7">
        <f t="shared" si="4"/>
        <v>30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1395</v>
      </c>
      <c r="AB27" s="32">
        <f t="shared" si="5"/>
        <v>1395</v>
      </c>
    </row>
    <row r="28" spans="1:28" s="5" customFormat="1" ht="22.95" customHeight="1">
      <c r="A28" s="35">
        <v>26</v>
      </c>
      <c r="B28" s="381">
        <v>243927</v>
      </c>
      <c r="C28" s="384" t="s">
        <v>260</v>
      </c>
      <c r="D28" s="385" t="s">
        <v>4637</v>
      </c>
      <c r="E28" s="384" t="s">
        <v>4527</v>
      </c>
      <c r="F28" s="386" t="s">
        <v>4418</v>
      </c>
      <c r="G28" s="180" t="s">
        <v>4731</v>
      </c>
      <c r="H28" s="201" t="s">
        <v>71</v>
      </c>
      <c r="I28" s="180" t="s">
        <v>72</v>
      </c>
      <c r="J28" s="372">
        <v>299</v>
      </c>
      <c r="K28" s="370">
        <f t="shared" si="0"/>
        <v>20.930000000000007</v>
      </c>
      <c r="L28" s="370">
        <f t="shared" si="1"/>
        <v>319.93</v>
      </c>
      <c r="M28" s="372">
        <v>319.93</v>
      </c>
      <c r="N28" s="245"/>
      <c r="O28" s="383" t="s">
        <v>489</v>
      </c>
      <c r="Q28" s="7">
        <f>100</f>
        <v>100</v>
      </c>
      <c r="R28" s="7">
        <f t="shared" si="2"/>
        <v>50</v>
      </c>
      <c r="S28" s="7">
        <f t="shared" si="3"/>
        <v>20</v>
      </c>
      <c r="T28" s="7">
        <f t="shared" si="4"/>
        <v>30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1935</v>
      </c>
      <c r="AB28" s="32">
        <f t="shared" si="5"/>
        <v>1935</v>
      </c>
    </row>
    <row r="29" spans="1:28" s="5" customFormat="1" ht="22.95" customHeight="1">
      <c r="A29" s="35">
        <v>27</v>
      </c>
      <c r="B29" s="381">
        <v>243927</v>
      </c>
      <c r="C29" s="384" t="s">
        <v>262</v>
      </c>
      <c r="D29" s="385" t="s">
        <v>4638</v>
      </c>
      <c r="E29" s="384" t="s">
        <v>4528</v>
      </c>
      <c r="F29" s="386" t="s">
        <v>4419</v>
      </c>
      <c r="G29" s="180" t="s">
        <v>500</v>
      </c>
      <c r="H29" s="201" t="s">
        <v>71</v>
      </c>
      <c r="I29" s="180" t="s">
        <v>4730</v>
      </c>
      <c r="J29" s="372">
        <v>399</v>
      </c>
      <c r="K29" s="370">
        <f t="shared" si="0"/>
        <v>27.930000000000007</v>
      </c>
      <c r="L29" s="370">
        <f t="shared" si="1"/>
        <v>426.93</v>
      </c>
      <c r="M29" s="372">
        <v>426.93</v>
      </c>
      <c r="N29" s="245"/>
      <c r="O29" s="183" t="s">
        <v>23</v>
      </c>
      <c r="Q29" s="7">
        <f>100</f>
        <v>100</v>
      </c>
      <c r="R29" s="7">
        <f t="shared" si="2"/>
        <v>50</v>
      </c>
      <c r="S29" s="7">
        <f t="shared" si="3"/>
        <v>20</v>
      </c>
      <c r="T29" s="7">
        <f t="shared" si="4"/>
        <v>30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351</v>
      </c>
      <c r="AB29" s="32">
        <f t="shared" si="5"/>
        <v>351</v>
      </c>
    </row>
    <row r="30" spans="1:28" s="5" customFormat="1" ht="22.95" customHeight="1">
      <c r="A30" s="35">
        <v>28</v>
      </c>
      <c r="B30" s="381">
        <v>243927</v>
      </c>
      <c r="C30" s="384" t="s">
        <v>68</v>
      </c>
      <c r="D30" s="385" t="s">
        <v>4639</v>
      </c>
      <c r="E30" s="384" t="s">
        <v>4529</v>
      </c>
      <c r="F30" s="386" t="s">
        <v>4420</v>
      </c>
      <c r="G30" s="180" t="s">
        <v>1959</v>
      </c>
      <c r="H30" s="201" t="s">
        <v>71</v>
      </c>
      <c r="I30" s="180" t="s">
        <v>77</v>
      </c>
      <c r="J30" s="372">
        <v>299</v>
      </c>
      <c r="K30" s="370">
        <f t="shared" si="0"/>
        <v>20.930000000000007</v>
      </c>
      <c r="L30" s="370">
        <f t="shared" si="1"/>
        <v>319.93</v>
      </c>
      <c r="M30" s="372">
        <v>319.93</v>
      </c>
      <c r="N30" s="245"/>
      <c r="O30" s="183" t="s">
        <v>23</v>
      </c>
      <c r="Q30" s="7">
        <f>100</f>
        <v>100</v>
      </c>
      <c r="R30" s="7">
        <f t="shared" si="2"/>
        <v>50</v>
      </c>
      <c r="S30" s="7">
        <f t="shared" si="3"/>
        <v>20</v>
      </c>
      <c r="T30" s="7">
        <f t="shared" si="4"/>
        <v>30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3840</v>
      </c>
      <c r="AB30" s="32">
        <f t="shared" si="5"/>
        <v>3840</v>
      </c>
    </row>
    <row r="31" spans="1:28" s="5" customFormat="1" ht="22.95" customHeight="1">
      <c r="A31" s="35">
        <v>29</v>
      </c>
      <c r="B31" s="381">
        <v>243927</v>
      </c>
      <c r="C31" s="384" t="s">
        <v>100</v>
      </c>
      <c r="D31" s="385" t="s">
        <v>4640</v>
      </c>
      <c r="E31" s="384" t="s">
        <v>4530</v>
      </c>
      <c r="F31" s="386" t="s">
        <v>4421</v>
      </c>
      <c r="G31" s="180" t="s">
        <v>4387</v>
      </c>
      <c r="H31" s="201" t="s">
        <v>71</v>
      </c>
      <c r="I31" s="180" t="s">
        <v>77</v>
      </c>
      <c r="J31" s="372">
        <v>299</v>
      </c>
      <c r="K31" s="370">
        <f t="shared" si="0"/>
        <v>20.930000000000007</v>
      </c>
      <c r="L31" s="370">
        <f t="shared" si="1"/>
        <v>319.93</v>
      </c>
      <c r="M31" s="372">
        <v>319.93</v>
      </c>
      <c r="N31" s="245"/>
      <c r="O31" s="183" t="s">
        <v>23</v>
      </c>
      <c r="Q31" s="7">
        <f>100</f>
        <v>100</v>
      </c>
      <c r="R31" s="7">
        <f t="shared" si="2"/>
        <v>50</v>
      </c>
      <c r="S31" s="7">
        <f t="shared" si="3"/>
        <v>20</v>
      </c>
      <c r="T31" s="7">
        <f t="shared" si="4"/>
        <v>30</v>
      </c>
      <c r="V31" s="30">
        <v>7</v>
      </c>
      <c r="W31" s="25" t="s">
        <v>19</v>
      </c>
      <c r="X31" s="251" t="s">
        <v>46</v>
      </c>
      <c r="Y31" s="35" t="s">
        <v>47</v>
      </c>
      <c r="Z31" s="35" t="s">
        <v>38</v>
      </c>
      <c r="AA31" s="32">
        <f t="shared" si="5"/>
        <v>0</v>
      </c>
      <c r="AB31" s="32">
        <f t="shared" si="5"/>
        <v>0</v>
      </c>
    </row>
    <row r="32" spans="1:28" s="5" customFormat="1" ht="22.95" customHeight="1">
      <c r="A32" s="35">
        <v>30</v>
      </c>
      <c r="B32" s="381">
        <v>243927</v>
      </c>
      <c r="C32" s="384" t="s">
        <v>100</v>
      </c>
      <c r="D32" s="385" t="s">
        <v>4641</v>
      </c>
      <c r="E32" s="384" t="s">
        <v>4531</v>
      </c>
      <c r="F32" s="386" t="s">
        <v>4422</v>
      </c>
      <c r="G32" s="180" t="s">
        <v>4387</v>
      </c>
      <c r="H32" s="201" t="s">
        <v>71</v>
      </c>
      <c r="I32" s="180" t="s">
        <v>77</v>
      </c>
      <c r="J32" s="372">
        <v>299</v>
      </c>
      <c r="K32" s="370">
        <f t="shared" si="0"/>
        <v>20.930000000000007</v>
      </c>
      <c r="L32" s="370">
        <f t="shared" si="1"/>
        <v>319.93</v>
      </c>
      <c r="M32" s="372">
        <v>319.93</v>
      </c>
      <c r="N32" s="245"/>
      <c r="O32" s="183" t="s">
        <v>2817</v>
      </c>
      <c r="Q32" s="7">
        <f>100</f>
        <v>100</v>
      </c>
      <c r="R32" s="7">
        <f t="shared" si="2"/>
        <v>50</v>
      </c>
      <c r="S32" s="7">
        <f t="shared" si="3"/>
        <v>20</v>
      </c>
      <c r="T32" s="7">
        <f t="shared" si="4"/>
        <v>30</v>
      </c>
      <c r="V32" s="30">
        <v>8</v>
      </c>
      <c r="W32" s="13" t="s">
        <v>52</v>
      </c>
      <c r="X32" s="252" t="s">
        <v>1966</v>
      </c>
      <c r="Y32" s="35" t="s">
        <v>54</v>
      </c>
      <c r="Z32" s="35" t="s">
        <v>38</v>
      </c>
      <c r="AA32" s="32">
        <f t="shared" si="5"/>
        <v>0</v>
      </c>
      <c r="AB32" s="32">
        <f t="shared" si="5"/>
        <v>0</v>
      </c>
    </row>
    <row r="33" spans="1:28" s="5" customFormat="1" ht="22.95" customHeight="1">
      <c r="A33" s="35">
        <v>31</v>
      </c>
      <c r="B33" s="381">
        <v>243927</v>
      </c>
      <c r="C33" s="384" t="s">
        <v>100</v>
      </c>
      <c r="D33" s="385" t="s">
        <v>4642</v>
      </c>
      <c r="E33" s="384" t="s">
        <v>662</v>
      </c>
      <c r="F33" s="386" t="s">
        <v>4423</v>
      </c>
      <c r="G33" s="180" t="s">
        <v>4387</v>
      </c>
      <c r="H33" s="201" t="s">
        <v>71</v>
      </c>
      <c r="I33" s="180" t="s">
        <v>77</v>
      </c>
      <c r="J33" s="372">
        <v>299</v>
      </c>
      <c r="K33" s="370">
        <f t="shared" si="0"/>
        <v>20.930000000000007</v>
      </c>
      <c r="L33" s="370">
        <f t="shared" si="1"/>
        <v>319.93</v>
      </c>
      <c r="M33" s="372">
        <v>319.93</v>
      </c>
      <c r="N33" s="245"/>
      <c r="O33" s="183" t="s">
        <v>2817</v>
      </c>
      <c r="Q33" s="7">
        <f>100</f>
        <v>100</v>
      </c>
      <c r="R33" s="7">
        <f t="shared" si="2"/>
        <v>50</v>
      </c>
      <c r="S33" s="7">
        <f t="shared" si="3"/>
        <v>20</v>
      </c>
      <c r="T33" s="7">
        <f t="shared" si="4"/>
        <v>30</v>
      </c>
      <c r="V33" s="30">
        <v>9</v>
      </c>
      <c r="W33" s="25" t="s">
        <v>1953</v>
      </c>
      <c r="X33" s="252" t="s">
        <v>1967</v>
      </c>
      <c r="Y33" s="35" t="s">
        <v>1968</v>
      </c>
      <c r="Z33" s="35" t="s">
        <v>38</v>
      </c>
      <c r="AA33" s="32">
        <f t="shared" si="5"/>
        <v>0</v>
      </c>
      <c r="AB33" s="32">
        <f t="shared" si="5"/>
        <v>0</v>
      </c>
    </row>
    <row r="34" spans="1:28" s="5" customFormat="1" ht="22.95" customHeight="1">
      <c r="A34" s="35">
        <v>32</v>
      </c>
      <c r="B34" s="381">
        <v>243927</v>
      </c>
      <c r="C34" s="384" t="s">
        <v>100</v>
      </c>
      <c r="D34" s="385" t="s">
        <v>4643</v>
      </c>
      <c r="E34" s="384" t="s">
        <v>4532</v>
      </c>
      <c r="F34" s="386" t="s">
        <v>4424</v>
      </c>
      <c r="G34" s="180" t="s">
        <v>4387</v>
      </c>
      <c r="H34" s="201" t="s">
        <v>71</v>
      </c>
      <c r="I34" s="180" t="s">
        <v>77</v>
      </c>
      <c r="J34" s="372">
        <v>299</v>
      </c>
      <c r="K34" s="370">
        <f t="shared" si="0"/>
        <v>20.930000000000007</v>
      </c>
      <c r="L34" s="370">
        <f t="shared" si="1"/>
        <v>319.93</v>
      </c>
      <c r="M34" s="372">
        <v>319.93</v>
      </c>
      <c r="N34" s="245"/>
      <c r="O34" s="183" t="s">
        <v>2817</v>
      </c>
      <c r="Q34" s="7">
        <f>100</f>
        <v>100</v>
      </c>
      <c r="R34" s="7">
        <f t="shared" si="2"/>
        <v>50</v>
      </c>
      <c r="S34" s="7">
        <f t="shared" si="3"/>
        <v>20</v>
      </c>
      <c r="T34" s="7">
        <f t="shared" si="4"/>
        <v>30</v>
      </c>
      <c r="V34" s="30">
        <v>10</v>
      </c>
      <c r="W34" s="252" t="s">
        <v>1965</v>
      </c>
      <c r="X34" s="252" t="s">
        <v>1969</v>
      </c>
      <c r="Y34" s="35" t="s">
        <v>1970</v>
      </c>
      <c r="Z34" s="35" t="s">
        <v>38</v>
      </c>
      <c r="AA34" s="32">
        <f t="shared" si="5"/>
        <v>0</v>
      </c>
      <c r="AB34" s="32">
        <f t="shared" si="5"/>
        <v>0</v>
      </c>
    </row>
    <row r="35" spans="1:28" s="5" customFormat="1" ht="22.95" customHeight="1" thickBot="1">
      <c r="A35" s="35">
        <v>33</v>
      </c>
      <c r="B35" s="381">
        <v>243927</v>
      </c>
      <c r="C35" s="384" t="s">
        <v>100</v>
      </c>
      <c r="D35" s="385" t="s">
        <v>4644</v>
      </c>
      <c r="E35" s="384" t="s">
        <v>4533</v>
      </c>
      <c r="F35" s="386" t="s">
        <v>4425</v>
      </c>
      <c r="G35" s="180" t="s">
        <v>4387</v>
      </c>
      <c r="H35" s="201" t="s">
        <v>71</v>
      </c>
      <c r="I35" s="180" t="s">
        <v>4730</v>
      </c>
      <c r="J35" s="372">
        <v>499</v>
      </c>
      <c r="K35" s="370">
        <f t="shared" si="0"/>
        <v>34.930000000000064</v>
      </c>
      <c r="L35" s="370">
        <f t="shared" si="1"/>
        <v>533.93000000000006</v>
      </c>
      <c r="M35" s="372">
        <v>533.92999999999995</v>
      </c>
      <c r="N35" s="245"/>
      <c r="O35" s="245" t="s">
        <v>91</v>
      </c>
      <c r="Q35" s="7">
        <f>100</f>
        <v>100</v>
      </c>
      <c r="R35" s="7">
        <f t="shared" si="2"/>
        <v>50</v>
      </c>
      <c r="S35" s="7">
        <f t="shared" si="3"/>
        <v>20</v>
      </c>
      <c r="T35" s="7">
        <f t="shared" si="4"/>
        <v>30</v>
      </c>
      <c r="V35" s="19"/>
      <c r="W35" s="19"/>
      <c r="X35" s="19"/>
      <c r="Y35" s="19"/>
      <c r="Z35" s="19"/>
      <c r="AA35" s="247">
        <f>SUM(AA25:AA34)</f>
        <v>11400</v>
      </c>
      <c r="AB35" s="247">
        <f t="shared" si="5"/>
        <v>11400</v>
      </c>
    </row>
    <row r="36" spans="1:28" s="5" customFormat="1" ht="22.95" customHeight="1" thickTop="1">
      <c r="A36" s="35">
        <v>34</v>
      </c>
      <c r="B36" s="381">
        <v>243927</v>
      </c>
      <c r="C36" s="384" t="s">
        <v>100</v>
      </c>
      <c r="D36" s="385" t="s">
        <v>4645</v>
      </c>
      <c r="E36" s="384" t="s">
        <v>4515</v>
      </c>
      <c r="F36" s="386" t="s">
        <v>4426</v>
      </c>
      <c r="G36" s="180" t="s">
        <v>4387</v>
      </c>
      <c r="H36" s="201" t="s">
        <v>71</v>
      </c>
      <c r="I36" s="180" t="s">
        <v>72</v>
      </c>
      <c r="J36" s="372">
        <v>299</v>
      </c>
      <c r="K36" s="370">
        <f t="shared" si="0"/>
        <v>20.930000000000007</v>
      </c>
      <c r="L36" s="370">
        <f t="shared" si="1"/>
        <v>319.93</v>
      </c>
      <c r="M36" s="372">
        <v>319.93</v>
      </c>
      <c r="N36" s="245"/>
      <c r="O36" s="245" t="s">
        <v>91</v>
      </c>
      <c r="Q36" s="7">
        <f>100</f>
        <v>100</v>
      </c>
      <c r="R36" s="7">
        <f t="shared" si="2"/>
        <v>50</v>
      </c>
      <c r="S36" s="7">
        <f t="shared" si="3"/>
        <v>20</v>
      </c>
      <c r="T36" s="7">
        <f t="shared" si="4"/>
        <v>30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5">
        <v>35</v>
      </c>
      <c r="B37" s="381">
        <v>243928</v>
      </c>
      <c r="C37" s="384" t="s">
        <v>260</v>
      </c>
      <c r="D37" s="385" t="s">
        <v>4646</v>
      </c>
      <c r="E37" s="332" t="s">
        <v>4534</v>
      </c>
      <c r="F37" s="83" t="s">
        <v>4427</v>
      </c>
      <c r="G37" s="393" t="s">
        <v>2538</v>
      </c>
      <c r="H37" s="201" t="s">
        <v>71</v>
      </c>
      <c r="I37" s="180" t="s">
        <v>72</v>
      </c>
      <c r="J37" s="372">
        <v>299</v>
      </c>
      <c r="K37" s="370">
        <f t="shared" si="0"/>
        <v>20.930000000000007</v>
      </c>
      <c r="L37" s="370">
        <f t="shared" si="1"/>
        <v>319.93</v>
      </c>
      <c r="M37" s="372">
        <v>320</v>
      </c>
      <c r="N37" s="245"/>
      <c r="O37" s="383" t="s">
        <v>489</v>
      </c>
      <c r="Q37" s="7">
        <f>100</f>
        <v>100</v>
      </c>
      <c r="R37" s="7">
        <f t="shared" si="2"/>
        <v>50</v>
      </c>
      <c r="S37" s="7">
        <f t="shared" si="3"/>
        <v>20</v>
      </c>
      <c r="T37" s="7">
        <f t="shared" si="4"/>
        <v>30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5">
        <v>36</v>
      </c>
      <c r="B38" s="381">
        <v>243928</v>
      </c>
      <c r="C38" s="384" t="s">
        <v>4274</v>
      </c>
      <c r="D38" s="385" t="s">
        <v>4647</v>
      </c>
      <c r="E38" s="332" t="s">
        <v>4535</v>
      </c>
      <c r="F38" s="394" t="s">
        <v>4743</v>
      </c>
      <c r="G38" s="393" t="s">
        <v>4732</v>
      </c>
      <c r="H38" s="201" t="s">
        <v>71</v>
      </c>
      <c r="I38" s="180" t="s">
        <v>72</v>
      </c>
      <c r="J38" s="372">
        <v>399</v>
      </c>
      <c r="K38" s="370">
        <f t="shared" si="0"/>
        <v>27.930000000000007</v>
      </c>
      <c r="L38" s="370">
        <f t="shared" si="1"/>
        <v>426.93</v>
      </c>
      <c r="M38" s="372">
        <v>426.93</v>
      </c>
      <c r="N38" s="245"/>
      <c r="O38" s="183" t="s">
        <v>23</v>
      </c>
      <c r="Q38" s="7">
        <f>100</f>
        <v>100</v>
      </c>
      <c r="R38" s="7">
        <f t="shared" si="2"/>
        <v>50</v>
      </c>
      <c r="S38" s="7">
        <f t="shared" si="3"/>
        <v>20</v>
      </c>
      <c r="T38" s="7">
        <f t="shared" si="4"/>
        <v>30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5">
        <v>37</v>
      </c>
      <c r="B39" s="381">
        <v>243928</v>
      </c>
      <c r="C39" s="384" t="s">
        <v>4274</v>
      </c>
      <c r="D39" s="385" t="s">
        <v>4648</v>
      </c>
      <c r="E39" s="332" t="s">
        <v>4536</v>
      </c>
      <c r="F39" s="394" t="s">
        <v>4744</v>
      </c>
      <c r="G39" s="393" t="s">
        <v>4732</v>
      </c>
      <c r="H39" s="201" t="s">
        <v>71</v>
      </c>
      <c r="I39" s="180" t="s">
        <v>72</v>
      </c>
      <c r="J39" s="372">
        <v>399</v>
      </c>
      <c r="K39" s="370">
        <f t="shared" si="0"/>
        <v>27.930000000000007</v>
      </c>
      <c r="L39" s="370">
        <f t="shared" si="1"/>
        <v>426.93</v>
      </c>
      <c r="M39" s="372">
        <v>426.93</v>
      </c>
      <c r="N39" s="245"/>
      <c r="O39" s="183" t="s">
        <v>23</v>
      </c>
      <c r="Q39" s="7">
        <f>100</f>
        <v>100</v>
      </c>
      <c r="R39" s="7">
        <f t="shared" si="2"/>
        <v>50</v>
      </c>
      <c r="S39" s="7">
        <f t="shared" si="3"/>
        <v>20</v>
      </c>
      <c r="T39" s="7">
        <f t="shared" si="4"/>
        <v>30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5">
        <v>38</v>
      </c>
      <c r="B40" s="381">
        <v>243928</v>
      </c>
      <c r="C40" s="384" t="s">
        <v>100</v>
      </c>
      <c r="D40" s="385" t="s">
        <v>4649</v>
      </c>
      <c r="E40" s="332" t="s">
        <v>4537</v>
      </c>
      <c r="F40" s="83" t="s">
        <v>4428</v>
      </c>
      <c r="G40" s="393" t="s">
        <v>103</v>
      </c>
      <c r="H40" s="201" t="s">
        <v>71</v>
      </c>
      <c r="I40" s="180" t="s">
        <v>77</v>
      </c>
      <c r="J40" s="372">
        <v>299</v>
      </c>
      <c r="K40" s="370">
        <f t="shared" si="0"/>
        <v>20.930000000000007</v>
      </c>
      <c r="L40" s="370">
        <f t="shared" si="1"/>
        <v>319.93</v>
      </c>
      <c r="M40" s="372">
        <v>319.93</v>
      </c>
      <c r="N40" s="245"/>
      <c r="O40" s="245" t="s">
        <v>91</v>
      </c>
      <c r="Q40" s="7">
        <f>100</f>
        <v>100</v>
      </c>
      <c r="R40" s="7">
        <f t="shared" si="2"/>
        <v>50</v>
      </c>
      <c r="S40" s="7">
        <f t="shared" si="3"/>
        <v>20</v>
      </c>
      <c r="T40" s="7">
        <f t="shared" si="4"/>
        <v>30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5">
        <v>39</v>
      </c>
      <c r="B41" s="381">
        <v>243928</v>
      </c>
      <c r="C41" s="384" t="s">
        <v>100</v>
      </c>
      <c r="D41" s="385" t="s">
        <v>4650</v>
      </c>
      <c r="E41" s="332" t="s">
        <v>4538</v>
      </c>
      <c r="F41" s="83" t="s">
        <v>4429</v>
      </c>
      <c r="G41" s="393" t="s">
        <v>103</v>
      </c>
      <c r="H41" s="201" t="s">
        <v>71</v>
      </c>
      <c r="I41" s="180" t="s">
        <v>77</v>
      </c>
      <c r="J41" s="372">
        <v>299</v>
      </c>
      <c r="K41" s="370">
        <f t="shared" si="0"/>
        <v>20.930000000000007</v>
      </c>
      <c r="L41" s="370">
        <f t="shared" si="1"/>
        <v>319.93</v>
      </c>
      <c r="M41" s="372">
        <v>575.88</v>
      </c>
      <c r="N41" s="245"/>
      <c r="O41" s="245" t="s">
        <v>91</v>
      </c>
      <c r="Q41" s="7">
        <f>100</f>
        <v>100</v>
      </c>
      <c r="R41" s="7">
        <f t="shared" si="2"/>
        <v>50</v>
      </c>
      <c r="S41" s="7">
        <f t="shared" si="3"/>
        <v>20</v>
      </c>
      <c r="T41" s="7">
        <f t="shared" si="4"/>
        <v>30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5">
        <v>40</v>
      </c>
      <c r="B42" s="381">
        <v>243928</v>
      </c>
      <c r="C42" s="384" t="s">
        <v>100</v>
      </c>
      <c r="D42" s="385" t="s">
        <v>4651</v>
      </c>
      <c r="E42" s="332" t="s">
        <v>4539</v>
      </c>
      <c r="F42" s="83" t="s">
        <v>4430</v>
      </c>
      <c r="G42" s="393" t="s">
        <v>103</v>
      </c>
      <c r="H42" s="201" t="s">
        <v>71</v>
      </c>
      <c r="I42" s="180" t="s">
        <v>4730</v>
      </c>
      <c r="J42" s="372">
        <v>499</v>
      </c>
      <c r="K42" s="370">
        <f t="shared" si="0"/>
        <v>34.930000000000064</v>
      </c>
      <c r="L42" s="370">
        <f t="shared" si="1"/>
        <v>533.93000000000006</v>
      </c>
      <c r="M42" s="372">
        <v>961.13</v>
      </c>
      <c r="N42" s="245"/>
      <c r="O42" s="180" t="s">
        <v>3191</v>
      </c>
      <c r="Q42" s="7">
        <f>100</f>
        <v>100</v>
      </c>
      <c r="R42" s="7">
        <f t="shared" si="2"/>
        <v>50</v>
      </c>
      <c r="S42" s="7">
        <f t="shared" si="3"/>
        <v>20</v>
      </c>
      <c r="T42" s="7">
        <f t="shared" si="4"/>
        <v>30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5">
        <v>41</v>
      </c>
      <c r="B43" s="381">
        <v>243928</v>
      </c>
      <c r="C43" s="384" t="s">
        <v>100</v>
      </c>
      <c r="D43" s="385" t="s">
        <v>4652</v>
      </c>
      <c r="E43" s="384" t="s">
        <v>4540</v>
      </c>
      <c r="F43" s="386" t="s">
        <v>4431</v>
      </c>
      <c r="G43" s="180" t="s">
        <v>4387</v>
      </c>
      <c r="H43" s="201" t="s">
        <v>71</v>
      </c>
      <c r="I43" s="180" t="s">
        <v>77</v>
      </c>
      <c r="J43" s="372">
        <v>299</v>
      </c>
      <c r="K43" s="370">
        <f t="shared" si="0"/>
        <v>20.930000000000007</v>
      </c>
      <c r="L43" s="370">
        <f t="shared" si="1"/>
        <v>319.93</v>
      </c>
      <c r="M43" s="372">
        <v>575.88</v>
      </c>
      <c r="N43" s="245"/>
      <c r="O43" s="183" t="s">
        <v>2817</v>
      </c>
      <c r="Q43" s="7">
        <f>100</f>
        <v>100</v>
      </c>
      <c r="R43" s="7">
        <f t="shared" si="2"/>
        <v>50</v>
      </c>
      <c r="S43" s="7">
        <f t="shared" si="3"/>
        <v>20</v>
      </c>
      <c r="T43" s="7">
        <f t="shared" si="4"/>
        <v>30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5">
        <v>42</v>
      </c>
      <c r="B44" s="381">
        <v>243929</v>
      </c>
      <c r="C44" s="384" t="s">
        <v>82</v>
      </c>
      <c r="D44" s="385" t="s">
        <v>4653</v>
      </c>
      <c r="E44" s="384" t="s">
        <v>4129</v>
      </c>
      <c r="F44" s="386" t="s">
        <v>4432</v>
      </c>
      <c r="G44" s="180" t="s">
        <v>4733</v>
      </c>
      <c r="H44" s="201" t="s">
        <v>71</v>
      </c>
      <c r="I44" s="180" t="s">
        <v>77</v>
      </c>
      <c r="J44" s="372">
        <v>399</v>
      </c>
      <c r="K44" s="370">
        <f t="shared" si="0"/>
        <v>27.930000000000007</v>
      </c>
      <c r="L44" s="370">
        <f t="shared" si="1"/>
        <v>426.93</v>
      </c>
      <c r="M44" s="372">
        <v>427</v>
      </c>
      <c r="N44" s="245"/>
      <c r="O44" s="183" t="s">
        <v>2817</v>
      </c>
      <c r="Q44" s="7">
        <f>100</f>
        <v>100</v>
      </c>
      <c r="R44" s="7">
        <f t="shared" si="2"/>
        <v>50</v>
      </c>
      <c r="S44" s="7">
        <f t="shared" si="3"/>
        <v>20</v>
      </c>
      <c r="T44" s="7">
        <f t="shared" si="4"/>
        <v>30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5">
        <v>43</v>
      </c>
      <c r="B45" s="381">
        <v>243929</v>
      </c>
      <c r="C45" s="384" t="s">
        <v>100</v>
      </c>
      <c r="D45" s="385" t="s">
        <v>4654</v>
      </c>
      <c r="E45" s="384" t="s">
        <v>4541</v>
      </c>
      <c r="F45" s="386" t="s">
        <v>4433</v>
      </c>
      <c r="G45" s="180" t="s">
        <v>4387</v>
      </c>
      <c r="H45" s="201" t="s">
        <v>71</v>
      </c>
      <c r="I45" s="180" t="s">
        <v>77</v>
      </c>
      <c r="J45" s="372">
        <v>299</v>
      </c>
      <c r="K45" s="370">
        <f t="shared" si="0"/>
        <v>20.930000000000007</v>
      </c>
      <c r="L45" s="370">
        <f t="shared" si="1"/>
        <v>319.93</v>
      </c>
      <c r="M45" s="372">
        <v>886</v>
      </c>
      <c r="N45" s="245"/>
      <c r="O45" s="183" t="s">
        <v>2817</v>
      </c>
      <c r="Q45" s="7">
        <f>100</f>
        <v>100</v>
      </c>
      <c r="R45" s="7">
        <f t="shared" si="2"/>
        <v>50</v>
      </c>
      <c r="S45" s="7">
        <f t="shared" si="3"/>
        <v>20</v>
      </c>
      <c r="T45" s="7">
        <f t="shared" si="4"/>
        <v>30</v>
      </c>
      <c r="V45" s="19"/>
      <c r="W45" s="19"/>
      <c r="X45" s="19"/>
      <c r="Y45" s="19"/>
      <c r="Z45" s="19"/>
      <c r="AA45" s="95"/>
      <c r="AB45" s="95"/>
    </row>
    <row r="46" spans="1:28" s="5" customFormat="1" ht="22.95" customHeight="1">
      <c r="A46" s="35">
        <v>44</v>
      </c>
      <c r="B46" s="381">
        <v>243929</v>
      </c>
      <c r="C46" s="384" t="s">
        <v>100</v>
      </c>
      <c r="D46" s="385" t="s">
        <v>4655</v>
      </c>
      <c r="E46" s="384" t="s">
        <v>4542</v>
      </c>
      <c r="F46" s="386" t="s">
        <v>4434</v>
      </c>
      <c r="G46" s="180" t="s">
        <v>4387</v>
      </c>
      <c r="H46" s="201" t="s">
        <v>71</v>
      </c>
      <c r="I46" s="180" t="s">
        <v>4730</v>
      </c>
      <c r="J46" s="372">
        <v>499</v>
      </c>
      <c r="K46" s="370">
        <f t="shared" si="0"/>
        <v>34.930000000000064</v>
      </c>
      <c r="L46" s="370">
        <f t="shared" si="1"/>
        <v>533.93000000000006</v>
      </c>
      <c r="M46" s="372">
        <v>943.28</v>
      </c>
      <c r="N46" s="245"/>
      <c r="O46" s="183" t="s">
        <v>23</v>
      </c>
      <c r="Q46" s="7">
        <f>100</f>
        <v>100</v>
      </c>
      <c r="R46" s="7">
        <f t="shared" si="2"/>
        <v>50</v>
      </c>
      <c r="S46" s="7">
        <f t="shared" si="3"/>
        <v>20</v>
      </c>
      <c r="T46" s="7">
        <f t="shared" si="4"/>
        <v>30</v>
      </c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35">
        <v>45</v>
      </c>
      <c r="B47" s="381">
        <v>243929</v>
      </c>
      <c r="C47" s="384" t="s">
        <v>100</v>
      </c>
      <c r="D47" s="385" t="s">
        <v>4656</v>
      </c>
      <c r="E47" s="384" t="s">
        <v>1710</v>
      </c>
      <c r="F47" s="386" t="s">
        <v>4435</v>
      </c>
      <c r="G47" s="180" t="s">
        <v>4387</v>
      </c>
      <c r="H47" s="201" t="s">
        <v>71</v>
      </c>
      <c r="I47" s="180" t="s">
        <v>77</v>
      </c>
      <c r="J47" s="372">
        <v>299</v>
      </c>
      <c r="K47" s="370">
        <f t="shared" si="0"/>
        <v>20.930000000000007</v>
      </c>
      <c r="L47" s="370">
        <f t="shared" si="1"/>
        <v>319.93</v>
      </c>
      <c r="M47" s="372">
        <v>565.22</v>
      </c>
      <c r="N47" s="245"/>
      <c r="O47" s="245" t="s">
        <v>91</v>
      </c>
      <c r="Q47" s="7">
        <f>100</f>
        <v>100</v>
      </c>
      <c r="R47" s="7">
        <f t="shared" ref="R47:R110" si="6">Q47-(Q47*50/100)</f>
        <v>50</v>
      </c>
      <c r="S47" s="7">
        <f t="shared" ref="S47:S110" si="7">Q47-(Q47*80/100)</f>
        <v>20</v>
      </c>
      <c r="T47" s="7">
        <f t="shared" ref="T47:T110" si="8">Q47-(Q47*70/100)</f>
        <v>30</v>
      </c>
      <c r="U47" s="19"/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5">
        <v>46</v>
      </c>
      <c r="B48" s="381">
        <v>243929</v>
      </c>
      <c r="C48" s="384" t="s">
        <v>100</v>
      </c>
      <c r="D48" s="385" t="s">
        <v>4657</v>
      </c>
      <c r="E48" s="384" t="s">
        <v>4543</v>
      </c>
      <c r="F48" s="386" t="s">
        <v>4436</v>
      </c>
      <c r="G48" s="180" t="s">
        <v>4387</v>
      </c>
      <c r="H48" s="201" t="s">
        <v>71</v>
      </c>
      <c r="I48" s="180" t="s">
        <v>77</v>
      </c>
      <c r="J48" s="372">
        <v>299</v>
      </c>
      <c r="K48" s="370">
        <f t="shared" si="0"/>
        <v>20.930000000000007</v>
      </c>
      <c r="L48" s="370">
        <f t="shared" si="1"/>
        <v>319.93</v>
      </c>
      <c r="M48" s="372">
        <v>565.22</v>
      </c>
      <c r="N48" s="245"/>
      <c r="O48" s="245" t="s">
        <v>91</v>
      </c>
      <c r="Q48" s="7">
        <f>100</f>
        <v>100</v>
      </c>
      <c r="R48" s="7">
        <f t="shared" si="6"/>
        <v>50</v>
      </c>
      <c r="S48" s="7">
        <f t="shared" si="7"/>
        <v>20</v>
      </c>
      <c r="T48" s="7">
        <f t="shared" si="8"/>
        <v>30</v>
      </c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5">
        <v>47</v>
      </c>
      <c r="B49" s="381">
        <v>243929</v>
      </c>
      <c r="C49" s="384" t="s">
        <v>100</v>
      </c>
      <c r="D49" s="385" t="s">
        <v>4658</v>
      </c>
      <c r="E49" s="384" t="s">
        <v>4544</v>
      </c>
      <c r="F49" s="386" t="s">
        <v>4437</v>
      </c>
      <c r="G49" s="180" t="s">
        <v>4387</v>
      </c>
      <c r="H49" s="201" t="s">
        <v>71</v>
      </c>
      <c r="I49" s="180" t="s">
        <v>77</v>
      </c>
      <c r="J49" s="372">
        <v>299</v>
      </c>
      <c r="K49" s="370">
        <f t="shared" si="0"/>
        <v>20.930000000000007</v>
      </c>
      <c r="L49" s="370">
        <f t="shared" si="1"/>
        <v>319.93</v>
      </c>
      <c r="M49" s="372">
        <v>565.22</v>
      </c>
      <c r="N49" s="245"/>
      <c r="O49" s="245" t="s">
        <v>91</v>
      </c>
      <c r="Q49" s="7">
        <f>100</f>
        <v>100</v>
      </c>
      <c r="R49" s="7">
        <f t="shared" si="6"/>
        <v>50</v>
      </c>
      <c r="S49" s="7">
        <f t="shared" si="7"/>
        <v>20</v>
      </c>
      <c r="T49" s="7">
        <f t="shared" si="8"/>
        <v>30</v>
      </c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5">
        <v>48</v>
      </c>
      <c r="B50" s="381">
        <v>243929</v>
      </c>
      <c r="C50" s="384" t="s">
        <v>100</v>
      </c>
      <c r="D50" s="385" t="s">
        <v>4659</v>
      </c>
      <c r="E50" s="384" t="s">
        <v>4545</v>
      </c>
      <c r="F50" s="386" t="s">
        <v>4438</v>
      </c>
      <c r="G50" s="180" t="s">
        <v>4387</v>
      </c>
      <c r="H50" s="201" t="s">
        <v>71</v>
      </c>
      <c r="I50" s="180" t="s">
        <v>77</v>
      </c>
      <c r="J50" s="372">
        <v>299</v>
      </c>
      <c r="K50" s="370">
        <f t="shared" si="0"/>
        <v>20.930000000000007</v>
      </c>
      <c r="L50" s="370">
        <f t="shared" si="1"/>
        <v>319.93</v>
      </c>
      <c r="M50" s="372">
        <v>565.22</v>
      </c>
      <c r="N50" s="245"/>
      <c r="O50" s="245" t="s">
        <v>91</v>
      </c>
      <c r="Q50" s="7">
        <f>100</f>
        <v>100</v>
      </c>
      <c r="R50" s="7">
        <f t="shared" si="6"/>
        <v>50</v>
      </c>
      <c r="S50" s="7">
        <f t="shared" si="7"/>
        <v>20</v>
      </c>
      <c r="T50" s="7">
        <f t="shared" si="8"/>
        <v>30</v>
      </c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5">
        <v>49</v>
      </c>
      <c r="B51" s="381">
        <v>243930</v>
      </c>
      <c r="C51" s="384" t="s">
        <v>100</v>
      </c>
      <c r="D51" s="385" t="s">
        <v>4660</v>
      </c>
      <c r="E51" s="384" t="s">
        <v>4546</v>
      </c>
      <c r="F51" s="389" t="s">
        <v>4439</v>
      </c>
      <c r="G51" s="180" t="s">
        <v>4387</v>
      </c>
      <c r="H51" s="201" t="s">
        <v>71</v>
      </c>
      <c r="I51" s="180" t="s">
        <v>104</v>
      </c>
      <c r="J51" s="372">
        <v>299</v>
      </c>
      <c r="K51" s="370">
        <f t="shared" si="0"/>
        <v>20.930000000000007</v>
      </c>
      <c r="L51" s="370">
        <f t="shared" si="1"/>
        <v>319.93</v>
      </c>
      <c r="M51" s="372">
        <v>554.54999999999995</v>
      </c>
      <c r="N51" s="245"/>
      <c r="O51" s="245" t="s">
        <v>91</v>
      </c>
      <c r="Q51" s="7">
        <f>100</f>
        <v>100</v>
      </c>
      <c r="R51" s="7">
        <f t="shared" si="6"/>
        <v>50</v>
      </c>
      <c r="S51" s="7">
        <f t="shared" si="7"/>
        <v>20</v>
      </c>
      <c r="T51" s="7">
        <f t="shared" si="8"/>
        <v>30</v>
      </c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5">
        <v>50</v>
      </c>
      <c r="B52" s="381">
        <v>243930</v>
      </c>
      <c r="C52" s="384" t="s">
        <v>263</v>
      </c>
      <c r="D52" s="385" t="s">
        <v>4661</v>
      </c>
      <c r="E52" s="384" t="s">
        <v>4547</v>
      </c>
      <c r="F52" s="389" t="s">
        <v>4440</v>
      </c>
      <c r="G52" s="180" t="s">
        <v>4388</v>
      </c>
      <c r="H52" s="201" t="s">
        <v>71</v>
      </c>
      <c r="I52" s="180" t="s">
        <v>72</v>
      </c>
      <c r="J52" s="372">
        <v>299</v>
      </c>
      <c r="K52" s="370">
        <f t="shared" si="0"/>
        <v>20.930000000000007</v>
      </c>
      <c r="L52" s="370">
        <f t="shared" si="1"/>
        <v>319.93</v>
      </c>
      <c r="M52" s="372">
        <v>555</v>
      </c>
      <c r="N52" s="245"/>
      <c r="O52" s="245" t="s">
        <v>91</v>
      </c>
      <c r="Q52" s="7">
        <f>100</f>
        <v>100</v>
      </c>
      <c r="R52" s="7">
        <f t="shared" si="6"/>
        <v>50</v>
      </c>
      <c r="S52" s="7">
        <f t="shared" si="7"/>
        <v>20</v>
      </c>
      <c r="T52" s="7">
        <f t="shared" si="8"/>
        <v>30</v>
      </c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5">
        <v>51</v>
      </c>
      <c r="B53" s="381">
        <v>243930</v>
      </c>
      <c r="C53" s="384" t="s">
        <v>100</v>
      </c>
      <c r="D53" s="385" t="s">
        <v>4662</v>
      </c>
      <c r="E53" s="384" t="s">
        <v>4548</v>
      </c>
      <c r="F53" s="389" t="s">
        <v>4441</v>
      </c>
      <c r="G53" s="180" t="s">
        <v>4387</v>
      </c>
      <c r="H53" s="201" t="s">
        <v>71</v>
      </c>
      <c r="I53" s="180" t="s">
        <v>77</v>
      </c>
      <c r="J53" s="372">
        <v>299</v>
      </c>
      <c r="K53" s="370">
        <f t="shared" si="0"/>
        <v>20.930000000000007</v>
      </c>
      <c r="L53" s="370">
        <f t="shared" si="1"/>
        <v>319.93</v>
      </c>
      <c r="M53" s="372">
        <v>554.54999999999995</v>
      </c>
      <c r="N53" s="245"/>
      <c r="O53" s="245" t="s">
        <v>91</v>
      </c>
      <c r="Q53" s="7">
        <f>100</f>
        <v>100</v>
      </c>
      <c r="R53" s="7">
        <f t="shared" si="6"/>
        <v>50</v>
      </c>
      <c r="S53" s="7">
        <f t="shared" si="7"/>
        <v>20</v>
      </c>
      <c r="T53" s="7">
        <f t="shared" si="8"/>
        <v>30</v>
      </c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5">
        <v>52</v>
      </c>
      <c r="B54" s="381">
        <v>243933</v>
      </c>
      <c r="C54" s="384" t="s">
        <v>95</v>
      </c>
      <c r="D54" s="385" t="s">
        <v>4663</v>
      </c>
      <c r="E54" s="384" t="s">
        <v>4549</v>
      </c>
      <c r="F54" s="386" t="s">
        <v>4442</v>
      </c>
      <c r="G54" s="180" t="s">
        <v>98</v>
      </c>
      <c r="H54" s="201" t="s">
        <v>71</v>
      </c>
      <c r="I54" s="180" t="s">
        <v>72</v>
      </c>
      <c r="J54" s="372">
        <v>299</v>
      </c>
      <c r="K54" s="370">
        <f t="shared" si="0"/>
        <v>20.930000000000007</v>
      </c>
      <c r="L54" s="370">
        <f t="shared" si="1"/>
        <v>319.93</v>
      </c>
      <c r="M54" s="372">
        <v>319.93</v>
      </c>
      <c r="N54" s="245"/>
      <c r="O54" s="245" t="s">
        <v>91</v>
      </c>
      <c r="Q54" s="7">
        <f>100</f>
        <v>100</v>
      </c>
      <c r="R54" s="7">
        <f t="shared" si="6"/>
        <v>50</v>
      </c>
      <c r="S54" s="7">
        <f t="shared" si="7"/>
        <v>20</v>
      </c>
      <c r="T54" s="7">
        <f t="shared" si="8"/>
        <v>30</v>
      </c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5">
        <v>53</v>
      </c>
      <c r="B55" s="381">
        <v>243933</v>
      </c>
      <c r="C55" s="384" t="s">
        <v>266</v>
      </c>
      <c r="D55" s="385" t="s">
        <v>4664</v>
      </c>
      <c r="E55" s="384" t="s">
        <v>4550</v>
      </c>
      <c r="F55" s="389" t="s">
        <v>4443</v>
      </c>
      <c r="G55" s="180" t="s">
        <v>2816</v>
      </c>
      <c r="H55" s="201" t="s">
        <v>71</v>
      </c>
      <c r="I55" s="180" t="s">
        <v>72</v>
      </c>
      <c r="J55" s="372">
        <v>499</v>
      </c>
      <c r="K55" s="370">
        <f t="shared" si="0"/>
        <v>34.930000000000064</v>
      </c>
      <c r="L55" s="370">
        <f t="shared" si="1"/>
        <v>533.93000000000006</v>
      </c>
      <c r="M55" s="372">
        <v>872.1</v>
      </c>
      <c r="N55" s="245"/>
      <c r="O55" s="245" t="s">
        <v>91</v>
      </c>
      <c r="Q55" s="7">
        <f>100</f>
        <v>100</v>
      </c>
      <c r="R55" s="7">
        <f t="shared" si="6"/>
        <v>50</v>
      </c>
      <c r="S55" s="7">
        <f t="shared" si="7"/>
        <v>20</v>
      </c>
      <c r="T55" s="7">
        <f t="shared" si="8"/>
        <v>30</v>
      </c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5">
        <v>54</v>
      </c>
      <c r="B56" s="381">
        <v>243933</v>
      </c>
      <c r="C56" s="384" t="s">
        <v>100</v>
      </c>
      <c r="D56" s="385" t="s">
        <v>4665</v>
      </c>
      <c r="E56" s="384" t="s">
        <v>4551</v>
      </c>
      <c r="F56" s="386" t="s">
        <v>4444</v>
      </c>
      <c r="G56" s="180" t="s">
        <v>4387</v>
      </c>
      <c r="H56" s="201" t="s">
        <v>71</v>
      </c>
      <c r="I56" s="180" t="s">
        <v>77</v>
      </c>
      <c r="J56" s="372">
        <v>299</v>
      </c>
      <c r="K56" s="370">
        <f t="shared" si="0"/>
        <v>20.930000000000007</v>
      </c>
      <c r="L56" s="370">
        <f t="shared" si="1"/>
        <v>319.93</v>
      </c>
      <c r="M56" s="372">
        <v>522.55999999999995</v>
      </c>
      <c r="N56" s="245"/>
      <c r="O56" s="183" t="s">
        <v>2817</v>
      </c>
      <c r="Q56" s="7">
        <f>100</f>
        <v>100</v>
      </c>
      <c r="R56" s="7">
        <f t="shared" si="6"/>
        <v>50</v>
      </c>
      <c r="S56" s="7">
        <f t="shared" si="7"/>
        <v>20</v>
      </c>
      <c r="T56" s="7">
        <f t="shared" si="8"/>
        <v>30</v>
      </c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5">
        <v>55</v>
      </c>
      <c r="B57" s="381">
        <v>243934</v>
      </c>
      <c r="C57" s="384" t="s">
        <v>100</v>
      </c>
      <c r="D57" s="385" t="s">
        <v>4666</v>
      </c>
      <c r="E57" s="384" t="s">
        <v>4552</v>
      </c>
      <c r="F57" s="386" t="s">
        <v>4445</v>
      </c>
      <c r="G57" s="180" t="s">
        <v>4387</v>
      </c>
      <c r="H57" s="201" t="s">
        <v>71</v>
      </c>
      <c r="I57" s="180" t="s">
        <v>77</v>
      </c>
      <c r="J57" s="372">
        <v>299</v>
      </c>
      <c r="K57" s="370">
        <f t="shared" si="0"/>
        <v>20.930000000000007</v>
      </c>
      <c r="L57" s="370">
        <f t="shared" si="1"/>
        <v>319.93</v>
      </c>
      <c r="M57" s="372">
        <v>511.89</v>
      </c>
      <c r="N57" s="245"/>
      <c r="O57" s="245" t="s">
        <v>91</v>
      </c>
      <c r="Q57" s="7">
        <f>100</f>
        <v>100</v>
      </c>
      <c r="R57" s="7">
        <f t="shared" si="6"/>
        <v>50</v>
      </c>
      <c r="S57" s="7">
        <f t="shared" si="7"/>
        <v>20</v>
      </c>
      <c r="T57" s="7">
        <f t="shared" si="8"/>
        <v>30</v>
      </c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5">
        <v>56</v>
      </c>
      <c r="B58" s="381">
        <v>243935</v>
      </c>
      <c r="C58" s="384" t="s">
        <v>100</v>
      </c>
      <c r="D58" s="385" t="s">
        <v>4667</v>
      </c>
      <c r="E58" s="384" t="s">
        <v>4553</v>
      </c>
      <c r="F58" s="386" t="s">
        <v>4446</v>
      </c>
      <c r="G58" s="180" t="s">
        <v>4387</v>
      </c>
      <c r="H58" s="201" t="s">
        <v>71</v>
      </c>
      <c r="I58" s="180" t="s">
        <v>4730</v>
      </c>
      <c r="J58" s="372">
        <v>499</v>
      </c>
      <c r="K58" s="370">
        <f t="shared" si="0"/>
        <v>34.930000000000064</v>
      </c>
      <c r="L58" s="370">
        <f t="shared" si="1"/>
        <v>533.93000000000006</v>
      </c>
      <c r="M58" s="372">
        <v>836.5</v>
      </c>
      <c r="N58" s="245"/>
      <c r="O58" s="183" t="s">
        <v>2817</v>
      </c>
      <c r="Q58" s="7">
        <f>100</f>
        <v>100</v>
      </c>
      <c r="R58" s="7">
        <f t="shared" si="6"/>
        <v>50</v>
      </c>
      <c r="S58" s="7">
        <f t="shared" si="7"/>
        <v>20</v>
      </c>
      <c r="T58" s="7">
        <f t="shared" si="8"/>
        <v>30</v>
      </c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5">
        <v>57</v>
      </c>
      <c r="B59" s="381">
        <v>243935</v>
      </c>
      <c r="C59" s="384" t="s">
        <v>100</v>
      </c>
      <c r="D59" s="385" t="s">
        <v>4668</v>
      </c>
      <c r="E59" s="384" t="s">
        <v>4554</v>
      </c>
      <c r="F59" s="386" t="s">
        <v>4447</v>
      </c>
      <c r="G59" s="180" t="s">
        <v>4387</v>
      </c>
      <c r="H59" s="201" t="s">
        <v>71</v>
      </c>
      <c r="I59" s="180" t="s">
        <v>4730</v>
      </c>
      <c r="J59" s="372">
        <v>499</v>
      </c>
      <c r="K59" s="370">
        <f t="shared" si="0"/>
        <v>34.930000000000064</v>
      </c>
      <c r="L59" s="370">
        <f t="shared" si="1"/>
        <v>533.93000000000006</v>
      </c>
      <c r="M59" s="372">
        <v>836.5</v>
      </c>
      <c r="N59" s="245"/>
      <c r="O59" s="245" t="s">
        <v>91</v>
      </c>
      <c r="Q59" s="7">
        <f>100</f>
        <v>100</v>
      </c>
      <c r="R59" s="7">
        <f t="shared" si="6"/>
        <v>50</v>
      </c>
      <c r="S59" s="7">
        <f t="shared" si="7"/>
        <v>20</v>
      </c>
      <c r="T59" s="7">
        <f t="shared" si="8"/>
        <v>30</v>
      </c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5">
        <v>58</v>
      </c>
      <c r="B60" s="381">
        <v>243935</v>
      </c>
      <c r="C60" s="384" t="s">
        <v>100</v>
      </c>
      <c r="D60" s="385" t="s">
        <v>4669</v>
      </c>
      <c r="E60" s="384" t="s">
        <v>4555</v>
      </c>
      <c r="F60" s="386" t="s">
        <v>4448</v>
      </c>
      <c r="G60" s="180" t="s">
        <v>4387</v>
      </c>
      <c r="H60" s="201" t="s">
        <v>71</v>
      </c>
      <c r="I60" s="180" t="s">
        <v>77</v>
      </c>
      <c r="J60" s="372">
        <v>299</v>
      </c>
      <c r="K60" s="370">
        <f t="shared" si="0"/>
        <v>20.930000000000007</v>
      </c>
      <c r="L60" s="370">
        <f t="shared" si="1"/>
        <v>319.93</v>
      </c>
      <c r="M60" s="372">
        <v>501.24</v>
      </c>
      <c r="N60" s="245"/>
      <c r="O60" s="183" t="s">
        <v>2817</v>
      </c>
      <c r="Q60" s="7">
        <f>100</f>
        <v>100</v>
      </c>
      <c r="R60" s="7">
        <f t="shared" si="6"/>
        <v>50</v>
      </c>
      <c r="S60" s="7">
        <f t="shared" si="7"/>
        <v>20</v>
      </c>
      <c r="T60" s="7">
        <f t="shared" si="8"/>
        <v>30</v>
      </c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5">
        <v>59</v>
      </c>
      <c r="B61" s="381">
        <v>243935</v>
      </c>
      <c r="C61" s="384" t="s">
        <v>100</v>
      </c>
      <c r="D61" s="385" t="s">
        <v>4670</v>
      </c>
      <c r="E61" s="384" t="s">
        <v>4556</v>
      </c>
      <c r="F61" s="386" t="s">
        <v>4449</v>
      </c>
      <c r="G61" s="180" t="s">
        <v>4387</v>
      </c>
      <c r="H61" s="201" t="s">
        <v>71</v>
      </c>
      <c r="I61" s="180" t="s">
        <v>77</v>
      </c>
      <c r="J61" s="372">
        <v>299</v>
      </c>
      <c r="K61" s="370">
        <f t="shared" si="0"/>
        <v>20.930000000000007</v>
      </c>
      <c r="L61" s="370">
        <f t="shared" si="1"/>
        <v>319.93</v>
      </c>
      <c r="M61" s="372">
        <v>501.24</v>
      </c>
      <c r="N61" s="245"/>
      <c r="O61" s="183" t="s">
        <v>2817</v>
      </c>
      <c r="Q61" s="7">
        <f>100</f>
        <v>100</v>
      </c>
      <c r="R61" s="7">
        <f t="shared" si="6"/>
        <v>50</v>
      </c>
      <c r="S61" s="7">
        <f t="shared" si="7"/>
        <v>20</v>
      </c>
      <c r="T61" s="7">
        <f t="shared" si="8"/>
        <v>30</v>
      </c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5">
        <v>60</v>
      </c>
      <c r="B62" s="381">
        <v>243935</v>
      </c>
      <c r="C62" s="384" t="s">
        <v>100</v>
      </c>
      <c r="D62" s="385" t="s">
        <v>4671</v>
      </c>
      <c r="E62" s="384" t="s">
        <v>4557</v>
      </c>
      <c r="F62" s="386" t="s">
        <v>4450</v>
      </c>
      <c r="G62" s="180" t="s">
        <v>4387</v>
      </c>
      <c r="H62" s="201" t="s">
        <v>71</v>
      </c>
      <c r="I62" s="180" t="s">
        <v>77</v>
      </c>
      <c r="J62" s="372">
        <v>299</v>
      </c>
      <c r="K62" s="370">
        <f t="shared" si="0"/>
        <v>20.930000000000007</v>
      </c>
      <c r="L62" s="370">
        <f t="shared" si="1"/>
        <v>319.93</v>
      </c>
      <c r="M62" s="372">
        <v>502</v>
      </c>
      <c r="N62" s="245"/>
      <c r="O62" s="245" t="s">
        <v>91</v>
      </c>
      <c r="Q62" s="7">
        <f>100</f>
        <v>100</v>
      </c>
      <c r="R62" s="7">
        <f t="shared" si="6"/>
        <v>50</v>
      </c>
      <c r="S62" s="7">
        <f t="shared" si="7"/>
        <v>20</v>
      </c>
      <c r="T62" s="7">
        <f t="shared" si="8"/>
        <v>30</v>
      </c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5">
        <v>61</v>
      </c>
      <c r="B63" s="381">
        <v>243935</v>
      </c>
      <c r="C63" s="384" t="s">
        <v>100</v>
      </c>
      <c r="D63" s="385" t="s">
        <v>4672</v>
      </c>
      <c r="E63" s="384" t="s">
        <v>4558</v>
      </c>
      <c r="F63" s="386" t="s">
        <v>4451</v>
      </c>
      <c r="G63" s="180" t="s">
        <v>4387</v>
      </c>
      <c r="H63" s="201" t="s">
        <v>71</v>
      </c>
      <c r="I63" s="180" t="s">
        <v>4734</v>
      </c>
      <c r="J63" s="372">
        <v>799</v>
      </c>
      <c r="K63" s="370">
        <f t="shared" si="0"/>
        <v>55.930000000000064</v>
      </c>
      <c r="L63" s="370">
        <f t="shared" si="1"/>
        <v>854.93000000000006</v>
      </c>
      <c r="M63" s="372">
        <v>1339.4</v>
      </c>
      <c r="N63" s="245"/>
      <c r="O63" s="183" t="s">
        <v>2817</v>
      </c>
      <c r="Q63" s="7">
        <f>100</f>
        <v>100</v>
      </c>
      <c r="R63" s="7">
        <f t="shared" si="6"/>
        <v>50</v>
      </c>
      <c r="S63" s="7">
        <f t="shared" si="7"/>
        <v>20</v>
      </c>
      <c r="T63" s="7">
        <f t="shared" si="8"/>
        <v>30</v>
      </c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5">
        <v>62</v>
      </c>
      <c r="B64" s="381">
        <v>243936</v>
      </c>
      <c r="C64" s="384" t="s">
        <v>260</v>
      </c>
      <c r="D64" s="385" t="s">
        <v>4673</v>
      </c>
      <c r="E64" s="384" t="s">
        <v>4559</v>
      </c>
      <c r="F64" s="386" t="s">
        <v>4452</v>
      </c>
      <c r="G64" s="180" t="s">
        <v>4735</v>
      </c>
      <c r="H64" s="201" t="s">
        <v>71</v>
      </c>
      <c r="I64" s="180" t="s">
        <v>72</v>
      </c>
      <c r="J64" s="372">
        <v>299</v>
      </c>
      <c r="K64" s="370">
        <f t="shared" si="0"/>
        <v>20.930000000000007</v>
      </c>
      <c r="L64" s="370">
        <f t="shared" si="1"/>
        <v>319.93</v>
      </c>
      <c r="M64" s="372">
        <v>502</v>
      </c>
      <c r="N64" s="245"/>
      <c r="O64" s="180" t="s">
        <v>489</v>
      </c>
      <c r="Q64" s="7">
        <f>100</f>
        <v>100</v>
      </c>
      <c r="R64" s="7">
        <f t="shared" si="6"/>
        <v>50</v>
      </c>
      <c r="S64" s="7">
        <f t="shared" si="7"/>
        <v>20</v>
      </c>
      <c r="T64" s="7">
        <f t="shared" si="8"/>
        <v>30</v>
      </c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5">
        <v>63</v>
      </c>
      <c r="B65" s="381">
        <v>243936</v>
      </c>
      <c r="C65" s="384" t="s">
        <v>100</v>
      </c>
      <c r="D65" s="385" t="s">
        <v>4674</v>
      </c>
      <c r="E65" s="384" t="s">
        <v>4560</v>
      </c>
      <c r="F65" s="386" t="s">
        <v>4453</v>
      </c>
      <c r="G65" s="180" t="s">
        <v>4387</v>
      </c>
      <c r="H65" s="201" t="s">
        <v>71</v>
      </c>
      <c r="I65" s="180" t="s">
        <v>4730</v>
      </c>
      <c r="J65" s="372">
        <v>499</v>
      </c>
      <c r="K65" s="370">
        <f t="shared" si="0"/>
        <v>34.930000000000064</v>
      </c>
      <c r="L65" s="370">
        <f t="shared" si="1"/>
        <v>533.93000000000006</v>
      </c>
      <c r="M65" s="372">
        <v>818.7</v>
      </c>
      <c r="N65" s="245"/>
      <c r="O65" s="183" t="s">
        <v>2817</v>
      </c>
      <c r="Q65" s="7">
        <f>100</f>
        <v>100</v>
      </c>
      <c r="R65" s="7">
        <f t="shared" si="6"/>
        <v>50</v>
      </c>
      <c r="S65" s="7">
        <f t="shared" si="7"/>
        <v>20</v>
      </c>
      <c r="T65" s="7">
        <f t="shared" si="8"/>
        <v>30</v>
      </c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5">
        <v>64</v>
      </c>
      <c r="B66" s="381">
        <v>243936</v>
      </c>
      <c r="C66" s="384" t="s">
        <v>100</v>
      </c>
      <c r="D66" s="385" t="s">
        <v>4675</v>
      </c>
      <c r="E66" s="384" t="s">
        <v>4561</v>
      </c>
      <c r="F66" s="395" t="s">
        <v>4454</v>
      </c>
      <c r="G66" s="180" t="s">
        <v>4387</v>
      </c>
      <c r="H66" s="201" t="s">
        <v>71</v>
      </c>
      <c r="I66" s="180" t="s">
        <v>72</v>
      </c>
      <c r="J66" s="372">
        <v>399</v>
      </c>
      <c r="K66" s="370">
        <f t="shared" si="0"/>
        <v>27.930000000000007</v>
      </c>
      <c r="L66" s="370">
        <f t="shared" si="1"/>
        <v>426.93</v>
      </c>
      <c r="M66" s="372">
        <v>654.61</v>
      </c>
      <c r="N66" s="245"/>
      <c r="O66" s="183" t="s">
        <v>23</v>
      </c>
      <c r="Q66" s="7">
        <f>100</f>
        <v>100</v>
      </c>
      <c r="R66" s="7">
        <f t="shared" si="6"/>
        <v>50</v>
      </c>
      <c r="S66" s="7">
        <f t="shared" si="7"/>
        <v>20</v>
      </c>
      <c r="T66" s="7">
        <f t="shared" si="8"/>
        <v>30</v>
      </c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5">
        <v>65</v>
      </c>
      <c r="B67" s="381">
        <v>243936</v>
      </c>
      <c r="C67" s="384" t="s">
        <v>100</v>
      </c>
      <c r="D67" s="385" t="s">
        <v>4676</v>
      </c>
      <c r="E67" s="384" t="s">
        <v>4562</v>
      </c>
      <c r="F67" s="395" t="s">
        <v>4455</v>
      </c>
      <c r="G67" s="180" t="s">
        <v>4387</v>
      </c>
      <c r="H67" s="201" t="s">
        <v>71</v>
      </c>
      <c r="I67" s="180" t="s">
        <v>77</v>
      </c>
      <c r="J67" s="372">
        <v>299</v>
      </c>
      <c r="K67" s="370">
        <f t="shared" ref="K67:K116" si="9">L67-J67</f>
        <v>20.930000000000007</v>
      </c>
      <c r="L67" s="370">
        <f t="shared" ref="L67:L116" si="10">J67*1.07</f>
        <v>319.93</v>
      </c>
      <c r="M67" s="372">
        <v>491</v>
      </c>
      <c r="N67" s="245"/>
      <c r="O67" s="183" t="s">
        <v>2817</v>
      </c>
      <c r="Q67" s="7">
        <f>100</f>
        <v>100</v>
      </c>
      <c r="R67" s="7">
        <f t="shared" si="6"/>
        <v>50</v>
      </c>
      <c r="S67" s="7">
        <f t="shared" si="7"/>
        <v>20</v>
      </c>
      <c r="T67" s="7">
        <f t="shared" si="8"/>
        <v>30</v>
      </c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5">
        <v>66</v>
      </c>
      <c r="B68" s="381">
        <v>243937</v>
      </c>
      <c r="C68" s="384" t="s">
        <v>4274</v>
      </c>
      <c r="D68" s="385" t="s">
        <v>4677</v>
      </c>
      <c r="E68" s="384" t="s">
        <v>4563</v>
      </c>
      <c r="F68" s="396" t="s">
        <v>4742</v>
      </c>
      <c r="G68" s="180" t="s">
        <v>4732</v>
      </c>
      <c r="H68" s="201" t="s">
        <v>71</v>
      </c>
      <c r="I68" s="180" t="s">
        <v>72</v>
      </c>
      <c r="J68" s="372">
        <v>399</v>
      </c>
      <c r="K68" s="370">
        <f t="shared" si="9"/>
        <v>27.930000000000007</v>
      </c>
      <c r="L68" s="370">
        <f t="shared" si="10"/>
        <v>426.93</v>
      </c>
      <c r="M68" s="372">
        <v>426.93</v>
      </c>
      <c r="N68" s="245"/>
      <c r="O68" s="183" t="s">
        <v>23</v>
      </c>
      <c r="Q68" s="7">
        <f>100</f>
        <v>100</v>
      </c>
      <c r="R68" s="7">
        <f t="shared" si="6"/>
        <v>50</v>
      </c>
      <c r="S68" s="7">
        <f t="shared" si="7"/>
        <v>20</v>
      </c>
      <c r="T68" s="7">
        <f t="shared" si="8"/>
        <v>30</v>
      </c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5">
        <v>67</v>
      </c>
      <c r="B69" s="381">
        <v>243938</v>
      </c>
      <c r="C69" s="384" t="s">
        <v>100</v>
      </c>
      <c r="D69" s="385" t="s">
        <v>4678</v>
      </c>
      <c r="E69" s="384" t="s">
        <v>4564</v>
      </c>
      <c r="F69" s="395" t="s">
        <v>4456</v>
      </c>
      <c r="G69" s="180" t="s">
        <v>4387</v>
      </c>
      <c r="H69" s="201" t="s">
        <v>71</v>
      </c>
      <c r="I69" s="180" t="s">
        <v>77</v>
      </c>
      <c r="J69" s="372">
        <v>299</v>
      </c>
      <c r="K69" s="370">
        <f t="shared" si="9"/>
        <v>20.930000000000007</v>
      </c>
      <c r="L69" s="370">
        <f t="shared" si="10"/>
        <v>319.93</v>
      </c>
      <c r="M69" s="372">
        <v>469.24</v>
      </c>
      <c r="N69" s="245"/>
      <c r="O69" s="183" t="s">
        <v>23</v>
      </c>
      <c r="Q69" s="7">
        <f>100</f>
        <v>100</v>
      </c>
      <c r="R69" s="7">
        <f t="shared" si="6"/>
        <v>50</v>
      </c>
      <c r="S69" s="7">
        <f t="shared" si="7"/>
        <v>20</v>
      </c>
      <c r="T69" s="7">
        <f t="shared" si="8"/>
        <v>30</v>
      </c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5">
        <v>68</v>
      </c>
      <c r="B70" s="381">
        <v>243938</v>
      </c>
      <c r="C70" s="384" t="s">
        <v>100</v>
      </c>
      <c r="D70" s="385" t="s">
        <v>4679</v>
      </c>
      <c r="E70" s="384" t="s">
        <v>4565</v>
      </c>
      <c r="F70" s="395" t="s">
        <v>4457</v>
      </c>
      <c r="G70" s="180" t="s">
        <v>4387</v>
      </c>
      <c r="H70" s="201" t="s">
        <v>71</v>
      </c>
      <c r="I70" s="180" t="s">
        <v>4730</v>
      </c>
      <c r="J70" s="372">
        <v>499</v>
      </c>
      <c r="K70" s="370">
        <f t="shared" si="9"/>
        <v>34.930000000000064</v>
      </c>
      <c r="L70" s="370">
        <f t="shared" si="10"/>
        <v>533.93000000000006</v>
      </c>
      <c r="M70" s="372">
        <v>783.11</v>
      </c>
      <c r="N70" s="245"/>
      <c r="O70" s="245" t="s">
        <v>91</v>
      </c>
      <c r="Q70" s="7">
        <f>100</f>
        <v>100</v>
      </c>
      <c r="R70" s="7">
        <f t="shared" si="6"/>
        <v>50</v>
      </c>
      <c r="S70" s="7">
        <f t="shared" si="7"/>
        <v>20</v>
      </c>
      <c r="T70" s="7">
        <f t="shared" si="8"/>
        <v>30</v>
      </c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5">
        <v>69</v>
      </c>
      <c r="B71" s="381">
        <v>243938</v>
      </c>
      <c r="C71" s="384" t="s">
        <v>100</v>
      </c>
      <c r="D71" s="385" t="s">
        <v>4680</v>
      </c>
      <c r="E71" s="384" t="s">
        <v>4566</v>
      </c>
      <c r="F71" s="386" t="s">
        <v>4458</v>
      </c>
      <c r="G71" s="180" t="s">
        <v>4387</v>
      </c>
      <c r="H71" s="201" t="s">
        <v>71</v>
      </c>
      <c r="I71" s="180" t="s">
        <v>77</v>
      </c>
      <c r="J71" s="372">
        <v>299</v>
      </c>
      <c r="K71" s="370">
        <f t="shared" si="9"/>
        <v>20.930000000000007</v>
      </c>
      <c r="L71" s="370">
        <f t="shared" si="10"/>
        <v>319.93</v>
      </c>
      <c r="M71" s="372">
        <v>469.24</v>
      </c>
      <c r="N71" s="245"/>
      <c r="O71" s="245" t="s">
        <v>91</v>
      </c>
      <c r="Q71" s="7">
        <f>100</f>
        <v>100</v>
      </c>
      <c r="R71" s="7">
        <f t="shared" si="6"/>
        <v>50</v>
      </c>
      <c r="S71" s="7">
        <f t="shared" si="7"/>
        <v>20</v>
      </c>
      <c r="T71" s="7">
        <f t="shared" si="8"/>
        <v>30</v>
      </c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5">
        <v>70</v>
      </c>
      <c r="B72" s="381">
        <v>243940</v>
      </c>
      <c r="C72" s="384" t="s">
        <v>100</v>
      </c>
      <c r="D72" s="384" t="s">
        <v>4681</v>
      </c>
      <c r="E72" s="384" t="s">
        <v>4567</v>
      </c>
      <c r="F72" s="386" t="s">
        <v>4459</v>
      </c>
      <c r="G72" s="180" t="s">
        <v>4387</v>
      </c>
      <c r="H72" s="201" t="s">
        <v>71</v>
      </c>
      <c r="I72" s="180" t="s">
        <v>77</v>
      </c>
      <c r="J72" s="372">
        <v>299</v>
      </c>
      <c r="K72" s="370">
        <f t="shared" si="9"/>
        <v>20.930000000000007</v>
      </c>
      <c r="L72" s="370">
        <f t="shared" si="10"/>
        <v>319.93</v>
      </c>
      <c r="M72" s="372">
        <v>447.91</v>
      </c>
      <c r="N72" s="245"/>
      <c r="O72" s="183" t="s">
        <v>2817</v>
      </c>
      <c r="Q72" s="7">
        <f>100</f>
        <v>100</v>
      </c>
      <c r="R72" s="7">
        <f t="shared" si="6"/>
        <v>50</v>
      </c>
      <c r="S72" s="7">
        <f t="shared" si="7"/>
        <v>20</v>
      </c>
      <c r="T72" s="7">
        <f t="shared" si="8"/>
        <v>30</v>
      </c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5">
        <v>71</v>
      </c>
      <c r="B73" s="381">
        <v>243940</v>
      </c>
      <c r="C73" s="384" t="s">
        <v>95</v>
      </c>
      <c r="D73" s="384" t="s">
        <v>4682</v>
      </c>
      <c r="E73" s="384" t="s">
        <v>4568</v>
      </c>
      <c r="F73" s="386" t="s">
        <v>4460</v>
      </c>
      <c r="G73" s="180" t="s">
        <v>98</v>
      </c>
      <c r="H73" s="201" t="s">
        <v>71</v>
      </c>
      <c r="I73" s="180" t="s">
        <v>72</v>
      </c>
      <c r="J73" s="372">
        <v>299</v>
      </c>
      <c r="K73" s="370">
        <f t="shared" si="9"/>
        <v>20.930000000000007</v>
      </c>
      <c r="L73" s="370">
        <f t="shared" si="10"/>
        <v>319.93</v>
      </c>
      <c r="M73" s="372">
        <v>447.91</v>
      </c>
      <c r="N73" s="245"/>
      <c r="O73" s="245" t="s">
        <v>91</v>
      </c>
      <c r="Q73" s="7">
        <f>100</f>
        <v>100</v>
      </c>
      <c r="R73" s="7">
        <f t="shared" si="6"/>
        <v>50</v>
      </c>
      <c r="S73" s="7">
        <f t="shared" si="7"/>
        <v>20</v>
      </c>
      <c r="T73" s="7">
        <f t="shared" si="8"/>
        <v>30</v>
      </c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5">
        <v>72</v>
      </c>
      <c r="B74" s="381">
        <v>243940</v>
      </c>
      <c r="C74" s="384" t="s">
        <v>68</v>
      </c>
      <c r="D74" s="384" t="s">
        <v>4683</v>
      </c>
      <c r="E74" s="384" t="s">
        <v>4569</v>
      </c>
      <c r="F74" s="386" t="s">
        <v>4461</v>
      </c>
      <c r="G74" s="180" t="s">
        <v>1959</v>
      </c>
      <c r="H74" s="201" t="s">
        <v>71</v>
      </c>
      <c r="I74" s="180" t="s">
        <v>77</v>
      </c>
      <c r="J74" s="372">
        <v>299</v>
      </c>
      <c r="K74" s="370">
        <f t="shared" si="9"/>
        <v>20.930000000000007</v>
      </c>
      <c r="L74" s="370">
        <f t="shared" si="10"/>
        <v>319.93</v>
      </c>
      <c r="M74" s="372">
        <v>447.91</v>
      </c>
      <c r="N74" s="245"/>
      <c r="O74" s="183" t="s">
        <v>2817</v>
      </c>
      <c r="Q74" s="7">
        <f>100</f>
        <v>100</v>
      </c>
      <c r="R74" s="7">
        <f t="shared" si="6"/>
        <v>50</v>
      </c>
      <c r="S74" s="7">
        <f t="shared" si="7"/>
        <v>20</v>
      </c>
      <c r="T74" s="7">
        <f t="shared" si="8"/>
        <v>30</v>
      </c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5">
        <v>73</v>
      </c>
      <c r="B75" s="381">
        <v>243940</v>
      </c>
      <c r="C75" s="390" t="s">
        <v>4611</v>
      </c>
      <c r="D75" s="384" t="s">
        <v>4684</v>
      </c>
      <c r="E75" s="390" t="s">
        <v>4570</v>
      </c>
      <c r="F75" s="386" t="s">
        <v>4462</v>
      </c>
      <c r="G75" s="60" t="s">
        <v>4736</v>
      </c>
      <c r="H75" s="201" t="s">
        <v>71</v>
      </c>
      <c r="I75" s="180" t="s">
        <v>4730</v>
      </c>
      <c r="J75" s="372">
        <v>399</v>
      </c>
      <c r="K75" s="370">
        <f t="shared" si="9"/>
        <v>27.930000000000007</v>
      </c>
      <c r="L75" s="370">
        <f t="shared" si="10"/>
        <v>426.93</v>
      </c>
      <c r="M75" s="372">
        <v>611.91999999999996</v>
      </c>
      <c r="N75" s="245"/>
      <c r="O75" s="183" t="s">
        <v>23</v>
      </c>
      <c r="Q75" s="7">
        <f>100</f>
        <v>100</v>
      </c>
      <c r="R75" s="7">
        <f t="shared" si="6"/>
        <v>50</v>
      </c>
      <c r="S75" s="7">
        <f t="shared" si="7"/>
        <v>20</v>
      </c>
      <c r="T75" s="7">
        <f t="shared" si="8"/>
        <v>30</v>
      </c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5">
        <v>74</v>
      </c>
      <c r="B76" s="381">
        <v>243941</v>
      </c>
      <c r="C76" s="384" t="s">
        <v>100</v>
      </c>
      <c r="D76" s="384" t="s">
        <v>4685</v>
      </c>
      <c r="E76" s="384" t="s">
        <v>4571</v>
      </c>
      <c r="F76" s="386" t="s">
        <v>4463</v>
      </c>
      <c r="G76" s="180" t="s">
        <v>4387</v>
      </c>
      <c r="H76" s="201" t="s">
        <v>71</v>
      </c>
      <c r="I76" s="180" t="s">
        <v>72</v>
      </c>
      <c r="J76" s="372">
        <v>399</v>
      </c>
      <c r="K76" s="370">
        <f t="shared" si="9"/>
        <v>27.930000000000007</v>
      </c>
      <c r="L76" s="370">
        <f t="shared" si="10"/>
        <v>426.93</v>
      </c>
      <c r="M76" s="372">
        <v>583.48</v>
      </c>
      <c r="N76" s="245"/>
      <c r="O76" s="245" t="s">
        <v>91</v>
      </c>
      <c r="Q76" s="7">
        <f>100</f>
        <v>100</v>
      </c>
      <c r="R76" s="7">
        <f t="shared" si="6"/>
        <v>50</v>
      </c>
      <c r="S76" s="7">
        <f t="shared" si="7"/>
        <v>20</v>
      </c>
      <c r="T76" s="7">
        <f t="shared" si="8"/>
        <v>30</v>
      </c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5">
        <v>75</v>
      </c>
      <c r="B77" s="381">
        <v>243941</v>
      </c>
      <c r="C77" s="384" t="s">
        <v>100</v>
      </c>
      <c r="D77" s="387" t="s">
        <v>4686</v>
      </c>
      <c r="E77" s="384" t="s">
        <v>4572</v>
      </c>
      <c r="F77" s="386" t="s">
        <v>4464</v>
      </c>
      <c r="G77" s="180" t="s">
        <v>4387</v>
      </c>
      <c r="H77" s="201" t="s">
        <v>71</v>
      </c>
      <c r="I77" s="180" t="s">
        <v>2303</v>
      </c>
      <c r="J77" s="372">
        <v>599</v>
      </c>
      <c r="K77" s="370">
        <f t="shared" si="9"/>
        <v>41.930000000000064</v>
      </c>
      <c r="L77" s="370">
        <f t="shared" si="10"/>
        <v>640.93000000000006</v>
      </c>
      <c r="M77" s="372">
        <v>876</v>
      </c>
      <c r="N77" s="245"/>
      <c r="O77" s="245" t="s">
        <v>91</v>
      </c>
      <c r="Q77" s="7">
        <f>100</f>
        <v>100</v>
      </c>
      <c r="R77" s="7">
        <f t="shared" si="6"/>
        <v>50</v>
      </c>
      <c r="S77" s="7">
        <f t="shared" si="7"/>
        <v>20</v>
      </c>
      <c r="T77" s="7">
        <f t="shared" si="8"/>
        <v>30</v>
      </c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5">
        <v>76</v>
      </c>
      <c r="B78" s="381">
        <v>243941</v>
      </c>
      <c r="C78" s="384" t="s">
        <v>260</v>
      </c>
      <c r="D78" s="387" t="s">
        <v>4687</v>
      </c>
      <c r="E78" s="384" t="s">
        <v>4573</v>
      </c>
      <c r="F78" s="386" t="s">
        <v>4465</v>
      </c>
      <c r="G78" s="180" t="s">
        <v>4737</v>
      </c>
      <c r="H78" s="201" t="s">
        <v>71</v>
      </c>
      <c r="I78" s="180" t="s">
        <v>4730</v>
      </c>
      <c r="J78" s="372">
        <v>399</v>
      </c>
      <c r="K78" s="370">
        <f t="shared" si="9"/>
        <v>27.930000000000007</v>
      </c>
      <c r="L78" s="370">
        <f t="shared" si="10"/>
        <v>426.93</v>
      </c>
      <c r="M78" s="372">
        <v>583.48</v>
      </c>
      <c r="N78" s="245"/>
      <c r="O78" s="180" t="s">
        <v>489</v>
      </c>
      <c r="Q78" s="7">
        <f>100</f>
        <v>100</v>
      </c>
      <c r="R78" s="7">
        <f t="shared" si="6"/>
        <v>50</v>
      </c>
      <c r="S78" s="7">
        <f t="shared" si="7"/>
        <v>20</v>
      </c>
      <c r="T78" s="7">
        <f t="shared" si="8"/>
        <v>30</v>
      </c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5">
        <v>77</v>
      </c>
      <c r="B79" s="381">
        <v>243941</v>
      </c>
      <c r="C79" s="384" t="s">
        <v>1022</v>
      </c>
      <c r="D79" s="384" t="s">
        <v>4688</v>
      </c>
      <c r="E79" s="384" t="s">
        <v>4574</v>
      </c>
      <c r="F79" s="386" t="s">
        <v>4466</v>
      </c>
      <c r="G79" s="180" t="s">
        <v>4738</v>
      </c>
      <c r="H79" s="201" t="s">
        <v>71</v>
      </c>
      <c r="I79" s="180" t="s">
        <v>481</v>
      </c>
      <c r="J79" s="372">
        <v>150</v>
      </c>
      <c r="K79" s="370">
        <f t="shared" si="9"/>
        <v>10.5</v>
      </c>
      <c r="L79" s="370">
        <f t="shared" si="10"/>
        <v>160.5</v>
      </c>
      <c r="M79" s="372">
        <v>160.5</v>
      </c>
      <c r="N79" s="245"/>
      <c r="O79" s="180" t="s">
        <v>489</v>
      </c>
      <c r="Q79" s="7">
        <f>100</f>
        <v>100</v>
      </c>
      <c r="R79" s="7">
        <f t="shared" si="6"/>
        <v>50</v>
      </c>
      <c r="S79" s="7">
        <f t="shared" si="7"/>
        <v>20</v>
      </c>
      <c r="T79" s="7">
        <f t="shared" si="8"/>
        <v>30</v>
      </c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5">
        <v>78</v>
      </c>
      <c r="B80" s="381">
        <v>243942</v>
      </c>
      <c r="C80" s="384" t="s">
        <v>100</v>
      </c>
      <c r="D80" s="384" t="s">
        <v>4689</v>
      </c>
      <c r="E80" s="384" t="s">
        <v>4575</v>
      </c>
      <c r="F80" s="386" t="s">
        <v>4467</v>
      </c>
      <c r="G80" s="180" t="s">
        <v>4387</v>
      </c>
      <c r="H80" s="201" t="s">
        <v>71</v>
      </c>
      <c r="I80" s="180" t="s">
        <v>77</v>
      </c>
      <c r="J80" s="372">
        <v>299</v>
      </c>
      <c r="K80" s="370">
        <f t="shared" si="9"/>
        <v>20.930000000000007</v>
      </c>
      <c r="L80" s="370">
        <f t="shared" si="10"/>
        <v>319.93</v>
      </c>
      <c r="M80" s="372">
        <v>426.58</v>
      </c>
      <c r="N80" s="245"/>
      <c r="O80" s="245" t="s">
        <v>91</v>
      </c>
      <c r="Q80" s="7">
        <f>100</f>
        <v>100</v>
      </c>
      <c r="R80" s="7">
        <f t="shared" si="6"/>
        <v>50</v>
      </c>
      <c r="S80" s="7">
        <f t="shared" si="7"/>
        <v>20</v>
      </c>
      <c r="T80" s="7">
        <f t="shared" si="8"/>
        <v>30</v>
      </c>
      <c r="V80" s="20"/>
      <c r="W80" s="19"/>
      <c r="X80" s="19"/>
      <c r="Y80" s="19"/>
      <c r="Z80" s="19"/>
      <c r="AA80" s="19"/>
      <c r="AB80" s="19"/>
    </row>
    <row r="81" spans="1:28" s="5" customFormat="1" ht="22.95" customHeight="1">
      <c r="A81" s="35">
        <v>79</v>
      </c>
      <c r="B81" s="381">
        <v>243942</v>
      </c>
      <c r="C81" s="384" t="s">
        <v>95</v>
      </c>
      <c r="D81" s="384" t="s">
        <v>4690</v>
      </c>
      <c r="E81" s="384" t="s">
        <v>4576</v>
      </c>
      <c r="F81" s="386" t="s">
        <v>4468</v>
      </c>
      <c r="G81" s="180" t="s">
        <v>4739</v>
      </c>
      <c r="H81" s="201" t="s">
        <v>71</v>
      </c>
      <c r="I81" s="180" t="s">
        <v>2303</v>
      </c>
      <c r="J81" s="372">
        <v>499</v>
      </c>
      <c r="K81" s="370">
        <f t="shared" si="9"/>
        <v>34.930000000000064</v>
      </c>
      <c r="L81" s="370">
        <f t="shared" si="10"/>
        <v>533.93000000000006</v>
      </c>
      <c r="M81" s="372">
        <v>711.92</v>
      </c>
      <c r="N81" s="245"/>
      <c r="O81" s="183" t="s">
        <v>2817</v>
      </c>
      <c r="Q81" s="7">
        <f>100</f>
        <v>100</v>
      </c>
      <c r="R81" s="7">
        <f t="shared" si="6"/>
        <v>50</v>
      </c>
      <c r="S81" s="7">
        <f t="shared" si="7"/>
        <v>20</v>
      </c>
      <c r="T81" s="7">
        <f t="shared" si="8"/>
        <v>30</v>
      </c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5">
        <v>80</v>
      </c>
      <c r="B82" s="381">
        <v>243942</v>
      </c>
      <c r="C82" s="384" t="s">
        <v>100</v>
      </c>
      <c r="D82" s="384" t="s">
        <v>4691</v>
      </c>
      <c r="E82" s="384" t="s">
        <v>4577</v>
      </c>
      <c r="F82" s="386" t="s">
        <v>4469</v>
      </c>
      <c r="G82" s="180" t="s">
        <v>4387</v>
      </c>
      <c r="H82" s="201" t="s">
        <v>71</v>
      </c>
      <c r="I82" s="180" t="s">
        <v>77</v>
      </c>
      <c r="J82" s="372">
        <v>299</v>
      </c>
      <c r="K82" s="370">
        <f t="shared" si="9"/>
        <v>20.930000000000007</v>
      </c>
      <c r="L82" s="370">
        <f t="shared" si="10"/>
        <v>319.93</v>
      </c>
      <c r="M82" s="372">
        <v>426.58</v>
      </c>
      <c r="N82" s="245"/>
      <c r="O82" s="245" t="s">
        <v>91</v>
      </c>
      <c r="Q82" s="7">
        <f>100</f>
        <v>100</v>
      </c>
      <c r="R82" s="7">
        <f t="shared" si="6"/>
        <v>50</v>
      </c>
      <c r="S82" s="7">
        <f t="shared" si="7"/>
        <v>20</v>
      </c>
      <c r="T82" s="7">
        <f t="shared" si="8"/>
        <v>30</v>
      </c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35">
        <v>81</v>
      </c>
      <c r="B83" s="381">
        <v>243942</v>
      </c>
      <c r="C83" s="384" t="s">
        <v>100</v>
      </c>
      <c r="D83" s="384" t="s">
        <v>4692</v>
      </c>
      <c r="E83" s="384" t="s">
        <v>4578</v>
      </c>
      <c r="F83" s="386" t="s">
        <v>4470</v>
      </c>
      <c r="G83" s="180" t="s">
        <v>4387</v>
      </c>
      <c r="H83" s="201" t="s">
        <v>71</v>
      </c>
      <c r="I83" s="180" t="s">
        <v>4730</v>
      </c>
      <c r="J83" s="372">
        <v>499</v>
      </c>
      <c r="K83" s="370">
        <f t="shared" si="9"/>
        <v>34.930000000000064</v>
      </c>
      <c r="L83" s="370">
        <f t="shared" si="10"/>
        <v>533.93000000000006</v>
      </c>
      <c r="M83" s="372">
        <v>729.71</v>
      </c>
      <c r="N83" s="245"/>
      <c r="O83" s="245" t="s">
        <v>91</v>
      </c>
      <c r="Q83" s="7">
        <f>100</f>
        <v>100</v>
      </c>
      <c r="R83" s="7">
        <f t="shared" si="6"/>
        <v>50</v>
      </c>
      <c r="S83" s="7">
        <f t="shared" si="7"/>
        <v>20</v>
      </c>
      <c r="T83" s="7">
        <f t="shared" si="8"/>
        <v>30</v>
      </c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5">
        <v>82</v>
      </c>
      <c r="B84" s="381">
        <v>243942</v>
      </c>
      <c r="C84" s="384" t="s">
        <v>100</v>
      </c>
      <c r="D84" s="384" t="s">
        <v>4693</v>
      </c>
      <c r="E84" s="384" t="s">
        <v>4579</v>
      </c>
      <c r="F84" s="386" t="s">
        <v>4471</v>
      </c>
      <c r="G84" s="180" t="s">
        <v>4387</v>
      </c>
      <c r="H84" s="201" t="s">
        <v>71</v>
      </c>
      <c r="I84" s="180" t="s">
        <v>4730</v>
      </c>
      <c r="J84" s="372">
        <v>499</v>
      </c>
      <c r="K84" s="370">
        <f t="shared" si="9"/>
        <v>34.930000000000064</v>
      </c>
      <c r="L84" s="370">
        <f t="shared" si="10"/>
        <v>533.93000000000006</v>
      </c>
      <c r="M84" s="372">
        <v>711.92</v>
      </c>
      <c r="N84" s="245"/>
      <c r="O84" s="183" t="s">
        <v>2817</v>
      </c>
      <c r="Q84" s="7">
        <f>100</f>
        <v>100</v>
      </c>
      <c r="R84" s="7">
        <f t="shared" si="6"/>
        <v>50</v>
      </c>
      <c r="S84" s="7">
        <f t="shared" si="7"/>
        <v>20</v>
      </c>
      <c r="T84" s="7">
        <f t="shared" si="8"/>
        <v>30</v>
      </c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35">
        <v>83</v>
      </c>
      <c r="B85" s="381">
        <v>243943</v>
      </c>
      <c r="C85" s="384" t="s">
        <v>100</v>
      </c>
      <c r="D85" s="384" t="s">
        <v>4694</v>
      </c>
      <c r="E85" s="384" t="s">
        <v>4580</v>
      </c>
      <c r="F85" s="386" t="s">
        <v>4472</v>
      </c>
      <c r="G85" s="180" t="s">
        <v>4387</v>
      </c>
      <c r="H85" s="201" t="s">
        <v>71</v>
      </c>
      <c r="I85" s="180" t="s">
        <v>77</v>
      </c>
      <c r="J85" s="372">
        <v>299</v>
      </c>
      <c r="K85" s="370">
        <f t="shared" si="9"/>
        <v>20.930000000000007</v>
      </c>
      <c r="L85" s="370">
        <f t="shared" si="10"/>
        <v>319.93</v>
      </c>
      <c r="M85" s="372">
        <v>319.93</v>
      </c>
      <c r="N85" s="245"/>
      <c r="O85" s="245" t="s">
        <v>91</v>
      </c>
      <c r="Q85" s="7">
        <f>100</f>
        <v>100</v>
      </c>
      <c r="R85" s="7">
        <f t="shared" si="6"/>
        <v>50</v>
      </c>
      <c r="S85" s="7">
        <f t="shared" si="7"/>
        <v>20</v>
      </c>
      <c r="T85" s="7">
        <f t="shared" si="8"/>
        <v>30</v>
      </c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35">
        <v>84</v>
      </c>
      <c r="B86" s="381">
        <v>243943</v>
      </c>
      <c r="C86" s="384" t="s">
        <v>100</v>
      </c>
      <c r="D86" s="384" t="s">
        <v>4695</v>
      </c>
      <c r="E86" s="384" t="s">
        <v>4581</v>
      </c>
      <c r="F86" s="386" t="s">
        <v>4473</v>
      </c>
      <c r="G86" s="180" t="s">
        <v>4387</v>
      </c>
      <c r="H86" s="201" t="s">
        <v>71</v>
      </c>
      <c r="I86" s="180" t="s">
        <v>77</v>
      </c>
      <c r="J86" s="372">
        <v>299</v>
      </c>
      <c r="K86" s="370">
        <f t="shared" si="9"/>
        <v>20.930000000000007</v>
      </c>
      <c r="L86" s="370">
        <f t="shared" si="10"/>
        <v>319.93</v>
      </c>
      <c r="M86" s="372">
        <v>319.93</v>
      </c>
      <c r="N86" s="245"/>
      <c r="O86" s="183" t="s">
        <v>2817</v>
      </c>
      <c r="Q86" s="7">
        <f>100</f>
        <v>100</v>
      </c>
      <c r="R86" s="7">
        <f t="shared" si="6"/>
        <v>50</v>
      </c>
      <c r="S86" s="7">
        <f t="shared" si="7"/>
        <v>20</v>
      </c>
      <c r="T86" s="7">
        <f t="shared" si="8"/>
        <v>30</v>
      </c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35">
        <v>85</v>
      </c>
      <c r="B87" s="381">
        <v>243943</v>
      </c>
      <c r="C87" s="384" t="s">
        <v>265</v>
      </c>
      <c r="D87" s="384" t="s">
        <v>4696</v>
      </c>
      <c r="E87" s="384" t="s">
        <v>4582</v>
      </c>
      <c r="F87" s="386" t="s">
        <v>4474</v>
      </c>
      <c r="G87" s="180" t="s">
        <v>506</v>
      </c>
      <c r="H87" s="201" t="s">
        <v>71</v>
      </c>
      <c r="I87" s="180" t="s">
        <v>72</v>
      </c>
      <c r="J87" s="372">
        <v>299</v>
      </c>
      <c r="K87" s="370">
        <f t="shared" si="9"/>
        <v>20.930000000000007</v>
      </c>
      <c r="L87" s="370">
        <f t="shared" si="10"/>
        <v>319.93</v>
      </c>
      <c r="M87" s="372">
        <v>415.91</v>
      </c>
      <c r="N87" s="245"/>
      <c r="O87" s="183" t="s">
        <v>2817</v>
      </c>
      <c r="Q87" s="7">
        <f>100</f>
        <v>100</v>
      </c>
      <c r="R87" s="7">
        <f t="shared" si="6"/>
        <v>50</v>
      </c>
      <c r="S87" s="7">
        <f t="shared" si="7"/>
        <v>20</v>
      </c>
      <c r="T87" s="7">
        <f t="shared" si="8"/>
        <v>30</v>
      </c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35">
        <v>86</v>
      </c>
      <c r="B88" s="381">
        <v>243943</v>
      </c>
      <c r="C88" s="384" t="s">
        <v>100</v>
      </c>
      <c r="D88" s="384" t="s">
        <v>4697</v>
      </c>
      <c r="E88" s="384" t="s">
        <v>4583</v>
      </c>
      <c r="F88" s="386" t="s">
        <v>4475</v>
      </c>
      <c r="G88" s="180" t="s">
        <v>4387</v>
      </c>
      <c r="H88" s="201" t="s">
        <v>71</v>
      </c>
      <c r="I88" s="180" t="s">
        <v>4730</v>
      </c>
      <c r="J88" s="372">
        <v>499</v>
      </c>
      <c r="K88" s="370">
        <f t="shared" si="9"/>
        <v>34.930000000000064</v>
      </c>
      <c r="L88" s="370">
        <f t="shared" si="10"/>
        <v>533.93000000000006</v>
      </c>
      <c r="M88" s="372">
        <v>533.92999999999995</v>
      </c>
      <c r="N88" s="245"/>
      <c r="O88" s="183" t="s">
        <v>2817</v>
      </c>
      <c r="Q88" s="7">
        <f>100</f>
        <v>100</v>
      </c>
      <c r="R88" s="7">
        <f t="shared" si="6"/>
        <v>50</v>
      </c>
      <c r="S88" s="7">
        <f t="shared" si="7"/>
        <v>20</v>
      </c>
      <c r="T88" s="7">
        <f t="shared" si="8"/>
        <v>30</v>
      </c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35">
        <v>87</v>
      </c>
      <c r="B89" s="381">
        <v>243944</v>
      </c>
      <c r="C89" s="384" t="s">
        <v>100</v>
      </c>
      <c r="D89" s="384" t="s">
        <v>4698</v>
      </c>
      <c r="E89" s="384" t="s">
        <v>4584</v>
      </c>
      <c r="F89" s="386" t="s">
        <v>4476</v>
      </c>
      <c r="G89" s="180" t="s">
        <v>4387</v>
      </c>
      <c r="H89" s="201" t="s">
        <v>71</v>
      </c>
      <c r="I89" s="180" t="s">
        <v>77</v>
      </c>
      <c r="J89" s="372">
        <v>299</v>
      </c>
      <c r="K89" s="370">
        <f t="shared" si="9"/>
        <v>20.930000000000007</v>
      </c>
      <c r="L89" s="370">
        <f t="shared" si="10"/>
        <v>319.93</v>
      </c>
      <c r="M89" s="372">
        <v>319.93</v>
      </c>
      <c r="N89" s="245"/>
      <c r="O89" s="245" t="s">
        <v>91</v>
      </c>
      <c r="Q89" s="7">
        <f>100</f>
        <v>100</v>
      </c>
      <c r="R89" s="7">
        <f t="shared" si="6"/>
        <v>50</v>
      </c>
      <c r="S89" s="7">
        <f t="shared" si="7"/>
        <v>20</v>
      </c>
      <c r="T89" s="7">
        <f t="shared" si="8"/>
        <v>30</v>
      </c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35">
        <v>88</v>
      </c>
      <c r="B90" s="381">
        <v>243944</v>
      </c>
      <c r="C90" s="384" t="s">
        <v>262</v>
      </c>
      <c r="D90" s="384" t="s">
        <v>4699</v>
      </c>
      <c r="E90" s="384" t="s">
        <v>4585</v>
      </c>
      <c r="F90" s="386" t="s">
        <v>4477</v>
      </c>
      <c r="G90" s="180" t="s">
        <v>499</v>
      </c>
      <c r="H90" s="201" t="s">
        <v>71</v>
      </c>
      <c r="I90" s="180" t="s">
        <v>72</v>
      </c>
      <c r="J90" s="372">
        <v>299</v>
      </c>
      <c r="K90" s="370">
        <f t="shared" si="9"/>
        <v>20.930000000000007</v>
      </c>
      <c r="L90" s="370">
        <f t="shared" si="10"/>
        <v>319.93</v>
      </c>
      <c r="M90" s="372">
        <v>405.21</v>
      </c>
      <c r="N90" s="245"/>
      <c r="O90" s="183" t="s">
        <v>2817</v>
      </c>
      <c r="Q90" s="7">
        <f>100</f>
        <v>100</v>
      </c>
      <c r="R90" s="7">
        <f t="shared" si="6"/>
        <v>50</v>
      </c>
      <c r="S90" s="7">
        <f t="shared" si="7"/>
        <v>20</v>
      </c>
      <c r="T90" s="7">
        <f t="shared" si="8"/>
        <v>30</v>
      </c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35">
        <v>89</v>
      </c>
      <c r="B91" s="381">
        <v>243945</v>
      </c>
      <c r="C91" s="384" t="s">
        <v>100</v>
      </c>
      <c r="D91" s="384" t="s">
        <v>4700</v>
      </c>
      <c r="E91" s="384" t="s">
        <v>4586</v>
      </c>
      <c r="F91" s="386" t="s">
        <v>4478</v>
      </c>
      <c r="G91" s="180" t="s">
        <v>4387</v>
      </c>
      <c r="H91" s="201" t="s">
        <v>71</v>
      </c>
      <c r="I91" s="180" t="s">
        <v>77</v>
      </c>
      <c r="J91" s="372">
        <v>299</v>
      </c>
      <c r="K91" s="370">
        <f t="shared" si="9"/>
        <v>20.930000000000007</v>
      </c>
      <c r="L91" s="370">
        <f t="shared" si="10"/>
        <v>319.93</v>
      </c>
      <c r="M91" s="372">
        <v>395</v>
      </c>
      <c r="N91" s="245"/>
      <c r="O91" s="245" t="s">
        <v>91</v>
      </c>
      <c r="Q91" s="7">
        <f>100</f>
        <v>100</v>
      </c>
      <c r="R91" s="7">
        <f t="shared" si="6"/>
        <v>50</v>
      </c>
      <c r="S91" s="7">
        <f t="shared" si="7"/>
        <v>20</v>
      </c>
      <c r="T91" s="7">
        <f t="shared" si="8"/>
        <v>30</v>
      </c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35">
        <v>90</v>
      </c>
      <c r="B92" s="381">
        <v>243945</v>
      </c>
      <c r="C92" s="384" t="s">
        <v>262</v>
      </c>
      <c r="D92" s="384" t="s">
        <v>4701</v>
      </c>
      <c r="E92" s="384" t="s">
        <v>4587</v>
      </c>
      <c r="F92" s="386" t="s">
        <v>4479</v>
      </c>
      <c r="G92" s="180" t="s">
        <v>3686</v>
      </c>
      <c r="H92" s="201" t="s">
        <v>71</v>
      </c>
      <c r="I92" s="180" t="s">
        <v>4730</v>
      </c>
      <c r="J92" s="372">
        <v>399</v>
      </c>
      <c r="K92" s="370">
        <f t="shared" si="9"/>
        <v>27.930000000000007</v>
      </c>
      <c r="L92" s="370">
        <f t="shared" si="10"/>
        <v>426.93</v>
      </c>
      <c r="M92" s="372">
        <v>526.54</v>
      </c>
      <c r="N92" s="245"/>
      <c r="O92" s="183" t="s">
        <v>23</v>
      </c>
      <c r="Q92" s="7">
        <f>100</f>
        <v>100</v>
      </c>
      <c r="R92" s="7">
        <f t="shared" si="6"/>
        <v>50</v>
      </c>
      <c r="S92" s="7">
        <f t="shared" si="7"/>
        <v>20</v>
      </c>
      <c r="T92" s="7">
        <f t="shared" si="8"/>
        <v>30</v>
      </c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35">
        <v>91</v>
      </c>
      <c r="B93" s="381">
        <v>243945</v>
      </c>
      <c r="C93" s="384" t="s">
        <v>100</v>
      </c>
      <c r="D93" s="384" t="s">
        <v>4702</v>
      </c>
      <c r="E93" s="384" t="s">
        <v>4588</v>
      </c>
      <c r="F93" s="386" t="s">
        <v>4480</v>
      </c>
      <c r="G93" s="180" t="s">
        <v>4387</v>
      </c>
      <c r="H93" s="201" t="s">
        <v>71</v>
      </c>
      <c r="I93" s="180" t="s">
        <v>72</v>
      </c>
      <c r="J93" s="372">
        <v>399</v>
      </c>
      <c r="K93" s="370">
        <f t="shared" si="9"/>
        <v>27.930000000000007</v>
      </c>
      <c r="L93" s="370">
        <f t="shared" si="10"/>
        <v>426.93</v>
      </c>
      <c r="M93" s="372">
        <v>526.54</v>
      </c>
      <c r="N93" s="245"/>
      <c r="O93" s="245" t="s">
        <v>91</v>
      </c>
      <c r="Q93" s="7">
        <f>100</f>
        <v>100</v>
      </c>
      <c r="R93" s="7">
        <f t="shared" si="6"/>
        <v>50</v>
      </c>
      <c r="S93" s="7">
        <f t="shared" si="7"/>
        <v>20</v>
      </c>
      <c r="T93" s="7">
        <f t="shared" si="8"/>
        <v>30</v>
      </c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35">
        <v>92</v>
      </c>
      <c r="B94" s="381">
        <v>243945</v>
      </c>
      <c r="C94" s="384" t="s">
        <v>100</v>
      </c>
      <c r="D94" s="384" t="s">
        <v>4703</v>
      </c>
      <c r="E94" s="384" t="s">
        <v>4589</v>
      </c>
      <c r="F94" s="386" t="s">
        <v>4481</v>
      </c>
      <c r="G94" s="180" t="s">
        <v>4387</v>
      </c>
      <c r="H94" s="201" t="s">
        <v>71</v>
      </c>
      <c r="I94" s="180" t="s">
        <v>77</v>
      </c>
      <c r="J94" s="372">
        <v>299</v>
      </c>
      <c r="K94" s="370">
        <f t="shared" si="9"/>
        <v>20.930000000000007</v>
      </c>
      <c r="L94" s="370">
        <f t="shared" si="10"/>
        <v>319.93</v>
      </c>
      <c r="M94" s="372">
        <v>394.59</v>
      </c>
      <c r="N94" s="245"/>
      <c r="O94" s="245" t="s">
        <v>91</v>
      </c>
      <c r="Q94" s="7">
        <f>100</f>
        <v>100</v>
      </c>
      <c r="R94" s="7">
        <f t="shared" si="6"/>
        <v>50</v>
      </c>
      <c r="S94" s="7">
        <f t="shared" si="7"/>
        <v>20</v>
      </c>
      <c r="T94" s="7">
        <f t="shared" si="8"/>
        <v>30</v>
      </c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35">
        <v>93</v>
      </c>
      <c r="B95" s="381">
        <v>243947</v>
      </c>
      <c r="C95" s="384" t="s">
        <v>100</v>
      </c>
      <c r="D95" s="391" t="s">
        <v>4704</v>
      </c>
      <c r="E95" s="384" t="s">
        <v>4590</v>
      </c>
      <c r="F95" s="386" t="s">
        <v>4482</v>
      </c>
      <c r="G95" s="180" t="s">
        <v>4387</v>
      </c>
      <c r="H95" s="201" t="s">
        <v>71</v>
      </c>
      <c r="I95" s="180" t="s">
        <v>72</v>
      </c>
      <c r="J95" s="372">
        <v>399</v>
      </c>
      <c r="K95" s="370">
        <f t="shared" si="9"/>
        <v>27.930000000000007</v>
      </c>
      <c r="L95" s="370">
        <f t="shared" si="10"/>
        <v>426.93</v>
      </c>
      <c r="M95" s="372">
        <v>427</v>
      </c>
      <c r="N95" s="245"/>
      <c r="O95" s="245" t="s">
        <v>91</v>
      </c>
      <c r="Q95" s="7">
        <f>100</f>
        <v>100</v>
      </c>
      <c r="R95" s="7">
        <f t="shared" si="6"/>
        <v>50</v>
      </c>
      <c r="S95" s="7">
        <f t="shared" si="7"/>
        <v>20</v>
      </c>
      <c r="T95" s="7">
        <f t="shared" si="8"/>
        <v>30</v>
      </c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35">
        <v>94</v>
      </c>
      <c r="B96" s="381">
        <v>243947</v>
      </c>
      <c r="C96" s="384" t="s">
        <v>73</v>
      </c>
      <c r="D96" s="391" t="s">
        <v>4705</v>
      </c>
      <c r="E96" s="384" t="s">
        <v>4591</v>
      </c>
      <c r="F96" s="386" t="s">
        <v>4483</v>
      </c>
      <c r="G96" s="180" t="s">
        <v>4740</v>
      </c>
      <c r="H96" s="201" t="s">
        <v>71</v>
      </c>
      <c r="I96" s="180" t="s">
        <v>77</v>
      </c>
      <c r="J96" s="372">
        <v>399</v>
      </c>
      <c r="K96" s="370">
        <f t="shared" si="9"/>
        <v>27.930000000000007</v>
      </c>
      <c r="L96" s="370">
        <f t="shared" si="10"/>
        <v>426.93</v>
      </c>
      <c r="M96" s="372">
        <v>426.93</v>
      </c>
      <c r="N96" s="245"/>
      <c r="O96" s="183" t="s">
        <v>2817</v>
      </c>
      <c r="Q96" s="7">
        <f>100</f>
        <v>100</v>
      </c>
      <c r="R96" s="7">
        <f t="shared" si="6"/>
        <v>50</v>
      </c>
      <c r="S96" s="7">
        <f t="shared" si="7"/>
        <v>20</v>
      </c>
      <c r="T96" s="7">
        <f t="shared" si="8"/>
        <v>30</v>
      </c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35">
        <v>95</v>
      </c>
      <c r="B97" s="381">
        <v>243947</v>
      </c>
      <c r="C97" s="384" t="s">
        <v>263</v>
      </c>
      <c r="D97" s="391" t="s">
        <v>4706</v>
      </c>
      <c r="E97" s="384" t="s">
        <v>4592</v>
      </c>
      <c r="F97" s="386" t="s">
        <v>4484</v>
      </c>
      <c r="G97" s="180" t="s">
        <v>4741</v>
      </c>
      <c r="H97" s="201" t="s">
        <v>71</v>
      </c>
      <c r="I97" s="180" t="s">
        <v>72</v>
      </c>
      <c r="J97" s="372">
        <v>299</v>
      </c>
      <c r="K97" s="370">
        <f t="shared" si="9"/>
        <v>20.930000000000007</v>
      </c>
      <c r="L97" s="370">
        <f t="shared" si="10"/>
        <v>319.93</v>
      </c>
      <c r="M97" s="372">
        <v>320</v>
      </c>
      <c r="N97" s="245"/>
      <c r="O97" s="245" t="s">
        <v>91</v>
      </c>
      <c r="Q97" s="7">
        <f>100</f>
        <v>100</v>
      </c>
      <c r="R97" s="7">
        <f t="shared" si="6"/>
        <v>50</v>
      </c>
      <c r="S97" s="7">
        <f t="shared" si="7"/>
        <v>20</v>
      </c>
      <c r="T97" s="7">
        <f t="shared" si="8"/>
        <v>30</v>
      </c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35">
        <v>96</v>
      </c>
      <c r="B98" s="381">
        <v>243947</v>
      </c>
      <c r="C98" s="384" t="s">
        <v>95</v>
      </c>
      <c r="D98" s="391" t="s">
        <v>4707</v>
      </c>
      <c r="E98" s="384" t="s">
        <v>4593</v>
      </c>
      <c r="F98" s="386" t="s">
        <v>4485</v>
      </c>
      <c r="G98" s="180" t="s">
        <v>98</v>
      </c>
      <c r="H98" s="201" t="s">
        <v>71</v>
      </c>
      <c r="I98" s="180" t="s">
        <v>2303</v>
      </c>
      <c r="J98" s="372">
        <v>499</v>
      </c>
      <c r="K98" s="370">
        <f t="shared" si="9"/>
        <v>34.930000000000064</v>
      </c>
      <c r="L98" s="370">
        <f t="shared" si="10"/>
        <v>533.93000000000006</v>
      </c>
      <c r="M98" s="372">
        <v>518.96</v>
      </c>
      <c r="N98" s="245"/>
      <c r="O98" s="245" t="s">
        <v>91</v>
      </c>
      <c r="Q98" s="7">
        <f>100</f>
        <v>100</v>
      </c>
      <c r="R98" s="7">
        <f t="shared" si="6"/>
        <v>50</v>
      </c>
      <c r="S98" s="7">
        <f t="shared" si="7"/>
        <v>20</v>
      </c>
      <c r="T98" s="7">
        <f t="shared" si="8"/>
        <v>30</v>
      </c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35">
        <v>97</v>
      </c>
      <c r="B99" s="381">
        <v>243948</v>
      </c>
      <c r="C99" s="384" t="s">
        <v>100</v>
      </c>
      <c r="D99" s="391" t="s">
        <v>4708</v>
      </c>
      <c r="E99" s="384" t="s">
        <v>4594</v>
      </c>
      <c r="F99" s="386" t="s">
        <v>4486</v>
      </c>
      <c r="G99" s="180" t="s">
        <v>4387</v>
      </c>
      <c r="H99" s="201" t="s">
        <v>71</v>
      </c>
      <c r="I99" s="180" t="s">
        <v>77</v>
      </c>
      <c r="J99" s="372">
        <v>399</v>
      </c>
      <c r="K99" s="370">
        <f t="shared" si="9"/>
        <v>27.930000000000007</v>
      </c>
      <c r="L99" s="370">
        <f t="shared" si="10"/>
        <v>426.93</v>
      </c>
      <c r="M99" s="372">
        <v>319.93</v>
      </c>
      <c r="N99" s="245"/>
      <c r="O99" s="245" t="s">
        <v>91</v>
      </c>
      <c r="Q99" s="7">
        <f>100</f>
        <v>100</v>
      </c>
      <c r="R99" s="7">
        <f t="shared" si="6"/>
        <v>50</v>
      </c>
      <c r="S99" s="7">
        <f t="shared" si="7"/>
        <v>20</v>
      </c>
      <c r="T99" s="7">
        <f t="shared" si="8"/>
        <v>30</v>
      </c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35">
        <v>98</v>
      </c>
      <c r="B100" s="381">
        <v>243948</v>
      </c>
      <c r="C100" s="384" t="s">
        <v>100</v>
      </c>
      <c r="D100" s="391" t="s">
        <v>4709</v>
      </c>
      <c r="E100" s="384" t="s">
        <v>4595</v>
      </c>
      <c r="F100" s="386" t="s">
        <v>4487</v>
      </c>
      <c r="G100" s="180" t="s">
        <v>4387</v>
      </c>
      <c r="H100" s="201" t="s">
        <v>71</v>
      </c>
      <c r="I100" s="180" t="s">
        <v>2171</v>
      </c>
      <c r="J100" s="372">
        <v>799</v>
      </c>
      <c r="K100" s="370">
        <f t="shared" si="9"/>
        <v>55.930000000000064</v>
      </c>
      <c r="L100" s="370">
        <f t="shared" si="10"/>
        <v>854.93000000000006</v>
      </c>
      <c r="M100" s="372">
        <v>854.93</v>
      </c>
      <c r="N100" s="245"/>
      <c r="O100" s="183" t="s">
        <v>23</v>
      </c>
      <c r="Q100" s="7">
        <f>100</f>
        <v>100</v>
      </c>
      <c r="R100" s="7">
        <f t="shared" si="6"/>
        <v>50</v>
      </c>
      <c r="S100" s="7">
        <f t="shared" si="7"/>
        <v>20</v>
      </c>
      <c r="T100" s="7">
        <f t="shared" si="8"/>
        <v>30</v>
      </c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35">
        <v>99</v>
      </c>
      <c r="B101" s="381">
        <v>243948</v>
      </c>
      <c r="C101" s="384" t="s">
        <v>100</v>
      </c>
      <c r="D101" s="391" t="s">
        <v>4710</v>
      </c>
      <c r="E101" s="384" t="s">
        <v>4596</v>
      </c>
      <c r="F101" s="386" t="s">
        <v>4488</v>
      </c>
      <c r="G101" s="180" t="s">
        <v>4387</v>
      </c>
      <c r="H101" s="201" t="s">
        <v>71</v>
      </c>
      <c r="I101" s="180" t="s">
        <v>77</v>
      </c>
      <c r="J101" s="372">
        <v>299</v>
      </c>
      <c r="K101" s="370">
        <f t="shared" si="9"/>
        <v>20.930000000000007</v>
      </c>
      <c r="L101" s="370">
        <f t="shared" si="10"/>
        <v>319.93</v>
      </c>
      <c r="M101" s="372">
        <v>319.93</v>
      </c>
      <c r="N101" s="245"/>
      <c r="O101" s="183" t="s">
        <v>2817</v>
      </c>
      <c r="Q101" s="7">
        <f>100</f>
        <v>100</v>
      </c>
      <c r="R101" s="7">
        <f t="shared" si="6"/>
        <v>50</v>
      </c>
      <c r="S101" s="7">
        <f t="shared" si="7"/>
        <v>20</v>
      </c>
      <c r="T101" s="7">
        <f t="shared" si="8"/>
        <v>30</v>
      </c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35">
        <v>100</v>
      </c>
      <c r="B102" s="381">
        <v>243949</v>
      </c>
      <c r="C102" s="384" t="s">
        <v>100</v>
      </c>
      <c r="D102" s="391" t="s">
        <v>4711</v>
      </c>
      <c r="E102" s="384" t="s">
        <v>4597</v>
      </c>
      <c r="F102" s="389" t="s">
        <v>4489</v>
      </c>
      <c r="G102" s="180" t="s">
        <v>4387</v>
      </c>
      <c r="H102" s="201" t="s">
        <v>71</v>
      </c>
      <c r="I102" s="180" t="s">
        <v>77</v>
      </c>
      <c r="J102" s="372">
        <v>299</v>
      </c>
      <c r="K102" s="370">
        <f t="shared" si="9"/>
        <v>20.930000000000007</v>
      </c>
      <c r="L102" s="370">
        <f t="shared" si="10"/>
        <v>319.93</v>
      </c>
      <c r="M102" s="372">
        <v>319.93</v>
      </c>
      <c r="N102" s="245"/>
      <c r="O102" s="245" t="s">
        <v>91</v>
      </c>
      <c r="Q102" s="7">
        <f>100</f>
        <v>100</v>
      </c>
      <c r="R102" s="7">
        <f t="shared" si="6"/>
        <v>50</v>
      </c>
      <c r="S102" s="7">
        <f t="shared" si="7"/>
        <v>20</v>
      </c>
      <c r="T102" s="7">
        <f t="shared" si="8"/>
        <v>30</v>
      </c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35">
        <v>101</v>
      </c>
      <c r="B103" s="381">
        <v>243949</v>
      </c>
      <c r="C103" s="384" t="s">
        <v>100</v>
      </c>
      <c r="D103" s="391" t="s">
        <v>4712</v>
      </c>
      <c r="E103" s="384" t="s">
        <v>4598</v>
      </c>
      <c r="F103" s="389" t="s">
        <v>4490</v>
      </c>
      <c r="G103" s="180" t="s">
        <v>4387</v>
      </c>
      <c r="H103" s="201" t="s">
        <v>71</v>
      </c>
      <c r="I103" s="180" t="s">
        <v>77</v>
      </c>
      <c r="J103" s="372">
        <v>299</v>
      </c>
      <c r="K103" s="370">
        <f t="shared" si="9"/>
        <v>20.930000000000007</v>
      </c>
      <c r="L103" s="370">
        <f t="shared" si="10"/>
        <v>319.93</v>
      </c>
      <c r="M103" s="372">
        <v>319.93</v>
      </c>
      <c r="N103" s="245"/>
      <c r="O103" s="245" t="s">
        <v>91</v>
      </c>
      <c r="Q103" s="7">
        <f>100</f>
        <v>100</v>
      </c>
      <c r="R103" s="7">
        <f t="shared" si="6"/>
        <v>50</v>
      </c>
      <c r="S103" s="7">
        <f t="shared" si="7"/>
        <v>20</v>
      </c>
      <c r="T103" s="7">
        <f t="shared" si="8"/>
        <v>30</v>
      </c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35">
        <v>102</v>
      </c>
      <c r="B104" s="381">
        <v>243949</v>
      </c>
      <c r="C104" s="384" t="s">
        <v>100</v>
      </c>
      <c r="D104" s="391" t="s">
        <v>4713</v>
      </c>
      <c r="E104" s="384" t="s">
        <v>4599</v>
      </c>
      <c r="F104" s="389" t="s">
        <v>4491</v>
      </c>
      <c r="G104" s="180" t="s">
        <v>4387</v>
      </c>
      <c r="H104" s="201" t="s">
        <v>71</v>
      </c>
      <c r="I104" s="180" t="s">
        <v>77</v>
      </c>
      <c r="J104" s="372">
        <v>299</v>
      </c>
      <c r="K104" s="370">
        <f t="shared" si="9"/>
        <v>20.930000000000007</v>
      </c>
      <c r="L104" s="370">
        <f t="shared" si="10"/>
        <v>319.93</v>
      </c>
      <c r="M104" s="372">
        <v>319.93</v>
      </c>
      <c r="N104" s="245"/>
      <c r="O104" s="183" t="s">
        <v>23</v>
      </c>
      <c r="Q104" s="7">
        <f>100</f>
        <v>100</v>
      </c>
      <c r="R104" s="7">
        <f t="shared" si="6"/>
        <v>50</v>
      </c>
      <c r="S104" s="7">
        <f t="shared" si="7"/>
        <v>20</v>
      </c>
      <c r="T104" s="7">
        <f t="shared" si="8"/>
        <v>30</v>
      </c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35">
        <v>103</v>
      </c>
      <c r="B105" s="381">
        <v>243949</v>
      </c>
      <c r="C105" s="384" t="s">
        <v>100</v>
      </c>
      <c r="D105" s="391" t="s">
        <v>4714</v>
      </c>
      <c r="E105" s="384" t="s">
        <v>4600</v>
      </c>
      <c r="F105" s="389" t="s">
        <v>4492</v>
      </c>
      <c r="G105" s="180" t="s">
        <v>4387</v>
      </c>
      <c r="H105" s="201" t="s">
        <v>71</v>
      </c>
      <c r="I105" s="180" t="s">
        <v>72</v>
      </c>
      <c r="J105" s="372">
        <v>399</v>
      </c>
      <c r="K105" s="370">
        <f t="shared" si="9"/>
        <v>27.930000000000007</v>
      </c>
      <c r="L105" s="370">
        <f t="shared" si="10"/>
        <v>426.93</v>
      </c>
      <c r="M105" s="372">
        <v>426.93</v>
      </c>
      <c r="N105" s="245"/>
      <c r="O105" s="245" t="s">
        <v>91</v>
      </c>
      <c r="Q105" s="7">
        <f>100</f>
        <v>100</v>
      </c>
      <c r="R105" s="7">
        <f t="shared" si="6"/>
        <v>50</v>
      </c>
      <c r="S105" s="7">
        <f t="shared" si="7"/>
        <v>20</v>
      </c>
      <c r="T105" s="7">
        <f t="shared" si="8"/>
        <v>30</v>
      </c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35">
        <v>104</v>
      </c>
      <c r="B106" s="381">
        <v>243949</v>
      </c>
      <c r="C106" s="384" t="s">
        <v>264</v>
      </c>
      <c r="D106" s="391" t="s">
        <v>4715</v>
      </c>
      <c r="E106" s="384" t="s">
        <v>4601</v>
      </c>
      <c r="F106" s="389" t="s">
        <v>4493</v>
      </c>
      <c r="G106" s="180" t="s">
        <v>1193</v>
      </c>
      <c r="H106" s="201" t="s">
        <v>71</v>
      </c>
      <c r="I106" s="180" t="s">
        <v>72</v>
      </c>
      <c r="J106" s="372">
        <v>299</v>
      </c>
      <c r="K106" s="370">
        <f t="shared" si="9"/>
        <v>20.930000000000007</v>
      </c>
      <c r="L106" s="370">
        <f t="shared" si="10"/>
        <v>319.93</v>
      </c>
      <c r="M106" s="372">
        <v>319.93</v>
      </c>
      <c r="N106" s="245"/>
      <c r="O106" s="183" t="s">
        <v>2817</v>
      </c>
      <c r="Q106" s="7">
        <f>100</f>
        <v>100</v>
      </c>
      <c r="R106" s="7">
        <f t="shared" si="6"/>
        <v>50</v>
      </c>
      <c r="S106" s="7">
        <f t="shared" si="7"/>
        <v>20</v>
      </c>
      <c r="T106" s="7">
        <f t="shared" si="8"/>
        <v>30</v>
      </c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5">
        <v>105</v>
      </c>
      <c r="B107" s="381">
        <v>243950</v>
      </c>
      <c r="C107" s="384" t="s">
        <v>264</v>
      </c>
      <c r="D107" s="391" t="s">
        <v>4716</v>
      </c>
      <c r="E107" s="384" t="s">
        <v>4602</v>
      </c>
      <c r="F107" s="392" t="s">
        <v>4494</v>
      </c>
      <c r="G107" s="180" t="s">
        <v>1193</v>
      </c>
      <c r="H107" s="201" t="s">
        <v>71</v>
      </c>
      <c r="I107" s="180" t="s">
        <v>72</v>
      </c>
      <c r="J107" s="372">
        <v>299</v>
      </c>
      <c r="K107" s="370">
        <f t="shared" si="9"/>
        <v>20.930000000000007</v>
      </c>
      <c r="L107" s="370">
        <f t="shared" si="10"/>
        <v>319.93</v>
      </c>
      <c r="M107" s="372">
        <v>319.93</v>
      </c>
      <c r="N107" s="245"/>
      <c r="O107" s="245" t="s">
        <v>91</v>
      </c>
      <c r="Q107" s="7">
        <f>100</f>
        <v>100</v>
      </c>
      <c r="R107" s="7">
        <f t="shared" si="6"/>
        <v>50</v>
      </c>
      <c r="S107" s="7">
        <f t="shared" si="7"/>
        <v>20</v>
      </c>
      <c r="T107" s="7">
        <f t="shared" si="8"/>
        <v>30</v>
      </c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5">
        <v>106</v>
      </c>
      <c r="B108" s="381">
        <v>243950</v>
      </c>
      <c r="C108" s="384" t="s">
        <v>100</v>
      </c>
      <c r="D108" s="391" t="s">
        <v>4717</v>
      </c>
      <c r="E108" s="384" t="s">
        <v>4603</v>
      </c>
      <c r="F108" s="389" t="s">
        <v>4495</v>
      </c>
      <c r="G108" s="180" t="s">
        <v>4387</v>
      </c>
      <c r="H108" s="201" t="s">
        <v>71</v>
      </c>
      <c r="I108" s="180" t="s">
        <v>77</v>
      </c>
      <c r="J108" s="372">
        <v>299</v>
      </c>
      <c r="K108" s="370">
        <f t="shared" si="9"/>
        <v>20.930000000000007</v>
      </c>
      <c r="L108" s="370">
        <f t="shared" si="10"/>
        <v>319.93</v>
      </c>
      <c r="M108" s="372">
        <v>319.93</v>
      </c>
      <c r="N108" s="245"/>
      <c r="O108" s="245" t="s">
        <v>91</v>
      </c>
      <c r="Q108" s="7">
        <f>100</f>
        <v>100</v>
      </c>
      <c r="R108" s="7">
        <f t="shared" si="6"/>
        <v>50</v>
      </c>
      <c r="S108" s="7">
        <f t="shared" si="7"/>
        <v>20</v>
      </c>
      <c r="T108" s="7">
        <f t="shared" si="8"/>
        <v>30</v>
      </c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5">
        <v>107</v>
      </c>
      <c r="B109" s="381">
        <v>243950</v>
      </c>
      <c r="C109" s="384" t="s">
        <v>100</v>
      </c>
      <c r="D109" s="391" t="s">
        <v>4718</v>
      </c>
      <c r="E109" s="384" t="s">
        <v>4604</v>
      </c>
      <c r="F109" s="389" t="s">
        <v>4496</v>
      </c>
      <c r="G109" s="180" t="s">
        <v>4387</v>
      </c>
      <c r="H109" s="201" t="s">
        <v>71</v>
      </c>
      <c r="I109" s="180" t="s">
        <v>72</v>
      </c>
      <c r="J109" s="372">
        <v>399</v>
      </c>
      <c r="K109" s="370">
        <f t="shared" si="9"/>
        <v>27.930000000000007</v>
      </c>
      <c r="L109" s="370">
        <f t="shared" si="10"/>
        <v>426.93</v>
      </c>
      <c r="M109" s="372">
        <v>426.93</v>
      </c>
      <c r="N109" s="245"/>
      <c r="O109" s="183" t="s">
        <v>2817</v>
      </c>
      <c r="Q109" s="7">
        <f>100</f>
        <v>100</v>
      </c>
      <c r="R109" s="7">
        <f t="shared" si="6"/>
        <v>50</v>
      </c>
      <c r="S109" s="7">
        <f t="shared" si="7"/>
        <v>20</v>
      </c>
      <c r="T109" s="7">
        <f t="shared" si="8"/>
        <v>30</v>
      </c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5">
        <v>108</v>
      </c>
      <c r="B110" s="381">
        <v>243950</v>
      </c>
      <c r="C110" s="384" t="s">
        <v>100</v>
      </c>
      <c r="D110" s="391" t="s">
        <v>4719</v>
      </c>
      <c r="E110" s="384" t="s">
        <v>4605</v>
      </c>
      <c r="F110" s="389" t="s">
        <v>4497</v>
      </c>
      <c r="G110" s="180" t="s">
        <v>4387</v>
      </c>
      <c r="H110" s="201" t="s">
        <v>71</v>
      </c>
      <c r="I110" s="180" t="s">
        <v>77</v>
      </c>
      <c r="J110" s="372">
        <v>299</v>
      </c>
      <c r="K110" s="370">
        <f t="shared" si="9"/>
        <v>20.930000000000007</v>
      </c>
      <c r="L110" s="370">
        <f t="shared" si="10"/>
        <v>319.93</v>
      </c>
      <c r="M110" s="372">
        <v>319.93</v>
      </c>
      <c r="N110" s="245"/>
      <c r="O110" s="245" t="s">
        <v>91</v>
      </c>
      <c r="Q110" s="7">
        <f>100</f>
        <v>100</v>
      </c>
      <c r="R110" s="7">
        <f t="shared" si="6"/>
        <v>50</v>
      </c>
      <c r="S110" s="7">
        <f t="shared" si="7"/>
        <v>20</v>
      </c>
      <c r="T110" s="7">
        <f t="shared" si="8"/>
        <v>30</v>
      </c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5">
        <v>109</v>
      </c>
      <c r="B111" s="381">
        <v>243951</v>
      </c>
      <c r="C111" s="384" t="s">
        <v>100</v>
      </c>
      <c r="D111" s="391" t="s">
        <v>4720</v>
      </c>
      <c r="E111" s="384" t="s">
        <v>4089</v>
      </c>
      <c r="F111" s="389" t="s">
        <v>4498</v>
      </c>
      <c r="G111" s="60" t="s">
        <v>103</v>
      </c>
      <c r="H111" s="201" t="s">
        <v>71</v>
      </c>
      <c r="I111" s="60" t="s">
        <v>77</v>
      </c>
      <c r="J111" s="137">
        <v>299</v>
      </c>
      <c r="K111" s="370">
        <f t="shared" si="9"/>
        <v>20.930000000000007</v>
      </c>
      <c r="L111" s="370">
        <f t="shared" si="10"/>
        <v>319.93</v>
      </c>
      <c r="M111" s="137">
        <v>319.93</v>
      </c>
      <c r="N111" s="245"/>
      <c r="O111" s="183" t="s">
        <v>2817</v>
      </c>
      <c r="Q111" s="7">
        <f>100</f>
        <v>100</v>
      </c>
      <c r="R111" s="7">
        <f t="shared" ref="R111:R116" si="11">Q111-(Q111*50/100)</f>
        <v>50</v>
      </c>
      <c r="S111" s="7">
        <f t="shared" ref="S111:S116" si="12">Q111-(Q111*80/100)</f>
        <v>20</v>
      </c>
      <c r="T111" s="7">
        <f t="shared" ref="T111:T116" si="13">Q111-(Q111*70/100)</f>
        <v>30</v>
      </c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5">
        <v>110</v>
      </c>
      <c r="B112" s="381">
        <v>243951</v>
      </c>
      <c r="C112" s="384" t="s">
        <v>100</v>
      </c>
      <c r="D112" s="391" t="s">
        <v>4721</v>
      </c>
      <c r="E112" s="384" t="s">
        <v>4606</v>
      </c>
      <c r="F112" s="386" t="s">
        <v>4499</v>
      </c>
      <c r="G112" s="60" t="s">
        <v>103</v>
      </c>
      <c r="H112" s="201" t="s">
        <v>71</v>
      </c>
      <c r="I112" s="60" t="s">
        <v>77</v>
      </c>
      <c r="J112" s="137">
        <v>299</v>
      </c>
      <c r="K112" s="370">
        <f t="shared" si="9"/>
        <v>20.930000000000007</v>
      </c>
      <c r="L112" s="370">
        <f t="shared" si="10"/>
        <v>319.93</v>
      </c>
      <c r="M112" s="137">
        <v>319.93</v>
      </c>
      <c r="N112" s="245"/>
      <c r="O112" s="183" t="s">
        <v>2817</v>
      </c>
      <c r="Q112" s="7">
        <f>100</f>
        <v>100</v>
      </c>
      <c r="R112" s="7">
        <f t="shared" si="11"/>
        <v>50</v>
      </c>
      <c r="S112" s="7">
        <f t="shared" si="12"/>
        <v>20</v>
      </c>
      <c r="T112" s="7">
        <f t="shared" si="13"/>
        <v>30</v>
      </c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5">
        <v>111</v>
      </c>
      <c r="B113" s="381">
        <v>243952</v>
      </c>
      <c r="C113" s="384" t="s">
        <v>100</v>
      </c>
      <c r="D113" s="391" t="s">
        <v>4722</v>
      </c>
      <c r="E113" s="384" t="s">
        <v>4607</v>
      </c>
      <c r="F113" s="386" t="s">
        <v>4500</v>
      </c>
      <c r="G113" s="139" t="s">
        <v>103</v>
      </c>
      <c r="H113" s="201" t="s">
        <v>71</v>
      </c>
      <c r="I113" s="60" t="s">
        <v>77</v>
      </c>
      <c r="J113" s="137">
        <v>299</v>
      </c>
      <c r="K113" s="370">
        <f t="shared" si="9"/>
        <v>20.930000000000007</v>
      </c>
      <c r="L113" s="370">
        <f t="shared" si="10"/>
        <v>319.93</v>
      </c>
      <c r="M113" s="137">
        <v>319.93</v>
      </c>
      <c r="N113" s="245"/>
      <c r="O113" s="183" t="s">
        <v>2817</v>
      </c>
      <c r="Q113" s="7">
        <f>100</f>
        <v>100</v>
      </c>
      <c r="R113" s="7">
        <f t="shared" si="11"/>
        <v>50</v>
      </c>
      <c r="S113" s="7">
        <f t="shared" si="12"/>
        <v>20</v>
      </c>
      <c r="T113" s="7">
        <f t="shared" si="13"/>
        <v>30</v>
      </c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5">
        <v>112</v>
      </c>
      <c r="B114" s="381">
        <v>243952</v>
      </c>
      <c r="C114" s="384" t="s">
        <v>262</v>
      </c>
      <c r="D114" s="391" t="s">
        <v>4723</v>
      </c>
      <c r="E114" s="384" t="s">
        <v>4608</v>
      </c>
      <c r="F114" s="386" t="s">
        <v>4501</v>
      </c>
      <c r="G114" s="139" t="s">
        <v>499</v>
      </c>
      <c r="H114" s="201" t="s">
        <v>71</v>
      </c>
      <c r="I114" s="60" t="s">
        <v>109</v>
      </c>
      <c r="J114" s="137">
        <v>499</v>
      </c>
      <c r="K114" s="370">
        <f t="shared" si="9"/>
        <v>34.930000000000064</v>
      </c>
      <c r="L114" s="370">
        <f t="shared" si="10"/>
        <v>533.93000000000006</v>
      </c>
      <c r="M114" s="137">
        <v>533.92999999999995</v>
      </c>
      <c r="N114" s="245"/>
      <c r="O114" s="203" t="s">
        <v>23</v>
      </c>
      <c r="Q114" s="7">
        <f>100</f>
        <v>100</v>
      </c>
      <c r="R114" s="7">
        <f t="shared" si="11"/>
        <v>50</v>
      </c>
      <c r="S114" s="7">
        <f t="shared" si="12"/>
        <v>20</v>
      </c>
      <c r="T114" s="7">
        <f t="shared" si="13"/>
        <v>30</v>
      </c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5">
        <v>113</v>
      </c>
      <c r="B115" s="381">
        <v>243952</v>
      </c>
      <c r="C115" s="384" t="s">
        <v>100</v>
      </c>
      <c r="D115" s="391" t="s">
        <v>4724</v>
      </c>
      <c r="E115" s="384" t="s">
        <v>4609</v>
      </c>
      <c r="F115" s="386" t="s">
        <v>4502</v>
      </c>
      <c r="G115" s="139" t="s">
        <v>103</v>
      </c>
      <c r="H115" s="201" t="s">
        <v>71</v>
      </c>
      <c r="I115" s="60" t="s">
        <v>99</v>
      </c>
      <c r="J115" s="137">
        <v>499</v>
      </c>
      <c r="K115" s="370">
        <f t="shared" si="9"/>
        <v>34.930000000000064</v>
      </c>
      <c r="L115" s="370">
        <f t="shared" si="10"/>
        <v>533.93000000000006</v>
      </c>
      <c r="M115" s="137">
        <v>533.92999999999995</v>
      </c>
      <c r="N115" s="245"/>
      <c r="O115" s="245" t="s">
        <v>91</v>
      </c>
      <c r="Q115" s="7">
        <f>100</f>
        <v>100</v>
      </c>
      <c r="R115" s="7">
        <f t="shared" si="11"/>
        <v>50</v>
      </c>
      <c r="S115" s="7">
        <f t="shared" si="12"/>
        <v>20</v>
      </c>
      <c r="T115" s="7">
        <f t="shared" si="13"/>
        <v>30</v>
      </c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5">
        <v>114</v>
      </c>
      <c r="B116" s="381">
        <v>243952</v>
      </c>
      <c r="C116" s="384" t="s">
        <v>100</v>
      </c>
      <c r="D116" s="391" t="s">
        <v>4725</v>
      </c>
      <c r="E116" s="384" t="s">
        <v>4610</v>
      </c>
      <c r="F116" s="386" t="s">
        <v>4503</v>
      </c>
      <c r="G116" s="139" t="s">
        <v>103</v>
      </c>
      <c r="H116" s="201" t="s">
        <v>71</v>
      </c>
      <c r="I116" s="60" t="s">
        <v>77</v>
      </c>
      <c r="J116" s="137">
        <v>299</v>
      </c>
      <c r="K116" s="370">
        <f t="shared" si="9"/>
        <v>20.930000000000007</v>
      </c>
      <c r="L116" s="370">
        <f t="shared" si="10"/>
        <v>319.93</v>
      </c>
      <c r="M116" s="137">
        <v>319.93</v>
      </c>
      <c r="N116" s="245"/>
      <c r="O116" s="245" t="s">
        <v>91</v>
      </c>
      <c r="Q116" s="7">
        <f>100</f>
        <v>100</v>
      </c>
      <c r="R116" s="7">
        <f t="shared" si="11"/>
        <v>50</v>
      </c>
      <c r="S116" s="7">
        <f t="shared" si="12"/>
        <v>20</v>
      </c>
      <c r="T116" s="7">
        <f t="shared" si="13"/>
        <v>30</v>
      </c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"/>
      <c r="C117" s="3"/>
      <c r="F117" s="39"/>
      <c r="H117" s="3"/>
      <c r="I117" s="3"/>
      <c r="J117" s="6"/>
      <c r="K117" s="6"/>
      <c r="L117" s="6"/>
      <c r="M117" s="6"/>
      <c r="O117" s="203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"/>
      <c r="C118" s="3"/>
      <c r="F118" s="39"/>
      <c r="H118" s="3"/>
      <c r="I118" s="3"/>
      <c r="J118" s="6"/>
      <c r="K118" s="6"/>
      <c r="L118" s="6"/>
      <c r="M118" s="6"/>
      <c r="O118" s="203"/>
      <c r="Q118" s="81">
        <f>SUM(Q3:Q117)</f>
        <v>11400</v>
      </c>
      <c r="R118" s="81">
        <f t="shared" ref="R118:T118" si="14">SUM(R3:R117)</f>
        <v>5700</v>
      </c>
      <c r="S118" s="81">
        <f t="shared" si="14"/>
        <v>2280</v>
      </c>
      <c r="T118" s="81">
        <f t="shared" si="14"/>
        <v>3420</v>
      </c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"/>
      <c r="C119" s="3"/>
      <c r="F119" s="39"/>
      <c r="H119" s="3"/>
      <c r="I119" s="3"/>
      <c r="J119" s="6"/>
      <c r="K119" s="6"/>
      <c r="L119" s="6"/>
      <c r="M119" s="6"/>
      <c r="O119" s="203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"/>
      <c r="C120" s="3"/>
      <c r="F120" s="39"/>
      <c r="H120" s="3"/>
      <c r="I120" s="3"/>
      <c r="J120" s="6"/>
      <c r="K120" s="6"/>
      <c r="L120" s="6"/>
      <c r="M120" s="6"/>
      <c r="O120" s="203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"/>
      <c r="C121" s="3"/>
      <c r="F121" s="39"/>
      <c r="H121" s="3"/>
      <c r="I121" s="3"/>
      <c r="J121" s="6"/>
      <c r="K121" s="6"/>
      <c r="L121" s="6"/>
      <c r="M121" s="6"/>
      <c r="O121" s="203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"/>
      <c r="C122" s="3"/>
      <c r="F122" s="39"/>
      <c r="H122" s="3"/>
      <c r="I122" s="3"/>
      <c r="J122" s="6"/>
      <c r="K122" s="6"/>
      <c r="L122" s="6"/>
      <c r="M122" s="6"/>
      <c r="O122" s="203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"/>
      <c r="C123" s="3"/>
      <c r="F123" s="39"/>
      <c r="H123" s="3"/>
      <c r="I123" s="3"/>
      <c r="J123" s="6"/>
      <c r="K123" s="6"/>
      <c r="L123" s="6"/>
      <c r="M123" s="6"/>
      <c r="O123" s="203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"/>
      <c r="C124" s="3"/>
      <c r="F124" s="39"/>
      <c r="H124" s="3"/>
      <c r="I124" s="3"/>
      <c r="J124" s="6"/>
      <c r="K124" s="6"/>
      <c r="L124" s="6"/>
      <c r="M124" s="6"/>
      <c r="O124" s="203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"/>
      <c r="C125" s="3"/>
      <c r="F125" s="39"/>
      <c r="H125" s="3"/>
      <c r="I125" s="3"/>
      <c r="J125" s="6"/>
      <c r="K125" s="6"/>
      <c r="L125" s="6"/>
      <c r="M125" s="6"/>
      <c r="O125" s="203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"/>
      <c r="C126" s="3"/>
      <c r="F126" s="39"/>
      <c r="H126" s="3"/>
      <c r="I126" s="3"/>
      <c r="J126" s="6"/>
      <c r="K126" s="6"/>
      <c r="L126" s="6"/>
      <c r="M126" s="6"/>
      <c r="O126" s="203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C127" s="3"/>
      <c r="F127" s="39"/>
      <c r="H127" s="3"/>
      <c r="I127" s="3"/>
      <c r="J127" s="6"/>
      <c r="K127" s="6"/>
      <c r="L127" s="6"/>
      <c r="M127" s="6"/>
      <c r="O127" s="203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C128" s="3"/>
      <c r="F128" s="39"/>
      <c r="H128" s="3"/>
      <c r="I128" s="3"/>
      <c r="J128" s="6"/>
      <c r="K128" s="6"/>
      <c r="L128" s="6"/>
      <c r="M128" s="6"/>
      <c r="O128" s="203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C129" s="3"/>
      <c r="F129" s="39"/>
      <c r="H129" s="3"/>
      <c r="I129" s="3"/>
      <c r="J129" s="6"/>
      <c r="K129" s="6"/>
      <c r="L129" s="6"/>
      <c r="M129" s="6"/>
      <c r="O129" s="203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"/>
      <c r="C130" s="3"/>
      <c r="F130" s="39"/>
      <c r="H130" s="3"/>
      <c r="I130" s="3"/>
      <c r="J130" s="6"/>
      <c r="K130" s="6"/>
      <c r="L130" s="6"/>
      <c r="M130" s="6"/>
      <c r="O130" s="203"/>
      <c r="V130" s="248"/>
      <c r="W130" s="248"/>
      <c r="X130" s="248"/>
      <c r="Y130" s="248"/>
      <c r="Z130" s="248"/>
      <c r="AA130" s="248"/>
      <c r="AB130" s="248"/>
    </row>
    <row r="131" spans="1:28" s="5" customFormat="1" ht="22.95" customHeight="1">
      <c r="A131" s="3"/>
      <c r="C131" s="3"/>
      <c r="F131" s="39"/>
      <c r="H131" s="3"/>
      <c r="I131" s="3"/>
      <c r="J131" s="6"/>
      <c r="K131" s="6"/>
      <c r="L131" s="6"/>
      <c r="M131" s="6"/>
      <c r="O131" s="203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C132" s="3"/>
      <c r="F132" s="39"/>
      <c r="H132" s="3"/>
      <c r="I132" s="3"/>
      <c r="J132" s="6"/>
      <c r="K132" s="6"/>
      <c r="L132" s="6"/>
      <c r="M132" s="6"/>
      <c r="O132" s="203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C133" s="3"/>
      <c r="F133" s="39"/>
      <c r="H133" s="3"/>
      <c r="I133" s="3"/>
      <c r="J133" s="6"/>
      <c r="K133" s="6"/>
      <c r="L133" s="6"/>
      <c r="M133" s="6"/>
      <c r="O133" s="203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C134" s="3"/>
      <c r="F134" s="39"/>
      <c r="H134" s="3"/>
      <c r="I134" s="3"/>
      <c r="J134" s="6"/>
      <c r="K134" s="6"/>
      <c r="L134" s="6"/>
      <c r="M134" s="6"/>
      <c r="O134" s="203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C135" s="3"/>
      <c r="F135" s="39"/>
      <c r="H135" s="3"/>
      <c r="I135" s="3"/>
      <c r="J135" s="6"/>
      <c r="K135" s="6"/>
      <c r="L135" s="6"/>
      <c r="M135" s="6"/>
      <c r="O135" s="203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C136" s="3"/>
      <c r="F136" s="39"/>
      <c r="H136" s="3"/>
      <c r="I136" s="3"/>
      <c r="J136" s="6"/>
      <c r="K136" s="6"/>
      <c r="L136" s="6"/>
      <c r="M136" s="6"/>
      <c r="O136" s="203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C137" s="3"/>
      <c r="F137" s="39"/>
      <c r="H137" s="3"/>
      <c r="I137" s="3"/>
      <c r="J137" s="6"/>
      <c r="K137" s="6"/>
      <c r="L137" s="6"/>
      <c r="M137" s="6"/>
      <c r="O137" s="203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C138" s="3"/>
      <c r="F138" s="39"/>
      <c r="H138" s="3"/>
      <c r="I138" s="3"/>
      <c r="J138" s="6"/>
      <c r="K138" s="6"/>
      <c r="L138" s="6"/>
      <c r="M138" s="6"/>
      <c r="O138" s="203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C139" s="3"/>
      <c r="F139" s="39"/>
      <c r="H139" s="3"/>
      <c r="I139" s="3"/>
      <c r="J139" s="6"/>
      <c r="K139" s="6"/>
      <c r="L139" s="6"/>
      <c r="M139" s="6"/>
      <c r="O139" s="203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C140" s="3"/>
      <c r="F140" s="39"/>
      <c r="H140" s="3"/>
      <c r="I140" s="3"/>
      <c r="J140" s="6"/>
      <c r="K140" s="6"/>
      <c r="L140" s="6"/>
      <c r="M140" s="6"/>
      <c r="O140" s="203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F141" s="39"/>
      <c r="H141" s="3"/>
      <c r="I141" s="3"/>
      <c r="J141" s="6"/>
      <c r="K141" s="6"/>
      <c r="L141" s="6"/>
      <c r="M141" s="6"/>
      <c r="O141" s="203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F142" s="39"/>
      <c r="H142" s="3"/>
      <c r="I142" s="3"/>
      <c r="J142" s="6"/>
      <c r="K142" s="6"/>
      <c r="L142" s="6"/>
      <c r="M142" s="6"/>
      <c r="O142" s="203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F143" s="39"/>
      <c r="H143" s="3"/>
      <c r="I143" s="3"/>
      <c r="J143" s="6"/>
      <c r="K143" s="6"/>
      <c r="L143" s="6"/>
      <c r="M143" s="6"/>
      <c r="O143" s="203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F144" s="39"/>
      <c r="H144" s="3"/>
      <c r="I144" s="3"/>
      <c r="J144" s="6"/>
      <c r="K144" s="6"/>
      <c r="L144" s="6"/>
      <c r="M144" s="6"/>
      <c r="O144" s="203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F145" s="39"/>
      <c r="H145" s="3"/>
      <c r="I145" s="3"/>
      <c r="J145" s="6"/>
      <c r="K145" s="6"/>
      <c r="L145" s="6"/>
      <c r="M145" s="6"/>
      <c r="O145" s="203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F146" s="39"/>
      <c r="H146" s="3"/>
      <c r="I146" s="3"/>
      <c r="J146" s="6"/>
      <c r="K146" s="6"/>
      <c r="L146" s="6"/>
      <c r="M146" s="6"/>
      <c r="O146" s="203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F147" s="39"/>
      <c r="H147" s="3"/>
      <c r="I147" s="3"/>
      <c r="J147" s="6"/>
      <c r="K147" s="6"/>
      <c r="L147" s="6"/>
      <c r="M147" s="6"/>
      <c r="O147" s="203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F148" s="39"/>
      <c r="H148" s="3"/>
      <c r="I148" s="3"/>
      <c r="J148" s="6"/>
      <c r="K148" s="6"/>
      <c r="L148" s="6"/>
      <c r="M148" s="6"/>
      <c r="O148" s="203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F149" s="39"/>
      <c r="H149" s="3"/>
      <c r="I149" s="3"/>
      <c r="J149" s="6"/>
      <c r="K149" s="6"/>
      <c r="L149" s="6"/>
      <c r="M149" s="6"/>
      <c r="O149" s="203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F150" s="39"/>
      <c r="H150" s="3"/>
      <c r="I150" s="3"/>
      <c r="J150" s="6"/>
      <c r="K150" s="6"/>
      <c r="L150" s="6"/>
      <c r="M150" s="6"/>
      <c r="O150" s="203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F151" s="39"/>
      <c r="H151" s="3"/>
      <c r="I151" s="3"/>
      <c r="J151" s="6"/>
      <c r="K151" s="6"/>
      <c r="L151" s="6"/>
      <c r="M151" s="6"/>
      <c r="O151" s="203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F152" s="39"/>
      <c r="H152" s="3"/>
      <c r="I152" s="3"/>
      <c r="J152" s="6"/>
      <c r="K152" s="6"/>
      <c r="L152" s="6"/>
      <c r="M152" s="6"/>
      <c r="O152" s="203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F153" s="39"/>
      <c r="H153" s="3"/>
      <c r="I153" s="3"/>
      <c r="J153" s="6"/>
      <c r="K153" s="6"/>
      <c r="L153" s="6"/>
      <c r="M153" s="6"/>
      <c r="O153" s="203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F154" s="39"/>
      <c r="H154" s="3"/>
      <c r="I154" s="3"/>
      <c r="J154" s="6"/>
      <c r="K154" s="6"/>
      <c r="L154" s="6"/>
      <c r="M154" s="6"/>
      <c r="O154" s="203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F155" s="39"/>
      <c r="H155" s="3"/>
      <c r="I155" s="3"/>
      <c r="J155" s="6"/>
      <c r="K155" s="6"/>
      <c r="L155" s="6"/>
      <c r="M155" s="6"/>
      <c r="O155" s="203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F156" s="39"/>
      <c r="H156" s="3"/>
      <c r="I156" s="3"/>
      <c r="J156" s="6"/>
      <c r="K156" s="6"/>
      <c r="L156" s="6"/>
      <c r="M156" s="6"/>
      <c r="O156" s="203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F157" s="39"/>
      <c r="H157" s="3"/>
      <c r="I157" s="3"/>
      <c r="J157" s="6"/>
      <c r="K157" s="6"/>
      <c r="L157" s="6"/>
      <c r="M157" s="6"/>
      <c r="O157" s="203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F158" s="39"/>
      <c r="H158" s="3"/>
      <c r="I158" s="3"/>
      <c r="J158" s="6"/>
      <c r="K158" s="6"/>
      <c r="L158" s="6"/>
      <c r="M158" s="6"/>
      <c r="O158" s="203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C159" s="3"/>
      <c r="F159" s="39"/>
      <c r="H159" s="3"/>
      <c r="I159" s="3"/>
      <c r="J159" s="6"/>
      <c r="K159" s="6"/>
      <c r="L159" s="6"/>
      <c r="M159" s="6"/>
      <c r="O159" s="203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C160" s="3"/>
      <c r="F160" s="39"/>
      <c r="H160" s="3"/>
      <c r="I160" s="3"/>
      <c r="J160" s="6"/>
      <c r="K160" s="6"/>
      <c r="L160" s="6"/>
      <c r="M160" s="6"/>
      <c r="O160" s="203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"/>
      <c r="C161" s="3"/>
      <c r="F161" s="39"/>
      <c r="H161" s="3"/>
      <c r="I161" s="3"/>
      <c r="J161" s="6"/>
      <c r="K161" s="6"/>
      <c r="L161" s="6"/>
      <c r="M161" s="6"/>
      <c r="O161" s="203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"/>
      <c r="C162" s="3"/>
      <c r="F162" s="39"/>
      <c r="H162" s="3"/>
      <c r="I162" s="3"/>
      <c r="J162" s="6"/>
      <c r="K162" s="6"/>
      <c r="L162" s="6"/>
      <c r="M162" s="6"/>
      <c r="O162" s="203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"/>
      <c r="C163" s="3"/>
      <c r="F163" s="39"/>
      <c r="H163" s="3"/>
      <c r="I163" s="3"/>
      <c r="J163" s="6"/>
      <c r="K163" s="6"/>
      <c r="L163" s="6"/>
      <c r="M163" s="6"/>
      <c r="O163" s="203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"/>
      <c r="C164" s="3"/>
      <c r="F164" s="39"/>
      <c r="H164" s="3"/>
      <c r="I164" s="3"/>
      <c r="J164" s="6"/>
      <c r="K164" s="6"/>
      <c r="L164" s="6"/>
      <c r="M164" s="6"/>
      <c r="O164" s="203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C165" s="3"/>
      <c r="F165" s="39"/>
      <c r="H165" s="3"/>
      <c r="I165" s="3"/>
      <c r="J165" s="6"/>
      <c r="K165" s="6"/>
      <c r="L165" s="6"/>
      <c r="M165" s="6"/>
      <c r="O165" s="203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C166" s="3"/>
      <c r="F166" s="39"/>
      <c r="H166" s="3"/>
      <c r="I166" s="3"/>
      <c r="J166" s="6"/>
      <c r="K166" s="6"/>
      <c r="L166" s="6"/>
      <c r="M166" s="6"/>
      <c r="O166" s="203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C167" s="3"/>
      <c r="F167" s="39"/>
      <c r="H167" s="3"/>
      <c r="I167" s="3"/>
      <c r="J167" s="6"/>
      <c r="K167" s="6"/>
      <c r="L167" s="6"/>
      <c r="M167" s="6"/>
      <c r="O167" s="203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C168" s="3"/>
      <c r="F168" s="39"/>
      <c r="H168" s="3"/>
      <c r="I168" s="3"/>
      <c r="J168" s="6"/>
      <c r="K168" s="6"/>
      <c r="L168" s="6"/>
      <c r="M168" s="6"/>
      <c r="O168" s="203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C169" s="3"/>
      <c r="F169" s="39"/>
      <c r="H169" s="3"/>
      <c r="I169" s="3"/>
      <c r="J169" s="6"/>
      <c r="K169" s="6"/>
      <c r="L169" s="6"/>
      <c r="M169" s="6"/>
      <c r="O169" s="203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C170" s="3"/>
      <c r="F170" s="39"/>
      <c r="H170" s="3"/>
      <c r="I170" s="3"/>
      <c r="J170" s="6"/>
      <c r="K170" s="6"/>
      <c r="L170" s="6"/>
      <c r="M170" s="6"/>
      <c r="O170" s="203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C171" s="3"/>
      <c r="F171" s="39"/>
      <c r="H171" s="3"/>
      <c r="I171" s="3"/>
      <c r="J171" s="6"/>
      <c r="K171" s="6"/>
      <c r="L171" s="6"/>
      <c r="M171" s="6"/>
      <c r="O171" s="203"/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3"/>
      <c r="C172" s="3"/>
      <c r="F172" s="39"/>
      <c r="H172" s="3"/>
      <c r="I172" s="3"/>
      <c r="J172" s="6"/>
      <c r="K172" s="6"/>
      <c r="L172" s="6"/>
      <c r="M172" s="6"/>
      <c r="O172" s="203"/>
      <c r="V172" s="19"/>
      <c r="W172" s="19"/>
      <c r="X172" s="19"/>
      <c r="Y172" s="19"/>
      <c r="Z172" s="19"/>
      <c r="AA172" s="19"/>
      <c r="AB172" s="19"/>
    </row>
    <row r="173" spans="1:29" s="5" customFormat="1" ht="22.95" customHeight="1">
      <c r="A173" s="3"/>
      <c r="C173" s="3"/>
      <c r="F173" s="39"/>
      <c r="H173" s="3"/>
      <c r="I173" s="3"/>
      <c r="J173" s="6"/>
      <c r="K173" s="6"/>
      <c r="L173" s="6"/>
      <c r="M173" s="6"/>
      <c r="O173" s="203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3"/>
      <c r="C174" s="3"/>
      <c r="F174" s="39"/>
      <c r="H174" s="3"/>
      <c r="I174" s="3"/>
      <c r="J174" s="6"/>
      <c r="K174" s="6"/>
      <c r="L174" s="6"/>
      <c r="M174" s="6"/>
      <c r="O174" s="203"/>
      <c r="V174" s="19"/>
      <c r="W174" s="19"/>
      <c r="X174" s="19"/>
      <c r="Y174" s="19"/>
      <c r="Z174" s="19"/>
      <c r="AA174" s="19"/>
      <c r="AB174" s="19"/>
      <c r="AC174" s="2"/>
    </row>
    <row r="175" spans="1:29" s="5" customFormat="1" ht="22.95" customHeight="1">
      <c r="A175" s="3"/>
      <c r="C175" s="3"/>
      <c r="F175" s="39"/>
      <c r="H175" s="3"/>
      <c r="I175" s="3"/>
      <c r="J175" s="6"/>
      <c r="K175" s="6"/>
      <c r="L175" s="6"/>
      <c r="M175" s="6"/>
      <c r="O175" s="203"/>
      <c r="V175" s="19"/>
      <c r="W175" s="19"/>
      <c r="X175" s="19"/>
      <c r="Y175" s="19"/>
      <c r="Z175" s="19"/>
      <c r="AA175" s="19"/>
      <c r="AB175" s="19"/>
      <c r="AC175" s="2"/>
    </row>
    <row r="176" spans="1:29" s="5" customFormat="1" ht="22.95" customHeight="1">
      <c r="A176" s="3"/>
      <c r="C176" s="3"/>
      <c r="F176" s="39"/>
      <c r="H176" s="3"/>
      <c r="I176" s="3"/>
      <c r="J176" s="6"/>
      <c r="K176" s="6"/>
      <c r="L176" s="6"/>
      <c r="M176" s="6"/>
      <c r="O176" s="203"/>
      <c r="V176" s="19"/>
      <c r="W176" s="19"/>
      <c r="X176" s="19"/>
      <c r="Y176" s="19"/>
      <c r="Z176" s="19"/>
      <c r="AA176" s="19"/>
      <c r="AB176" s="19"/>
      <c r="AC176" s="2"/>
    </row>
  </sheetData>
  <mergeCells count="21">
    <mergeCell ref="V17:W17"/>
    <mergeCell ref="V18:W18"/>
    <mergeCell ref="V19:W19"/>
    <mergeCell ref="V20:W20"/>
    <mergeCell ref="V21:W21"/>
    <mergeCell ref="V23:AB23"/>
    <mergeCell ref="V7:W7"/>
    <mergeCell ref="A1:O1"/>
    <mergeCell ref="V3:W3"/>
    <mergeCell ref="V4:W4"/>
    <mergeCell ref="V5:W5"/>
    <mergeCell ref="V6:W6"/>
    <mergeCell ref="V8:W8"/>
    <mergeCell ref="V9:W9"/>
    <mergeCell ref="V12:W12"/>
    <mergeCell ref="V13:W13"/>
    <mergeCell ref="V14:W14"/>
    <mergeCell ref="V10:W10"/>
    <mergeCell ref="V11:W11"/>
    <mergeCell ref="V15:W15"/>
    <mergeCell ref="V16:W16"/>
  </mergeCells>
  <pageMargins left="0.31496062992125984" right="0.31496062992125984" top="0.55118110236220474" bottom="0.35433070866141736" header="0.31496062992125984" footer="0.31496062992125984"/>
  <pageSetup paperSize="9" scale="37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DE2FE-B735-4085-884F-7B1DA9C4D914}">
  <dimension ref="A1:AC179"/>
  <sheetViews>
    <sheetView tabSelected="1" view="pageBreakPreview" zoomScale="60" zoomScaleNormal="70" workbookViewId="0">
      <selection activeCell="AA20" sqref="AA20"/>
    </sheetView>
  </sheetViews>
  <sheetFormatPr defaultColWidth="8.88671875" defaultRowHeight="23.4"/>
  <cols>
    <col min="1" max="1" width="4.109375" style="46" bestFit="1" customWidth="1"/>
    <col min="2" max="2" width="10.109375" style="55" bestFit="1" customWidth="1"/>
    <col min="3" max="3" width="10" style="47" bestFit="1" customWidth="1"/>
    <col min="4" max="4" width="13.88671875" style="2" bestFit="1" customWidth="1"/>
    <col min="5" max="5" width="30.77734375" style="2" bestFit="1" customWidth="1"/>
    <col min="6" max="6" width="24.21875" style="3" bestFit="1" customWidth="1"/>
    <col min="7" max="7" width="30.77734375" style="5" bestFit="1" customWidth="1"/>
    <col min="8" max="8" width="15.44140625" style="3" bestFit="1" customWidth="1"/>
    <col min="9" max="9" width="13.21875" style="2" bestFit="1" customWidth="1"/>
    <col min="10" max="10" width="12.21875" style="41" bestFit="1" customWidth="1"/>
    <col min="11" max="11" width="9.21875" style="56" bestFit="1" customWidth="1"/>
    <col min="12" max="12" width="12.21875" style="56" bestFit="1" customWidth="1"/>
    <col min="13" max="13" width="12" style="56" customWidth="1"/>
    <col min="14" max="14" width="9" style="2" bestFit="1" customWidth="1"/>
    <col min="15" max="15" width="21" style="3" bestFit="1" customWidth="1"/>
    <col min="16" max="16" width="1.33203125" style="2" customWidth="1"/>
    <col min="17" max="17" width="12.109375" style="2" customWidth="1"/>
    <col min="18" max="18" width="8.21875" style="2" customWidth="1"/>
    <col min="19" max="19" width="15.109375" style="2" customWidth="1"/>
    <col min="20" max="20" width="10.109375" style="2" bestFit="1" customWidth="1"/>
    <col min="21" max="21" width="1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4.33203125" style="19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16384" width="8.88671875" style="2"/>
  </cols>
  <sheetData>
    <row r="1" spans="1:29" ht="36" customHeight="1">
      <c r="A1" s="447" t="s">
        <v>67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V1" s="2"/>
      <c r="W1" s="2"/>
      <c r="X1" s="2"/>
      <c r="Y1" s="2"/>
      <c r="Z1" s="2"/>
      <c r="AA1" s="2"/>
      <c r="AB1" s="2"/>
    </row>
    <row r="2" spans="1:29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401" customFormat="1" ht="22.95" customHeight="1">
      <c r="A3" s="35">
        <v>1</v>
      </c>
      <c r="B3" s="399">
        <v>243845</v>
      </c>
      <c r="C3" s="403" t="s">
        <v>100</v>
      </c>
      <c r="D3" s="408" t="s">
        <v>5006</v>
      </c>
      <c r="E3" s="403" t="s">
        <v>5007</v>
      </c>
      <c r="F3" s="161" t="s">
        <v>5022</v>
      </c>
      <c r="G3" s="403" t="s">
        <v>103</v>
      </c>
      <c r="H3" s="409" t="s">
        <v>71</v>
      </c>
      <c r="I3" s="403" t="s">
        <v>483</v>
      </c>
      <c r="J3" s="352">
        <v>299</v>
      </c>
      <c r="K3" s="118">
        <f t="shared" ref="K3:K4" si="0">L3-J3</f>
        <v>20.930000000000007</v>
      </c>
      <c r="L3" s="118">
        <f t="shared" ref="L3:L4" si="1">J3*1.07</f>
        <v>319.93</v>
      </c>
      <c r="M3" s="118">
        <v>319.93</v>
      </c>
      <c r="N3" s="64"/>
      <c r="O3" s="403" t="s">
        <v>91</v>
      </c>
      <c r="Q3" s="7">
        <f t="shared" ref="Q3:Q4" si="2">J3*70/100</f>
        <v>209.3</v>
      </c>
      <c r="R3" s="7">
        <f t="shared" ref="R3:R4" si="3">Q3-(Q3*50/100)</f>
        <v>104.65</v>
      </c>
      <c r="S3" s="7">
        <f t="shared" ref="S3:S4" si="4">Q3-(Q3*80/100)</f>
        <v>41.860000000000014</v>
      </c>
      <c r="T3" s="7">
        <f t="shared" ref="T3:T4" si="5">Q3-(Q3*70/100)</f>
        <v>62.79000000000002</v>
      </c>
      <c r="V3" s="421" t="s">
        <v>20</v>
      </c>
      <c r="W3" s="421"/>
      <c r="X3" s="22">
        <f>SUM(Q6)</f>
        <v>488.6</v>
      </c>
      <c r="Y3" s="33"/>
      <c r="Z3" s="33"/>
      <c r="AA3" s="33"/>
      <c r="AB3" s="33"/>
      <c r="AC3" s="402"/>
    </row>
    <row r="4" spans="1:29" s="401" customFormat="1" ht="22.95" customHeight="1">
      <c r="A4" s="35">
        <v>2</v>
      </c>
      <c r="B4" s="400">
        <v>243867</v>
      </c>
      <c r="C4" s="75" t="s">
        <v>266</v>
      </c>
      <c r="D4" s="75" t="s">
        <v>5008</v>
      </c>
      <c r="E4" s="75" t="s">
        <v>5009</v>
      </c>
      <c r="F4" s="161" t="s">
        <v>5023</v>
      </c>
      <c r="G4" s="75" t="s">
        <v>5010</v>
      </c>
      <c r="H4" s="398" t="s">
        <v>71</v>
      </c>
      <c r="I4" s="75" t="s">
        <v>3630</v>
      </c>
      <c r="J4" s="404">
        <v>399</v>
      </c>
      <c r="K4" s="404">
        <f t="shared" si="0"/>
        <v>27.930000000000007</v>
      </c>
      <c r="L4" s="404">
        <f t="shared" si="1"/>
        <v>426.93</v>
      </c>
      <c r="M4" s="404">
        <v>426.93</v>
      </c>
      <c r="N4" s="64"/>
      <c r="O4" s="405" t="s">
        <v>23</v>
      </c>
      <c r="Q4" s="7">
        <f t="shared" si="2"/>
        <v>279.3</v>
      </c>
      <c r="R4" s="7">
        <f t="shared" si="3"/>
        <v>139.65</v>
      </c>
      <c r="S4" s="7">
        <f t="shared" si="4"/>
        <v>55.860000000000014</v>
      </c>
      <c r="T4" s="7">
        <f t="shared" si="5"/>
        <v>83.79000000000002</v>
      </c>
      <c r="V4" s="421" t="s">
        <v>21</v>
      </c>
      <c r="W4" s="421"/>
      <c r="X4" s="22">
        <f>SUM(R6)</f>
        <v>244.3</v>
      </c>
      <c r="Y4" s="33"/>
      <c r="Z4" s="33"/>
      <c r="AA4" s="33"/>
      <c r="AB4" s="33"/>
      <c r="AC4" s="402"/>
    </row>
    <row r="5" spans="1:29" s="401" customFormat="1" ht="22.95" customHeight="1">
      <c r="A5" s="3"/>
      <c r="B5" s="5"/>
      <c r="C5" s="3"/>
      <c r="D5" s="5"/>
      <c r="E5" s="5"/>
      <c r="F5" s="39"/>
      <c r="G5" s="5"/>
      <c r="H5" s="3"/>
      <c r="I5" s="3"/>
      <c r="J5" s="6"/>
      <c r="K5" s="6"/>
      <c r="L5" s="6"/>
      <c r="M5" s="6"/>
      <c r="N5" s="5"/>
      <c r="O5" s="5"/>
      <c r="P5" s="5"/>
      <c r="Q5" s="5"/>
      <c r="R5" s="5"/>
      <c r="S5" s="5"/>
      <c r="T5" s="5"/>
      <c r="V5" s="424" t="s">
        <v>22</v>
      </c>
      <c r="W5" s="424"/>
      <c r="X5" s="11">
        <f>X4*15/100</f>
        <v>36.645000000000003</v>
      </c>
      <c r="Y5" s="33"/>
      <c r="Z5" s="33"/>
      <c r="AA5" s="33"/>
      <c r="AB5" s="33"/>
      <c r="AC5" s="402"/>
    </row>
    <row r="6" spans="1:29" s="401" customFormat="1" ht="22.95" customHeight="1">
      <c r="A6" s="3"/>
      <c r="B6" s="5"/>
      <c r="C6" s="3"/>
      <c r="D6" s="5"/>
      <c r="E6" s="5"/>
      <c r="F6" s="39"/>
      <c r="G6" s="5"/>
      <c r="H6" s="3"/>
      <c r="I6" s="3"/>
      <c r="J6" s="6">
        <f>SUM(J3:J5)</f>
        <v>698</v>
      </c>
      <c r="K6" s="6">
        <f>SUM(K3:K5)</f>
        <v>48.860000000000014</v>
      </c>
      <c r="L6" s="6">
        <f>SUM(L3:L5)</f>
        <v>746.86</v>
      </c>
      <c r="M6" s="6">
        <f>SUM(M3:M5)</f>
        <v>746.86</v>
      </c>
      <c r="N6" s="5"/>
      <c r="O6" s="5"/>
      <c r="P6" s="5"/>
      <c r="Q6" s="81">
        <f>SUM(Q3:Q5)</f>
        <v>488.6</v>
      </c>
      <c r="R6" s="81">
        <f>SUM(R3:R5)</f>
        <v>244.3</v>
      </c>
      <c r="S6" s="81">
        <f>SUM(S3:S5)</f>
        <v>97.720000000000027</v>
      </c>
      <c r="T6" s="81">
        <f>SUM(T3:T5)</f>
        <v>146.58000000000004</v>
      </c>
      <c r="V6" s="424" t="s">
        <v>2539</v>
      </c>
      <c r="W6" s="424"/>
      <c r="X6" s="11">
        <f>X4*52/100</f>
        <v>127.036</v>
      </c>
      <c r="Y6" s="33"/>
      <c r="Z6" s="33"/>
      <c r="AA6" s="33"/>
      <c r="AB6" s="33"/>
      <c r="AC6" s="402"/>
    </row>
    <row r="7" spans="1:29" s="401" customFormat="1" ht="22.95" customHeight="1">
      <c r="A7" s="3"/>
      <c r="B7" s="5"/>
      <c r="C7" s="3"/>
      <c r="D7" s="5"/>
      <c r="E7" s="5"/>
      <c r="F7" s="39"/>
      <c r="G7" s="5"/>
      <c r="H7" s="3"/>
      <c r="I7" s="3"/>
      <c r="J7" s="6"/>
      <c r="K7" s="6"/>
      <c r="L7" s="6"/>
      <c r="M7" s="6"/>
      <c r="N7" s="5"/>
      <c r="O7" s="5"/>
      <c r="P7" s="5"/>
      <c r="Q7" s="5"/>
      <c r="R7" s="5"/>
      <c r="S7" s="5"/>
      <c r="T7" s="5"/>
      <c r="V7" s="425" t="s">
        <v>23</v>
      </c>
      <c r="W7" s="426"/>
      <c r="X7" s="11">
        <f>X4*15/100</f>
        <v>36.645000000000003</v>
      </c>
      <c r="Y7" s="33"/>
      <c r="Z7" s="33"/>
      <c r="AA7" s="33"/>
      <c r="AB7" s="33"/>
      <c r="AC7" s="402"/>
    </row>
    <row r="8" spans="1:29" s="5" customFormat="1" ht="22.95" customHeight="1">
      <c r="A8" s="3"/>
      <c r="C8" s="3"/>
      <c r="F8" s="39"/>
      <c r="H8" s="3"/>
      <c r="I8" s="3"/>
      <c r="J8" s="6"/>
      <c r="K8" s="6"/>
      <c r="L8" s="6"/>
      <c r="M8" s="6"/>
      <c r="V8" s="424" t="s">
        <v>24</v>
      </c>
      <c r="W8" s="424"/>
      <c r="X8" s="11">
        <f>X4*15/100</f>
        <v>36.645000000000003</v>
      </c>
      <c r="Y8" s="33"/>
      <c r="Z8" s="33"/>
      <c r="AA8" s="33"/>
      <c r="AB8" s="33"/>
      <c r="AC8" s="95"/>
    </row>
    <row r="9" spans="1:29" s="5" customFormat="1" ht="22.95" customHeight="1">
      <c r="A9" s="3"/>
      <c r="C9" s="3"/>
      <c r="F9" s="39"/>
      <c r="H9" s="3"/>
      <c r="I9" s="3"/>
      <c r="J9" s="6"/>
      <c r="K9" s="6"/>
      <c r="L9" s="6"/>
      <c r="M9" s="6"/>
      <c r="V9" s="424" t="s">
        <v>25</v>
      </c>
      <c r="W9" s="424"/>
      <c r="X9" s="11">
        <f>X4*3/100</f>
        <v>7.3290000000000006</v>
      </c>
      <c r="Y9" s="33"/>
      <c r="Z9" s="33"/>
      <c r="AA9" s="33"/>
      <c r="AB9" s="33"/>
      <c r="AC9" s="95"/>
    </row>
    <row r="10" spans="1:29" s="5" customFormat="1" ht="22.95" customHeight="1">
      <c r="A10" s="3"/>
      <c r="C10" s="3"/>
      <c r="F10" s="39"/>
      <c r="H10" s="3"/>
      <c r="I10" s="3"/>
      <c r="J10" s="6"/>
      <c r="K10" s="6"/>
      <c r="L10" s="6"/>
      <c r="M10" s="6"/>
      <c r="V10" s="421" t="s">
        <v>26</v>
      </c>
      <c r="W10" s="421"/>
      <c r="X10" s="22">
        <f>SUM(S6)</f>
        <v>97.720000000000027</v>
      </c>
      <c r="Y10" s="33"/>
      <c r="Z10" s="33"/>
      <c r="AA10" s="33"/>
      <c r="AB10" s="33"/>
      <c r="AC10" s="95"/>
    </row>
    <row r="11" spans="1:29" s="5" customFormat="1" ht="22.95" customHeight="1">
      <c r="A11" s="3"/>
      <c r="C11" s="3"/>
      <c r="F11" s="39"/>
      <c r="H11" s="3"/>
      <c r="I11" s="3"/>
      <c r="J11" s="6"/>
      <c r="K11" s="6"/>
      <c r="L11" s="6"/>
      <c r="M11" s="6"/>
      <c r="V11" s="424" t="s">
        <v>27</v>
      </c>
      <c r="W11" s="424"/>
      <c r="X11" s="11">
        <f>SUM(X10)</f>
        <v>97.720000000000027</v>
      </c>
      <c r="Y11" s="33"/>
      <c r="Z11" s="33"/>
      <c r="AA11" s="33"/>
      <c r="AB11" s="33"/>
      <c r="AC11" s="95"/>
    </row>
    <row r="12" spans="1:29" s="5" customFormat="1" ht="22.95" customHeight="1">
      <c r="A12" s="3"/>
      <c r="C12" s="3"/>
      <c r="F12" s="39"/>
      <c r="H12" s="3"/>
      <c r="I12" s="3"/>
      <c r="J12" s="6"/>
      <c r="K12" s="6"/>
      <c r="L12" s="6"/>
      <c r="M12" s="6"/>
      <c r="V12" s="421" t="s">
        <v>28</v>
      </c>
      <c r="W12" s="421"/>
      <c r="X12" s="22">
        <f>SUM(T6)</f>
        <v>146.58000000000004</v>
      </c>
      <c r="Y12" s="33"/>
      <c r="Z12" s="33"/>
      <c r="AA12" s="33"/>
      <c r="AB12" s="33"/>
      <c r="AC12" s="95"/>
    </row>
    <row r="13" spans="1:29" s="5" customFormat="1" ht="22.95" customHeight="1">
      <c r="A13" s="3"/>
      <c r="C13" s="3"/>
      <c r="F13" s="39"/>
      <c r="H13" s="3"/>
      <c r="I13" s="3"/>
      <c r="J13" s="6"/>
      <c r="K13" s="6"/>
      <c r="L13" s="6"/>
      <c r="M13" s="6"/>
      <c r="V13" s="424" t="s">
        <v>22</v>
      </c>
      <c r="W13" s="424"/>
      <c r="X13" s="24"/>
      <c r="Y13" s="33"/>
      <c r="Z13" s="33"/>
      <c r="AA13" s="33"/>
      <c r="AB13" s="33"/>
      <c r="AC13" s="95"/>
    </row>
    <row r="14" spans="1:29" s="5" customFormat="1" ht="22.95" customHeight="1">
      <c r="A14" s="3"/>
      <c r="C14" s="3"/>
      <c r="F14" s="39"/>
      <c r="H14" s="3"/>
      <c r="I14" s="3"/>
      <c r="J14" s="6"/>
      <c r="K14" s="6"/>
      <c r="L14" s="6"/>
      <c r="M14" s="6"/>
      <c r="V14" s="424" t="s">
        <v>23</v>
      </c>
      <c r="W14" s="424"/>
      <c r="X14" s="24">
        <f>SUM(T4:T4)</f>
        <v>83.79000000000002</v>
      </c>
      <c r="Y14" s="33"/>
      <c r="Z14" s="33"/>
      <c r="AA14" s="33"/>
      <c r="AB14" s="33"/>
      <c r="AC14" s="95"/>
    </row>
    <row r="15" spans="1:29" s="5" customFormat="1" ht="22.95" customHeight="1">
      <c r="A15" s="3"/>
      <c r="C15" s="3"/>
      <c r="F15" s="39"/>
      <c r="H15" s="3"/>
      <c r="I15" s="3"/>
      <c r="J15" s="6"/>
      <c r="K15" s="6"/>
      <c r="L15" s="6"/>
      <c r="M15" s="6"/>
      <c r="V15" s="424" t="s">
        <v>24</v>
      </c>
      <c r="W15" s="424"/>
      <c r="X15" s="24"/>
      <c r="Y15" s="33"/>
      <c r="Z15" s="33"/>
      <c r="AA15" s="33"/>
      <c r="AB15" s="33"/>
      <c r="AC15" s="95"/>
    </row>
    <row r="16" spans="1:29" s="5" customFormat="1" ht="22.95" customHeight="1">
      <c r="A16" s="3"/>
      <c r="C16" s="3"/>
      <c r="F16" s="39"/>
      <c r="H16" s="3"/>
      <c r="I16" s="3"/>
      <c r="J16" s="6"/>
      <c r="K16" s="6"/>
      <c r="L16" s="6"/>
      <c r="M16" s="6"/>
      <c r="V16" s="424" t="s">
        <v>25</v>
      </c>
      <c r="W16" s="424"/>
      <c r="X16" s="24"/>
      <c r="Y16" s="33"/>
      <c r="Z16" s="33"/>
      <c r="AA16" s="33"/>
      <c r="AB16" s="33"/>
    </row>
    <row r="17" spans="1:28" s="5" customFormat="1" ht="22.95" customHeight="1">
      <c r="A17" s="3"/>
      <c r="C17" s="3"/>
      <c r="F17" s="39"/>
      <c r="H17" s="3"/>
      <c r="I17" s="3"/>
      <c r="J17" s="6"/>
      <c r="K17" s="6"/>
      <c r="L17" s="6"/>
      <c r="M17" s="6"/>
      <c r="V17" s="424" t="s">
        <v>27</v>
      </c>
      <c r="W17" s="424"/>
      <c r="X17" s="24">
        <f>SUM(T3)</f>
        <v>62.79000000000002</v>
      </c>
      <c r="Y17" s="33"/>
      <c r="Z17" s="33"/>
      <c r="AA17" s="33"/>
      <c r="AB17" s="33"/>
    </row>
    <row r="18" spans="1:28" s="5" customFormat="1" ht="22.95" customHeight="1">
      <c r="A18" s="3"/>
      <c r="C18" s="3"/>
      <c r="F18" s="39"/>
      <c r="H18" s="3"/>
      <c r="I18" s="3"/>
      <c r="J18" s="6"/>
      <c r="K18" s="6"/>
      <c r="L18" s="6"/>
      <c r="M18" s="6"/>
      <c r="V18" s="437" t="s">
        <v>19</v>
      </c>
      <c r="W18" s="438"/>
      <c r="X18" s="24"/>
      <c r="Y18" s="33"/>
      <c r="Z18" s="33"/>
      <c r="AA18" s="33"/>
      <c r="AB18" s="33"/>
    </row>
    <row r="19" spans="1:28" s="5" customFormat="1" ht="22.95" customHeight="1">
      <c r="A19" s="3"/>
      <c r="C19" s="3"/>
      <c r="F19" s="39"/>
      <c r="H19" s="3"/>
      <c r="I19" s="3"/>
      <c r="J19" s="6"/>
      <c r="K19" s="6"/>
      <c r="L19" s="6"/>
      <c r="M19" s="6"/>
      <c r="V19" s="419" t="s">
        <v>52</v>
      </c>
      <c r="W19" s="420"/>
      <c r="X19" s="24"/>
      <c r="Y19" s="33"/>
      <c r="Z19" s="33"/>
      <c r="AA19" s="33"/>
      <c r="AB19" s="33"/>
    </row>
    <row r="20" spans="1:28" s="5" customFormat="1" ht="22.95" customHeight="1">
      <c r="A20" s="3"/>
      <c r="C20" s="3"/>
      <c r="F20" s="39"/>
      <c r="H20" s="3"/>
      <c r="I20" s="3"/>
      <c r="J20" s="6"/>
      <c r="K20" s="6"/>
      <c r="L20" s="6"/>
      <c r="M20" s="6"/>
      <c r="V20" s="419" t="s">
        <v>1953</v>
      </c>
      <c r="W20" s="420"/>
      <c r="X20" s="24"/>
      <c r="Y20" s="33"/>
      <c r="Z20" s="33"/>
      <c r="AA20" s="33"/>
      <c r="AB20" s="33"/>
    </row>
    <row r="21" spans="1:28" s="5" customFormat="1" ht="22.95" customHeight="1">
      <c r="A21" s="3"/>
      <c r="C21" s="3"/>
      <c r="F21" s="39"/>
      <c r="H21" s="3"/>
      <c r="I21" s="3"/>
      <c r="J21" s="6"/>
      <c r="K21" s="6"/>
      <c r="L21" s="6"/>
      <c r="M21" s="6"/>
      <c r="V21" s="437" t="s">
        <v>1965</v>
      </c>
      <c r="W21" s="438"/>
      <c r="X21" s="24"/>
      <c r="Y21" s="33"/>
      <c r="Z21" s="33"/>
      <c r="AA21" s="33"/>
      <c r="AB21" s="33"/>
    </row>
    <row r="22" spans="1:28" s="5" customFormat="1" ht="22.95" customHeight="1">
      <c r="A22" s="3"/>
      <c r="C22" s="3"/>
      <c r="F22" s="39"/>
      <c r="H22" s="3"/>
      <c r="I22" s="3"/>
      <c r="J22" s="6"/>
      <c r="K22" s="6"/>
      <c r="L22" s="6"/>
      <c r="M22" s="6"/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"/>
      <c r="C23" s="3"/>
      <c r="F23" s="39"/>
      <c r="H23" s="3"/>
      <c r="I23" s="3"/>
      <c r="J23" s="6"/>
      <c r="K23" s="6"/>
      <c r="L23" s="6"/>
      <c r="M23" s="6"/>
      <c r="V23" s="418" t="s">
        <v>29</v>
      </c>
      <c r="W23" s="418"/>
      <c r="X23" s="418"/>
      <c r="Y23" s="418"/>
      <c r="Z23" s="418"/>
      <c r="AA23" s="418"/>
      <c r="AB23" s="418"/>
    </row>
    <row r="24" spans="1:28" s="5" customFormat="1" ht="22.95" customHeight="1">
      <c r="A24" s="3"/>
      <c r="C24" s="3"/>
      <c r="F24" s="39"/>
      <c r="H24" s="3"/>
      <c r="I24" s="3"/>
      <c r="J24" s="6"/>
      <c r="K24" s="6"/>
      <c r="L24" s="6"/>
      <c r="M24" s="6"/>
      <c r="V24" s="397" t="s">
        <v>30</v>
      </c>
      <c r="W24" s="397" t="s">
        <v>31</v>
      </c>
      <c r="X24" s="397" t="s">
        <v>32</v>
      </c>
      <c r="Y24" s="12" t="s">
        <v>33</v>
      </c>
      <c r="Z24" s="397" t="s">
        <v>34</v>
      </c>
      <c r="AA24" s="397" t="s">
        <v>18</v>
      </c>
      <c r="AB24" s="397" t="s">
        <v>35</v>
      </c>
    </row>
    <row r="25" spans="1:28" s="5" customFormat="1" ht="22.95" customHeight="1">
      <c r="A25" s="3"/>
      <c r="C25" s="3"/>
      <c r="F25" s="39"/>
      <c r="H25" s="3"/>
      <c r="I25" s="3"/>
      <c r="J25" s="6"/>
      <c r="K25" s="6"/>
      <c r="L25" s="6"/>
      <c r="M25" s="6"/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36.645000000000003</v>
      </c>
      <c r="AB25" s="32">
        <f>SUM(AA25)</f>
        <v>36.645000000000003</v>
      </c>
    </row>
    <row r="26" spans="1:28" s="5" customFormat="1" ht="22.95" customHeight="1">
      <c r="A26" s="3"/>
      <c r="C26" s="3"/>
      <c r="F26" s="39"/>
      <c r="H26" s="3"/>
      <c r="I26" s="3"/>
      <c r="J26" s="6"/>
      <c r="K26" s="6"/>
      <c r="L26" s="6"/>
      <c r="M26" s="6"/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127.036</v>
      </c>
      <c r="AB26" s="32">
        <f t="shared" ref="AA26:AB35" si="6">SUM(AA26)</f>
        <v>127.036</v>
      </c>
    </row>
    <row r="27" spans="1:28" s="5" customFormat="1" ht="22.95" customHeight="1">
      <c r="A27" s="3"/>
      <c r="C27" s="3"/>
      <c r="F27" s="39"/>
      <c r="H27" s="3"/>
      <c r="I27" s="3"/>
      <c r="J27" s="6"/>
      <c r="K27" s="6"/>
      <c r="L27" s="6"/>
      <c r="M27" s="6"/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120.43500000000003</v>
      </c>
      <c r="AB27" s="32">
        <f t="shared" si="6"/>
        <v>120.43500000000003</v>
      </c>
    </row>
    <row r="28" spans="1:28" s="5" customFormat="1" ht="22.95" customHeight="1">
      <c r="A28" s="3"/>
      <c r="C28" s="3"/>
      <c r="F28" s="39"/>
      <c r="H28" s="3"/>
      <c r="I28" s="3"/>
      <c r="J28" s="6"/>
      <c r="K28" s="6"/>
      <c r="L28" s="6"/>
      <c r="M28" s="6"/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36.645000000000003</v>
      </c>
      <c r="AB28" s="32">
        <f t="shared" si="6"/>
        <v>36.645000000000003</v>
      </c>
    </row>
    <row r="29" spans="1:28" s="5" customFormat="1" ht="22.95" customHeight="1">
      <c r="A29" s="3"/>
      <c r="C29" s="3"/>
      <c r="F29" s="39"/>
      <c r="H29" s="3"/>
      <c r="I29" s="3"/>
      <c r="J29" s="6"/>
      <c r="K29" s="6"/>
      <c r="L29" s="6"/>
      <c r="M29" s="6"/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7.3290000000000006</v>
      </c>
      <c r="AB29" s="32">
        <f t="shared" si="6"/>
        <v>7.3290000000000006</v>
      </c>
    </row>
    <row r="30" spans="1:28" s="5" customFormat="1" ht="22.95" customHeight="1">
      <c r="A30" s="3"/>
      <c r="C30" s="3"/>
      <c r="F30" s="39"/>
      <c r="H30" s="3"/>
      <c r="I30" s="3"/>
      <c r="J30" s="6"/>
      <c r="K30" s="6"/>
      <c r="L30" s="6"/>
      <c r="M30" s="6"/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160.51000000000005</v>
      </c>
      <c r="AB30" s="32">
        <f t="shared" si="6"/>
        <v>160.51000000000005</v>
      </c>
    </row>
    <row r="31" spans="1:28" s="5" customFormat="1" ht="22.95" customHeight="1">
      <c r="A31" s="3"/>
      <c r="C31" s="3"/>
      <c r="F31" s="39"/>
      <c r="H31" s="3"/>
      <c r="I31" s="3"/>
      <c r="J31" s="6"/>
      <c r="K31" s="6"/>
      <c r="L31" s="6"/>
      <c r="M31" s="6"/>
      <c r="V31" s="30">
        <v>7</v>
      </c>
      <c r="W31" s="25" t="s">
        <v>19</v>
      </c>
      <c r="X31" s="251" t="s">
        <v>46</v>
      </c>
      <c r="Y31" s="35" t="s">
        <v>47</v>
      </c>
      <c r="Z31" s="35" t="s">
        <v>38</v>
      </c>
      <c r="AA31" s="32">
        <f t="shared" si="6"/>
        <v>0</v>
      </c>
      <c r="AB31" s="32">
        <f t="shared" si="6"/>
        <v>0</v>
      </c>
    </row>
    <row r="32" spans="1:28" s="5" customFormat="1" ht="22.95" customHeight="1">
      <c r="A32" s="3"/>
      <c r="C32" s="3"/>
      <c r="F32" s="39"/>
      <c r="H32" s="3"/>
      <c r="I32" s="3"/>
      <c r="J32" s="6"/>
      <c r="K32" s="6"/>
      <c r="L32" s="6"/>
      <c r="M32" s="6"/>
      <c r="V32" s="30">
        <v>8</v>
      </c>
      <c r="W32" s="13" t="s">
        <v>52</v>
      </c>
      <c r="X32" s="252" t="s">
        <v>1966</v>
      </c>
      <c r="Y32" s="35" t="s">
        <v>54</v>
      </c>
      <c r="Z32" s="35" t="s">
        <v>38</v>
      </c>
      <c r="AA32" s="32">
        <f t="shared" si="6"/>
        <v>0</v>
      </c>
      <c r="AB32" s="32">
        <f t="shared" si="6"/>
        <v>0</v>
      </c>
    </row>
    <row r="33" spans="1:28" s="5" customFormat="1" ht="22.95" customHeight="1">
      <c r="A33" s="3"/>
      <c r="C33" s="3"/>
      <c r="F33" s="39"/>
      <c r="H33" s="3"/>
      <c r="I33" s="3"/>
      <c r="J33" s="6"/>
      <c r="K33" s="6"/>
      <c r="L33" s="6"/>
      <c r="M33" s="6"/>
      <c r="V33" s="30">
        <v>9</v>
      </c>
      <c r="W33" s="25" t="s">
        <v>1953</v>
      </c>
      <c r="X33" s="252" t="s">
        <v>1967</v>
      </c>
      <c r="Y33" s="35" t="s">
        <v>1968</v>
      </c>
      <c r="Z33" s="35" t="s">
        <v>38</v>
      </c>
      <c r="AA33" s="32">
        <f t="shared" si="6"/>
        <v>0</v>
      </c>
      <c r="AB33" s="32">
        <f t="shared" si="6"/>
        <v>0</v>
      </c>
    </row>
    <row r="34" spans="1:28" s="5" customFormat="1" ht="22.95" customHeight="1">
      <c r="A34" s="3"/>
      <c r="C34" s="3"/>
      <c r="F34" s="39"/>
      <c r="H34" s="3"/>
      <c r="I34" s="3"/>
      <c r="J34" s="6"/>
      <c r="K34" s="6"/>
      <c r="L34" s="6"/>
      <c r="M34" s="6"/>
      <c r="V34" s="30">
        <v>10</v>
      </c>
      <c r="W34" s="252" t="s">
        <v>1965</v>
      </c>
      <c r="X34" s="252" t="s">
        <v>1969</v>
      </c>
      <c r="Y34" s="35" t="s">
        <v>1970</v>
      </c>
      <c r="Z34" s="35" t="s">
        <v>38</v>
      </c>
      <c r="AA34" s="32">
        <f t="shared" si="6"/>
        <v>0</v>
      </c>
      <c r="AB34" s="32">
        <f t="shared" si="6"/>
        <v>0</v>
      </c>
    </row>
    <row r="35" spans="1:28" s="5" customFormat="1" ht="22.95" customHeight="1" thickBot="1">
      <c r="A35" s="3"/>
      <c r="C35" s="3"/>
      <c r="F35" s="39"/>
      <c r="H35" s="3"/>
      <c r="I35" s="3"/>
      <c r="J35" s="6"/>
      <c r="K35" s="6"/>
      <c r="L35" s="6"/>
      <c r="M35" s="6"/>
      <c r="V35" s="19"/>
      <c r="W35" s="19"/>
      <c r="X35" s="19"/>
      <c r="Y35" s="19"/>
      <c r="Z35" s="19"/>
      <c r="AA35" s="247">
        <f>SUM(AA25:AA34)</f>
        <v>488.60000000000008</v>
      </c>
      <c r="AB35" s="247">
        <f t="shared" si="6"/>
        <v>488.60000000000008</v>
      </c>
    </row>
    <row r="36" spans="1:28" s="5" customFormat="1" ht="22.95" customHeight="1" thickTop="1">
      <c r="A36" s="3"/>
      <c r="C36" s="3"/>
      <c r="F36" s="39"/>
      <c r="H36" s="3"/>
      <c r="I36" s="3"/>
      <c r="J36" s="6"/>
      <c r="K36" s="6"/>
      <c r="L36" s="6"/>
      <c r="M36" s="6"/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"/>
      <c r="C37" s="3"/>
      <c r="F37" s="39"/>
      <c r="H37" s="3"/>
      <c r="I37" s="3"/>
      <c r="J37" s="6"/>
      <c r="K37" s="6"/>
      <c r="L37" s="6"/>
      <c r="M37" s="6"/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"/>
      <c r="C38" s="3"/>
      <c r="F38" s="39"/>
      <c r="H38" s="3"/>
      <c r="I38" s="3"/>
      <c r="J38" s="6"/>
      <c r="K38" s="6"/>
      <c r="L38" s="6"/>
      <c r="M38" s="6"/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"/>
      <c r="C39" s="3"/>
      <c r="F39" s="39"/>
      <c r="H39" s="3"/>
      <c r="I39" s="3"/>
      <c r="J39" s="6"/>
      <c r="K39" s="6"/>
      <c r="L39" s="6"/>
      <c r="M39" s="6"/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"/>
      <c r="C40" s="3"/>
      <c r="F40" s="39"/>
      <c r="H40" s="3"/>
      <c r="I40" s="3"/>
      <c r="J40" s="6"/>
      <c r="K40" s="6"/>
      <c r="L40" s="6"/>
      <c r="M40" s="6"/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"/>
      <c r="C41" s="3"/>
      <c r="F41" s="39"/>
      <c r="H41" s="3"/>
      <c r="I41" s="3"/>
      <c r="J41" s="6"/>
      <c r="K41" s="6"/>
      <c r="L41" s="6"/>
      <c r="M41" s="6"/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"/>
      <c r="C42" s="3"/>
      <c r="F42" s="39"/>
      <c r="H42" s="3"/>
      <c r="I42" s="3"/>
      <c r="J42" s="6"/>
      <c r="K42" s="6"/>
      <c r="L42" s="6"/>
      <c r="M42" s="6"/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"/>
      <c r="C43" s="3"/>
      <c r="F43" s="39"/>
      <c r="H43" s="3"/>
      <c r="I43" s="3"/>
      <c r="J43" s="6"/>
      <c r="K43" s="6"/>
      <c r="L43" s="6"/>
      <c r="M43" s="6"/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"/>
      <c r="C44" s="3"/>
      <c r="F44" s="39"/>
      <c r="H44" s="3"/>
      <c r="I44" s="3"/>
      <c r="J44" s="6"/>
      <c r="K44" s="6"/>
      <c r="L44" s="6"/>
      <c r="M44" s="6"/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"/>
      <c r="C45" s="3"/>
      <c r="F45" s="39"/>
      <c r="H45" s="3"/>
      <c r="I45" s="3"/>
      <c r="J45" s="6"/>
      <c r="K45" s="6"/>
      <c r="L45" s="6"/>
      <c r="M45" s="6"/>
      <c r="V45" s="19"/>
      <c r="W45" s="19"/>
      <c r="X45" s="19"/>
      <c r="Y45" s="19"/>
      <c r="Z45" s="19"/>
      <c r="AA45" s="95"/>
      <c r="AB45" s="95"/>
    </row>
    <row r="46" spans="1:28" s="5" customFormat="1" ht="22.95" customHeight="1">
      <c r="A46" s="3"/>
      <c r="C46" s="3"/>
      <c r="F46" s="39"/>
      <c r="H46" s="3"/>
      <c r="I46" s="3"/>
      <c r="J46" s="6"/>
      <c r="K46" s="6"/>
      <c r="L46" s="6"/>
      <c r="M46" s="6"/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3"/>
      <c r="C47" s="3"/>
      <c r="F47" s="39"/>
      <c r="H47" s="3"/>
      <c r="I47" s="3"/>
      <c r="J47" s="6"/>
      <c r="K47" s="6"/>
      <c r="L47" s="6"/>
      <c r="M47" s="6"/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"/>
      <c r="C48" s="3"/>
      <c r="F48" s="39"/>
      <c r="H48" s="3"/>
      <c r="I48" s="3"/>
      <c r="J48" s="6"/>
      <c r="K48" s="6"/>
      <c r="L48" s="6"/>
      <c r="M48" s="6"/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"/>
      <c r="C49" s="3"/>
      <c r="F49" s="39"/>
      <c r="H49" s="3"/>
      <c r="I49" s="3"/>
      <c r="J49" s="6"/>
      <c r="K49" s="6"/>
      <c r="L49" s="6"/>
      <c r="M49" s="6"/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"/>
      <c r="C50" s="3"/>
      <c r="F50" s="39"/>
      <c r="H50" s="3"/>
      <c r="I50" s="3"/>
      <c r="J50" s="6"/>
      <c r="K50" s="6"/>
      <c r="L50" s="6"/>
      <c r="M50" s="6"/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"/>
      <c r="C51" s="3"/>
      <c r="F51" s="39"/>
      <c r="H51" s="3"/>
      <c r="I51" s="3"/>
      <c r="J51" s="6"/>
      <c r="K51" s="6"/>
      <c r="L51" s="6"/>
      <c r="M51" s="6"/>
      <c r="U51" s="19"/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"/>
      <c r="C52" s="3"/>
      <c r="F52" s="39"/>
      <c r="H52" s="3"/>
      <c r="I52" s="3"/>
      <c r="J52" s="6"/>
      <c r="K52" s="6"/>
      <c r="L52" s="6"/>
      <c r="M52" s="6"/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"/>
      <c r="C53" s="3"/>
      <c r="F53" s="39"/>
      <c r="H53" s="3"/>
      <c r="I53" s="3"/>
      <c r="J53" s="6"/>
      <c r="K53" s="6"/>
      <c r="L53" s="6"/>
      <c r="M53" s="6"/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"/>
      <c r="C54" s="3"/>
      <c r="F54" s="39"/>
      <c r="H54" s="3"/>
      <c r="I54" s="3"/>
      <c r="J54" s="6"/>
      <c r="K54" s="6"/>
      <c r="L54" s="6"/>
      <c r="M54" s="6"/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"/>
      <c r="B55" s="55"/>
      <c r="C55" s="47"/>
      <c r="D55" s="2"/>
      <c r="E55" s="2"/>
      <c r="F55" s="3"/>
      <c r="H55" s="3"/>
      <c r="I55" s="2"/>
      <c r="J55" s="41"/>
      <c r="K55" s="56"/>
      <c r="L55" s="56"/>
      <c r="M55" s="56"/>
      <c r="N55" s="2"/>
      <c r="O55" s="3"/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"/>
      <c r="B56" s="55"/>
      <c r="C56" s="47"/>
      <c r="D56" s="2"/>
      <c r="E56" s="2"/>
      <c r="F56" s="3"/>
      <c r="H56" s="3"/>
      <c r="I56" s="2"/>
      <c r="J56" s="41"/>
      <c r="K56" s="56"/>
      <c r="L56" s="56"/>
      <c r="M56" s="56"/>
      <c r="N56" s="2"/>
      <c r="O56" s="3"/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"/>
      <c r="B57" s="55"/>
      <c r="C57" s="47"/>
      <c r="D57" s="2"/>
      <c r="E57" s="2"/>
      <c r="F57" s="3"/>
      <c r="H57" s="3"/>
      <c r="I57" s="2"/>
      <c r="J57" s="41"/>
      <c r="K57" s="56"/>
      <c r="L57" s="56"/>
      <c r="M57" s="56"/>
      <c r="N57" s="2"/>
      <c r="O57" s="3"/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"/>
      <c r="B58" s="55"/>
      <c r="C58" s="47"/>
      <c r="D58" s="2"/>
      <c r="E58" s="2"/>
      <c r="F58" s="3"/>
      <c r="H58" s="3"/>
      <c r="I58" s="2"/>
      <c r="J58" s="41"/>
      <c r="K58" s="56"/>
      <c r="L58" s="56"/>
      <c r="M58" s="56"/>
      <c r="N58" s="2"/>
      <c r="O58" s="3"/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"/>
      <c r="B59" s="55"/>
      <c r="C59" s="47"/>
      <c r="D59" s="2"/>
      <c r="E59" s="2"/>
      <c r="F59" s="3"/>
      <c r="H59" s="3"/>
      <c r="I59" s="2"/>
      <c r="J59" s="41"/>
      <c r="K59" s="56"/>
      <c r="L59" s="56"/>
      <c r="M59" s="56"/>
      <c r="N59" s="2"/>
      <c r="O59" s="3"/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"/>
      <c r="B60" s="55"/>
      <c r="C60" s="47"/>
      <c r="D60" s="2"/>
      <c r="E60" s="2"/>
      <c r="F60" s="3"/>
      <c r="H60" s="3"/>
      <c r="I60" s="2"/>
      <c r="J60" s="41"/>
      <c r="K60" s="56"/>
      <c r="L60" s="56"/>
      <c r="M60" s="56"/>
      <c r="N60" s="2"/>
      <c r="O60" s="3"/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"/>
      <c r="B61" s="55"/>
      <c r="C61" s="47"/>
      <c r="D61" s="2"/>
      <c r="E61" s="2"/>
      <c r="F61" s="3"/>
      <c r="H61" s="3"/>
      <c r="I61" s="2"/>
      <c r="J61" s="41"/>
      <c r="K61" s="56"/>
      <c r="L61" s="56"/>
      <c r="M61" s="56"/>
      <c r="N61" s="2"/>
      <c r="O61" s="3"/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"/>
      <c r="B62" s="55"/>
      <c r="C62" s="47"/>
      <c r="D62" s="2"/>
      <c r="E62" s="2"/>
      <c r="F62" s="3"/>
      <c r="H62" s="3"/>
      <c r="I62" s="2"/>
      <c r="J62" s="41"/>
      <c r="K62" s="56"/>
      <c r="L62" s="56"/>
      <c r="M62" s="56"/>
      <c r="N62" s="2"/>
      <c r="O62" s="3"/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"/>
      <c r="B63" s="55"/>
      <c r="C63" s="47"/>
      <c r="D63" s="2"/>
      <c r="E63" s="2"/>
      <c r="F63" s="3"/>
      <c r="H63" s="3"/>
      <c r="I63" s="2"/>
      <c r="J63" s="41"/>
      <c r="K63" s="56"/>
      <c r="L63" s="56"/>
      <c r="M63" s="56"/>
      <c r="N63" s="2"/>
      <c r="O63" s="3"/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"/>
      <c r="B64" s="55"/>
      <c r="C64" s="47"/>
      <c r="D64" s="2"/>
      <c r="E64" s="2"/>
      <c r="F64" s="3"/>
      <c r="H64" s="3"/>
      <c r="I64" s="2"/>
      <c r="J64" s="41"/>
      <c r="K64" s="56"/>
      <c r="L64" s="56"/>
      <c r="M64" s="56"/>
      <c r="N64" s="2"/>
      <c r="O64" s="3"/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"/>
      <c r="B65" s="55"/>
      <c r="C65" s="47"/>
      <c r="D65" s="2"/>
      <c r="E65" s="2"/>
      <c r="F65" s="3"/>
      <c r="H65" s="3"/>
      <c r="I65" s="2"/>
      <c r="J65" s="41"/>
      <c r="K65" s="56"/>
      <c r="L65" s="56"/>
      <c r="M65" s="56"/>
      <c r="N65" s="2"/>
      <c r="O65" s="3"/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"/>
      <c r="B66" s="55"/>
      <c r="C66" s="47"/>
      <c r="D66" s="2"/>
      <c r="E66" s="2"/>
      <c r="F66" s="3"/>
      <c r="H66" s="3"/>
      <c r="I66" s="2"/>
      <c r="J66" s="41"/>
      <c r="K66" s="56"/>
      <c r="L66" s="56"/>
      <c r="M66" s="56"/>
      <c r="N66" s="2"/>
      <c r="O66" s="3"/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"/>
      <c r="B67" s="55"/>
      <c r="C67" s="47"/>
      <c r="D67" s="2"/>
      <c r="E67" s="2"/>
      <c r="F67" s="3"/>
      <c r="H67" s="3"/>
      <c r="I67" s="2"/>
      <c r="J67" s="41"/>
      <c r="K67" s="56"/>
      <c r="L67" s="56"/>
      <c r="M67" s="56"/>
      <c r="N67" s="2"/>
      <c r="O67" s="3"/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"/>
      <c r="B68" s="55"/>
      <c r="C68" s="47"/>
      <c r="D68" s="2"/>
      <c r="E68" s="2"/>
      <c r="F68" s="3"/>
      <c r="H68" s="3"/>
      <c r="I68" s="2"/>
      <c r="J68" s="41"/>
      <c r="K68" s="56"/>
      <c r="L68" s="56"/>
      <c r="M68" s="56"/>
      <c r="N68" s="2"/>
      <c r="O68" s="3"/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"/>
      <c r="B69" s="55"/>
      <c r="C69" s="47"/>
      <c r="D69" s="2"/>
      <c r="E69" s="2"/>
      <c r="F69" s="3"/>
      <c r="H69" s="3"/>
      <c r="I69" s="2"/>
      <c r="J69" s="41"/>
      <c r="K69" s="56"/>
      <c r="L69" s="56"/>
      <c r="M69" s="56"/>
      <c r="N69" s="2"/>
      <c r="O69" s="3"/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"/>
      <c r="B70" s="55"/>
      <c r="C70" s="47"/>
      <c r="D70" s="2"/>
      <c r="E70" s="2"/>
      <c r="F70" s="3"/>
      <c r="H70" s="3"/>
      <c r="I70" s="2"/>
      <c r="J70" s="41"/>
      <c r="K70" s="56"/>
      <c r="L70" s="56"/>
      <c r="M70" s="56"/>
      <c r="N70" s="2"/>
      <c r="O70" s="3"/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"/>
      <c r="B71" s="55"/>
      <c r="C71" s="47"/>
      <c r="D71" s="2"/>
      <c r="E71" s="2"/>
      <c r="F71" s="3"/>
      <c r="H71" s="3"/>
      <c r="I71" s="2"/>
      <c r="J71" s="41"/>
      <c r="K71" s="56"/>
      <c r="L71" s="56"/>
      <c r="M71" s="56"/>
      <c r="N71" s="2"/>
      <c r="O71" s="3"/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"/>
      <c r="B72" s="55"/>
      <c r="C72" s="47"/>
      <c r="D72" s="2"/>
      <c r="E72" s="2"/>
      <c r="F72" s="3"/>
      <c r="H72" s="3"/>
      <c r="I72" s="2"/>
      <c r="J72" s="41"/>
      <c r="K72" s="56"/>
      <c r="L72" s="56"/>
      <c r="M72" s="56"/>
      <c r="N72" s="2"/>
      <c r="O72" s="3"/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"/>
      <c r="B73" s="55"/>
      <c r="C73" s="47"/>
      <c r="D73" s="2"/>
      <c r="E73" s="2"/>
      <c r="F73" s="3"/>
      <c r="H73" s="3"/>
      <c r="I73" s="2"/>
      <c r="J73" s="41"/>
      <c r="K73" s="56"/>
      <c r="L73" s="56"/>
      <c r="M73" s="56"/>
      <c r="N73" s="2"/>
      <c r="O73" s="3"/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"/>
      <c r="B74" s="55"/>
      <c r="C74" s="47"/>
      <c r="D74" s="2"/>
      <c r="E74" s="2"/>
      <c r="F74" s="3"/>
      <c r="H74" s="3"/>
      <c r="I74" s="2"/>
      <c r="J74" s="41"/>
      <c r="K74" s="56"/>
      <c r="L74" s="56"/>
      <c r="M74" s="56"/>
      <c r="N74" s="2"/>
      <c r="O74" s="3"/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"/>
      <c r="B75" s="55"/>
      <c r="C75" s="47"/>
      <c r="D75" s="2"/>
      <c r="E75" s="2"/>
      <c r="F75" s="3"/>
      <c r="H75" s="3"/>
      <c r="I75" s="2"/>
      <c r="J75" s="41"/>
      <c r="K75" s="56"/>
      <c r="L75" s="56"/>
      <c r="M75" s="56"/>
      <c r="N75" s="2"/>
      <c r="O75" s="3"/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"/>
      <c r="B76" s="55"/>
      <c r="C76" s="47"/>
      <c r="D76" s="2"/>
      <c r="E76" s="2"/>
      <c r="F76" s="3"/>
      <c r="H76" s="3"/>
      <c r="I76" s="2"/>
      <c r="J76" s="41"/>
      <c r="K76" s="56"/>
      <c r="L76" s="56"/>
      <c r="M76" s="56"/>
      <c r="N76" s="2"/>
      <c r="O76" s="3"/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"/>
      <c r="B77" s="55"/>
      <c r="C77" s="47"/>
      <c r="D77" s="2"/>
      <c r="E77" s="2"/>
      <c r="F77" s="3"/>
      <c r="H77" s="3"/>
      <c r="I77" s="2"/>
      <c r="J77" s="41"/>
      <c r="K77" s="56"/>
      <c r="L77" s="56"/>
      <c r="M77" s="56"/>
      <c r="N77" s="2"/>
      <c r="O77" s="3"/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"/>
      <c r="B78" s="55"/>
      <c r="C78" s="47"/>
      <c r="D78" s="2"/>
      <c r="E78" s="2"/>
      <c r="F78" s="3"/>
      <c r="H78" s="3"/>
      <c r="I78" s="2"/>
      <c r="J78" s="41"/>
      <c r="K78" s="56"/>
      <c r="L78" s="56"/>
      <c r="M78" s="56"/>
      <c r="N78" s="2"/>
      <c r="O78" s="3"/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"/>
      <c r="B79" s="55"/>
      <c r="C79" s="47"/>
      <c r="D79" s="2"/>
      <c r="E79" s="2"/>
      <c r="F79" s="3"/>
      <c r="H79" s="3"/>
      <c r="I79" s="2"/>
      <c r="J79" s="41"/>
      <c r="K79" s="56"/>
      <c r="L79" s="56"/>
      <c r="M79" s="56"/>
      <c r="N79" s="2"/>
      <c r="O79" s="3"/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"/>
      <c r="B80" s="55"/>
      <c r="C80" s="47"/>
      <c r="D80" s="2"/>
      <c r="E80" s="2"/>
      <c r="F80" s="3"/>
      <c r="H80" s="3"/>
      <c r="I80" s="2"/>
      <c r="J80" s="41"/>
      <c r="K80" s="56"/>
      <c r="L80" s="56"/>
      <c r="M80" s="56"/>
      <c r="N80" s="2"/>
      <c r="O80" s="3"/>
      <c r="V80" s="20"/>
      <c r="W80" s="19"/>
      <c r="X80" s="19"/>
      <c r="Y80" s="19"/>
      <c r="Z80" s="19"/>
      <c r="AA80" s="19"/>
      <c r="AB80" s="19"/>
    </row>
    <row r="81" spans="1:28" s="5" customFormat="1" ht="22.95" customHeight="1">
      <c r="A81" s="3"/>
      <c r="B81" s="55"/>
      <c r="C81" s="47"/>
      <c r="D81" s="2"/>
      <c r="E81" s="2"/>
      <c r="F81" s="3"/>
      <c r="H81" s="3"/>
      <c r="I81" s="2"/>
      <c r="J81" s="41"/>
      <c r="K81" s="56"/>
      <c r="L81" s="56"/>
      <c r="M81" s="56"/>
      <c r="N81" s="2"/>
      <c r="O81" s="3"/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"/>
      <c r="B82" s="55"/>
      <c r="C82" s="47"/>
      <c r="D82" s="2"/>
      <c r="E82" s="2"/>
      <c r="F82" s="3"/>
      <c r="H82" s="3"/>
      <c r="I82" s="2"/>
      <c r="J82" s="41"/>
      <c r="K82" s="56"/>
      <c r="L82" s="56"/>
      <c r="M82" s="56"/>
      <c r="N82" s="2"/>
      <c r="O82" s="3"/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3"/>
      <c r="B83" s="55"/>
      <c r="C83" s="47"/>
      <c r="D83" s="2"/>
      <c r="E83" s="2"/>
      <c r="F83" s="3"/>
      <c r="H83" s="3"/>
      <c r="I83" s="2"/>
      <c r="J83" s="41"/>
      <c r="K83" s="56"/>
      <c r="L83" s="56"/>
      <c r="M83" s="56"/>
      <c r="N83" s="2"/>
      <c r="O83" s="3"/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"/>
      <c r="B84" s="55"/>
      <c r="C84" s="47"/>
      <c r="D84" s="2"/>
      <c r="E84" s="2"/>
      <c r="F84" s="3"/>
      <c r="H84" s="3"/>
      <c r="I84" s="2"/>
      <c r="J84" s="41"/>
      <c r="K84" s="56"/>
      <c r="L84" s="56"/>
      <c r="M84" s="56"/>
      <c r="N84" s="2"/>
      <c r="O84" s="3"/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3"/>
      <c r="B85" s="55"/>
      <c r="C85" s="47"/>
      <c r="D85" s="2"/>
      <c r="E85" s="2"/>
      <c r="F85" s="3"/>
      <c r="H85" s="3"/>
      <c r="I85" s="2"/>
      <c r="J85" s="41"/>
      <c r="K85" s="56"/>
      <c r="L85" s="56"/>
      <c r="M85" s="56"/>
      <c r="N85" s="2"/>
      <c r="O85" s="3"/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46"/>
      <c r="B86" s="55"/>
      <c r="C86" s="47"/>
      <c r="D86" s="2"/>
      <c r="E86" s="2"/>
      <c r="F86" s="3"/>
      <c r="H86" s="3"/>
      <c r="I86" s="2"/>
      <c r="J86" s="41"/>
      <c r="K86" s="56"/>
      <c r="L86" s="56"/>
      <c r="M86" s="56"/>
      <c r="N86" s="2"/>
      <c r="O86" s="3"/>
      <c r="P86" s="2"/>
      <c r="Q86" s="2"/>
      <c r="R86" s="2"/>
      <c r="S86" s="2"/>
      <c r="T86" s="2"/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46"/>
      <c r="B87" s="55"/>
      <c r="C87" s="47"/>
      <c r="D87" s="2"/>
      <c r="E87" s="2"/>
      <c r="F87" s="3"/>
      <c r="H87" s="3"/>
      <c r="I87" s="2"/>
      <c r="J87" s="41"/>
      <c r="K87" s="56"/>
      <c r="L87" s="56"/>
      <c r="M87" s="56"/>
      <c r="N87" s="2"/>
      <c r="O87" s="3"/>
      <c r="P87" s="2"/>
      <c r="Q87" s="2"/>
      <c r="R87" s="2"/>
      <c r="S87" s="2"/>
      <c r="T87" s="2"/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46"/>
      <c r="B88" s="55"/>
      <c r="C88" s="47"/>
      <c r="D88" s="2"/>
      <c r="E88" s="2"/>
      <c r="F88" s="3"/>
      <c r="H88" s="3"/>
      <c r="I88" s="2"/>
      <c r="J88" s="41"/>
      <c r="K88" s="56"/>
      <c r="L88" s="56"/>
      <c r="M88" s="56"/>
      <c r="N88" s="2"/>
      <c r="O88" s="3"/>
      <c r="P88" s="2"/>
      <c r="Q88" s="2"/>
      <c r="R88" s="2"/>
      <c r="S88" s="2"/>
      <c r="T88" s="2"/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46"/>
      <c r="B89" s="55"/>
      <c r="C89" s="47"/>
      <c r="D89" s="2"/>
      <c r="E89" s="2"/>
      <c r="F89" s="3"/>
      <c r="H89" s="3"/>
      <c r="I89" s="2"/>
      <c r="J89" s="41"/>
      <c r="K89" s="56"/>
      <c r="L89" s="56"/>
      <c r="M89" s="56"/>
      <c r="N89" s="2"/>
      <c r="O89" s="3"/>
      <c r="P89" s="2"/>
      <c r="Q89" s="2"/>
      <c r="R89" s="2"/>
      <c r="S89" s="2"/>
      <c r="T89" s="2"/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46"/>
      <c r="B90" s="55"/>
      <c r="C90" s="47"/>
      <c r="D90" s="2"/>
      <c r="E90" s="2"/>
      <c r="F90" s="3"/>
      <c r="H90" s="3"/>
      <c r="I90" s="2"/>
      <c r="J90" s="41"/>
      <c r="K90" s="56"/>
      <c r="L90" s="56"/>
      <c r="M90" s="56"/>
      <c r="N90" s="2"/>
      <c r="O90" s="3"/>
      <c r="P90" s="2"/>
      <c r="Q90" s="2"/>
      <c r="R90" s="2"/>
      <c r="S90" s="2"/>
      <c r="T90" s="2"/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46"/>
      <c r="B91" s="55"/>
      <c r="C91" s="47"/>
      <c r="D91" s="2"/>
      <c r="E91" s="2"/>
      <c r="F91" s="3"/>
      <c r="H91" s="3"/>
      <c r="I91" s="2"/>
      <c r="J91" s="41"/>
      <c r="K91" s="56"/>
      <c r="L91" s="56"/>
      <c r="M91" s="56"/>
      <c r="N91" s="2"/>
      <c r="O91" s="3"/>
      <c r="P91" s="2"/>
      <c r="Q91" s="2"/>
      <c r="R91" s="2"/>
      <c r="S91" s="2"/>
      <c r="T91" s="2"/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46"/>
      <c r="B92" s="55"/>
      <c r="C92" s="47"/>
      <c r="D92" s="2"/>
      <c r="E92" s="2"/>
      <c r="F92" s="3"/>
      <c r="H92" s="3"/>
      <c r="I92" s="2"/>
      <c r="J92" s="41"/>
      <c r="K92" s="56"/>
      <c r="L92" s="56"/>
      <c r="M92" s="56"/>
      <c r="N92" s="2"/>
      <c r="O92" s="3"/>
      <c r="P92" s="2"/>
      <c r="Q92" s="2"/>
      <c r="R92" s="2"/>
      <c r="S92" s="2"/>
      <c r="T92" s="2"/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46"/>
      <c r="B93" s="55"/>
      <c r="C93" s="47"/>
      <c r="D93" s="2"/>
      <c r="E93" s="2"/>
      <c r="F93" s="3"/>
      <c r="H93" s="3"/>
      <c r="I93" s="2"/>
      <c r="J93" s="41"/>
      <c r="K93" s="56"/>
      <c r="L93" s="56"/>
      <c r="M93" s="56"/>
      <c r="N93" s="2"/>
      <c r="O93" s="3"/>
      <c r="P93" s="2"/>
      <c r="Q93" s="2"/>
      <c r="R93" s="2"/>
      <c r="S93" s="2"/>
      <c r="T93" s="2"/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46"/>
      <c r="B94" s="55"/>
      <c r="C94" s="47"/>
      <c r="D94" s="2"/>
      <c r="E94" s="2"/>
      <c r="F94" s="3"/>
      <c r="H94" s="3"/>
      <c r="I94" s="2"/>
      <c r="J94" s="41"/>
      <c r="K94" s="56"/>
      <c r="L94" s="56"/>
      <c r="M94" s="56"/>
      <c r="N94" s="2"/>
      <c r="O94" s="3"/>
      <c r="P94" s="2"/>
      <c r="Q94" s="2"/>
      <c r="R94" s="2"/>
      <c r="S94" s="2"/>
      <c r="T94" s="2"/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46"/>
      <c r="B95" s="55"/>
      <c r="C95" s="47"/>
      <c r="D95" s="2"/>
      <c r="E95" s="2"/>
      <c r="F95" s="3"/>
      <c r="H95" s="3"/>
      <c r="I95" s="2"/>
      <c r="J95" s="41"/>
      <c r="K95" s="56"/>
      <c r="L95" s="56"/>
      <c r="M95" s="56"/>
      <c r="N95" s="2"/>
      <c r="O95" s="3"/>
      <c r="P95" s="2"/>
      <c r="Q95" s="2"/>
      <c r="R95" s="2"/>
      <c r="S95" s="2"/>
      <c r="T95" s="2"/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46"/>
      <c r="B96" s="55"/>
      <c r="C96" s="47"/>
      <c r="D96" s="2"/>
      <c r="E96" s="2"/>
      <c r="F96" s="3"/>
      <c r="H96" s="3"/>
      <c r="I96" s="2"/>
      <c r="J96" s="41"/>
      <c r="K96" s="56"/>
      <c r="L96" s="56"/>
      <c r="M96" s="56"/>
      <c r="N96" s="2"/>
      <c r="O96" s="3"/>
      <c r="P96" s="2"/>
      <c r="Q96" s="2"/>
      <c r="R96" s="2"/>
      <c r="S96" s="2"/>
      <c r="T96" s="2"/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46"/>
      <c r="B97" s="55"/>
      <c r="C97" s="47"/>
      <c r="D97" s="2"/>
      <c r="E97" s="2"/>
      <c r="F97" s="3"/>
      <c r="H97" s="3"/>
      <c r="I97" s="2"/>
      <c r="J97" s="41"/>
      <c r="K97" s="56"/>
      <c r="L97" s="56"/>
      <c r="M97" s="56"/>
      <c r="N97" s="2"/>
      <c r="O97" s="3"/>
      <c r="P97" s="2"/>
      <c r="Q97" s="2"/>
      <c r="R97" s="2"/>
      <c r="S97" s="2"/>
      <c r="T97" s="2"/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46"/>
      <c r="B98" s="55"/>
      <c r="C98" s="47"/>
      <c r="D98" s="2"/>
      <c r="E98" s="2"/>
      <c r="F98" s="3"/>
      <c r="H98" s="3"/>
      <c r="I98" s="2"/>
      <c r="J98" s="41"/>
      <c r="K98" s="56"/>
      <c r="L98" s="56"/>
      <c r="M98" s="56"/>
      <c r="N98" s="2"/>
      <c r="O98" s="3"/>
      <c r="P98" s="2"/>
      <c r="Q98" s="2"/>
      <c r="R98" s="2"/>
      <c r="S98" s="2"/>
      <c r="T98" s="2"/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46"/>
      <c r="B99" s="55"/>
      <c r="C99" s="47"/>
      <c r="D99" s="2"/>
      <c r="E99" s="2"/>
      <c r="F99" s="3"/>
      <c r="H99" s="3"/>
      <c r="I99" s="2"/>
      <c r="J99" s="41"/>
      <c r="K99" s="56"/>
      <c r="L99" s="56"/>
      <c r="M99" s="56"/>
      <c r="N99" s="2"/>
      <c r="O99" s="3"/>
      <c r="P99" s="2"/>
      <c r="Q99" s="2"/>
      <c r="R99" s="2"/>
      <c r="S99" s="2"/>
      <c r="T99" s="2"/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46"/>
      <c r="B100" s="55"/>
      <c r="C100" s="47"/>
      <c r="D100" s="2"/>
      <c r="E100" s="2"/>
      <c r="F100" s="3"/>
      <c r="H100" s="3"/>
      <c r="I100" s="2"/>
      <c r="J100" s="41"/>
      <c r="K100" s="56"/>
      <c r="L100" s="56"/>
      <c r="M100" s="56"/>
      <c r="N100" s="2"/>
      <c r="O100" s="3"/>
      <c r="P100" s="2"/>
      <c r="Q100" s="2"/>
      <c r="R100" s="2"/>
      <c r="S100" s="2"/>
      <c r="T100" s="2"/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46"/>
      <c r="B101" s="55"/>
      <c r="C101" s="47"/>
      <c r="D101" s="2"/>
      <c r="E101" s="2"/>
      <c r="F101" s="3"/>
      <c r="H101" s="3"/>
      <c r="I101" s="2"/>
      <c r="J101" s="41"/>
      <c r="K101" s="56"/>
      <c r="L101" s="56"/>
      <c r="M101" s="56"/>
      <c r="N101" s="2"/>
      <c r="O101" s="3"/>
      <c r="P101" s="2"/>
      <c r="Q101" s="2"/>
      <c r="R101" s="2"/>
      <c r="S101" s="2"/>
      <c r="T101" s="2"/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46"/>
      <c r="B102" s="55"/>
      <c r="C102" s="47"/>
      <c r="D102" s="2"/>
      <c r="E102" s="2"/>
      <c r="F102" s="3"/>
      <c r="H102" s="3"/>
      <c r="I102" s="2"/>
      <c r="J102" s="41"/>
      <c r="K102" s="56"/>
      <c r="L102" s="56"/>
      <c r="M102" s="56"/>
      <c r="N102" s="2"/>
      <c r="O102" s="3"/>
      <c r="P102" s="2"/>
      <c r="Q102" s="2"/>
      <c r="R102" s="2"/>
      <c r="S102" s="2"/>
      <c r="T102" s="2"/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46"/>
      <c r="B103" s="55"/>
      <c r="C103" s="47"/>
      <c r="D103" s="2"/>
      <c r="E103" s="2"/>
      <c r="F103" s="3"/>
      <c r="H103" s="3"/>
      <c r="I103" s="2"/>
      <c r="J103" s="41"/>
      <c r="K103" s="56"/>
      <c r="L103" s="56"/>
      <c r="M103" s="56"/>
      <c r="N103" s="2"/>
      <c r="O103" s="3"/>
      <c r="P103" s="2"/>
      <c r="Q103" s="2"/>
      <c r="R103" s="2"/>
      <c r="S103" s="2"/>
      <c r="T103" s="2"/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46"/>
      <c r="B104" s="55"/>
      <c r="C104" s="47"/>
      <c r="D104" s="2"/>
      <c r="E104" s="2"/>
      <c r="F104" s="3"/>
      <c r="H104" s="3"/>
      <c r="I104" s="2"/>
      <c r="J104" s="41"/>
      <c r="K104" s="56"/>
      <c r="L104" s="56"/>
      <c r="M104" s="56"/>
      <c r="N104" s="2"/>
      <c r="O104" s="3"/>
      <c r="P104" s="2"/>
      <c r="Q104" s="2"/>
      <c r="R104" s="2"/>
      <c r="S104" s="2"/>
      <c r="T104" s="2"/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46"/>
      <c r="B105" s="55"/>
      <c r="C105" s="47"/>
      <c r="D105" s="2"/>
      <c r="E105" s="2"/>
      <c r="F105" s="3"/>
      <c r="H105" s="3"/>
      <c r="I105" s="2"/>
      <c r="J105" s="41"/>
      <c r="K105" s="56"/>
      <c r="L105" s="56"/>
      <c r="M105" s="56"/>
      <c r="N105" s="2"/>
      <c r="O105" s="3"/>
      <c r="P105" s="2"/>
      <c r="Q105" s="2"/>
      <c r="R105" s="2"/>
      <c r="S105" s="2"/>
      <c r="T105" s="2"/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46"/>
      <c r="B106" s="55"/>
      <c r="C106" s="47"/>
      <c r="D106" s="2"/>
      <c r="E106" s="2"/>
      <c r="F106" s="3"/>
      <c r="H106" s="3"/>
      <c r="I106" s="2"/>
      <c r="J106" s="41"/>
      <c r="K106" s="56"/>
      <c r="L106" s="56"/>
      <c r="M106" s="56"/>
      <c r="N106" s="2"/>
      <c r="O106" s="3"/>
      <c r="P106" s="2"/>
      <c r="Q106" s="2"/>
      <c r="R106" s="2"/>
      <c r="S106" s="2"/>
      <c r="T106" s="2"/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46"/>
      <c r="B107" s="55"/>
      <c r="C107" s="47"/>
      <c r="D107" s="2"/>
      <c r="E107" s="2"/>
      <c r="F107" s="3"/>
      <c r="H107" s="3"/>
      <c r="I107" s="2"/>
      <c r="J107" s="41"/>
      <c r="K107" s="56"/>
      <c r="L107" s="56"/>
      <c r="M107" s="56"/>
      <c r="N107" s="2"/>
      <c r="O107" s="3"/>
      <c r="P107" s="2"/>
      <c r="Q107" s="2"/>
      <c r="R107" s="2"/>
      <c r="S107" s="2"/>
      <c r="T107" s="2"/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46"/>
      <c r="B108" s="55"/>
      <c r="C108" s="47"/>
      <c r="D108" s="2"/>
      <c r="E108" s="2"/>
      <c r="F108" s="3"/>
      <c r="H108" s="3"/>
      <c r="I108" s="2"/>
      <c r="J108" s="41"/>
      <c r="K108" s="56"/>
      <c r="L108" s="56"/>
      <c r="M108" s="56"/>
      <c r="N108" s="2"/>
      <c r="O108" s="3"/>
      <c r="P108" s="2"/>
      <c r="Q108" s="2"/>
      <c r="R108" s="2"/>
      <c r="S108" s="2"/>
      <c r="T108" s="2"/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46"/>
      <c r="B109" s="55"/>
      <c r="C109" s="47"/>
      <c r="D109" s="2"/>
      <c r="E109" s="2"/>
      <c r="F109" s="3"/>
      <c r="H109" s="3"/>
      <c r="I109" s="2"/>
      <c r="J109" s="41"/>
      <c r="K109" s="56"/>
      <c r="L109" s="56"/>
      <c r="M109" s="56"/>
      <c r="N109" s="2"/>
      <c r="O109" s="3"/>
      <c r="P109" s="2"/>
      <c r="Q109" s="2"/>
      <c r="R109" s="2"/>
      <c r="S109" s="2"/>
      <c r="T109" s="2"/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46"/>
      <c r="B110" s="55"/>
      <c r="C110" s="47"/>
      <c r="D110" s="2"/>
      <c r="E110" s="2"/>
      <c r="F110" s="3"/>
      <c r="H110" s="3"/>
      <c r="I110" s="2"/>
      <c r="J110" s="41"/>
      <c r="K110" s="56"/>
      <c r="L110" s="56"/>
      <c r="M110" s="56"/>
      <c r="N110" s="2"/>
      <c r="O110" s="3"/>
      <c r="P110" s="2"/>
      <c r="Q110" s="2"/>
      <c r="R110" s="2"/>
      <c r="S110" s="2"/>
      <c r="T110" s="2"/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46"/>
      <c r="B111" s="55"/>
      <c r="C111" s="47"/>
      <c r="D111" s="2"/>
      <c r="E111" s="2"/>
      <c r="F111" s="3"/>
      <c r="H111" s="3"/>
      <c r="I111" s="2"/>
      <c r="J111" s="41"/>
      <c r="K111" s="56"/>
      <c r="L111" s="56"/>
      <c r="M111" s="56"/>
      <c r="N111" s="2"/>
      <c r="O111" s="3"/>
      <c r="P111" s="2"/>
      <c r="Q111" s="2"/>
      <c r="R111" s="2"/>
      <c r="S111" s="2"/>
      <c r="T111" s="2"/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46"/>
      <c r="B112" s="55"/>
      <c r="C112" s="47"/>
      <c r="D112" s="2"/>
      <c r="E112" s="2"/>
      <c r="F112" s="3"/>
      <c r="H112" s="3"/>
      <c r="I112" s="2"/>
      <c r="J112" s="41"/>
      <c r="K112" s="56"/>
      <c r="L112" s="56"/>
      <c r="M112" s="56"/>
      <c r="N112" s="2"/>
      <c r="O112" s="3"/>
      <c r="P112" s="2"/>
      <c r="Q112" s="2"/>
      <c r="R112" s="2"/>
      <c r="S112" s="2"/>
      <c r="T112" s="2"/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46"/>
      <c r="B113" s="55"/>
      <c r="C113" s="47"/>
      <c r="D113" s="2"/>
      <c r="E113" s="2"/>
      <c r="F113" s="3"/>
      <c r="H113" s="3"/>
      <c r="I113" s="2"/>
      <c r="J113" s="41"/>
      <c r="K113" s="56"/>
      <c r="L113" s="56"/>
      <c r="M113" s="56"/>
      <c r="N113" s="2"/>
      <c r="O113" s="3"/>
      <c r="P113" s="2"/>
      <c r="Q113" s="2"/>
      <c r="R113" s="2"/>
      <c r="S113" s="2"/>
      <c r="T113" s="2"/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46"/>
      <c r="B114" s="55"/>
      <c r="C114" s="47"/>
      <c r="D114" s="2"/>
      <c r="E114" s="2"/>
      <c r="F114" s="3"/>
      <c r="H114" s="3"/>
      <c r="I114" s="2"/>
      <c r="J114" s="41"/>
      <c r="K114" s="56"/>
      <c r="L114" s="56"/>
      <c r="M114" s="56"/>
      <c r="N114" s="2"/>
      <c r="O114" s="3"/>
      <c r="P114" s="2"/>
      <c r="Q114" s="2"/>
      <c r="R114" s="2"/>
      <c r="S114" s="2"/>
      <c r="T114" s="2"/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46"/>
      <c r="B115" s="55"/>
      <c r="C115" s="47"/>
      <c r="D115" s="2"/>
      <c r="E115" s="2"/>
      <c r="F115" s="3"/>
      <c r="H115" s="3"/>
      <c r="I115" s="2"/>
      <c r="J115" s="41"/>
      <c r="K115" s="56"/>
      <c r="L115" s="56"/>
      <c r="M115" s="56"/>
      <c r="N115" s="2"/>
      <c r="O115" s="3"/>
      <c r="P115" s="2"/>
      <c r="Q115" s="2"/>
      <c r="R115" s="2"/>
      <c r="S115" s="2"/>
      <c r="T115" s="2"/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46"/>
      <c r="B116" s="55"/>
      <c r="C116" s="47"/>
      <c r="D116" s="2"/>
      <c r="E116" s="2"/>
      <c r="F116" s="3"/>
      <c r="H116" s="3"/>
      <c r="I116" s="2"/>
      <c r="J116" s="41"/>
      <c r="K116" s="56"/>
      <c r="L116" s="56"/>
      <c r="M116" s="56"/>
      <c r="N116" s="2"/>
      <c r="O116" s="3"/>
      <c r="P116" s="2"/>
      <c r="Q116" s="2"/>
      <c r="R116" s="2"/>
      <c r="S116" s="2"/>
      <c r="T116" s="2"/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46"/>
      <c r="B117" s="55"/>
      <c r="C117" s="47"/>
      <c r="D117" s="2"/>
      <c r="E117" s="2"/>
      <c r="F117" s="3"/>
      <c r="H117" s="3"/>
      <c r="I117" s="2"/>
      <c r="J117" s="41"/>
      <c r="K117" s="56"/>
      <c r="L117" s="56"/>
      <c r="M117" s="56"/>
      <c r="N117" s="2"/>
      <c r="O117" s="3"/>
      <c r="P117" s="2"/>
      <c r="Q117" s="2"/>
      <c r="R117" s="2"/>
      <c r="S117" s="2"/>
      <c r="T117" s="2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46"/>
      <c r="B118" s="55"/>
      <c r="C118" s="47"/>
      <c r="D118" s="2"/>
      <c r="E118" s="2"/>
      <c r="F118" s="3"/>
      <c r="H118" s="3"/>
      <c r="I118" s="2"/>
      <c r="J118" s="41"/>
      <c r="K118" s="56"/>
      <c r="L118" s="56"/>
      <c r="M118" s="56"/>
      <c r="N118" s="2"/>
      <c r="O118" s="3"/>
      <c r="P118" s="2"/>
      <c r="Q118" s="2"/>
      <c r="R118" s="2"/>
      <c r="S118" s="2"/>
      <c r="T118" s="2"/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46"/>
      <c r="B119" s="55"/>
      <c r="C119" s="47"/>
      <c r="D119" s="2"/>
      <c r="E119" s="2"/>
      <c r="F119" s="3"/>
      <c r="H119" s="3"/>
      <c r="I119" s="2"/>
      <c r="J119" s="41"/>
      <c r="K119" s="56"/>
      <c r="L119" s="56"/>
      <c r="M119" s="56"/>
      <c r="N119" s="2"/>
      <c r="O119" s="3"/>
      <c r="P119" s="2"/>
      <c r="Q119" s="2"/>
      <c r="R119" s="2"/>
      <c r="S119" s="2"/>
      <c r="T119" s="2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46"/>
      <c r="B120" s="55"/>
      <c r="C120" s="47"/>
      <c r="D120" s="2"/>
      <c r="E120" s="2"/>
      <c r="F120" s="3"/>
      <c r="H120" s="3"/>
      <c r="I120" s="2"/>
      <c r="J120" s="41"/>
      <c r="K120" s="56"/>
      <c r="L120" s="56"/>
      <c r="M120" s="56"/>
      <c r="N120" s="2"/>
      <c r="O120" s="3"/>
      <c r="P120" s="2"/>
      <c r="Q120" s="2"/>
      <c r="R120" s="2"/>
      <c r="S120" s="2"/>
      <c r="T120" s="2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46"/>
      <c r="B121" s="55"/>
      <c r="C121" s="47"/>
      <c r="D121" s="2"/>
      <c r="E121" s="2"/>
      <c r="F121" s="3"/>
      <c r="H121" s="3"/>
      <c r="I121" s="2"/>
      <c r="J121" s="41"/>
      <c r="K121" s="56"/>
      <c r="L121" s="56"/>
      <c r="M121" s="56"/>
      <c r="N121" s="2"/>
      <c r="O121" s="3"/>
      <c r="P121" s="2"/>
      <c r="Q121" s="2"/>
      <c r="R121" s="2"/>
      <c r="S121" s="2"/>
      <c r="T121" s="2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46"/>
      <c r="B122" s="55"/>
      <c r="C122" s="47"/>
      <c r="D122" s="2"/>
      <c r="E122" s="2"/>
      <c r="F122" s="3"/>
      <c r="H122" s="3"/>
      <c r="I122" s="2"/>
      <c r="J122" s="41"/>
      <c r="K122" s="56"/>
      <c r="L122" s="56"/>
      <c r="M122" s="56"/>
      <c r="N122" s="2"/>
      <c r="O122" s="3"/>
      <c r="P122" s="2"/>
      <c r="Q122" s="2"/>
      <c r="R122" s="2"/>
      <c r="S122" s="2"/>
      <c r="T122" s="2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46"/>
      <c r="B123" s="55"/>
      <c r="C123" s="47"/>
      <c r="D123" s="2"/>
      <c r="E123" s="2"/>
      <c r="F123" s="3"/>
      <c r="H123" s="3"/>
      <c r="I123" s="2"/>
      <c r="J123" s="41"/>
      <c r="K123" s="56"/>
      <c r="L123" s="56"/>
      <c r="M123" s="56"/>
      <c r="N123" s="2"/>
      <c r="O123" s="3"/>
      <c r="P123" s="2"/>
      <c r="Q123" s="2"/>
      <c r="R123" s="2"/>
      <c r="S123" s="2"/>
      <c r="T123" s="2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46"/>
      <c r="B124" s="55"/>
      <c r="C124" s="47"/>
      <c r="D124" s="2"/>
      <c r="E124" s="2"/>
      <c r="F124" s="3"/>
      <c r="H124" s="3"/>
      <c r="I124" s="2"/>
      <c r="J124" s="41"/>
      <c r="K124" s="56"/>
      <c r="L124" s="56"/>
      <c r="M124" s="56"/>
      <c r="N124" s="2"/>
      <c r="O124" s="3"/>
      <c r="P124" s="2"/>
      <c r="Q124" s="2"/>
      <c r="R124" s="2"/>
      <c r="S124" s="2"/>
      <c r="T124" s="2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46"/>
      <c r="B125" s="55"/>
      <c r="C125" s="47"/>
      <c r="D125" s="2"/>
      <c r="E125" s="2"/>
      <c r="F125" s="3"/>
      <c r="H125" s="3"/>
      <c r="I125" s="2"/>
      <c r="J125" s="41"/>
      <c r="K125" s="56"/>
      <c r="L125" s="56"/>
      <c r="M125" s="56"/>
      <c r="N125" s="2"/>
      <c r="O125" s="3"/>
      <c r="P125" s="2"/>
      <c r="Q125" s="2"/>
      <c r="R125" s="2"/>
      <c r="S125" s="2"/>
      <c r="T125" s="2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46"/>
      <c r="B126" s="55"/>
      <c r="C126" s="47"/>
      <c r="D126" s="2"/>
      <c r="E126" s="2"/>
      <c r="F126" s="3"/>
      <c r="H126" s="3"/>
      <c r="I126" s="2"/>
      <c r="J126" s="41"/>
      <c r="K126" s="56"/>
      <c r="L126" s="56"/>
      <c r="M126" s="56"/>
      <c r="N126" s="2"/>
      <c r="O126" s="3"/>
      <c r="P126" s="2"/>
      <c r="Q126" s="2"/>
      <c r="R126" s="2"/>
      <c r="S126" s="2"/>
      <c r="T126" s="2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46"/>
      <c r="B127" s="55"/>
      <c r="C127" s="47"/>
      <c r="D127" s="2"/>
      <c r="E127" s="2"/>
      <c r="F127" s="3"/>
      <c r="H127" s="3"/>
      <c r="I127" s="2"/>
      <c r="J127" s="41"/>
      <c r="K127" s="56"/>
      <c r="L127" s="56"/>
      <c r="M127" s="56"/>
      <c r="N127" s="2"/>
      <c r="O127" s="3"/>
      <c r="P127" s="2"/>
      <c r="Q127" s="2"/>
      <c r="R127" s="2"/>
      <c r="S127" s="2"/>
      <c r="T127" s="2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46"/>
      <c r="B128" s="55"/>
      <c r="C128" s="47"/>
      <c r="D128" s="2"/>
      <c r="E128" s="2"/>
      <c r="F128" s="3"/>
      <c r="H128" s="3"/>
      <c r="I128" s="2"/>
      <c r="J128" s="41"/>
      <c r="K128" s="56"/>
      <c r="L128" s="56"/>
      <c r="M128" s="56"/>
      <c r="N128" s="2"/>
      <c r="O128" s="3"/>
      <c r="P128" s="2"/>
      <c r="Q128" s="2"/>
      <c r="R128" s="2"/>
      <c r="S128" s="2"/>
      <c r="T128" s="2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46"/>
      <c r="B129" s="55"/>
      <c r="C129" s="47"/>
      <c r="D129" s="2"/>
      <c r="E129" s="2"/>
      <c r="F129" s="3"/>
      <c r="H129" s="3"/>
      <c r="I129" s="2"/>
      <c r="J129" s="41"/>
      <c r="K129" s="56"/>
      <c r="L129" s="56"/>
      <c r="M129" s="56"/>
      <c r="N129" s="2"/>
      <c r="O129" s="3"/>
      <c r="P129" s="2"/>
      <c r="Q129" s="2"/>
      <c r="R129" s="2"/>
      <c r="S129" s="2"/>
      <c r="T129" s="2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46"/>
      <c r="B130" s="55"/>
      <c r="C130" s="47"/>
      <c r="D130" s="2"/>
      <c r="E130" s="2"/>
      <c r="F130" s="3"/>
      <c r="H130" s="3"/>
      <c r="I130" s="2"/>
      <c r="J130" s="41"/>
      <c r="K130" s="56"/>
      <c r="L130" s="56"/>
      <c r="M130" s="56"/>
      <c r="N130" s="2"/>
      <c r="O130" s="3"/>
      <c r="P130" s="2"/>
      <c r="Q130" s="2"/>
      <c r="R130" s="2"/>
      <c r="S130" s="2"/>
      <c r="T130" s="2"/>
      <c r="V130" s="248"/>
      <c r="W130" s="248"/>
      <c r="X130" s="248"/>
      <c r="Y130" s="248"/>
      <c r="Z130" s="248"/>
      <c r="AA130" s="248"/>
      <c r="AB130" s="248"/>
    </row>
    <row r="131" spans="1:28" s="5" customFormat="1" ht="22.95" customHeight="1">
      <c r="A131" s="46"/>
      <c r="B131" s="55"/>
      <c r="C131" s="47"/>
      <c r="D131" s="2"/>
      <c r="E131" s="2"/>
      <c r="F131" s="3"/>
      <c r="H131" s="3"/>
      <c r="I131" s="2"/>
      <c r="J131" s="41"/>
      <c r="K131" s="56"/>
      <c r="L131" s="56"/>
      <c r="M131" s="56"/>
      <c r="N131" s="2"/>
      <c r="O131" s="3"/>
      <c r="P131" s="2"/>
      <c r="Q131" s="2"/>
      <c r="R131" s="2"/>
      <c r="S131" s="2"/>
      <c r="T131" s="2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46"/>
      <c r="B132" s="55"/>
      <c r="C132" s="47"/>
      <c r="D132" s="2"/>
      <c r="E132" s="2"/>
      <c r="F132" s="3"/>
      <c r="H132" s="3"/>
      <c r="I132" s="2"/>
      <c r="J132" s="41"/>
      <c r="K132" s="56"/>
      <c r="L132" s="56"/>
      <c r="M132" s="56"/>
      <c r="N132" s="2"/>
      <c r="O132" s="3"/>
      <c r="P132" s="2"/>
      <c r="Q132" s="2"/>
      <c r="R132" s="2"/>
      <c r="S132" s="2"/>
      <c r="T132" s="2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46"/>
      <c r="B133" s="55"/>
      <c r="C133" s="47"/>
      <c r="D133" s="2"/>
      <c r="E133" s="2"/>
      <c r="F133" s="3"/>
      <c r="H133" s="3"/>
      <c r="I133" s="2"/>
      <c r="J133" s="41"/>
      <c r="K133" s="56"/>
      <c r="L133" s="56"/>
      <c r="M133" s="56"/>
      <c r="N133" s="2"/>
      <c r="O133" s="3"/>
      <c r="P133" s="2"/>
      <c r="Q133" s="2"/>
      <c r="R133" s="2"/>
      <c r="S133" s="2"/>
      <c r="T133" s="2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46"/>
      <c r="B134" s="55"/>
      <c r="C134" s="47"/>
      <c r="D134" s="2"/>
      <c r="E134" s="2"/>
      <c r="F134" s="3"/>
      <c r="H134" s="3"/>
      <c r="I134" s="2"/>
      <c r="J134" s="41"/>
      <c r="K134" s="56"/>
      <c r="L134" s="56"/>
      <c r="M134" s="56"/>
      <c r="N134" s="2"/>
      <c r="O134" s="3"/>
      <c r="P134" s="2"/>
      <c r="Q134" s="2"/>
      <c r="R134" s="2"/>
      <c r="S134" s="2"/>
      <c r="T134" s="2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46"/>
      <c r="B135" s="55"/>
      <c r="C135" s="47"/>
      <c r="D135" s="2"/>
      <c r="E135" s="2"/>
      <c r="F135" s="3"/>
      <c r="H135" s="3"/>
      <c r="I135" s="2"/>
      <c r="J135" s="41"/>
      <c r="K135" s="56"/>
      <c r="L135" s="56"/>
      <c r="M135" s="56"/>
      <c r="N135" s="2"/>
      <c r="O135" s="3"/>
      <c r="P135" s="2"/>
      <c r="Q135" s="2"/>
      <c r="R135" s="2"/>
      <c r="S135" s="2"/>
      <c r="T135" s="2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46"/>
      <c r="B136" s="55"/>
      <c r="C136" s="47"/>
      <c r="D136" s="2"/>
      <c r="E136" s="2"/>
      <c r="F136" s="3"/>
      <c r="H136" s="3"/>
      <c r="I136" s="2"/>
      <c r="J136" s="41"/>
      <c r="K136" s="56"/>
      <c r="L136" s="56"/>
      <c r="M136" s="56"/>
      <c r="N136" s="2"/>
      <c r="O136" s="3"/>
      <c r="P136" s="2"/>
      <c r="Q136" s="2"/>
      <c r="R136" s="2"/>
      <c r="S136" s="2"/>
      <c r="T136" s="2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46"/>
      <c r="B137" s="55"/>
      <c r="C137" s="47"/>
      <c r="D137" s="2"/>
      <c r="E137" s="2"/>
      <c r="F137" s="3"/>
      <c r="H137" s="3"/>
      <c r="I137" s="2"/>
      <c r="J137" s="41"/>
      <c r="K137" s="56"/>
      <c r="L137" s="56"/>
      <c r="M137" s="56"/>
      <c r="N137" s="2"/>
      <c r="O137" s="3"/>
      <c r="P137" s="2"/>
      <c r="Q137" s="2"/>
      <c r="R137" s="2"/>
      <c r="S137" s="2"/>
      <c r="T137" s="2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46"/>
      <c r="B138" s="55"/>
      <c r="C138" s="47"/>
      <c r="D138" s="2"/>
      <c r="E138" s="2"/>
      <c r="F138" s="3"/>
      <c r="H138" s="3"/>
      <c r="I138" s="2"/>
      <c r="J138" s="41"/>
      <c r="K138" s="56"/>
      <c r="L138" s="56"/>
      <c r="M138" s="56"/>
      <c r="N138" s="2"/>
      <c r="O138" s="3"/>
      <c r="P138" s="2"/>
      <c r="Q138" s="2"/>
      <c r="R138" s="2"/>
      <c r="S138" s="2"/>
      <c r="T138" s="2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46"/>
      <c r="B139" s="55"/>
      <c r="C139" s="47"/>
      <c r="D139" s="2"/>
      <c r="E139" s="2"/>
      <c r="F139" s="3"/>
      <c r="H139" s="3"/>
      <c r="I139" s="2"/>
      <c r="J139" s="41"/>
      <c r="K139" s="56"/>
      <c r="L139" s="56"/>
      <c r="M139" s="56"/>
      <c r="N139" s="2"/>
      <c r="O139" s="3"/>
      <c r="P139" s="2"/>
      <c r="Q139" s="2"/>
      <c r="R139" s="2"/>
      <c r="S139" s="2"/>
      <c r="T139" s="2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46"/>
      <c r="B140" s="55"/>
      <c r="C140" s="47"/>
      <c r="D140" s="2"/>
      <c r="E140" s="2"/>
      <c r="F140" s="3"/>
      <c r="H140" s="3"/>
      <c r="I140" s="2"/>
      <c r="J140" s="41"/>
      <c r="K140" s="56"/>
      <c r="L140" s="56"/>
      <c r="M140" s="56"/>
      <c r="N140" s="2"/>
      <c r="O140" s="3"/>
      <c r="P140" s="2"/>
      <c r="Q140" s="2"/>
      <c r="R140" s="2"/>
      <c r="S140" s="2"/>
      <c r="T140" s="2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46"/>
      <c r="B141" s="55"/>
      <c r="C141" s="47"/>
      <c r="D141" s="2"/>
      <c r="E141" s="2"/>
      <c r="F141" s="3"/>
      <c r="H141" s="3"/>
      <c r="I141" s="2"/>
      <c r="J141" s="41"/>
      <c r="K141" s="56"/>
      <c r="L141" s="56"/>
      <c r="M141" s="56"/>
      <c r="N141" s="2"/>
      <c r="O141" s="3"/>
      <c r="P141" s="2"/>
      <c r="Q141" s="2"/>
      <c r="R141" s="2"/>
      <c r="S141" s="2"/>
      <c r="T141" s="2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46"/>
      <c r="B142" s="55"/>
      <c r="C142" s="47"/>
      <c r="D142" s="2"/>
      <c r="E142" s="2"/>
      <c r="F142" s="3"/>
      <c r="H142" s="3"/>
      <c r="I142" s="2"/>
      <c r="J142" s="41"/>
      <c r="K142" s="56"/>
      <c r="L142" s="56"/>
      <c r="M142" s="56"/>
      <c r="N142" s="2"/>
      <c r="O142" s="3"/>
      <c r="P142" s="2"/>
      <c r="Q142" s="2"/>
      <c r="R142" s="2"/>
      <c r="S142" s="2"/>
      <c r="T142" s="2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46"/>
      <c r="B143" s="55"/>
      <c r="C143" s="47"/>
      <c r="D143" s="2"/>
      <c r="E143" s="2"/>
      <c r="F143" s="3"/>
      <c r="H143" s="3"/>
      <c r="I143" s="2"/>
      <c r="J143" s="41"/>
      <c r="K143" s="56"/>
      <c r="L143" s="56"/>
      <c r="M143" s="56"/>
      <c r="N143" s="2"/>
      <c r="O143" s="3"/>
      <c r="P143" s="2"/>
      <c r="Q143" s="2"/>
      <c r="R143" s="2"/>
      <c r="S143" s="2"/>
      <c r="T143" s="2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46"/>
      <c r="B144" s="55"/>
      <c r="C144" s="47"/>
      <c r="D144" s="2"/>
      <c r="E144" s="2"/>
      <c r="F144" s="3"/>
      <c r="H144" s="3"/>
      <c r="I144" s="2"/>
      <c r="J144" s="41"/>
      <c r="K144" s="56"/>
      <c r="L144" s="56"/>
      <c r="M144" s="56"/>
      <c r="N144" s="2"/>
      <c r="O144" s="3"/>
      <c r="P144" s="2"/>
      <c r="Q144" s="2"/>
      <c r="R144" s="2"/>
      <c r="S144" s="2"/>
      <c r="T144" s="2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46"/>
      <c r="B145" s="55"/>
      <c r="C145" s="47"/>
      <c r="D145" s="2"/>
      <c r="E145" s="2"/>
      <c r="F145" s="3"/>
      <c r="H145" s="3"/>
      <c r="I145" s="2"/>
      <c r="J145" s="41"/>
      <c r="K145" s="56"/>
      <c r="L145" s="56"/>
      <c r="M145" s="56"/>
      <c r="N145" s="2"/>
      <c r="O145" s="3"/>
      <c r="P145" s="2"/>
      <c r="Q145" s="2"/>
      <c r="R145" s="2"/>
      <c r="S145" s="2"/>
      <c r="T145" s="2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46"/>
      <c r="B146" s="55"/>
      <c r="C146" s="47"/>
      <c r="D146" s="2"/>
      <c r="E146" s="2"/>
      <c r="F146" s="3"/>
      <c r="H146" s="3"/>
      <c r="I146" s="2"/>
      <c r="J146" s="41"/>
      <c r="K146" s="56"/>
      <c r="L146" s="56"/>
      <c r="M146" s="56"/>
      <c r="N146" s="2"/>
      <c r="O146" s="3"/>
      <c r="P146" s="2"/>
      <c r="Q146" s="2"/>
      <c r="R146" s="2"/>
      <c r="S146" s="2"/>
      <c r="T146" s="2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46"/>
      <c r="B147" s="55"/>
      <c r="C147" s="47"/>
      <c r="D147" s="2"/>
      <c r="E147" s="2"/>
      <c r="F147" s="3"/>
      <c r="H147" s="3"/>
      <c r="I147" s="2"/>
      <c r="J147" s="41"/>
      <c r="K147" s="56"/>
      <c r="L147" s="56"/>
      <c r="M147" s="56"/>
      <c r="N147" s="2"/>
      <c r="O147" s="3"/>
      <c r="P147" s="2"/>
      <c r="Q147" s="2"/>
      <c r="R147" s="2"/>
      <c r="S147" s="2"/>
      <c r="T147" s="2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46"/>
      <c r="B148" s="55"/>
      <c r="C148" s="47"/>
      <c r="D148" s="2"/>
      <c r="E148" s="2"/>
      <c r="F148" s="3"/>
      <c r="H148" s="3"/>
      <c r="I148" s="2"/>
      <c r="J148" s="41"/>
      <c r="K148" s="56"/>
      <c r="L148" s="56"/>
      <c r="M148" s="56"/>
      <c r="N148" s="2"/>
      <c r="O148" s="3"/>
      <c r="P148" s="2"/>
      <c r="Q148" s="2"/>
      <c r="R148" s="2"/>
      <c r="S148" s="2"/>
      <c r="T148" s="2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46"/>
      <c r="B149" s="55"/>
      <c r="C149" s="47"/>
      <c r="D149" s="2"/>
      <c r="E149" s="2"/>
      <c r="F149" s="3"/>
      <c r="H149" s="3"/>
      <c r="I149" s="2"/>
      <c r="J149" s="41"/>
      <c r="K149" s="56"/>
      <c r="L149" s="56"/>
      <c r="M149" s="56"/>
      <c r="N149" s="2"/>
      <c r="O149" s="3"/>
      <c r="P149" s="2"/>
      <c r="Q149" s="2"/>
      <c r="R149" s="2"/>
      <c r="S149" s="2"/>
      <c r="T149" s="2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46"/>
      <c r="B150" s="55"/>
      <c r="C150" s="47"/>
      <c r="D150" s="2"/>
      <c r="E150" s="2"/>
      <c r="F150" s="3"/>
      <c r="H150" s="3"/>
      <c r="I150" s="2"/>
      <c r="J150" s="41"/>
      <c r="K150" s="56"/>
      <c r="L150" s="56"/>
      <c r="M150" s="56"/>
      <c r="N150" s="2"/>
      <c r="O150" s="3"/>
      <c r="P150" s="2"/>
      <c r="Q150" s="2"/>
      <c r="R150" s="2"/>
      <c r="S150" s="2"/>
      <c r="T150" s="2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46"/>
      <c r="B151" s="55"/>
      <c r="C151" s="47"/>
      <c r="D151" s="2"/>
      <c r="E151" s="2"/>
      <c r="F151" s="3"/>
      <c r="H151" s="3"/>
      <c r="I151" s="2"/>
      <c r="J151" s="41"/>
      <c r="K151" s="56"/>
      <c r="L151" s="56"/>
      <c r="M151" s="56"/>
      <c r="N151" s="2"/>
      <c r="O151" s="3"/>
      <c r="P151" s="2"/>
      <c r="Q151" s="2"/>
      <c r="R151" s="2"/>
      <c r="S151" s="2"/>
      <c r="T151" s="2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46"/>
      <c r="B152" s="55"/>
      <c r="C152" s="47"/>
      <c r="D152" s="2"/>
      <c r="E152" s="2"/>
      <c r="F152" s="3"/>
      <c r="H152" s="3"/>
      <c r="I152" s="2"/>
      <c r="J152" s="41"/>
      <c r="K152" s="56"/>
      <c r="L152" s="56"/>
      <c r="M152" s="56"/>
      <c r="N152" s="2"/>
      <c r="O152" s="3"/>
      <c r="P152" s="2"/>
      <c r="Q152" s="2"/>
      <c r="R152" s="2"/>
      <c r="S152" s="2"/>
      <c r="T152" s="2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46"/>
      <c r="B153" s="55"/>
      <c r="C153" s="47"/>
      <c r="D153" s="2"/>
      <c r="E153" s="2"/>
      <c r="F153" s="3"/>
      <c r="H153" s="3"/>
      <c r="I153" s="2"/>
      <c r="J153" s="41"/>
      <c r="K153" s="56"/>
      <c r="L153" s="56"/>
      <c r="M153" s="56"/>
      <c r="N153" s="2"/>
      <c r="O153" s="3"/>
      <c r="P153" s="2"/>
      <c r="Q153" s="2"/>
      <c r="R153" s="2"/>
      <c r="S153" s="2"/>
      <c r="T153" s="2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46"/>
      <c r="B154" s="55"/>
      <c r="C154" s="47"/>
      <c r="D154" s="2"/>
      <c r="E154" s="2"/>
      <c r="F154" s="3"/>
      <c r="H154" s="3"/>
      <c r="I154" s="2"/>
      <c r="J154" s="41"/>
      <c r="K154" s="56"/>
      <c r="L154" s="56"/>
      <c r="M154" s="56"/>
      <c r="N154" s="2"/>
      <c r="O154" s="3"/>
      <c r="P154" s="2"/>
      <c r="Q154" s="2"/>
      <c r="R154" s="2"/>
      <c r="S154" s="2"/>
      <c r="T154" s="2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46"/>
      <c r="B155" s="55"/>
      <c r="C155" s="47"/>
      <c r="D155" s="2"/>
      <c r="E155" s="2"/>
      <c r="F155" s="3"/>
      <c r="H155" s="3"/>
      <c r="I155" s="2"/>
      <c r="J155" s="41"/>
      <c r="K155" s="56"/>
      <c r="L155" s="56"/>
      <c r="M155" s="56"/>
      <c r="N155" s="2"/>
      <c r="O155" s="3"/>
      <c r="P155" s="2"/>
      <c r="Q155" s="2"/>
      <c r="R155" s="2"/>
      <c r="S155" s="2"/>
      <c r="T155" s="2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46"/>
      <c r="B156" s="55"/>
      <c r="C156" s="47"/>
      <c r="D156" s="2"/>
      <c r="E156" s="2"/>
      <c r="F156" s="3"/>
      <c r="H156" s="3"/>
      <c r="I156" s="2"/>
      <c r="J156" s="41"/>
      <c r="K156" s="56"/>
      <c r="L156" s="56"/>
      <c r="M156" s="56"/>
      <c r="N156" s="2"/>
      <c r="O156" s="3"/>
      <c r="P156" s="2"/>
      <c r="Q156" s="2"/>
      <c r="R156" s="2"/>
      <c r="S156" s="2"/>
      <c r="T156" s="2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46"/>
      <c r="B157" s="55"/>
      <c r="C157" s="47"/>
      <c r="D157" s="2"/>
      <c r="E157" s="2"/>
      <c r="F157" s="3"/>
      <c r="H157" s="3"/>
      <c r="I157" s="2"/>
      <c r="J157" s="41"/>
      <c r="K157" s="56"/>
      <c r="L157" s="56"/>
      <c r="M157" s="56"/>
      <c r="N157" s="2"/>
      <c r="O157" s="3"/>
      <c r="P157" s="2"/>
      <c r="Q157" s="2"/>
      <c r="R157" s="2"/>
      <c r="S157" s="2"/>
      <c r="T157" s="2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46"/>
      <c r="B158" s="55"/>
      <c r="C158" s="47"/>
      <c r="D158" s="2"/>
      <c r="E158" s="2"/>
      <c r="F158" s="3"/>
      <c r="H158" s="3"/>
      <c r="I158" s="2"/>
      <c r="J158" s="41"/>
      <c r="K158" s="56"/>
      <c r="L158" s="56"/>
      <c r="M158" s="56"/>
      <c r="N158" s="2"/>
      <c r="O158" s="3"/>
      <c r="P158" s="2"/>
      <c r="Q158" s="2"/>
      <c r="R158" s="2"/>
      <c r="S158" s="2"/>
      <c r="T158" s="2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46"/>
      <c r="B159" s="55"/>
      <c r="C159" s="47"/>
      <c r="D159" s="2"/>
      <c r="E159" s="2"/>
      <c r="F159" s="3"/>
      <c r="H159" s="3"/>
      <c r="I159" s="2"/>
      <c r="J159" s="41"/>
      <c r="K159" s="56"/>
      <c r="L159" s="56"/>
      <c r="M159" s="56"/>
      <c r="N159" s="2"/>
      <c r="O159" s="3"/>
      <c r="P159" s="2"/>
      <c r="Q159" s="2"/>
      <c r="R159" s="2"/>
      <c r="S159" s="2"/>
      <c r="T159" s="2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46"/>
      <c r="B160" s="55"/>
      <c r="C160" s="47"/>
      <c r="D160" s="2"/>
      <c r="E160" s="2"/>
      <c r="F160" s="3"/>
      <c r="H160" s="3"/>
      <c r="I160" s="2"/>
      <c r="J160" s="41"/>
      <c r="K160" s="56"/>
      <c r="L160" s="56"/>
      <c r="M160" s="56"/>
      <c r="N160" s="2"/>
      <c r="O160" s="3"/>
      <c r="P160" s="2"/>
      <c r="Q160" s="2"/>
      <c r="R160" s="2"/>
      <c r="S160" s="2"/>
      <c r="T160" s="2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46"/>
      <c r="B161" s="55"/>
      <c r="C161" s="47"/>
      <c r="D161" s="2"/>
      <c r="E161" s="2"/>
      <c r="F161" s="3"/>
      <c r="H161" s="3"/>
      <c r="I161" s="2"/>
      <c r="J161" s="41"/>
      <c r="K161" s="56"/>
      <c r="L161" s="56"/>
      <c r="M161" s="56"/>
      <c r="N161" s="2"/>
      <c r="O161" s="3"/>
      <c r="P161" s="2"/>
      <c r="Q161" s="2"/>
      <c r="R161" s="2"/>
      <c r="S161" s="2"/>
      <c r="T161" s="2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46"/>
      <c r="B162" s="55"/>
      <c r="C162" s="47"/>
      <c r="D162" s="2"/>
      <c r="E162" s="2"/>
      <c r="F162" s="3"/>
      <c r="H162" s="3"/>
      <c r="I162" s="2"/>
      <c r="J162" s="41"/>
      <c r="K162" s="56"/>
      <c r="L162" s="56"/>
      <c r="M162" s="56"/>
      <c r="N162" s="2"/>
      <c r="O162" s="3"/>
      <c r="P162" s="2"/>
      <c r="Q162" s="2"/>
      <c r="R162" s="2"/>
      <c r="S162" s="2"/>
      <c r="T162" s="2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46"/>
      <c r="B163" s="55"/>
      <c r="C163" s="47"/>
      <c r="D163" s="2"/>
      <c r="E163" s="2"/>
      <c r="F163" s="3"/>
      <c r="H163" s="3"/>
      <c r="I163" s="2"/>
      <c r="J163" s="41"/>
      <c r="K163" s="56"/>
      <c r="L163" s="56"/>
      <c r="M163" s="56"/>
      <c r="N163" s="2"/>
      <c r="O163" s="3"/>
      <c r="P163" s="2"/>
      <c r="Q163" s="2"/>
      <c r="R163" s="2"/>
      <c r="S163" s="2"/>
      <c r="T163" s="2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46"/>
      <c r="B164" s="55"/>
      <c r="C164" s="47"/>
      <c r="D164" s="2"/>
      <c r="E164" s="2"/>
      <c r="F164" s="3"/>
      <c r="H164" s="3"/>
      <c r="I164" s="2"/>
      <c r="J164" s="41"/>
      <c r="K164" s="56"/>
      <c r="L164" s="56"/>
      <c r="M164" s="56"/>
      <c r="N164" s="2"/>
      <c r="O164" s="3"/>
      <c r="P164" s="2"/>
      <c r="Q164" s="2"/>
      <c r="R164" s="2"/>
      <c r="S164" s="2"/>
      <c r="T164" s="2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46"/>
      <c r="B165" s="55"/>
      <c r="C165" s="47"/>
      <c r="D165" s="2"/>
      <c r="E165" s="2"/>
      <c r="F165" s="3"/>
      <c r="H165" s="3"/>
      <c r="I165" s="2"/>
      <c r="J165" s="41"/>
      <c r="K165" s="56"/>
      <c r="L165" s="56"/>
      <c r="M165" s="56"/>
      <c r="N165" s="2"/>
      <c r="O165" s="3"/>
      <c r="P165" s="2"/>
      <c r="Q165" s="2"/>
      <c r="R165" s="2"/>
      <c r="S165" s="2"/>
      <c r="T165" s="2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46"/>
      <c r="B166" s="55"/>
      <c r="C166" s="47"/>
      <c r="D166" s="2"/>
      <c r="E166" s="2"/>
      <c r="F166" s="3"/>
      <c r="H166" s="3"/>
      <c r="I166" s="2"/>
      <c r="J166" s="41"/>
      <c r="K166" s="56"/>
      <c r="L166" s="56"/>
      <c r="M166" s="56"/>
      <c r="N166" s="2"/>
      <c r="O166" s="3"/>
      <c r="P166" s="2"/>
      <c r="Q166" s="2"/>
      <c r="R166" s="2"/>
      <c r="S166" s="2"/>
      <c r="T166" s="2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46"/>
      <c r="B167" s="55"/>
      <c r="C167" s="47"/>
      <c r="D167" s="2"/>
      <c r="E167" s="2"/>
      <c r="F167" s="3"/>
      <c r="H167" s="3"/>
      <c r="I167" s="2"/>
      <c r="J167" s="41"/>
      <c r="K167" s="56"/>
      <c r="L167" s="56"/>
      <c r="M167" s="56"/>
      <c r="N167" s="2"/>
      <c r="O167" s="3"/>
      <c r="P167" s="2"/>
      <c r="Q167" s="2"/>
      <c r="R167" s="2"/>
      <c r="S167" s="2"/>
      <c r="T167" s="2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46"/>
      <c r="B168" s="55"/>
      <c r="C168" s="47"/>
      <c r="D168" s="2"/>
      <c r="E168" s="2"/>
      <c r="F168" s="3"/>
      <c r="H168" s="3"/>
      <c r="I168" s="2"/>
      <c r="J168" s="41"/>
      <c r="K168" s="56"/>
      <c r="L168" s="56"/>
      <c r="M168" s="56"/>
      <c r="N168" s="2"/>
      <c r="O168" s="3"/>
      <c r="P168" s="2"/>
      <c r="Q168" s="2"/>
      <c r="R168" s="2"/>
      <c r="S168" s="2"/>
      <c r="T168" s="2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46"/>
      <c r="B169" s="55"/>
      <c r="C169" s="47"/>
      <c r="D169" s="2"/>
      <c r="E169" s="2"/>
      <c r="F169" s="3"/>
      <c r="H169" s="3"/>
      <c r="I169" s="2"/>
      <c r="J169" s="41"/>
      <c r="K169" s="56"/>
      <c r="L169" s="56"/>
      <c r="M169" s="56"/>
      <c r="N169" s="2"/>
      <c r="O169" s="3"/>
      <c r="P169" s="2"/>
      <c r="Q169" s="2"/>
      <c r="R169" s="2"/>
      <c r="S169" s="2"/>
      <c r="T169" s="2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46"/>
      <c r="B170" s="55"/>
      <c r="C170" s="47"/>
      <c r="D170" s="2"/>
      <c r="E170" s="2"/>
      <c r="F170" s="3"/>
      <c r="H170" s="3"/>
      <c r="I170" s="2"/>
      <c r="J170" s="41"/>
      <c r="K170" s="56"/>
      <c r="L170" s="56"/>
      <c r="M170" s="56"/>
      <c r="N170" s="2"/>
      <c r="O170" s="3"/>
      <c r="P170" s="2"/>
      <c r="Q170" s="2"/>
      <c r="R170" s="2"/>
      <c r="S170" s="2"/>
      <c r="T170" s="2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46"/>
      <c r="B171" s="55"/>
      <c r="C171" s="47"/>
      <c r="D171" s="2"/>
      <c r="E171" s="2"/>
      <c r="F171" s="3"/>
      <c r="H171" s="3"/>
      <c r="I171" s="2"/>
      <c r="J171" s="41"/>
      <c r="K171" s="56"/>
      <c r="L171" s="56"/>
      <c r="M171" s="56"/>
      <c r="N171" s="2"/>
      <c r="O171" s="3"/>
      <c r="P171" s="2"/>
      <c r="Q171" s="2"/>
      <c r="R171" s="2"/>
      <c r="S171" s="2"/>
      <c r="T171" s="2"/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46"/>
      <c r="B172" s="55"/>
      <c r="C172" s="47"/>
      <c r="D172" s="2"/>
      <c r="E172" s="2"/>
      <c r="F172" s="3"/>
      <c r="H172" s="3"/>
      <c r="I172" s="2"/>
      <c r="J172" s="41"/>
      <c r="K172" s="56"/>
      <c r="L172" s="56"/>
      <c r="M172" s="56"/>
      <c r="N172" s="2"/>
      <c r="O172" s="3"/>
      <c r="P172" s="2"/>
      <c r="Q172" s="2"/>
      <c r="R172" s="2"/>
      <c r="S172" s="2"/>
      <c r="T172" s="2"/>
      <c r="V172" s="19"/>
      <c r="W172" s="19"/>
      <c r="X172" s="19"/>
      <c r="Y172" s="19"/>
      <c r="Z172" s="19"/>
      <c r="AA172" s="19"/>
      <c r="AB172" s="19"/>
    </row>
    <row r="173" spans="1:29" s="5" customFormat="1" ht="22.95" customHeight="1">
      <c r="A173" s="46"/>
      <c r="B173" s="55"/>
      <c r="C173" s="47"/>
      <c r="D173" s="2"/>
      <c r="E173" s="2"/>
      <c r="F173" s="3"/>
      <c r="H173" s="3"/>
      <c r="I173" s="2"/>
      <c r="J173" s="41"/>
      <c r="K173" s="56"/>
      <c r="L173" s="56"/>
      <c r="M173" s="56"/>
      <c r="N173" s="2"/>
      <c r="O173" s="3"/>
      <c r="P173" s="2"/>
      <c r="Q173" s="2"/>
      <c r="R173" s="2"/>
      <c r="S173" s="2"/>
      <c r="T173" s="2"/>
      <c r="V173" s="19"/>
      <c r="W173" s="19"/>
      <c r="X173" s="19"/>
      <c r="Y173" s="19"/>
      <c r="Z173" s="19"/>
      <c r="AA173" s="19"/>
      <c r="AB173" s="19"/>
    </row>
    <row r="174" spans="1:29" s="5" customFormat="1" ht="22.95" customHeight="1">
      <c r="A174" s="46"/>
      <c r="B174" s="55"/>
      <c r="C174" s="47"/>
      <c r="D174" s="2"/>
      <c r="E174" s="2"/>
      <c r="F174" s="3"/>
      <c r="H174" s="3"/>
      <c r="I174" s="2"/>
      <c r="J174" s="41"/>
      <c r="K174" s="56"/>
      <c r="L174" s="56"/>
      <c r="M174" s="56"/>
      <c r="N174" s="2"/>
      <c r="O174" s="3"/>
      <c r="P174" s="2"/>
      <c r="Q174" s="2"/>
      <c r="R174" s="2"/>
      <c r="S174" s="2"/>
      <c r="T174" s="2"/>
      <c r="V174" s="19"/>
      <c r="W174" s="19"/>
      <c r="X174" s="19"/>
      <c r="Y174" s="19"/>
      <c r="Z174" s="19"/>
      <c r="AA174" s="19"/>
      <c r="AB174" s="19"/>
    </row>
    <row r="175" spans="1:29" s="5" customFormat="1" ht="22.95" customHeight="1">
      <c r="A175" s="46"/>
      <c r="B175" s="55"/>
      <c r="C175" s="47"/>
      <c r="D175" s="2"/>
      <c r="E175" s="2"/>
      <c r="F175" s="3"/>
      <c r="H175" s="3"/>
      <c r="I175" s="2"/>
      <c r="J175" s="41"/>
      <c r="K175" s="56"/>
      <c r="L175" s="56"/>
      <c r="M175" s="56"/>
      <c r="N175" s="2"/>
      <c r="O175" s="3"/>
      <c r="P175" s="2"/>
      <c r="Q175" s="2"/>
      <c r="R175" s="2"/>
      <c r="S175" s="2"/>
      <c r="T175" s="2"/>
      <c r="V175" s="19"/>
      <c r="W175" s="19"/>
      <c r="X175" s="19"/>
      <c r="Y175" s="19"/>
      <c r="Z175" s="19"/>
      <c r="AA175" s="19"/>
      <c r="AB175" s="19"/>
    </row>
    <row r="176" spans="1:29" s="5" customFormat="1" ht="22.95" customHeight="1">
      <c r="A176" s="46"/>
      <c r="B176" s="55"/>
      <c r="C176" s="47"/>
      <c r="D176" s="2"/>
      <c r="E176" s="2"/>
      <c r="F176" s="3"/>
      <c r="H176" s="3"/>
      <c r="I176" s="2"/>
      <c r="J176" s="41"/>
      <c r="K176" s="56"/>
      <c r="L176" s="56"/>
      <c r="M176" s="56"/>
      <c r="N176" s="2"/>
      <c r="O176" s="3"/>
      <c r="P176" s="2"/>
      <c r="Q176" s="2"/>
      <c r="R176" s="2"/>
      <c r="S176" s="2"/>
      <c r="T176" s="2"/>
      <c r="V176" s="19"/>
      <c r="W176" s="19"/>
      <c r="X176" s="19"/>
      <c r="Y176" s="19"/>
      <c r="Z176" s="19"/>
      <c r="AA176" s="19"/>
      <c r="AB176" s="19"/>
      <c r="AC176" s="2"/>
    </row>
    <row r="177" spans="1:29" s="5" customFormat="1" ht="22.95" customHeight="1">
      <c r="A177" s="46"/>
      <c r="B177" s="55"/>
      <c r="C177" s="47"/>
      <c r="D177" s="2"/>
      <c r="E177" s="2"/>
      <c r="F177" s="3"/>
      <c r="H177" s="3"/>
      <c r="I177" s="2"/>
      <c r="J177" s="41"/>
      <c r="K177" s="56"/>
      <c r="L177" s="56"/>
      <c r="M177" s="56"/>
      <c r="N177" s="2"/>
      <c r="O177" s="3"/>
      <c r="P177" s="2"/>
      <c r="Q177" s="2"/>
      <c r="R177" s="2"/>
      <c r="S177" s="2"/>
      <c r="T177" s="2"/>
      <c r="V177" s="19"/>
      <c r="W177" s="19"/>
      <c r="X177" s="19"/>
      <c r="Y177" s="19"/>
      <c r="Z177" s="19"/>
      <c r="AA177" s="19"/>
      <c r="AB177" s="19"/>
      <c r="AC177" s="2"/>
    </row>
    <row r="178" spans="1:29" s="5" customFormat="1" ht="22.95" customHeight="1">
      <c r="A178" s="46"/>
      <c r="B178" s="55"/>
      <c r="C178" s="47"/>
      <c r="D178" s="2"/>
      <c r="E178" s="2"/>
      <c r="F178" s="3"/>
      <c r="H178" s="3"/>
      <c r="I178" s="2"/>
      <c r="J178" s="41"/>
      <c r="K178" s="56"/>
      <c r="L178" s="56"/>
      <c r="M178" s="56"/>
      <c r="N178" s="2"/>
      <c r="O178" s="3"/>
      <c r="P178" s="2"/>
      <c r="Q178" s="2"/>
      <c r="R178" s="2"/>
      <c r="S178" s="2"/>
      <c r="T178" s="2"/>
      <c r="V178" s="19"/>
      <c r="W178" s="19"/>
      <c r="X178" s="19"/>
      <c r="Y178" s="19"/>
      <c r="Z178" s="19"/>
      <c r="AA178" s="19"/>
      <c r="AB178" s="19"/>
      <c r="AC178" s="2"/>
    </row>
    <row r="179" spans="1:29" s="5" customFormat="1" ht="22.95" customHeight="1">
      <c r="A179" s="46"/>
      <c r="B179" s="55"/>
      <c r="C179" s="47"/>
      <c r="D179" s="2"/>
      <c r="E179" s="2"/>
      <c r="F179" s="3"/>
      <c r="H179" s="3"/>
      <c r="I179" s="2"/>
      <c r="J179" s="41"/>
      <c r="K179" s="56"/>
      <c r="L179" s="56"/>
      <c r="M179" s="56"/>
      <c r="N179" s="2"/>
      <c r="O179" s="3"/>
      <c r="P179" s="2"/>
      <c r="Q179" s="2"/>
      <c r="R179" s="2"/>
      <c r="S179" s="2"/>
      <c r="T179" s="2"/>
      <c r="V179" s="19"/>
      <c r="W179" s="19"/>
      <c r="X179" s="19"/>
      <c r="Y179" s="19"/>
      <c r="Z179" s="19"/>
      <c r="AA179" s="19"/>
      <c r="AB179" s="19"/>
      <c r="AC179" s="2"/>
    </row>
  </sheetData>
  <mergeCells count="21">
    <mergeCell ref="A1:O1"/>
    <mergeCell ref="V3:W3"/>
    <mergeCell ref="V8:W8"/>
    <mergeCell ref="V9:W9"/>
    <mergeCell ref="V10:W10"/>
    <mergeCell ref="V4:W4"/>
    <mergeCell ref="V5:W5"/>
    <mergeCell ref="V6:W6"/>
    <mergeCell ref="V7:W7"/>
    <mergeCell ref="V23:AB23"/>
    <mergeCell ref="V11:W11"/>
    <mergeCell ref="V16:W16"/>
    <mergeCell ref="V17:W17"/>
    <mergeCell ref="V18:W18"/>
    <mergeCell ref="V19:W19"/>
    <mergeCell ref="V20:W20"/>
    <mergeCell ref="V21:W21"/>
    <mergeCell ref="V12:W12"/>
    <mergeCell ref="V13:W13"/>
    <mergeCell ref="V14:W14"/>
    <mergeCell ref="V15:W15"/>
  </mergeCells>
  <pageMargins left="0.31496062992125984" right="0.31496062992125984" top="0.35433070866141736" bottom="0.35433070866141736" header="0.31496062992125984" footer="0.31496062992125984"/>
  <pageSetup paperSize="9" scale="37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B00EC-E397-498C-9FDB-9D286C04913B}">
  <dimension ref="A1:AC179"/>
  <sheetViews>
    <sheetView topLeftCell="G13" zoomScale="70" zoomScaleNormal="70" workbookViewId="0">
      <selection activeCell="W36" sqref="W36"/>
    </sheetView>
  </sheetViews>
  <sheetFormatPr defaultColWidth="8.88671875" defaultRowHeight="23.4"/>
  <cols>
    <col min="1" max="1" width="4.109375" style="46" bestFit="1" customWidth="1"/>
    <col min="2" max="2" width="10.109375" style="55" bestFit="1" customWidth="1"/>
    <col min="3" max="3" width="10" style="47" bestFit="1" customWidth="1"/>
    <col min="4" max="4" width="13.88671875" style="2" bestFit="1" customWidth="1"/>
    <col min="5" max="5" width="30.77734375" style="2" bestFit="1" customWidth="1"/>
    <col min="6" max="6" width="24.21875" style="3" bestFit="1" customWidth="1"/>
    <col min="7" max="7" width="30.77734375" style="5" bestFit="1" customWidth="1"/>
    <col min="8" max="8" width="15.44140625" style="3" bestFit="1" customWidth="1"/>
    <col min="9" max="9" width="13.21875" style="2" bestFit="1" customWidth="1"/>
    <col min="10" max="10" width="12.21875" style="41" bestFit="1" customWidth="1"/>
    <col min="11" max="11" width="9.21875" style="56" bestFit="1" customWidth="1"/>
    <col min="12" max="12" width="12.21875" style="56" bestFit="1" customWidth="1"/>
    <col min="13" max="13" width="11" style="56" bestFit="1" customWidth="1"/>
    <col min="14" max="14" width="9" style="2" bestFit="1" customWidth="1"/>
    <col min="15" max="15" width="21" style="3" bestFit="1" customWidth="1"/>
    <col min="16" max="16" width="5" style="2" bestFit="1" customWidth="1"/>
    <col min="17" max="17" width="12.21875" style="2" bestFit="1" customWidth="1"/>
    <col min="18" max="18" width="9.21875" style="2" bestFit="1" customWidth="1"/>
    <col min="19" max="19" width="15.109375" style="2" customWidth="1"/>
    <col min="20" max="20" width="10" style="2" bestFit="1" customWidth="1"/>
    <col min="21" max="21" width="1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4.33203125" style="19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16384" width="8.88671875" style="2"/>
  </cols>
  <sheetData>
    <row r="1" spans="1:29" ht="36" customHeight="1">
      <c r="A1" s="447" t="s">
        <v>67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V1" s="2"/>
      <c r="W1" s="2"/>
      <c r="X1" s="2"/>
      <c r="Y1" s="2"/>
      <c r="Z1" s="2"/>
      <c r="AA1" s="2"/>
      <c r="AB1" s="2"/>
    </row>
    <row r="2" spans="1:29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401" customFormat="1" ht="22.95" customHeight="1">
      <c r="A3" s="35">
        <v>1</v>
      </c>
      <c r="B3" s="365">
        <v>243892</v>
      </c>
      <c r="C3" s="69" t="s">
        <v>73</v>
      </c>
      <c r="D3" s="410" t="s">
        <v>4833</v>
      </c>
      <c r="E3" s="69" t="s">
        <v>4919</v>
      </c>
      <c r="F3" s="376" t="s">
        <v>4747</v>
      </c>
      <c r="G3" s="10" t="s">
        <v>3037</v>
      </c>
      <c r="H3" s="409" t="s">
        <v>71</v>
      </c>
      <c r="I3" s="4" t="s">
        <v>4046</v>
      </c>
      <c r="J3" s="311">
        <v>399</v>
      </c>
      <c r="K3" s="367">
        <f t="shared" ref="K3:K62" si="0">L3-J3</f>
        <v>27.930000000000007</v>
      </c>
      <c r="L3" s="367">
        <f t="shared" ref="L3:L62" si="1">J3*1.07</f>
        <v>426.93</v>
      </c>
      <c r="M3" s="311">
        <v>426.93</v>
      </c>
      <c r="N3" s="64"/>
      <c r="O3" s="77" t="s">
        <v>23</v>
      </c>
      <c r="P3" s="5"/>
      <c r="Q3" s="7">
        <v>100</v>
      </c>
      <c r="R3" s="7">
        <f t="shared" ref="R3:R63" si="2">Q3-(Q3*50/100)</f>
        <v>50</v>
      </c>
      <c r="S3" s="7">
        <f t="shared" ref="S3:S63" si="3">Q3-(Q3*80/100)</f>
        <v>20</v>
      </c>
      <c r="T3" s="7">
        <f t="shared" ref="T3:T63" si="4">Q3-(Q3*70/100)</f>
        <v>30</v>
      </c>
      <c r="V3" s="421" t="s">
        <v>20</v>
      </c>
      <c r="W3" s="421"/>
      <c r="X3" s="22">
        <f>SUM(Q90)</f>
        <v>8600</v>
      </c>
      <c r="Y3" s="33"/>
      <c r="Z3" s="33"/>
      <c r="AA3" s="33"/>
      <c r="AB3" s="33"/>
      <c r="AC3" s="402"/>
    </row>
    <row r="4" spans="1:29" s="401" customFormat="1" ht="22.95" customHeight="1">
      <c r="A4" s="35">
        <v>2</v>
      </c>
      <c r="B4" s="365">
        <v>243893</v>
      </c>
      <c r="C4" s="69" t="s">
        <v>73</v>
      </c>
      <c r="D4" s="410" t="s">
        <v>4834</v>
      </c>
      <c r="E4" s="69" t="s">
        <v>4920</v>
      </c>
      <c r="F4" s="376" t="s">
        <v>4748</v>
      </c>
      <c r="G4" s="10" t="s">
        <v>3037</v>
      </c>
      <c r="H4" s="409" t="s">
        <v>71</v>
      </c>
      <c r="I4" s="4" t="s">
        <v>4046</v>
      </c>
      <c r="J4" s="311">
        <v>399</v>
      </c>
      <c r="K4" s="367">
        <f t="shared" si="0"/>
        <v>27.930000000000007</v>
      </c>
      <c r="L4" s="367">
        <f t="shared" si="1"/>
        <v>426.93</v>
      </c>
      <c r="M4" s="311">
        <v>426.93</v>
      </c>
      <c r="N4" s="64"/>
      <c r="O4" s="77" t="s">
        <v>23</v>
      </c>
      <c r="P4" s="5"/>
      <c r="Q4" s="7">
        <v>100</v>
      </c>
      <c r="R4" s="7">
        <f t="shared" si="2"/>
        <v>50</v>
      </c>
      <c r="S4" s="7">
        <f t="shared" si="3"/>
        <v>20</v>
      </c>
      <c r="T4" s="7">
        <f t="shared" si="4"/>
        <v>30</v>
      </c>
      <c r="V4" s="421" t="s">
        <v>21</v>
      </c>
      <c r="W4" s="421"/>
      <c r="X4" s="22">
        <f>SUM(R90)</f>
        <v>4300</v>
      </c>
      <c r="Y4" s="33"/>
      <c r="Z4" s="33"/>
      <c r="AA4" s="33"/>
      <c r="AB4" s="33"/>
      <c r="AC4" s="402"/>
    </row>
    <row r="5" spans="1:29" s="401" customFormat="1" ht="22.95" customHeight="1">
      <c r="A5" s="35">
        <v>3</v>
      </c>
      <c r="B5" s="363">
        <v>243898</v>
      </c>
      <c r="C5" s="69" t="s">
        <v>73</v>
      </c>
      <c r="D5" s="410" t="s">
        <v>4835</v>
      </c>
      <c r="E5" s="69" t="s">
        <v>4921</v>
      </c>
      <c r="F5" s="376" t="s">
        <v>4749</v>
      </c>
      <c r="G5" s="10" t="s">
        <v>3037</v>
      </c>
      <c r="H5" s="409" t="s">
        <v>71</v>
      </c>
      <c r="I5" s="10" t="s">
        <v>4046</v>
      </c>
      <c r="J5" s="311">
        <v>399</v>
      </c>
      <c r="K5" s="367">
        <f t="shared" si="0"/>
        <v>27.930000000000007</v>
      </c>
      <c r="L5" s="367">
        <f t="shared" si="1"/>
        <v>426.93</v>
      </c>
      <c r="M5" s="311">
        <v>426.93</v>
      </c>
      <c r="N5" s="64"/>
      <c r="O5" s="77" t="s">
        <v>23</v>
      </c>
      <c r="P5" s="5"/>
      <c r="Q5" s="7">
        <v>100</v>
      </c>
      <c r="R5" s="7">
        <f t="shared" si="2"/>
        <v>50</v>
      </c>
      <c r="S5" s="7">
        <f t="shared" si="3"/>
        <v>20</v>
      </c>
      <c r="T5" s="7">
        <f t="shared" si="4"/>
        <v>30</v>
      </c>
      <c r="V5" s="424" t="s">
        <v>22</v>
      </c>
      <c r="W5" s="424"/>
      <c r="X5" s="11">
        <f>X4*15/100</f>
        <v>645</v>
      </c>
      <c r="Y5" s="33"/>
      <c r="Z5" s="33"/>
      <c r="AA5" s="33"/>
      <c r="AB5" s="33"/>
      <c r="AC5" s="402"/>
    </row>
    <row r="6" spans="1:29" s="401" customFormat="1" ht="22.95" customHeight="1">
      <c r="A6" s="35">
        <v>4</v>
      </c>
      <c r="B6" s="363">
        <v>243913</v>
      </c>
      <c r="C6" s="69" t="s">
        <v>73</v>
      </c>
      <c r="D6" s="410" t="s">
        <v>4836</v>
      </c>
      <c r="E6" s="69" t="s">
        <v>4922</v>
      </c>
      <c r="F6" s="83" t="s">
        <v>4750</v>
      </c>
      <c r="G6" s="10" t="s">
        <v>3037</v>
      </c>
      <c r="H6" s="409" t="s">
        <v>71</v>
      </c>
      <c r="I6" s="10" t="s">
        <v>77</v>
      </c>
      <c r="J6" s="311">
        <v>399</v>
      </c>
      <c r="K6" s="367">
        <f t="shared" si="0"/>
        <v>27.930000000000007</v>
      </c>
      <c r="L6" s="367">
        <f t="shared" si="1"/>
        <v>426.93</v>
      </c>
      <c r="M6" s="311">
        <v>426.93</v>
      </c>
      <c r="N6" s="64"/>
      <c r="O6" s="77" t="s">
        <v>23</v>
      </c>
      <c r="P6" s="5"/>
      <c r="Q6" s="7">
        <v>100</v>
      </c>
      <c r="R6" s="7">
        <f t="shared" si="2"/>
        <v>50</v>
      </c>
      <c r="S6" s="7">
        <f t="shared" si="3"/>
        <v>20</v>
      </c>
      <c r="T6" s="7">
        <f t="shared" si="4"/>
        <v>30</v>
      </c>
      <c r="V6" s="424" t="s">
        <v>2539</v>
      </c>
      <c r="W6" s="424"/>
      <c r="X6" s="11">
        <f>X4*52/100</f>
        <v>2236</v>
      </c>
      <c r="Y6" s="33"/>
      <c r="Z6" s="33"/>
      <c r="AA6" s="33"/>
      <c r="AB6" s="33"/>
      <c r="AC6" s="402"/>
    </row>
    <row r="7" spans="1:29" s="401" customFormat="1" ht="22.95" customHeight="1">
      <c r="A7" s="35">
        <v>5</v>
      </c>
      <c r="B7" s="363">
        <v>243913</v>
      </c>
      <c r="C7" s="69" t="s">
        <v>73</v>
      </c>
      <c r="D7" s="410" t="s">
        <v>4837</v>
      </c>
      <c r="E7" s="69" t="s">
        <v>4923</v>
      </c>
      <c r="F7" s="83" t="s">
        <v>4751</v>
      </c>
      <c r="G7" s="10" t="s">
        <v>3037</v>
      </c>
      <c r="H7" s="409" t="s">
        <v>71</v>
      </c>
      <c r="I7" s="10" t="s">
        <v>77</v>
      </c>
      <c r="J7" s="311">
        <v>399</v>
      </c>
      <c r="K7" s="367">
        <f t="shared" si="0"/>
        <v>27.930000000000007</v>
      </c>
      <c r="L7" s="367">
        <f t="shared" si="1"/>
        <v>426.93</v>
      </c>
      <c r="M7" s="311">
        <v>426.93</v>
      </c>
      <c r="N7" s="64"/>
      <c r="O7" s="77" t="s">
        <v>23</v>
      </c>
      <c r="P7" s="5"/>
      <c r="Q7" s="7">
        <v>100</v>
      </c>
      <c r="R7" s="7">
        <f t="shared" si="2"/>
        <v>50</v>
      </c>
      <c r="S7" s="7">
        <f t="shared" si="3"/>
        <v>20</v>
      </c>
      <c r="T7" s="7">
        <f t="shared" si="4"/>
        <v>30</v>
      </c>
      <c r="V7" s="424" t="s">
        <v>23</v>
      </c>
      <c r="W7" s="424"/>
      <c r="X7" s="11">
        <f>X4*15/100</f>
        <v>645</v>
      </c>
      <c r="Y7" s="33"/>
      <c r="Z7" s="33"/>
      <c r="AA7" s="33"/>
      <c r="AB7" s="33"/>
      <c r="AC7" s="402"/>
    </row>
    <row r="8" spans="1:29" s="5" customFormat="1" ht="22.95" customHeight="1">
      <c r="A8" s="35">
        <v>6</v>
      </c>
      <c r="B8" s="363">
        <v>243920</v>
      </c>
      <c r="C8" s="69" t="s">
        <v>73</v>
      </c>
      <c r="D8" s="410" t="s">
        <v>4838</v>
      </c>
      <c r="E8" s="69" t="s">
        <v>4924</v>
      </c>
      <c r="F8" s="83" t="s">
        <v>4752</v>
      </c>
      <c r="G8" s="10" t="s">
        <v>3037</v>
      </c>
      <c r="H8" s="409" t="s">
        <v>71</v>
      </c>
      <c r="I8" s="10" t="s">
        <v>77</v>
      </c>
      <c r="J8" s="311">
        <v>399</v>
      </c>
      <c r="K8" s="367">
        <f t="shared" si="0"/>
        <v>27.930000000000007</v>
      </c>
      <c r="L8" s="367">
        <f t="shared" si="1"/>
        <v>426.93</v>
      </c>
      <c r="M8" s="311">
        <v>426.93</v>
      </c>
      <c r="N8" s="64"/>
      <c r="O8" s="77" t="s">
        <v>23</v>
      </c>
      <c r="Q8" s="7">
        <v>100</v>
      </c>
      <c r="R8" s="7">
        <f t="shared" si="2"/>
        <v>50</v>
      </c>
      <c r="S8" s="7">
        <f t="shared" si="3"/>
        <v>20</v>
      </c>
      <c r="T8" s="7">
        <f t="shared" si="4"/>
        <v>30</v>
      </c>
      <c r="V8" s="424" t="s">
        <v>24</v>
      </c>
      <c r="W8" s="424"/>
      <c r="X8" s="11">
        <f>X4*15/100</f>
        <v>645</v>
      </c>
      <c r="Y8" s="33"/>
      <c r="Z8" s="33"/>
      <c r="AA8" s="33"/>
      <c r="AB8" s="33"/>
      <c r="AC8" s="95"/>
    </row>
    <row r="9" spans="1:29" s="5" customFormat="1" ht="22.95" customHeight="1">
      <c r="A9" s="35">
        <v>7</v>
      </c>
      <c r="B9" s="363">
        <v>243924</v>
      </c>
      <c r="C9" s="69" t="s">
        <v>73</v>
      </c>
      <c r="D9" s="410" t="s">
        <v>4839</v>
      </c>
      <c r="E9" s="69" t="s">
        <v>4925</v>
      </c>
      <c r="F9" s="376" t="s">
        <v>4753</v>
      </c>
      <c r="G9" s="4" t="s">
        <v>1529</v>
      </c>
      <c r="H9" s="409" t="s">
        <v>71</v>
      </c>
      <c r="I9" s="10" t="s">
        <v>77</v>
      </c>
      <c r="J9" s="311">
        <v>399</v>
      </c>
      <c r="K9" s="367">
        <f t="shared" si="0"/>
        <v>27.930000000000007</v>
      </c>
      <c r="L9" s="367">
        <f t="shared" si="1"/>
        <v>426.93</v>
      </c>
      <c r="M9" s="311">
        <v>426.93</v>
      </c>
      <c r="N9" s="64"/>
      <c r="O9" s="75" t="s">
        <v>23</v>
      </c>
      <c r="Q9" s="7">
        <v>100</v>
      </c>
      <c r="R9" s="7">
        <f t="shared" si="2"/>
        <v>50</v>
      </c>
      <c r="S9" s="7">
        <f t="shared" si="3"/>
        <v>20</v>
      </c>
      <c r="T9" s="7">
        <f t="shared" si="4"/>
        <v>30</v>
      </c>
      <c r="V9" s="424" t="s">
        <v>25</v>
      </c>
      <c r="W9" s="424"/>
      <c r="X9" s="11">
        <f>X4*3/100</f>
        <v>129</v>
      </c>
      <c r="Y9" s="33"/>
      <c r="Z9" s="33"/>
      <c r="AA9" s="33"/>
      <c r="AB9" s="33"/>
      <c r="AC9" s="95"/>
    </row>
    <row r="10" spans="1:29" s="5" customFormat="1" ht="22.95" customHeight="1">
      <c r="A10" s="35">
        <v>8</v>
      </c>
      <c r="B10" s="363">
        <v>243924</v>
      </c>
      <c r="C10" s="69" t="s">
        <v>73</v>
      </c>
      <c r="D10" s="410" t="s">
        <v>4840</v>
      </c>
      <c r="E10" s="69" t="s">
        <v>4926</v>
      </c>
      <c r="F10" s="376" t="s">
        <v>4754</v>
      </c>
      <c r="G10" s="10" t="s">
        <v>3037</v>
      </c>
      <c r="H10" s="409" t="s">
        <v>71</v>
      </c>
      <c r="I10" s="10" t="s">
        <v>77</v>
      </c>
      <c r="J10" s="311">
        <v>399</v>
      </c>
      <c r="K10" s="367">
        <f t="shared" si="0"/>
        <v>27.930000000000007</v>
      </c>
      <c r="L10" s="367">
        <f t="shared" si="1"/>
        <v>426.93</v>
      </c>
      <c r="M10" s="311">
        <v>426.93</v>
      </c>
      <c r="N10" s="64"/>
      <c r="O10" s="75" t="s">
        <v>23</v>
      </c>
      <c r="Q10" s="7">
        <v>100</v>
      </c>
      <c r="R10" s="7">
        <f t="shared" si="2"/>
        <v>50</v>
      </c>
      <c r="S10" s="7">
        <f t="shared" si="3"/>
        <v>20</v>
      </c>
      <c r="T10" s="7">
        <f t="shared" si="4"/>
        <v>30</v>
      </c>
      <c r="V10" s="421" t="s">
        <v>26</v>
      </c>
      <c r="W10" s="421"/>
      <c r="X10" s="22">
        <f>SUM(S90)</f>
        <v>1720</v>
      </c>
      <c r="Y10" s="33"/>
      <c r="Z10" s="33"/>
      <c r="AA10" s="33"/>
      <c r="AB10" s="33"/>
      <c r="AC10" s="95"/>
    </row>
    <row r="11" spans="1:29" s="5" customFormat="1" ht="22.95" customHeight="1">
      <c r="A11" s="35">
        <v>9</v>
      </c>
      <c r="B11" s="363">
        <v>243935</v>
      </c>
      <c r="C11" s="69" t="s">
        <v>73</v>
      </c>
      <c r="D11" s="410" t="s">
        <v>4841</v>
      </c>
      <c r="E11" s="69" t="s">
        <v>4927</v>
      </c>
      <c r="F11" s="83" t="s">
        <v>4755</v>
      </c>
      <c r="G11" s="4" t="s">
        <v>5011</v>
      </c>
      <c r="H11" s="409" t="s">
        <v>71</v>
      </c>
      <c r="I11" s="10" t="s">
        <v>77</v>
      </c>
      <c r="J11" s="311">
        <v>399</v>
      </c>
      <c r="K11" s="367">
        <f t="shared" si="0"/>
        <v>27.930000000000007</v>
      </c>
      <c r="L11" s="367">
        <f t="shared" si="1"/>
        <v>426.93</v>
      </c>
      <c r="M11" s="311">
        <v>426.93</v>
      </c>
      <c r="N11" s="64"/>
      <c r="O11" s="75" t="s">
        <v>23</v>
      </c>
      <c r="Q11" s="7">
        <v>100</v>
      </c>
      <c r="R11" s="7">
        <f t="shared" si="2"/>
        <v>50</v>
      </c>
      <c r="S11" s="7">
        <f t="shared" si="3"/>
        <v>20</v>
      </c>
      <c r="T11" s="7">
        <f t="shared" si="4"/>
        <v>30</v>
      </c>
      <c r="V11" s="424" t="s">
        <v>27</v>
      </c>
      <c r="W11" s="424"/>
      <c r="X11" s="11">
        <f>SUM(X10)</f>
        <v>1720</v>
      </c>
      <c r="Y11" s="33"/>
      <c r="Z11" s="33"/>
      <c r="AA11" s="33"/>
      <c r="AB11" s="33"/>
      <c r="AC11" s="95"/>
    </row>
    <row r="12" spans="1:29" s="5" customFormat="1" ht="22.95" customHeight="1">
      <c r="A12" s="35">
        <v>10</v>
      </c>
      <c r="B12" s="363">
        <v>243952</v>
      </c>
      <c r="C12" s="68" t="s">
        <v>73</v>
      </c>
      <c r="D12" s="335" t="s">
        <v>4842</v>
      </c>
      <c r="E12" s="69" t="s">
        <v>4928</v>
      </c>
      <c r="F12" s="83" t="s">
        <v>4756</v>
      </c>
      <c r="G12" s="411" t="s">
        <v>834</v>
      </c>
      <c r="H12" s="242" t="s">
        <v>71</v>
      </c>
      <c r="I12" s="10" t="s">
        <v>77</v>
      </c>
      <c r="J12" s="352">
        <v>399</v>
      </c>
      <c r="K12" s="367">
        <f t="shared" si="0"/>
        <v>27.930000000000007</v>
      </c>
      <c r="L12" s="367">
        <f t="shared" si="1"/>
        <v>426.93</v>
      </c>
      <c r="M12" s="352">
        <v>426.93</v>
      </c>
      <c r="N12" s="64"/>
      <c r="O12" s="75" t="s">
        <v>2817</v>
      </c>
      <c r="Q12" s="7">
        <v>100</v>
      </c>
      <c r="R12" s="7">
        <f t="shared" si="2"/>
        <v>50</v>
      </c>
      <c r="S12" s="7">
        <f t="shared" si="3"/>
        <v>20</v>
      </c>
      <c r="T12" s="7">
        <f t="shared" si="4"/>
        <v>30</v>
      </c>
      <c r="V12" s="421" t="s">
        <v>28</v>
      </c>
      <c r="W12" s="421"/>
      <c r="X12" s="22">
        <f>SUM(T90)</f>
        <v>2580</v>
      </c>
      <c r="Y12" s="33"/>
      <c r="Z12" s="33"/>
      <c r="AA12" s="33"/>
      <c r="AB12" s="33"/>
      <c r="AC12" s="95"/>
    </row>
    <row r="13" spans="1:29" s="5" customFormat="1" ht="22.95" customHeight="1">
      <c r="A13" s="35">
        <v>11</v>
      </c>
      <c r="B13" s="363">
        <v>243952</v>
      </c>
      <c r="C13" s="69" t="s">
        <v>4274</v>
      </c>
      <c r="D13" s="335" t="s">
        <v>4843</v>
      </c>
      <c r="E13" s="69" t="s">
        <v>4929</v>
      </c>
      <c r="F13" s="412" t="s">
        <v>4831</v>
      </c>
      <c r="G13" s="411" t="s">
        <v>1187</v>
      </c>
      <c r="H13" s="242" t="s">
        <v>71</v>
      </c>
      <c r="I13" s="10" t="s">
        <v>72</v>
      </c>
      <c r="J13" s="352">
        <v>399</v>
      </c>
      <c r="K13" s="367">
        <f t="shared" si="0"/>
        <v>27.930000000000007</v>
      </c>
      <c r="L13" s="367">
        <f t="shared" si="1"/>
        <v>426.93</v>
      </c>
      <c r="M13" s="311">
        <v>426.93</v>
      </c>
      <c r="N13" s="64"/>
      <c r="O13" s="77" t="s">
        <v>91</v>
      </c>
      <c r="Q13" s="7">
        <v>100</v>
      </c>
      <c r="R13" s="7">
        <f t="shared" si="2"/>
        <v>50</v>
      </c>
      <c r="S13" s="7">
        <f t="shared" si="3"/>
        <v>20</v>
      </c>
      <c r="T13" s="7">
        <f t="shared" si="4"/>
        <v>30</v>
      </c>
      <c r="V13" s="424" t="s">
        <v>22</v>
      </c>
      <c r="W13" s="424"/>
      <c r="X13" s="24"/>
      <c r="Y13" s="33"/>
      <c r="Z13" s="33"/>
      <c r="AA13" s="33"/>
      <c r="AB13" s="33"/>
      <c r="AC13" s="95"/>
    </row>
    <row r="14" spans="1:29" s="5" customFormat="1" ht="22.95" customHeight="1">
      <c r="A14" s="35">
        <v>12</v>
      </c>
      <c r="B14" s="363">
        <v>243954</v>
      </c>
      <c r="C14" s="69" t="s">
        <v>100</v>
      </c>
      <c r="D14" s="335" t="s">
        <v>4844</v>
      </c>
      <c r="E14" s="69" t="s">
        <v>4930</v>
      </c>
      <c r="F14" s="83" t="s">
        <v>4757</v>
      </c>
      <c r="G14" s="411" t="s">
        <v>103</v>
      </c>
      <c r="H14" s="409" t="s">
        <v>71</v>
      </c>
      <c r="I14" s="10" t="s">
        <v>109</v>
      </c>
      <c r="J14" s="352">
        <v>599</v>
      </c>
      <c r="K14" s="367">
        <f t="shared" si="0"/>
        <v>41.930000000000064</v>
      </c>
      <c r="L14" s="367">
        <f t="shared" si="1"/>
        <v>640.93000000000006</v>
      </c>
      <c r="M14" s="406">
        <v>640.92999999999995</v>
      </c>
      <c r="N14" s="64"/>
      <c r="O14" s="77" t="s">
        <v>91</v>
      </c>
      <c r="Q14" s="7">
        <v>100</v>
      </c>
      <c r="R14" s="7">
        <f t="shared" si="2"/>
        <v>50</v>
      </c>
      <c r="S14" s="7">
        <f t="shared" si="3"/>
        <v>20</v>
      </c>
      <c r="T14" s="7">
        <f t="shared" si="4"/>
        <v>30</v>
      </c>
      <c r="V14" s="424" t="s">
        <v>23</v>
      </c>
      <c r="W14" s="424"/>
      <c r="X14" s="24">
        <f>SUM(T3:T10,T11,T21,T23,T25,T28:T29,T31,T41,T43,T48,T61,T64,T68,T70,T76)</f>
        <v>690</v>
      </c>
      <c r="Y14" s="33"/>
      <c r="Z14" s="33"/>
      <c r="AA14" s="33"/>
      <c r="AB14" s="33"/>
      <c r="AC14" s="95"/>
    </row>
    <row r="15" spans="1:29" s="5" customFormat="1" ht="22.95" customHeight="1">
      <c r="A15" s="35">
        <v>13</v>
      </c>
      <c r="B15" s="363">
        <v>243954</v>
      </c>
      <c r="C15" s="69" t="s">
        <v>100</v>
      </c>
      <c r="D15" s="335" t="s">
        <v>4845</v>
      </c>
      <c r="E15" s="69" t="s">
        <v>4931</v>
      </c>
      <c r="F15" s="83" t="s">
        <v>4758</v>
      </c>
      <c r="G15" s="411" t="s">
        <v>103</v>
      </c>
      <c r="H15" s="409" t="s">
        <v>71</v>
      </c>
      <c r="I15" s="10" t="s">
        <v>77</v>
      </c>
      <c r="J15" s="352">
        <v>299</v>
      </c>
      <c r="K15" s="367">
        <f t="shared" si="0"/>
        <v>20.930000000000007</v>
      </c>
      <c r="L15" s="367">
        <f t="shared" si="1"/>
        <v>319.93</v>
      </c>
      <c r="M15" s="406">
        <v>320</v>
      </c>
      <c r="N15" s="64"/>
      <c r="O15" s="75" t="s">
        <v>2817</v>
      </c>
      <c r="Q15" s="7">
        <v>100</v>
      </c>
      <c r="R15" s="7">
        <f t="shared" si="2"/>
        <v>50</v>
      </c>
      <c r="S15" s="7">
        <f t="shared" si="3"/>
        <v>20</v>
      </c>
      <c r="T15" s="7">
        <f t="shared" si="4"/>
        <v>30</v>
      </c>
      <c r="V15" s="424" t="s">
        <v>24</v>
      </c>
      <c r="W15" s="424"/>
      <c r="X15" s="24">
        <f>SUM(T12,T15:T16,T19,T26:T27,T32,T36,T38:T40,T44,T46,T49,T53:T54,T62,T63,T65:T67,T74,T77,T79)</f>
        <v>720</v>
      </c>
      <c r="Y15" s="33"/>
      <c r="Z15" s="33"/>
      <c r="AA15" s="33"/>
      <c r="AB15" s="33"/>
      <c r="AC15" s="95"/>
    </row>
    <row r="16" spans="1:29" s="5" customFormat="1" ht="22.95" customHeight="1">
      <c r="A16" s="35">
        <v>14</v>
      </c>
      <c r="B16" s="363">
        <v>243954</v>
      </c>
      <c r="C16" s="69" t="s">
        <v>100</v>
      </c>
      <c r="D16" s="335" t="s">
        <v>4846</v>
      </c>
      <c r="E16" s="69" t="s">
        <v>4932</v>
      </c>
      <c r="F16" s="83" t="s">
        <v>4759</v>
      </c>
      <c r="G16" s="4" t="s">
        <v>5021</v>
      </c>
      <c r="H16" s="409" t="s">
        <v>71</v>
      </c>
      <c r="I16" s="10" t="s">
        <v>77</v>
      </c>
      <c r="J16" s="413">
        <v>299</v>
      </c>
      <c r="K16" s="367">
        <f t="shared" si="0"/>
        <v>20.930000000000007</v>
      </c>
      <c r="L16" s="367">
        <f t="shared" si="1"/>
        <v>319.93</v>
      </c>
      <c r="M16" s="310">
        <v>319.93</v>
      </c>
      <c r="N16" s="64"/>
      <c r="O16" s="75" t="s">
        <v>2817</v>
      </c>
      <c r="Q16" s="7">
        <v>100</v>
      </c>
      <c r="R16" s="7">
        <f t="shared" si="2"/>
        <v>50</v>
      </c>
      <c r="S16" s="7">
        <f t="shared" si="3"/>
        <v>20</v>
      </c>
      <c r="T16" s="7">
        <f t="shared" si="4"/>
        <v>30</v>
      </c>
      <c r="V16" s="424" t="s">
        <v>25</v>
      </c>
      <c r="W16" s="424"/>
      <c r="X16" s="24">
        <f>SUM(T37)</f>
        <v>30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363">
        <v>243954</v>
      </c>
      <c r="C17" s="69" t="s">
        <v>100</v>
      </c>
      <c r="D17" s="335" t="s">
        <v>4847</v>
      </c>
      <c r="E17" s="69" t="s">
        <v>4933</v>
      </c>
      <c r="F17" s="83" t="s">
        <v>4760</v>
      </c>
      <c r="G17" s="4" t="s">
        <v>5021</v>
      </c>
      <c r="H17" s="409" t="s">
        <v>71</v>
      </c>
      <c r="I17" s="10" t="s">
        <v>72</v>
      </c>
      <c r="J17" s="413">
        <v>399</v>
      </c>
      <c r="K17" s="367">
        <f t="shared" si="0"/>
        <v>27.930000000000007</v>
      </c>
      <c r="L17" s="367">
        <f t="shared" si="1"/>
        <v>426.93</v>
      </c>
      <c r="M17" s="310">
        <v>426.93</v>
      </c>
      <c r="N17" s="64"/>
      <c r="O17" s="77" t="s">
        <v>91</v>
      </c>
      <c r="Q17" s="7">
        <v>100</v>
      </c>
      <c r="R17" s="7">
        <f t="shared" si="2"/>
        <v>50</v>
      </c>
      <c r="S17" s="7">
        <f t="shared" si="3"/>
        <v>20</v>
      </c>
      <c r="T17" s="7">
        <f t="shared" si="4"/>
        <v>30</v>
      </c>
      <c r="V17" s="424" t="s">
        <v>27</v>
      </c>
      <c r="W17" s="424"/>
      <c r="X17" s="24">
        <f>SUM(T13:T14,T17:T18,T20,T22,T24,T30,T33:T35,T42,T45,T47,T50:T52,T55:T60,T69,T71:T73,T75,T78,T80:T88)</f>
        <v>1140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363">
        <v>243954</v>
      </c>
      <c r="C18" s="69" t="s">
        <v>100</v>
      </c>
      <c r="D18" s="335" t="s">
        <v>4848</v>
      </c>
      <c r="E18" s="69" t="s">
        <v>4934</v>
      </c>
      <c r="F18" s="83" t="s">
        <v>4761</v>
      </c>
      <c r="G18" s="4" t="s">
        <v>5021</v>
      </c>
      <c r="H18" s="409" t="s">
        <v>71</v>
      </c>
      <c r="I18" s="10" t="s">
        <v>77</v>
      </c>
      <c r="J18" s="413">
        <v>299</v>
      </c>
      <c r="K18" s="367">
        <f t="shared" si="0"/>
        <v>20.930000000000007</v>
      </c>
      <c r="L18" s="367">
        <f t="shared" si="1"/>
        <v>319.93</v>
      </c>
      <c r="M18" s="310">
        <v>319.93</v>
      </c>
      <c r="N18" s="64"/>
      <c r="O18" s="77" t="s">
        <v>91</v>
      </c>
      <c r="Q18" s="7">
        <v>100</v>
      </c>
      <c r="R18" s="7">
        <f t="shared" si="2"/>
        <v>50</v>
      </c>
      <c r="S18" s="7">
        <f t="shared" si="3"/>
        <v>20</v>
      </c>
      <c r="T18" s="7">
        <f t="shared" si="4"/>
        <v>30</v>
      </c>
      <c r="V18" s="437" t="s">
        <v>19</v>
      </c>
      <c r="W18" s="438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363">
        <v>243954</v>
      </c>
      <c r="C19" s="69" t="s">
        <v>100</v>
      </c>
      <c r="D19" s="335" t="s">
        <v>4849</v>
      </c>
      <c r="E19" s="69" t="s">
        <v>4935</v>
      </c>
      <c r="F19" s="83" t="s">
        <v>4762</v>
      </c>
      <c r="G19" s="4" t="s">
        <v>5021</v>
      </c>
      <c r="H19" s="409" t="s">
        <v>71</v>
      </c>
      <c r="I19" s="10" t="s">
        <v>77</v>
      </c>
      <c r="J19" s="413">
        <v>299</v>
      </c>
      <c r="K19" s="367">
        <f t="shared" si="0"/>
        <v>20.930000000000007</v>
      </c>
      <c r="L19" s="367">
        <f t="shared" si="1"/>
        <v>319.93</v>
      </c>
      <c r="M19" s="310">
        <v>319.93</v>
      </c>
      <c r="N19" s="64"/>
      <c r="O19" s="75" t="s">
        <v>2817</v>
      </c>
      <c r="Q19" s="7">
        <v>100</v>
      </c>
      <c r="R19" s="7">
        <f t="shared" si="2"/>
        <v>50</v>
      </c>
      <c r="S19" s="7">
        <f t="shared" si="3"/>
        <v>20</v>
      </c>
      <c r="T19" s="7">
        <f t="shared" si="4"/>
        <v>30</v>
      </c>
      <c r="V19" s="419" t="s">
        <v>52</v>
      </c>
      <c r="W19" s="420"/>
      <c r="X19" s="24"/>
      <c r="Y19" s="33"/>
      <c r="Z19" s="33"/>
      <c r="AA19" s="33"/>
      <c r="AB19" s="33"/>
    </row>
    <row r="20" spans="1:28" s="5" customFormat="1" ht="22.95" customHeight="1">
      <c r="A20" s="35">
        <v>18</v>
      </c>
      <c r="B20" s="363">
        <v>243954</v>
      </c>
      <c r="C20" s="69" t="s">
        <v>100</v>
      </c>
      <c r="D20" s="335" t="s">
        <v>4850</v>
      </c>
      <c r="E20" s="69" t="s">
        <v>4936</v>
      </c>
      <c r="F20" s="83" t="s">
        <v>4763</v>
      </c>
      <c r="G20" s="4" t="s">
        <v>5021</v>
      </c>
      <c r="H20" s="409" t="s">
        <v>71</v>
      </c>
      <c r="I20" s="10" t="s">
        <v>77</v>
      </c>
      <c r="J20" s="413">
        <v>299</v>
      </c>
      <c r="K20" s="367">
        <f t="shared" si="0"/>
        <v>20.930000000000007</v>
      </c>
      <c r="L20" s="367">
        <f t="shared" si="1"/>
        <v>319.93</v>
      </c>
      <c r="M20" s="310">
        <v>319.93</v>
      </c>
      <c r="N20" s="64"/>
      <c r="O20" s="77" t="s">
        <v>91</v>
      </c>
      <c r="Q20" s="7">
        <v>100</v>
      </c>
      <c r="R20" s="7">
        <f t="shared" si="2"/>
        <v>50</v>
      </c>
      <c r="S20" s="7">
        <f t="shared" si="3"/>
        <v>20</v>
      </c>
      <c r="T20" s="7">
        <f t="shared" si="4"/>
        <v>30</v>
      </c>
      <c r="V20" s="419" t="s">
        <v>1953</v>
      </c>
      <c r="W20" s="420"/>
      <c r="X20" s="24"/>
      <c r="Y20" s="33"/>
      <c r="Z20" s="33"/>
      <c r="AA20" s="33"/>
      <c r="AB20" s="33"/>
    </row>
    <row r="21" spans="1:28" s="5" customFormat="1" ht="22.95" customHeight="1">
      <c r="A21" s="35">
        <v>19</v>
      </c>
      <c r="B21" s="363">
        <v>243954</v>
      </c>
      <c r="C21" s="69" t="s">
        <v>262</v>
      </c>
      <c r="D21" s="335" t="s">
        <v>4851</v>
      </c>
      <c r="E21" s="69" t="s">
        <v>4937</v>
      </c>
      <c r="F21" s="83" t="s">
        <v>4764</v>
      </c>
      <c r="G21" s="4" t="s">
        <v>499</v>
      </c>
      <c r="H21" s="409" t="s">
        <v>71</v>
      </c>
      <c r="I21" s="10" t="s">
        <v>72</v>
      </c>
      <c r="J21" s="413">
        <v>299</v>
      </c>
      <c r="K21" s="367">
        <f t="shared" si="0"/>
        <v>20.930000000000007</v>
      </c>
      <c r="L21" s="367">
        <f t="shared" si="1"/>
        <v>319.93</v>
      </c>
      <c r="M21" s="310">
        <v>319.93</v>
      </c>
      <c r="N21" s="64"/>
      <c r="O21" s="75" t="s">
        <v>23</v>
      </c>
      <c r="Q21" s="7">
        <v>100</v>
      </c>
      <c r="R21" s="7">
        <f t="shared" si="2"/>
        <v>50</v>
      </c>
      <c r="S21" s="7">
        <f t="shared" si="3"/>
        <v>20</v>
      </c>
      <c r="T21" s="7">
        <f t="shared" si="4"/>
        <v>30</v>
      </c>
      <c r="V21" s="437" t="s">
        <v>1965</v>
      </c>
      <c r="W21" s="438"/>
      <c r="X21" s="24"/>
      <c r="Y21" s="33"/>
      <c r="Z21" s="33"/>
      <c r="AA21" s="33"/>
      <c r="AB21" s="33"/>
    </row>
    <row r="22" spans="1:28" s="5" customFormat="1" ht="22.95" customHeight="1">
      <c r="A22" s="35">
        <v>20</v>
      </c>
      <c r="B22" s="363">
        <v>243955</v>
      </c>
      <c r="C22" s="69" t="s">
        <v>100</v>
      </c>
      <c r="D22" s="335" t="s">
        <v>4852</v>
      </c>
      <c r="E22" s="69" t="s">
        <v>4938</v>
      </c>
      <c r="F22" s="83" t="s">
        <v>4765</v>
      </c>
      <c r="G22" s="4" t="s">
        <v>5021</v>
      </c>
      <c r="H22" s="409" t="s">
        <v>71</v>
      </c>
      <c r="I22" s="10" t="s">
        <v>99</v>
      </c>
      <c r="J22" s="413">
        <v>499</v>
      </c>
      <c r="K22" s="367">
        <f t="shared" si="0"/>
        <v>34.930000000000064</v>
      </c>
      <c r="L22" s="367">
        <f t="shared" si="1"/>
        <v>533.93000000000006</v>
      </c>
      <c r="M22" s="310">
        <v>533.92999999999995</v>
      </c>
      <c r="N22" s="64"/>
      <c r="O22" s="77" t="s">
        <v>91</v>
      </c>
      <c r="Q22" s="7">
        <v>100</v>
      </c>
      <c r="R22" s="7">
        <f t="shared" si="2"/>
        <v>50</v>
      </c>
      <c r="S22" s="7">
        <f t="shared" si="3"/>
        <v>20</v>
      </c>
      <c r="T22" s="7">
        <f t="shared" si="4"/>
        <v>30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363">
        <v>243955</v>
      </c>
      <c r="C23" s="69" t="s">
        <v>108</v>
      </c>
      <c r="D23" s="335" t="s">
        <v>4853</v>
      </c>
      <c r="E23" s="69" t="s">
        <v>4939</v>
      </c>
      <c r="F23" s="83" t="s">
        <v>4832</v>
      </c>
      <c r="G23" s="4" t="s">
        <v>5012</v>
      </c>
      <c r="H23" s="409" t="s">
        <v>71</v>
      </c>
      <c r="I23" s="10" t="s">
        <v>72</v>
      </c>
      <c r="J23" s="413">
        <v>399</v>
      </c>
      <c r="K23" s="367">
        <f t="shared" si="0"/>
        <v>27.930000000000007</v>
      </c>
      <c r="L23" s="367">
        <f t="shared" si="1"/>
        <v>426.93</v>
      </c>
      <c r="M23" s="310">
        <v>426.93</v>
      </c>
      <c r="N23" s="64"/>
      <c r="O23" s="75" t="s">
        <v>23</v>
      </c>
      <c r="Q23" s="7">
        <v>100</v>
      </c>
      <c r="R23" s="7">
        <f t="shared" si="2"/>
        <v>50</v>
      </c>
      <c r="S23" s="7">
        <f t="shared" si="3"/>
        <v>20</v>
      </c>
      <c r="T23" s="7">
        <f t="shared" si="4"/>
        <v>30</v>
      </c>
      <c r="V23" s="418" t="s">
        <v>29</v>
      </c>
      <c r="W23" s="418"/>
      <c r="X23" s="418"/>
      <c r="Y23" s="418"/>
      <c r="Z23" s="418"/>
      <c r="AA23" s="418"/>
      <c r="AB23" s="418"/>
    </row>
    <row r="24" spans="1:28" s="5" customFormat="1" ht="22.95" customHeight="1">
      <c r="A24" s="35">
        <v>22</v>
      </c>
      <c r="B24" s="363">
        <v>243955</v>
      </c>
      <c r="C24" s="69" t="s">
        <v>100</v>
      </c>
      <c r="D24" s="335" t="s">
        <v>4854</v>
      </c>
      <c r="E24" s="69" t="s">
        <v>4940</v>
      </c>
      <c r="F24" s="83" t="s">
        <v>4766</v>
      </c>
      <c r="G24" s="4" t="s">
        <v>5021</v>
      </c>
      <c r="H24" s="409" t="s">
        <v>71</v>
      </c>
      <c r="I24" s="10" t="s">
        <v>99</v>
      </c>
      <c r="J24" s="413">
        <v>499</v>
      </c>
      <c r="K24" s="367">
        <f t="shared" si="0"/>
        <v>34.930000000000064</v>
      </c>
      <c r="L24" s="367">
        <f t="shared" si="1"/>
        <v>533.93000000000006</v>
      </c>
      <c r="M24" s="310">
        <v>534</v>
      </c>
      <c r="N24" s="64"/>
      <c r="O24" s="77" t="s">
        <v>91</v>
      </c>
      <c r="Q24" s="7">
        <v>100</v>
      </c>
      <c r="R24" s="7">
        <f t="shared" si="2"/>
        <v>50</v>
      </c>
      <c r="S24" s="7">
        <f t="shared" si="3"/>
        <v>20</v>
      </c>
      <c r="T24" s="7">
        <f t="shared" si="4"/>
        <v>30</v>
      </c>
      <c r="V24" s="416" t="s">
        <v>30</v>
      </c>
      <c r="W24" s="416" t="s">
        <v>31</v>
      </c>
      <c r="X24" s="416" t="s">
        <v>32</v>
      </c>
      <c r="Y24" s="12" t="s">
        <v>33</v>
      </c>
      <c r="Z24" s="416" t="s">
        <v>34</v>
      </c>
      <c r="AA24" s="416" t="s">
        <v>18</v>
      </c>
      <c r="AB24" s="416" t="s">
        <v>35</v>
      </c>
    </row>
    <row r="25" spans="1:28" s="5" customFormat="1" ht="22.95" customHeight="1">
      <c r="A25" s="35">
        <v>23</v>
      </c>
      <c r="B25" s="363">
        <v>243955</v>
      </c>
      <c r="C25" s="69" t="s">
        <v>95</v>
      </c>
      <c r="D25" s="335" t="s">
        <v>4855</v>
      </c>
      <c r="E25" s="69" t="s">
        <v>4941</v>
      </c>
      <c r="F25" s="83" t="s">
        <v>4767</v>
      </c>
      <c r="G25" s="4" t="s">
        <v>98</v>
      </c>
      <c r="H25" s="409" t="s">
        <v>71</v>
      </c>
      <c r="I25" s="10" t="s">
        <v>72</v>
      </c>
      <c r="J25" s="413">
        <v>299</v>
      </c>
      <c r="K25" s="367">
        <f t="shared" si="0"/>
        <v>20.930000000000007</v>
      </c>
      <c r="L25" s="367">
        <f t="shared" si="1"/>
        <v>319.93</v>
      </c>
      <c r="M25" s="310">
        <v>319.93</v>
      </c>
      <c r="N25" s="64"/>
      <c r="O25" s="75" t="s">
        <v>23</v>
      </c>
      <c r="Q25" s="7">
        <v>100</v>
      </c>
      <c r="R25" s="7">
        <f t="shared" si="2"/>
        <v>50</v>
      </c>
      <c r="S25" s="7">
        <f t="shared" si="3"/>
        <v>20</v>
      </c>
      <c r="T25" s="7">
        <f t="shared" si="4"/>
        <v>30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645</v>
      </c>
      <c r="AB25" s="32">
        <f>SUM(AA25)</f>
        <v>645</v>
      </c>
    </row>
    <row r="26" spans="1:28" s="5" customFormat="1" ht="22.95" customHeight="1">
      <c r="A26" s="35">
        <v>24</v>
      </c>
      <c r="B26" s="363">
        <v>243955</v>
      </c>
      <c r="C26" s="69" t="s">
        <v>100</v>
      </c>
      <c r="D26" s="335" t="s">
        <v>4856</v>
      </c>
      <c r="E26" s="69" t="s">
        <v>4942</v>
      </c>
      <c r="F26" s="83" t="s">
        <v>4768</v>
      </c>
      <c r="G26" s="4" t="s">
        <v>5021</v>
      </c>
      <c r="H26" s="409" t="s">
        <v>71</v>
      </c>
      <c r="I26" s="10" t="s">
        <v>77</v>
      </c>
      <c r="J26" s="413">
        <v>299</v>
      </c>
      <c r="K26" s="367">
        <f t="shared" si="0"/>
        <v>20.930000000000007</v>
      </c>
      <c r="L26" s="367">
        <f t="shared" si="1"/>
        <v>319.93</v>
      </c>
      <c r="M26" s="310">
        <v>319.93</v>
      </c>
      <c r="N26" s="64"/>
      <c r="O26" s="75" t="s">
        <v>2817</v>
      </c>
      <c r="Q26" s="7">
        <v>100</v>
      </c>
      <c r="R26" s="7">
        <f t="shared" si="2"/>
        <v>50</v>
      </c>
      <c r="S26" s="7">
        <f t="shared" si="3"/>
        <v>20</v>
      </c>
      <c r="T26" s="7">
        <f t="shared" si="4"/>
        <v>30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2236</v>
      </c>
      <c r="AB26" s="32">
        <f t="shared" ref="AA26:AB35" si="5">SUM(AA26)</f>
        <v>2236</v>
      </c>
    </row>
    <row r="27" spans="1:28" s="5" customFormat="1" ht="22.95" customHeight="1">
      <c r="A27" s="35">
        <v>25</v>
      </c>
      <c r="B27" s="363">
        <v>243955</v>
      </c>
      <c r="C27" s="69" t="s">
        <v>100</v>
      </c>
      <c r="D27" s="335" t="s">
        <v>4857</v>
      </c>
      <c r="E27" s="69" t="s">
        <v>4943</v>
      </c>
      <c r="F27" s="83" t="s">
        <v>4769</v>
      </c>
      <c r="G27" s="4" t="s">
        <v>5021</v>
      </c>
      <c r="H27" s="409" t="s">
        <v>71</v>
      </c>
      <c r="I27" s="10" t="s">
        <v>2171</v>
      </c>
      <c r="J27" s="413">
        <v>799</v>
      </c>
      <c r="K27" s="367">
        <f t="shared" si="0"/>
        <v>55.930000000000064</v>
      </c>
      <c r="L27" s="367">
        <f t="shared" si="1"/>
        <v>854.93000000000006</v>
      </c>
      <c r="M27" s="310">
        <v>854.93</v>
      </c>
      <c r="N27" s="64"/>
      <c r="O27" s="75" t="s">
        <v>2817</v>
      </c>
      <c r="Q27" s="7">
        <v>100</v>
      </c>
      <c r="R27" s="7">
        <f t="shared" si="2"/>
        <v>50</v>
      </c>
      <c r="S27" s="7">
        <f t="shared" si="3"/>
        <v>20</v>
      </c>
      <c r="T27" s="7">
        <f t="shared" si="4"/>
        <v>30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1335</v>
      </c>
      <c r="AB27" s="32">
        <f t="shared" si="5"/>
        <v>1335</v>
      </c>
    </row>
    <row r="28" spans="1:28" s="5" customFormat="1" ht="22.95" customHeight="1">
      <c r="A28" s="35">
        <v>26</v>
      </c>
      <c r="B28" s="363">
        <v>243956</v>
      </c>
      <c r="C28" s="69" t="s">
        <v>262</v>
      </c>
      <c r="D28" s="335" t="s">
        <v>4858</v>
      </c>
      <c r="E28" s="69" t="s">
        <v>4944</v>
      </c>
      <c r="F28" s="83" t="s">
        <v>4770</v>
      </c>
      <c r="G28" s="4" t="s">
        <v>861</v>
      </c>
      <c r="H28" s="409" t="s">
        <v>71</v>
      </c>
      <c r="I28" s="10" t="s">
        <v>72</v>
      </c>
      <c r="J28" s="413">
        <v>299</v>
      </c>
      <c r="K28" s="367">
        <f t="shared" si="0"/>
        <v>20.930000000000007</v>
      </c>
      <c r="L28" s="367">
        <f t="shared" si="1"/>
        <v>319.93</v>
      </c>
      <c r="M28" s="310">
        <v>319.93</v>
      </c>
      <c r="N28" s="64"/>
      <c r="O28" s="75" t="s">
        <v>23</v>
      </c>
      <c r="Q28" s="7">
        <v>100</v>
      </c>
      <c r="R28" s="7">
        <f t="shared" si="2"/>
        <v>50</v>
      </c>
      <c r="S28" s="7">
        <f t="shared" si="3"/>
        <v>20</v>
      </c>
      <c r="T28" s="7">
        <f t="shared" si="4"/>
        <v>30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1365</v>
      </c>
      <c r="AB28" s="32">
        <f t="shared" si="5"/>
        <v>1365</v>
      </c>
    </row>
    <row r="29" spans="1:28" s="5" customFormat="1" ht="22.95" customHeight="1">
      <c r="A29" s="35">
        <v>27</v>
      </c>
      <c r="B29" s="363">
        <v>243956</v>
      </c>
      <c r="C29" s="69" t="s">
        <v>100</v>
      </c>
      <c r="D29" s="335" t="s">
        <v>4859</v>
      </c>
      <c r="E29" s="69" t="s">
        <v>4945</v>
      </c>
      <c r="F29" s="83" t="s">
        <v>4771</v>
      </c>
      <c r="G29" s="4" t="s">
        <v>5021</v>
      </c>
      <c r="H29" s="409" t="s">
        <v>71</v>
      </c>
      <c r="I29" s="10" t="s">
        <v>77</v>
      </c>
      <c r="J29" s="413">
        <v>299</v>
      </c>
      <c r="K29" s="367">
        <f t="shared" si="0"/>
        <v>20.930000000000007</v>
      </c>
      <c r="L29" s="367">
        <f t="shared" si="1"/>
        <v>319.93</v>
      </c>
      <c r="M29" s="310">
        <v>320</v>
      </c>
      <c r="N29" s="64"/>
      <c r="O29" s="75" t="s">
        <v>23</v>
      </c>
      <c r="Q29" s="7">
        <v>100</v>
      </c>
      <c r="R29" s="7">
        <f t="shared" si="2"/>
        <v>50</v>
      </c>
      <c r="S29" s="7">
        <f t="shared" si="3"/>
        <v>20</v>
      </c>
      <c r="T29" s="7">
        <f t="shared" si="4"/>
        <v>30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159</v>
      </c>
      <c r="AB29" s="32">
        <f t="shared" si="5"/>
        <v>159</v>
      </c>
    </row>
    <row r="30" spans="1:28" s="5" customFormat="1" ht="22.95" customHeight="1">
      <c r="A30" s="35">
        <v>28</v>
      </c>
      <c r="B30" s="363">
        <v>243956</v>
      </c>
      <c r="C30" s="69" t="s">
        <v>100</v>
      </c>
      <c r="D30" s="335" t="s">
        <v>4860</v>
      </c>
      <c r="E30" s="69" t="s">
        <v>4946</v>
      </c>
      <c r="F30" s="83" t="s">
        <v>4772</v>
      </c>
      <c r="G30" s="4" t="s">
        <v>5021</v>
      </c>
      <c r="H30" s="409" t="s">
        <v>71</v>
      </c>
      <c r="I30" s="10" t="s">
        <v>109</v>
      </c>
      <c r="J30" s="413">
        <v>499</v>
      </c>
      <c r="K30" s="367">
        <f t="shared" si="0"/>
        <v>34.930000000000064</v>
      </c>
      <c r="L30" s="367">
        <f t="shared" si="1"/>
        <v>533.93000000000006</v>
      </c>
      <c r="M30" s="310">
        <v>640.92999999999995</v>
      </c>
      <c r="N30" s="64"/>
      <c r="O30" s="77" t="s">
        <v>91</v>
      </c>
      <c r="Q30" s="7">
        <v>100</v>
      </c>
      <c r="R30" s="7">
        <f t="shared" si="2"/>
        <v>50</v>
      </c>
      <c r="S30" s="7">
        <f t="shared" si="3"/>
        <v>20</v>
      </c>
      <c r="T30" s="7">
        <f t="shared" si="4"/>
        <v>30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2860</v>
      </c>
      <c r="AB30" s="32">
        <f t="shared" si="5"/>
        <v>2860</v>
      </c>
    </row>
    <row r="31" spans="1:28" s="5" customFormat="1" ht="22.95" customHeight="1">
      <c r="A31" s="35">
        <v>29</v>
      </c>
      <c r="B31" s="363">
        <v>243956</v>
      </c>
      <c r="C31" s="69" t="s">
        <v>100</v>
      </c>
      <c r="D31" s="335" t="s">
        <v>4861</v>
      </c>
      <c r="E31" s="69" t="s">
        <v>4947</v>
      </c>
      <c r="F31" s="83" t="s">
        <v>4773</v>
      </c>
      <c r="G31" s="4" t="s">
        <v>5021</v>
      </c>
      <c r="H31" s="409" t="s">
        <v>71</v>
      </c>
      <c r="I31" s="10" t="s">
        <v>77</v>
      </c>
      <c r="J31" s="413">
        <v>299</v>
      </c>
      <c r="K31" s="367">
        <f t="shared" si="0"/>
        <v>20.930000000000007</v>
      </c>
      <c r="L31" s="367">
        <f t="shared" si="1"/>
        <v>319.93</v>
      </c>
      <c r="M31" s="310">
        <v>319.93</v>
      </c>
      <c r="N31" s="64"/>
      <c r="O31" s="75" t="s">
        <v>23</v>
      </c>
      <c r="Q31" s="7">
        <v>100</v>
      </c>
      <c r="R31" s="7">
        <f t="shared" si="2"/>
        <v>50</v>
      </c>
      <c r="S31" s="7">
        <f t="shared" si="3"/>
        <v>20</v>
      </c>
      <c r="T31" s="7">
        <f t="shared" si="4"/>
        <v>30</v>
      </c>
      <c r="V31" s="30">
        <v>7</v>
      </c>
      <c r="W31" s="25" t="s">
        <v>19</v>
      </c>
      <c r="X31" s="251" t="s">
        <v>46</v>
      </c>
      <c r="Y31" s="35" t="s">
        <v>47</v>
      </c>
      <c r="Z31" s="35" t="s">
        <v>38</v>
      </c>
      <c r="AA31" s="32">
        <f t="shared" si="5"/>
        <v>0</v>
      </c>
      <c r="AB31" s="32">
        <f t="shared" si="5"/>
        <v>0</v>
      </c>
    </row>
    <row r="32" spans="1:28" s="5" customFormat="1" ht="22.95" customHeight="1">
      <c r="A32" s="35">
        <v>30</v>
      </c>
      <c r="B32" s="363">
        <v>243956</v>
      </c>
      <c r="C32" s="69" t="s">
        <v>100</v>
      </c>
      <c r="D32" s="335" t="s">
        <v>4862</v>
      </c>
      <c r="E32" s="69" t="s">
        <v>4948</v>
      </c>
      <c r="F32" s="83" t="s">
        <v>4774</v>
      </c>
      <c r="G32" s="4" t="s">
        <v>5021</v>
      </c>
      <c r="H32" s="409" t="s">
        <v>71</v>
      </c>
      <c r="I32" s="10" t="s">
        <v>77</v>
      </c>
      <c r="J32" s="413">
        <v>299</v>
      </c>
      <c r="K32" s="367">
        <f t="shared" si="0"/>
        <v>20.930000000000007</v>
      </c>
      <c r="L32" s="367">
        <f t="shared" si="1"/>
        <v>319.93</v>
      </c>
      <c r="M32" s="310">
        <v>319.93</v>
      </c>
      <c r="N32" s="64"/>
      <c r="O32" s="75" t="s">
        <v>2817</v>
      </c>
      <c r="Q32" s="7">
        <v>100</v>
      </c>
      <c r="R32" s="7">
        <f t="shared" si="2"/>
        <v>50</v>
      </c>
      <c r="S32" s="7">
        <f t="shared" si="3"/>
        <v>20</v>
      </c>
      <c r="T32" s="7">
        <f t="shared" si="4"/>
        <v>30</v>
      </c>
      <c r="V32" s="30">
        <v>8</v>
      </c>
      <c r="W32" s="13" t="s">
        <v>52</v>
      </c>
      <c r="X32" s="252" t="s">
        <v>1966</v>
      </c>
      <c r="Y32" s="35" t="s">
        <v>54</v>
      </c>
      <c r="Z32" s="35" t="s">
        <v>38</v>
      </c>
      <c r="AA32" s="32">
        <f t="shared" si="5"/>
        <v>0</v>
      </c>
      <c r="AB32" s="32">
        <f t="shared" si="5"/>
        <v>0</v>
      </c>
    </row>
    <row r="33" spans="1:28" s="5" customFormat="1" ht="22.95" customHeight="1">
      <c r="A33" s="35">
        <v>31</v>
      </c>
      <c r="B33" s="363">
        <v>243956</v>
      </c>
      <c r="C33" s="69" t="s">
        <v>100</v>
      </c>
      <c r="D33" s="335" t="s">
        <v>4863</v>
      </c>
      <c r="E33" s="69" t="s">
        <v>4949</v>
      </c>
      <c r="F33" s="83" t="s">
        <v>4775</v>
      </c>
      <c r="G33" s="4" t="s">
        <v>5021</v>
      </c>
      <c r="H33" s="409" t="s">
        <v>71</v>
      </c>
      <c r="I33" s="10" t="s">
        <v>77</v>
      </c>
      <c r="J33" s="413">
        <v>299</v>
      </c>
      <c r="K33" s="367">
        <f t="shared" si="0"/>
        <v>20.930000000000007</v>
      </c>
      <c r="L33" s="367">
        <f t="shared" si="1"/>
        <v>319.93</v>
      </c>
      <c r="M33" s="310">
        <v>319.93</v>
      </c>
      <c r="N33" s="64"/>
      <c r="O33" s="77" t="s">
        <v>91</v>
      </c>
      <c r="Q33" s="7">
        <v>100</v>
      </c>
      <c r="R33" s="7">
        <f t="shared" si="2"/>
        <v>50</v>
      </c>
      <c r="S33" s="7">
        <f t="shared" si="3"/>
        <v>20</v>
      </c>
      <c r="T33" s="7">
        <f t="shared" si="4"/>
        <v>30</v>
      </c>
      <c r="V33" s="30">
        <v>9</v>
      </c>
      <c r="W33" s="25" t="s">
        <v>1953</v>
      </c>
      <c r="X33" s="252" t="s">
        <v>1967</v>
      </c>
      <c r="Y33" s="35" t="s">
        <v>1968</v>
      </c>
      <c r="Z33" s="35" t="s">
        <v>38</v>
      </c>
      <c r="AA33" s="32">
        <f t="shared" si="5"/>
        <v>0</v>
      </c>
      <c r="AB33" s="32">
        <f t="shared" si="5"/>
        <v>0</v>
      </c>
    </row>
    <row r="34" spans="1:28" s="5" customFormat="1" ht="22.95" customHeight="1">
      <c r="A34" s="35">
        <v>32</v>
      </c>
      <c r="B34" s="363">
        <v>243956</v>
      </c>
      <c r="C34" s="69" t="s">
        <v>100</v>
      </c>
      <c r="D34" s="335" t="s">
        <v>4864</v>
      </c>
      <c r="E34" s="69" t="s">
        <v>4950</v>
      </c>
      <c r="F34" s="83" t="s">
        <v>4776</v>
      </c>
      <c r="G34" s="4" t="s">
        <v>5021</v>
      </c>
      <c r="H34" s="409" t="s">
        <v>71</v>
      </c>
      <c r="I34" s="10" t="s">
        <v>77</v>
      </c>
      <c r="J34" s="413">
        <v>299</v>
      </c>
      <c r="K34" s="367">
        <f t="shared" si="0"/>
        <v>20.930000000000007</v>
      </c>
      <c r="L34" s="367">
        <f t="shared" si="1"/>
        <v>319.93</v>
      </c>
      <c r="M34" s="310">
        <v>319.93</v>
      </c>
      <c r="N34" s="64"/>
      <c r="O34" s="77" t="s">
        <v>91</v>
      </c>
      <c r="Q34" s="7">
        <v>100</v>
      </c>
      <c r="R34" s="7">
        <f t="shared" si="2"/>
        <v>50</v>
      </c>
      <c r="S34" s="7">
        <f t="shared" si="3"/>
        <v>20</v>
      </c>
      <c r="T34" s="7">
        <f t="shared" si="4"/>
        <v>30</v>
      </c>
      <c r="V34" s="30">
        <v>10</v>
      </c>
      <c r="W34" s="252" t="s">
        <v>1965</v>
      </c>
      <c r="X34" s="252" t="s">
        <v>1969</v>
      </c>
      <c r="Y34" s="35" t="s">
        <v>1970</v>
      </c>
      <c r="Z34" s="35" t="s">
        <v>38</v>
      </c>
      <c r="AA34" s="32">
        <f t="shared" si="5"/>
        <v>0</v>
      </c>
      <c r="AB34" s="32">
        <f t="shared" si="5"/>
        <v>0</v>
      </c>
    </row>
    <row r="35" spans="1:28" s="5" customFormat="1" ht="22.95" customHeight="1" thickBot="1">
      <c r="A35" s="35">
        <v>33</v>
      </c>
      <c r="B35" s="363">
        <v>243958</v>
      </c>
      <c r="C35" s="69" t="s">
        <v>100</v>
      </c>
      <c r="D35" s="335" t="s">
        <v>4865</v>
      </c>
      <c r="E35" s="335" t="s">
        <v>4951</v>
      </c>
      <c r="F35" s="83" t="s">
        <v>4777</v>
      </c>
      <c r="G35" s="4" t="s">
        <v>5021</v>
      </c>
      <c r="H35" s="409" t="s">
        <v>71</v>
      </c>
      <c r="I35" s="10" t="s">
        <v>99</v>
      </c>
      <c r="J35" s="413">
        <v>499</v>
      </c>
      <c r="K35" s="367">
        <f t="shared" si="0"/>
        <v>34.930000000000064</v>
      </c>
      <c r="L35" s="367">
        <f t="shared" si="1"/>
        <v>533.93000000000006</v>
      </c>
      <c r="M35" s="310">
        <v>961.08</v>
      </c>
      <c r="N35" s="64"/>
      <c r="O35" s="77" t="s">
        <v>91</v>
      </c>
      <c r="Q35" s="7">
        <v>100</v>
      </c>
      <c r="R35" s="7">
        <f t="shared" si="2"/>
        <v>50</v>
      </c>
      <c r="S35" s="7">
        <f t="shared" si="3"/>
        <v>20</v>
      </c>
      <c r="T35" s="7">
        <f t="shared" si="4"/>
        <v>30</v>
      </c>
      <c r="V35" s="19"/>
      <c r="W35" s="19"/>
      <c r="X35" s="19"/>
      <c r="Y35" s="19"/>
      <c r="Z35" s="19"/>
      <c r="AA35" s="247">
        <f>SUM(AA25:AA34)</f>
        <v>8600</v>
      </c>
      <c r="AB35" s="247">
        <f t="shared" si="5"/>
        <v>8600</v>
      </c>
    </row>
    <row r="36" spans="1:28" s="5" customFormat="1" ht="22.95" customHeight="1" thickTop="1">
      <c r="A36" s="35">
        <v>34</v>
      </c>
      <c r="B36" s="363">
        <v>243958</v>
      </c>
      <c r="C36" s="69" t="s">
        <v>100</v>
      </c>
      <c r="D36" s="335" t="s">
        <v>4866</v>
      </c>
      <c r="E36" s="335" t="s">
        <v>4952</v>
      </c>
      <c r="F36" s="83" t="s">
        <v>4778</v>
      </c>
      <c r="G36" s="4" t="s">
        <v>5021</v>
      </c>
      <c r="H36" s="409" t="s">
        <v>71</v>
      </c>
      <c r="I36" s="10" t="s">
        <v>5002</v>
      </c>
      <c r="J36" s="413">
        <v>799</v>
      </c>
      <c r="K36" s="367">
        <f t="shared" si="0"/>
        <v>55.930000000000064</v>
      </c>
      <c r="L36" s="367">
        <f t="shared" si="1"/>
        <v>854.93000000000006</v>
      </c>
      <c r="M36" s="310">
        <v>854.93</v>
      </c>
      <c r="N36" s="64"/>
      <c r="O36" s="75" t="s">
        <v>2817</v>
      </c>
      <c r="Q36" s="7">
        <v>100</v>
      </c>
      <c r="R36" s="7">
        <f t="shared" si="2"/>
        <v>50</v>
      </c>
      <c r="S36" s="7">
        <f t="shared" si="3"/>
        <v>20</v>
      </c>
      <c r="T36" s="7">
        <f t="shared" si="4"/>
        <v>30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5">
        <v>35</v>
      </c>
      <c r="B37" s="363">
        <v>243958</v>
      </c>
      <c r="C37" s="69" t="s">
        <v>263</v>
      </c>
      <c r="D37" s="335" t="s">
        <v>4867</v>
      </c>
      <c r="E37" s="335" t="s">
        <v>4953</v>
      </c>
      <c r="F37" s="83" t="s">
        <v>4779</v>
      </c>
      <c r="G37" s="4" t="s">
        <v>5013</v>
      </c>
      <c r="H37" s="409" t="s">
        <v>71</v>
      </c>
      <c r="I37" s="10" t="s">
        <v>72</v>
      </c>
      <c r="J37" s="413">
        <v>299</v>
      </c>
      <c r="K37" s="367">
        <f t="shared" si="0"/>
        <v>20.930000000000007</v>
      </c>
      <c r="L37" s="367">
        <f t="shared" si="1"/>
        <v>319.93</v>
      </c>
      <c r="M37" s="310">
        <v>320</v>
      </c>
      <c r="N37" s="64"/>
      <c r="O37" s="407" t="s">
        <v>489</v>
      </c>
      <c r="Q37" s="7">
        <v>100</v>
      </c>
      <c r="R37" s="7">
        <f t="shared" si="2"/>
        <v>50</v>
      </c>
      <c r="S37" s="7">
        <f t="shared" si="3"/>
        <v>20</v>
      </c>
      <c r="T37" s="7">
        <f t="shared" si="4"/>
        <v>30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5">
        <v>36</v>
      </c>
      <c r="B38" s="363">
        <v>243958</v>
      </c>
      <c r="C38" s="69" t="s">
        <v>100</v>
      </c>
      <c r="D38" s="335" t="s">
        <v>4868</v>
      </c>
      <c r="E38" s="335" t="s">
        <v>4954</v>
      </c>
      <c r="F38" s="83" t="s">
        <v>4780</v>
      </c>
      <c r="G38" s="4" t="s">
        <v>5021</v>
      </c>
      <c r="H38" s="409" t="s">
        <v>71</v>
      </c>
      <c r="I38" s="10" t="s">
        <v>77</v>
      </c>
      <c r="J38" s="413">
        <v>299</v>
      </c>
      <c r="K38" s="367">
        <f t="shared" si="0"/>
        <v>20.930000000000007</v>
      </c>
      <c r="L38" s="367">
        <f t="shared" si="1"/>
        <v>319.93</v>
      </c>
      <c r="M38" s="310">
        <v>575.88</v>
      </c>
      <c r="N38" s="64"/>
      <c r="O38" s="75" t="s">
        <v>2817</v>
      </c>
      <c r="Q38" s="7">
        <v>100</v>
      </c>
      <c r="R38" s="7">
        <f t="shared" si="2"/>
        <v>50</v>
      </c>
      <c r="S38" s="7">
        <f t="shared" si="3"/>
        <v>20</v>
      </c>
      <c r="T38" s="7">
        <f t="shared" si="4"/>
        <v>30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5">
        <v>37</v>
      </c>
      <c r="B39" s="363">
        <v>243959</v>
      </c>
      <c r="C39" s="69" t="s">
        <v>100</v>
      </c>
      <c r="D39" s="335" t="s">
        <v>4869</v>
      </c>
      <c r="E39" s="335" t="s">
        <v>4955</v>
      </c>
      <c r="F39" s="83" t="s">
        <v>4781</v>
      </c>
      <c r="G39" s="4" t="s">
        <v>5021</v>
      </c>
      <c r="H39" s="409" t="s">
        <v>71</v>
      </c>
      <c r="I39" s="10" t="s">
        <v>77</v>
      </c>
      <c r="J39" s="413">
        <v>299</v>
      </c>
      <c r="K39" s="367">
        <f t="shared" si="0"/>
        <v>20.930000000000007</v>
      </c>
      <c r="L39" s="367">
        <f t="shared" si="1"/>
        <v>319.93</v>
      </c>
      <c r="M39" s="310">
        <v>565.22</v>
      </c>
      <c r="N39" s="64"/>
      <c r="O39" s="75" t="s">
        <v>2817</v>
      </c>
      <c r="Q39" s="7">
        <v>100</v>
      </c>
      <c r="R39" s="7">
        <f t="shared" si="2"/>
        <v>50</v>
      </c>
      <c r="S39" s="7">
        <f t="shared" si="3"/>
        <v>20</v>
      </c>
      <c r="T39" s="7">
        <f t="shared" si="4"/>
        <v>30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5">
        <v>38</v>
      </c>
      <c r="B40" s="363">
        <v>243959</v>
      </c>
      <c r="C40" s="69" t="s">
        <v>100</v>
      </c>
      <c r="D40" s="335" t="s">
        <v>4870</v>
      </c>
      <c r="E40" s="335" t="s">
        <v>4956</v>
      </c>
      <c r="F40" s="83" t="s">
        <v>4782</v>
      </c>
      <c r="G40" s="4" t="s">
        <v>5021</v>
      </c>
      <c r="H40" s="409" t="s">
        <v>71</v>
      </c>
      <c r="I40" s="10" t="s">
        <v>99</v>
      </c>
      <c r="J40" s="413">
        <v>499</v>
      </c>
      <c r="K40" s="367">
        <f t="shared" si="0"/>
        <v>34.930000000000064</v>
      </c>
      <c r="L40" s="367">
        <f t="shared" si="1"/>
        <v>533.93000000000006</v>
      </c>
      <c r="M40" s="310">
        <v>943.28</v>
      </c>
      <c r="N40" s="64"/>
      <c r="O40" s="75" t="s">
        <v>2817</v>
      </c>
      <c r="Q40" s="7">
        <v>100</v>
      </c>
      <c r="R40" s="7">
        <f t="shared" si="2"/>
        <v>50</v>
      </c>
      <c r="S40" s="7">
        <f t="shared" si="3"/>
        <v>20</v>
      </c>
      <c r="T40" s="7">
        <f t="shared" si="4"/>
        <v>30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5">
        <v>39</v>
      </c>
      <c r="B41" s="363">
        <v>243959</v>
      </c>
      <c r="C41" s="69" t="s">
        <v>100</v>
      </c>
      <c r="D41" s="335" t="s">
        <v>4871</v>
      </c>
      <c r="E41" s="335" t="s">
        <v>4957</v>
      </c>
      <c r="F41" s="83" t="s">
        <v>4783</v>
      </c>
      <c r="G41" s="4" t="s">
        <v>5021</v>
      </c>
      <c r="H41" s="409" t="s">
        <v>71</v>
      </c>
      <c r="I41" s="10" t="s">
        <v>77</v>
      </c>
      <c r="J41" s="413">
        <v>299</v>
      </c>
      <c r="K41" s="367">
        <f t="shared" si="0"/>
        <v>20.930000000000007</v>
      </c>
      <c r="L41" s="367">
        <f t="shared" si="1"/>
        <v>319.93</v>
      </c>
      <c r="M41" s="310">
        <v>565.11</v>
      </c>
      <c r="N41" s="64"/>
      <c r="O41" s="75" t="s">
        <v>23</v>
      </c>
      <c r="Q41" s="7">
        <v>100</v>
      </c>
      <c r="R41" s="7">
        <f t="shared" si="2"/>
        <v>50</v>
      </c>
      <c r="S41" s="7">
        <f t="shared" si="3"/>
        <v>20</v>
      </c>
      <c r="T41" s="7">
        <f t="shared" si="4"/>
        <v>30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5">
        <v>40</v>
      </c>
      <c r="B42" s="363">
        <v>243959</v>
      </c>
      <c r="C42" s="69" t="s">
        <v>100</v>
      </c>
      <c r="D42" s="335" t="s">
        <v>4872</v>
      </c>
      <c r="E42" s="335" t="s">
        <v>4958</v>
      </c>
      <c r="F42" s="83" t="s">
        <v>4784</v>
      </c>
      <c r="G42" s="4" t="s">
        <v>5021</v>
      </c>
      <c r="H42" s="409" t="s">
        <v>71</v>
      </c>
      <c r="I42" s="10" t="s">
        <v>109</v>
      </c>
      <c r="J42" s="413">
        <v>599</v>
      </c>
      <c r="K42" s="367">
        <f t="shared" si="0"/>
        <v>41.930000000000064</v>
      </c>
      <c r="L42" s="367">
        <f t="shared" si="1"/>
        <v>640.93000000000006</v>
      </c>
      <c r="M42" s="310">
        <v>1132.32</v>
      </c>
      <c r="N42" s="64"/>
      <c r="O42" s="77" t="s">
        <v>91</v>
      </c>
      <c r="Q42" s="7">
        <v>100</v>
      </c>
      <c r="R42" s="7">
        <f t="shared" si="2"/>
        <v>50</v>
      </c>
      <c r="S42" s="7">
        <f t="shared" si="3"/>
        <v>20</v>
      </c>
      <c r="T42" s="7">
        <f t="shared" si="4"/>
        <v>30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5">
        <v>41</v>
      </c>
      <c r="B43" s="363">
        <v>243959</v>
      </c>
      <c r="C43" s="69" t="s">
        <v>68</v>
      </c>
      <c r="D43" s="335" t="s">
        <v>4873</v>
      </c>
      <c r="E43" s="335" t="s">
        <v>4959</v>
      </c>
      <c r="F43" s="83" t="s">
        <v>4785</v>
      </c>
      <c r="G43" s="4" t="s">
        <v>5014</v>
      </c>
      <c r="H43" s="409" t="s">
        <v>71</v>
      </c>
      <c r="I43" s="10" t="s">
        <v>77</v>
      </c>
      <c r="J43" s="413">
        <v>299</v>
      </c>
      <c r="K43" s="367">
        <f t="shared" si="0"/>
        <v>20.930000000000007</v>
      </c>
      <c r="L43" s="367">
        <f t="shared" si="1"/>
        <v>319.93</v>
      </c>
      <c r="M43" s="310">
        <v>565.11</v>
      </c>
      <c r="N43" s="64"/>
      <c r="O43" s="75" t="s">
        <v>23</v>
      </c>
      <c r="Q43" s="7">
        <v>100</v>
      </c>
      <c r="R43" s="7">
        <f t="shared" si="2"/>
        <v>50</v>
      </c>
      <c r="S43" s="7">
        <f t="shared" si="3"/>
        <v>20</v>
      </c>
      <c r="T43" s="7">
        <f t="shared" si="4"/>
        <v>30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5">
        <v>42</v>
      </c>
      <c r="B44" s="363">
        <v>243959</v>
      </c>
      <c r="C44" s="69" t="s">
        <v>100</v>
      </c>
      <c r="D44" s="335" t="s">
        <v>4874</v>
      </c>
      <c r="E44" s="325" t="s">
        <v>4960</v>
      </c>
      <c r="F44" s="83" t="s">
        <v>4786</v>
      </c>
      <c r="G44" s="4" t="s">
        <v>5021</v>
      </c>
      <c r="H44" s="409" t="s">
        <v>71</v>
      </c>
      <c r="I44" s="10" t="s">
        <v>77</v>
      </c>
      <c r="J44" s="413">
        <v>299</v>
      </c>
      <c r="K44" s="367">
        <f t="shared" si="0"/>
        <v>20.930000000000007</v>
      </c>
      <c r="L44" s="367">
        <f t="shared" si="1"/>
        <v>319.93</v>
      </c>
      <c r="M44" s="310">
        <v>565.22</v>
      </c>
      <c r="N44" s="64"/>
      <c r="O44" s="75" t="s">
        <v>2817</v>
      </c>
      <c r="Q44" s="7">
        <v>100</v>
      </c>
      <c r="R44" s="7">
        <f t="shared" si="2"/>
        <v>50</v>
      </c>
      <c r="S44" s="7">
        <f t="shared" si="3"/>
        <v>20</v>
      </c>
      <c r="T44" s="7">
        <f t="shared" si="4"/>
        <v>30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5">
        <v>43</v>
      </c>
      <c r="B45" s="363">
        <v>243959</v>
      </c>
      <c r="C45" s="69" t="s">
        <v>3544</v>
      </c>
      <c r="D45" s="335" t="s">
        <v>4875</v>
      </c>
      <c r="E45" s="335" t="s">
        <v>4961</v>
      </c>
      <c r="F45" s="83" t="s">
        <v>4787</v>
      </c>
      <c r="G45" s="4" t="s">
        <v>5015</v>
      </c>
      <c r="H45" s="409" t="s">
        <v>71</v>
      </c>
      <c r="I45" s="10" t="s">
        <v>5003</v>
      </c>
      <c r="J45" s="413">
        <v>799</v>
      </c>
      <c r="K45" s="367">
        <f t="shared" si="0"/>
        <v>55.930000000000064</v>
      </c>
      <c r="L45" s="367">
        <f t="shared" si="1"/>
        <v>854.93000000000006</v>
      </c>
      <c r="M45" s="310">
        <v>1510.58</v>
      </c>
      <c r="N45" s="64"/>
      <c r="O45" s="77" t="s">
        <v>91</v>
      </c>
      <c r="Q45" s="7">
        <v>100</v>
      </c>
      <c r="R45" s="7">
        <f t="shared" si="2"/>
        <v>50</v>
      </c>
      <c r="S45" s="7">
        <f t="shared" si="3"/>
        <v>20</v>
      </c>
      <c r="T45" s="7">
        <f t="shared" si="4"/>
        <v>30</v>
      </c>
      <c r="V45" s="19"/>
      <c r="W45" s="19"/>
      <c r="X45" s="19"/>
      <c r="Y45" s="19"/>
      <c r="Z45" s="19"/>
      <c r="AA45" s="95"/>
      <c r="AB45" s="95"/>
    </row>
    <row r="46" spans="1:28" s="5" customFormat="1" ht="22.95" customHeight="1">
      <c r="A46" s="35">
        <v>44</v>
      </c>
      <c r="B46" s="363">
        <v>243959</v>
      </c>
      <c r="C46" s="69" t="s">
        <v>100</v>
      </c>
      <c r="D46" s="335" t="s">
        <v>4876</v>
      </c>
      <c r="E46" s="335" t="s">
        <v>4962</v>
      </c>
      <c r="F46" s="83" t="s">
        <v>4788</v>
      </c>
      <c r="G46" s="4" t="s">
        <v>5021</v>
      </c>
      <c r="H46" s="409" t="s">
        <v>71</v>
      </c>
      <c r="I46" s="10" t="s">
        <v>72</v>
      </c>
      <c r="J46" s="413">
        <v>399</v>
      </c>
      <c r="K46" s="367">
        <f t="shared" si="0"/>
        <v>27.930000000000007</v>
      </c>
      <c r="L46" s="367">
        <f t="shared" si="1"/>
        <v>426.93</v>
      </c>
      <c r="M46" s="310">
        <v>755</v>
      </c>
      <c r="N46" s="64"/>
      <c r="O46" s="75" t="s">
        <v>2817</v>
      </c>
      <c r="Q46" s="7">
        <v>100</v>
      </c>
      <c r="R46" s="7">
        <f t="shared" si="2"/>
        <v>50</v>
      </c>
      <c r="S46" s="7">
        <f t="shared" si="3"/>
        <v>20</v>
      </c>
      <c r="T46" s="7">
        <f t="shared" si="4"/>
        <v>30</v>
      </c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35">
        <v>45</v>
      </c>
      <c r="B47" s="363">
        <v>243961</v>
      </c>
      <c r="C47" s="69" t="s">
        <v>260</v>
      </c>
      <c r="D47" s="335" t="s">
        <v>4877</v>
      </c>
      <c r="E47" s="69" t="s">
        <v>4963</v>
      </c>
      <c r="F47" s="83" t="s">
        <v>4789</v>
      </c>
      <c r="G47" s="325" t="s">
        <v>5017</v>
      </c>
      <c r="H47" s="144" t="s">
        <v>71</v>
      </c>
      <c r="I47" s="69" t="s">
        <v>72</v>
      </c>
      <c r="J47" s="413">
        <v>299</v>
      </c>
      <c r="K47" s="367">
        <f t="shared" si="0"/>
        <v>20.930000000000007</v>
      </c>
      <c r="L47" s="367">
        <f t="shared" si="1"/>
        <v>319.93</v>
      </c>
      <c r="M47" s="310">
        <v>544</v>
      </c>
      <c r="N47" s="64"/>
      <c r="O47" s="151" t="s">
        <v>91</v>
      </c>
      <c r="Q47" s="7">
        <v>100</v>
      </c>
      <c r="R47" s="7">
        <f t="shared" si="2"/>
        <v>50</v>
      </c>
      <c r="S47" s="7">
        <f t="shared" si="3"/>
        <v>20</v>
      </c>
      <c r="T47" s="7">
        <f t="shared" si="4"/>
        <v>30</v>
      </c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5">
        <v>46</v>
      </c>
      <c r="B48" s="363">
        <v>243961</v>
      </c>
      <c r="C48" s="69" t="s">
        <v>262</v>
      </c>
      <c r="D48" s="335" t="s">
        <v>4878</v>
      </c>
      <c r="E48" s="69" t="s">
        <v>4964</v>
      </c>
      <c r="F48" s="83" t="s">
        <v>4790</v>
      </c>
      <c r="G48" s="325" t="s">
        <v>5016</v>
      </c>
      <c r="H48" s="144" t="s">
        <v>71</v>
      </c>
      <c r="I48" s="69" t="s">
        <v>77</v>
      </c>
      <c r="J48" s="413">
        <v>299</v>
      </c>
      <c r="K48" s="367">
        <f t="shared" si="0"/>
        <v>20.930000000000007</v>
      </c>
      <c r="L48" s="367">
        <f t="shared" si="1"/>
        <v>319.93</v>
      </c>
      <c r="M48" s="310">
        <v>544</v>
      </c>
      <c r="N48" s="64"/>
      <c r="O48" s="252" t="s">
        <v>23</v>
      </c>
      <c r="Q48" s="7">
        <v>100</v>
      </c>
      <c r="R48" s="7">
        <f t="shared" si="2"/>
        <v>50</v>
      </c>
      <c r="S48" s="7">
        <f t="shared" si="3"/>
        <v>20</v>
      </c>
      <c r="T48" s="7">
        <f t="shared" si="4"/>
        <v>30</v>
      </c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5">
        <v>47</v>
      </c>
      <c r="B49" s="363">
        <v>243961</v>
      </c>
      <c r="C49" s="69" t="s">
        <v>100</v>
      </c>
      <c r="D49" s="335" t="s">
        <v>4879</v>
      </c>
      <c r="E49" s="69" t="s">
        <v>4965</v>
      </c>
      <c r="F49" s="83" t="s">
        <v>4791</v>
      </c>
      <c r="G49" s="325" t="s">
        <v>5021</v>
      </c>
      <c r="H49" s="144" t="s">
        <v>71</v>
      </c>
      <c r="I49" s="69" t="s">
        <v>77</v>
      </c>
      <c r="J49" s="413">
        <v>299</v>
      </c>
      <c r="K49" s="367">
        <f t="shared" si="0"/>
        <v>20.930000000000007</v>
      </c>
      <c r="L49" s="367">
        <f t="shared" si="1"/>
        <v>319.93</v>
      </c>
      <c r="M49" s="310">
        <v>543.88</v>
      </c>
      <c r="N49" s="64"/>
      <c r="O49" s="252" t="s">
        <v>2817</v>
      </c>
      <c r="Q49" s="7">
        <v>100</v>
      </c>
      <c r="R49" s="7">
        <f t="shared" si="2"/>
        <v>50</v>
      </c>
      <c r="S49" s="7">
        <f t="shared" si="3"/>
        <v>20</v>
      </c>
      <c r="T49" s="7">
        <f t="shared" si="4"/>
        <v>30</v>
      </c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5">
        <v>48</v>
      </c>
      <c r="B50" s="363">
        <v>243963</v>
      </c>
      <c r="C50" s="69" t="s">
        <v>100</v>
      </c>
      <c r="D50" s="335" t="s">
        <v>4880</v>
      </c>
      <c r="E50" s="69" t="s">
        <v>4966</v>
      </c>
      <c r="F50" s="83" t="s">
        <v>4792</v>
      </c>
      <c r="G50" s="325" t="s">
        <v>5021</v>
      </c>
      <c r="H50" s="144" t="s">
        <v>71</v>
      </c>
      <c r="I50" s="69" t="s">
        <v>72</v>
      </c>
      <c r="J50" s="413">
        <v>399</v>
      </c>
      <c r="K50" s="367">
        <f t="shared" si="0"/>
        <v>27.930000000000007</v>
      </c>
      <c r="L50" s="367">
        <f t="shared" si="1"/>
        <v>426.93</v>
      </c>
      <c r="M50" s="310">
        <v>698</v>
      </c>
      <c r="N50" s="64"/>
      <c r="O50" s="151" t="s">
        <v>91</v>
      </c>
      <c r="Q50" s="7">
        <v>100</v>
      </c>
      <c r="R50" s="7">
        <f t="shared" si="2"/>
        <v>50</v>
      </c>
      <c r="S50" s="7">
        <f t="shared" si="3"/>
        <v>20</v>
      </c>
      <c r="T50" s="7">
        <f t="shared" si="4"/>
        <v>30</v>
      </c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5">
        <v>49</v>
      </c>
      <c r="B51" s="363">
        <v>243963</v>
      </c>
      <c r="C51" s="69" t="s">
        <v>100</v>
      </c>
      <c r="D51" s="335" t="s">
        <v>4881</v>
      </c>
      <c r="E51" s="69" t="s">
        <v>4967</v>
      </c>
      <c r="F51" s="83" t="s">
        <v>4793</v>
      </c>
      <c r="G51" s="325" t="s">
        <v>5021</v>
      </c>
      <c r="H51" s="144" t="s">
        <v>71</v>
      </c>
      <c r="I51" s="69" t="s">
        <v>109</v>
      </c>
      <c r="J51" s="413">
        <v>599</v>
      </c>
      <c r="K51" s="367">
        <f t="shared" si="0"/>
        <v>41.930000000000064</v>
      </c>
      <c r="L51" s="367">
        <f t="shared" si="1"/>
        <v>640.93000000000006</v>
      </c>
      <c r="M51" s="310">
        <v>1047</v>
      </c>
      <c r="N51" s="64"/>
      <c r="O51" s="151" t="s">
        <v>91</v>
      </c>
      <c r="Q51" s="7">
        <v>100</v>
      </c>
      <c r="R51" s="7">
        <f t="shared" si="2"/>
        <v>50</v>
      </c>
      <c r="S51" s="7">
        <f t="shared" si="3"/>
        <v>20</v>
      </c>
      <c r="T51" s="7">
        <f t="shared" si="4"/>
        <v>30</v>
      </c>
      <c r="U51" s="19"/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5">
        <v>50</v>
      </c>
      <c r="B52" s="363">
        <v>243963</v>
      </c>
      <c r="C52" s="69" t="s">
        <v>100</v>
      </c>
      <c r="D52" s="335" t="s">
        <v>4882</v>
      </c>
      <c r="E52" s="69" t="s">
        <v>4968</v>
      </c>
      <c r="F52" s="83" t="s">
        <v>4794</v>
      </c>
      <c r="G52" s="325" t="s">
        <v>5021</v>
      </c>
      <c r="H52" s="144" t="s">
        <v>71</v>
      </c>
      <c r="I52" s="69" t="s">
        <v>5003</v>
      </c>
      <c r="J52" s="413">
        <v>499</v>
      </c>
      <c r="K52" s="367">
        <f t="shared" si="0"/>
        <v>34.930000000000064</v>
      </c>
      <c r="L52" s="367">
        <f t="shared" si="1"/>
        <v>533.93000000000006</v>
      </c>
      <c r="M52" s="310">
        <v>842.1</v>
      </c>
      <c r="N52" s="64"/>
      <c r="O52" s="151" t="s">
        <v>91</v>
      </c>
      <c r="Q52" s="7">
        <v>100</v>
      </c>
      <c r="R52" s="7">
        <f t="shared" si="2"/>
        <v>50</v>
      </c>
      <c r="S52" s="7">
        <f t="shared" si="3"/>
        <v>20</v>
      </c>
      <c r="T52" s="7">
        <f t="shared" si="4"/>
        <v>30</v>
      </c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5">
        <v>51</v>
      </c>
      <c r="B53" s="363">
        <v>243964</v>
      </c>
      <c r="C53" s="69" t="s">
        <v>100</v>
      </c>
      <c r="D53" s="69" t="s">
        <v>4883</v>
      </c>
      <c r="E53" s="335" t="s">
        <v>4969</v>
      </c>
      <c r="F53" s="83" t="s">
        <v>4795</v>
      </c>
      <c r="G53" s="325" t="s">
        <v>5021</v>
      </c>
      <c r="H53" s="144" t="s">
        <v>71</v>
      </c>
      <c r="I53" s="69" t="s">
        <v>77</v>
      </c>
      <c r="J53" s="413">
        <v>299</v>
      </c>
      <c r="K53" s="367">
        <f t="shared" si="0"/>
        <v>20.930000000000007</v>
      </c>
      <c r="L53" s="367">
        <f t="shared" si="1"/>
        <v>319.93</v>
      </c>
      <c r="M53" s="310">
        <v>511.89</v>
      </c>
      <c r="N53" s="64"/>
      <c r="O53" s="252" t="s">
        <v>2817</v>
      </c>
      <c r="Q53" s="7">
        <v>100</v>
      </c>
      <c r="R53" s="7">
        <f t="shared" si="2"/>
        <v>50</v>
      </c>
      <c r="S53" s="7">
        <f t="shared" si="3"/>
        <v>20</v>
      </c>
      <c r="T53" s="7">
        <f t="shared" si="4"/>
        <v>30</v>
      </c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5">
        <v>52</v>
      </c>
      <c r="B54" s="363">
        <v>243964</v>
      </c>
      <c r="C54" s="69" t="s">
        <v>100</v>
      </c>
      <c r="D54" s="69" t="s">
        <v>4884</v>
      </c>
      <c r="E54" s="335" t="s">
        <v>4970</v>
      </c>
      <c r="F54" s="83" t="s">
        <v>4796</v>
      </c>
      <c r="G54" s="325" t="s">
        <v>5021</v>
      </c>
      <c r="H54" s="144" t="s">
        <v>71</v>
      </c>
      <c r="I54" s="69" t="s">
        <v>77</v>
      </c>
      <c r="J54" s="413">
        <v>299</v>
      </c>
      <c r="K54" s="367">
        <f t="shared" si="0"/>
        <v>20.930000000000007</v>
      </c>
      <c r="L54" s="367">
        <f t="shared" si="1"/>
        <v>319.93</v>
      </c>
      <c r="M54" s="310">
        <v>511.89</v>
      </c>
      <c r="N54" s="64"/>
      <c r="O54" s="252" t="s">
        <v>2817</v>
      </c>
      <c r="Q54" s="7">
        <v>100</v>
      </c>
      <c r="R54" s="7">
        <f t="shared" si="2"/>
        <v>50</v>
      </c>
      <c r="S54" s="7">
        <f t="shared" si="3"/>
        <v>20</v>
      </c>
      <c r="T54" s="7">
        <f t="shared" si="4"/>
        <v>30</v>
      </c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5">
        <v>53</v>
      </c>
      <c r="B55" s="363">
        <v>243964</v>
      </c>
      <c r="C55" s="69" t="s">
        <v>100</v>
      </c>
      <c r="D55" s="69" t="s">
        <v>4885</v>
      </c>
      <c r="E55" s="335" t="s">
        <v>4971</v>
      </c>
      <c r="F55" s="83" t="s">
        <v>4797</v>
      </c>
      <c r="G55" s="4" t="s">
        <v>5021</v>
      </c>
      <c r="H55" s="409" t="s">
        <v>71</v>
      </c>
      <c r="I55" s="10" t="s">
        <v>77</v>
      </c>
      <c r="J55" s="413">
        <v>299</v>
      </c>
      <c r="K55" s="367">
        <f t="shared" si="0"/>
        <v>20.930000000000007</v>
      </c>
      <c r="L55" s="367">
        <f t="shared" si="1"/>
        <v>319.93</v>
      </c>
      <c r="M55" s="310">
        <v>511.89</v>
      </c>
      <c r="N55" s="64"/>
      <c r="O55" s="77" t="s">
        <v>91</v>
      </c>
      <c r="Q55" s="7">
        <v>100</v>
      </c>
      <c r="R55" s="7">
        <f t="shared" si="2"/>
        <v>50</v>
      </c>
      <c r="S55" s="7">
        <f t="shared" si="3"/>
        <v>20</v>
      </c>
      <c r="T55" s="7">
        <f t="shared" si="4"/>
        <v>30</v>
      </c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5">
        <v>54</v>
      </c>
      <c r="B56" s="363">
        <v>243964</v>
      </c>
      <c r="C56" s="69" t="s">
        <v>260</v>
      </c>
      <c r="D56" s="69" t="s">
        <v>4886</v>
      </c>
      <c r="E56" s="335" t="s">
        <v>4972</v>
      </c>
      <c r="F56" s="83" t="s">
        <v>4798</v>
      </c>
      <c r="G56" s="4" t="s">
        <v>5018</v>
      </c>
      <c r="H56" s="409" t="s">
        <v>71</v>
      </c>
      <c r="I56" s="10" t="s">
        <v>72</v>
      </c>
      <c r="J56" s="413">
        <v>299</v>
      </c>
      <c r="K56" s="367">
        <f t="shared" si="0"/>
        <v>20.930000000000007</v>
      </c>
      <c r="L56" s="367">
        <f t="shared" si="1"/>
        <v>319.93</v>
      </c>
      <c r="M56" s="310">
        <v>512</v>
      </c>
      <c r="N56" s="64"/>
      <c r="O56" s="77" t="s">
        <v>91</v>
      </c>
      <c r="Q56" s="7">
        <v>100</v>
      </c>
      <c r="R56" s="7">
        <f t="shared" si="2"/>
        <v>50</v>
      </c>
      <c r="S56" s="7">
        <f t="shared" si="3"/>
        <v>20</v>
      </c>
      <c r="T56" s="7">
        <f t="shared" si="4"/>
        <v>30</v>
      </c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5">
        <v>55</v>
      </c>
      <c r="B57" s="363">
        <v>243964</v>
      </c>
      <c r="C57" s="69" t="s">
        <v>100</v>
      </c>
      <c r="D57" s="69" t="s">
        <v>4887</v>
      </c>
      <c r="E57" s="335" t="s">
        <v>4973</v>
      </c>
      <c r="F57" s="83" t="s">
        <v>4799</v>
      </c>
      <c r="G57" s="4" t="s">
        <v>5021</v>
      </c>
      <c r="H57" s="409" t="s">
        <v>71</v>
      </c>
      <c r="I57" s="10" t="s">
        <v>483</v>
      </c>
      <c r="J57" s="413">
        <v>399</v>
      </c>
      <c r="K57" s="367">
        <f t="shared" si="0"/>
        <v>27.930000000000007</v>
      </c>
      <c r="L57" s="367">
        <f t="shared" si="1"/>
        <v>426.93</v>
      </c>
      <c r="M57" s="310">
        <v>683.09</v>
      </c>
      <c r="N57" s="64"/>
      <c r="O57" s="77" t="s">
        <v>91</v>
      </c>
      <c r="Q57" s="7">
        <v>100</v>
      </c>
      <c r="R57" s="7">
        <f t="shared" si="2"/>
        <v>50</v>
      </c>
      <c r="S57" s="7">
        <f t="shared" si="3"/>
        <v>20</v>
      </c>
      <c r="T57" s="7">
        <f t="shared" si="4"/>
        <v>30</v>
      </c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5">
        <v>56</v>
      </c>
      <c r="B58" s="363">
        <v>243965</v>
      </c>
      <c r="C58" s="69" t="s">
        <v>262</v>
      </c>
      <c r="D58" s="335" t="s">
        <v>4888</v>
      </c>
      <c r="E58" s="335" t="s">
        <v>4974</v>
      </c>
      <c r="F58" s="83" t="s">
        <v>4800</v>
      </c>
      <c r="G58" s="4" t="s">
        <v>5019</v>
      </c>
      <c r="H58" s="409" t="s">
        <v>71</v>
      </c>
      <c r="I58" s="10" t="s">
        <v>109</v>
      </c>
      <c r="J58" s="413">
        <v>499</v>
      </c>
      <c r="K58" s="367">
        <f t="shared" si="0"/>
        <v>34.930000000000064</v>
      </c>
      <c r="L58" s="367">
        <f t="shared" si="1"/>
        <v>533.93000000000006</v>
      </c>
      <c r="M58" s="310">
        <v>836.5</v>
      </c>
      <c r="N58" s="64"/>
      <c r="O58" s="77" t="s">
        <v>91</v>
      </c>
      <c r="Q58" s="7">
        <v>100</v>
      </c>
      <c r="R58" s="7">
        <f t="shared" si="2"/>
        <v>50</v>
      </c>
      <c r="S58" s="7">
        <f t="shared" si="3"/>
        <v>20</v>
      </c>
      <c r="T58" s="7">
        <f t="shared" si="4"/>
        <v>30</v>
      </c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5">
        <v>57</v>
      </c>
      <c r="B59" s="363">
        <v>243965</v>
      </c>
      <c r="C59" s="69" t="s">
        <v>95</v>
      </c>
      <c r="D59" s="335" t="s">
        <v>4889</v>
      </c>
      <c r="E59" s="335" t="s">
        <v>4975</v>
      </c>
      <c r="F59" s="83" t="s">
        <v>4801</v>
      </c>
      <c r="G59" s="4" t="s">
        <v>98</v>
      </c>
      <c r="H59" s="409" t="s">
        <v>71</v>
      </c>
      <c r="I59" s="10" t="s">
        <v>72</v>
      </c>
      <c r="J59" s="413">
        <v>299</v>
      </c>
      <c r="K59" s="367">
        <f t="shared" si="0"/>
        <v>20.930000000000007</v>
      </c>
      <c r="L59" s="367">
        <f t="shared" si="1"/>
        <v>319.93</v>
      </c>
      <c r="M59" s="310">
        <v>501.24</v>
      </c>
      <c r="N59" s="64"/>
      <c r="O59" s="77" t="s">
        <v>91</v>
      </c>
      <c r="Q59" s="7">
        <v>100</v>
      </c>
      <c r="R59" s="7">
        <f t="shared" si="2"/>
        <v>50</v>
      </c>
      <c r="S59" s="7">
        <f t="shared" si="3"/>
        <v>20</v>
      </c>
      <c r="T59" s="7">
        <f t="shared" si="4"/>
        <v>30</v>
      </c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5">
        <v>58</v>
      </c>
      <c r="B60" s="363">
        <v>243965</v>
      </c>
      <c r="C60" s="69" t="s">
        <v>95</v>
      </c>
      <c r="D60" s="335" t="s">
        <v>4890</v>
      </c>
      <c r="E60" s="335" t="s">
        <v>4976</v>
      </c>
      <c r="F60" s="83" t="s">
        <v>4802</v>
      </c>
      <c r="G60" s="4" t="s">
        <v>98</v>
      </c>
      <c r="H60" s="409" t="s">
        <v>71</v>
      </c>
      <c r="I60" s="10" t="s">
        <v>109</v>
      </c>
      <c r="J60" s="413">
        <v>499</v>
      </c>
      <c r="K60" s="367">
        <f t="shared" si="0"/>
        <v>34.930000000000064</v>
      </c>
      <c r="L60" s="367">
        <f t="shared" si="1"/>
        <v>533.93000000000006</v>
      </c>
      <c r="M60" s="310">
        <v>863.5</v>
      </c>
      <c r="N60" s="64"/>
      <c r="O60" s="77" t="s">
        <v>91</v>
      </c>
      <c r="Q60" s="7">
        <v>100</v>
      </c>
      <c r="R60" s="7">
        <f t="shared" si="2"/>
        <v>50</v>
      </c>
      <c r="S60" s="7">
        <f t="shared" si="3"/>
        <v>20</v>
      </c>
      <c r="T60" s="7">
        <f t="shared" si="4"/>
        <v>30</v>
      </c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5">
        <v>59</v>
      </c>
      <c r="B61" s="363">
        <v>243965</v>
      </c>
      <c r="C61" s="69" t="s">
        <v>82</v>
      </c>
      <c r="D61" s="335" t="s">
        <v>4891</v>
      </c>
      <c r="E61" s="335" t="s">
        <v>4977</v>
      </c>
      <c r="F61" s="83" t="s">
        <v>4803</v>
      </c>
      <c r="G61" s="4" t="s">
        <v>5020</v>
      </c>
      <c r="H61" s="409" t="s">
        <v>71</v>
      </c>
      <c r="I61" s="10" t="s">
        <v>5003</v>
      </c>
      <c r="J61" s="413">
        <v>499</v>
      </c>
      <c r="K61" s="367">
        <f t="shared" si="0"/>
        <v>34.930000000000064</v>
      </c>
      <c r="L61" s="367">
        <f t="shared" si="1"/>
        <v>533.93000000000006</v>
      </c>
      <c r="M61" s="310">
        <v>837</v>
      </c>
      <c r="N61" s="64"/>
      <c r="O61" s="75" t="s">
        <v>23</v>
      </c>
      <c r="Q61" s="7">
        <v>100</v>
      </c>
      <c r="R61" s="7">
        <f t="shared" si="2"/>
        <v>50</v>
      </c>
      <c r="S61" s="7">
        <f t="shared" si="3"/>
        <v>20</v>
      </c>
      <c r="T61" s="7">
        <f t="shared" si="4"/>
        <v>30</v>
      </c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5">
        <v>60</v>
      </c>
      <c r="B62" s="363">
        <v>243965</v>
      </c>
      <c r="C62" s="69" t="s">
        <v>100</v>
      </c>
      <c r="D62" s="335" t="s">
        <v>4892</v>
      </c>
      <c r="E62" s="335" t="s">
        <v>4978</v>
      </c>
      <c r="F62" s="83" t="s">
        <v>4804</v>
      </c>
      <c r="G62" s="4" t="s">
        <v>5021</v>
      </c>
      <c r="H62" s="409" t="s">
        <v>71</v>
      </c>
      <c r="I62" s="10" t="s">
        <v>77</v>
      </c>
      <c r="J62" s="413">
        <v>299</v>
      </c>
      <c r="K62" s="367">
        <f t="shared" si="0"/>
        <v>20.930000000000007</v>
      </c>
      <c r="L62" s="367">
        <f t="shared" si="1"/>
        <v>319.93</v>
      </c>
      <c r="M62" s="310">
        <v>501.24</v>
      </c>
      <c r="N62" s="64"/>
      <c r="O62" s="75" t="s">
        <v>2817</v>
      </c>
      <c r="Q62" s="7">
        <v>100</v>
      </c>
      <c r="R62" s="7">
        <f t="shared" si="2"/>
        <v>50</v>
      </c>
      <c r="S62" s="7">
        <f t="shared" si="3"/>
        <v>20</v>
      </c>
      <c r="T62" s="7">
        <f t="shared" si="4"/>
        <v>30</v>
      </c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5">
        <v>61</v>
      </c>
      <c r="B63" s="363">
        <v>243965</v>
      </c>
      <c r="C63" s="69" t="s">
        <v>100</v>
      </c>
      <c r="D63" s="335" t="s">
        <v>4893</v>
      </c>
      <c r="E63" s="335" t="s">
        <v>4979</v>
      </c>
      <c r="F63" s="83" t="s">
        <v>4805</v>
      </c>
      <c r="G63" s="4" t="s">
        <v>5021</v>
      </c>
      <c r="H63" s="409" t="s">
        <v>71</v>
      </c>
      <c r="I63" s="10" t="s">
        <v>77</v>
      </c>
      <c r="J63" s="413">
        <v>299</v>
      </c>
      <c r="K63" s="367">
        <f t="shared" ref="K63:K88" si="6">L63-J63</f>
        <v>20.930000000000007</v>
      </c>
      <c r="L63" s="367">
        <f t="shared" ref="L63:L88" si="7">J63*1.07</f>
        <v>319.93</v>
      </c>
      <c r="M63" s="310">
        <v>501.24</v>
      </c>
      <c r="N63" s="64"/>
      <c r="O63" s="75" t="s">
        <v>2817</v>
      </c>
      <c r="Q63" s="7">
        <v>100</v>
      </c>
      <c r="R63" s="7">
        <f t="shared" si="2"/>
        <v>50</v>
      </c>
      <c r="S63" s="7">
        <f t="shared" si="3"/>
        <v>20</v>
      </c>
      <c r="T63" s="7">
        <f t="shared" si="4"/>
        <v>30</v>
      </c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5">
        <v>62</v>
      </c>
      <c r="B64" s="363">
        <v>243965</v>
      </c>
      <c r="C64" s="69" t="s">
        <v>73</v>
      </c>
      <c r="D64" s="335" t="s">
        <v>4894</v>
      </c>
      <c r="E64" s="335" t="s">
        <v>4980</v>
      </c>
      <c r="F64" s="83" t="s">
        <v>4806</v>
      </c>
      <c r="G64" s="4" t="s">
        <v>873</v>
      </c>
      <c r="H64" s="409" t="s">
        <v>71</v>
      </c>
      <c r="I64" s="10" t="s">
        <v>77</v>
      </c>
      <c r="J64" s="413">
        <v>399</v>
      </c>
      <c r="K64" s="367">
        <f t="shared" si="6"/>
        <v>27.930000000000007</v>
      </c>
      <c r="L64" s="367">
        <f t="shared" si="7"/>
        <v>426.93</v>
      </c>
      <c r="M64" s="310">
        <v>426.93</v>
      </c>
      <c r="N64" s="64"/>
      <c r="O64" s="75" t="s">
        <v>23</v>
      </c>
      <c r="Q64" s="7">
        <v>100</v>
      </c>
      <c r="R64" s="7">
        <f t="shared" ref="R64:R88" si="8">Q64-(Q64*50/100)</f>
        <v>50</v>
      </c>
      <c r="S64" s="7">
        <f t="shared" ref="S64:S88" si="9">Q64-(Q64*80/100)</f>
        <v>20</v>
      </c>
      <c r="T64" s="7">
        <f t="shared" ref="T64:T88" si="10">Q64-(Q64*70/100)</f>
        <v>30</v>
      </c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5">
        <v>63</v>
      </c>
      <c r="B65" s="363">
        <v>243966</v>
      </c>
      <c r="C65" s="69" t="s">
        <v>100</v>
      </c>
      <c r="D65" s="335" t="s">
        <v>4895</v>
      </c>
      <c r="E65" s="335" t="s">
        <v>4981</v>
      </c>
      <c r="F65" s="83" t="s">
        <v>4807</v>
      </c>
      <c r="G65" s="4" t="s">
        <v>5021</v>
      </c>
      <c r="H65" s="409" t="s">
        <v>71</v>
      </c>
      <c r="I65" s="10" t="s">
        <v>5003</v>
      </c>
      <c r="J65" s="413">
        <v>499</v>
      </c>
      <c r="K65" s="367">
        <f t="shared" si="6"/>
        <v>34.930000000000064</v>
      </c>
      <c r="L65" s="367">
        <f t="shared" si="7"/>
        <v>533.93000000000006</v>
      </c>
      <c r="M65" s="310">
        <v>818.7</v>
      </c>
      <c r="N65" s="64"/>
      <c r="O65" s="75" t="s">
        <v>2817</v>
      </c>
      <c r="Q65" s="7">
        <v>100</v>
      </c>
      <c r="R65" s="7">
        <f t="shared" si="8"/>
        <v>50</v>
      </c>
      <c r="S65" s="7">
        <f t="shared" si="9"/>
        <v>20</v>
      </c>
      <c r="T65" s="7">
        <f t="shared" si="10"/>
        <v>30</v>
      </c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5">
        <v>64</v>
      </c>
      <c r="B66" s="363">
        <v>243966</v>
      </c>
      <c r="C66" s="69" t="s">
        <v>100</v>
      </c>
      <c r="D66" s="335" t="s">
        <v>4896</v>
      </c>
      <c r="E66" s="335" t="s">
        <v>4982</v>
      </c>
      <c r="F66" s="83" t="s">
        <v>4808</v>
      </c>
      <c r="G66" s="4" t="s">
        <v>5021</v>
      </c>
      <c r="H66" s="409" t="s">
        <v>71</v>
      </c>
      <c r="I66" s="10" t="s">
        <v>5003</v>
      </c>
      <c r="J66" s="413">
        <v>499</v>
      </c>
      <c r="K66" s="367">
        <f t="shared" si="6"/>
        <v>34.930000000000064</v>
      </c>
      <c r="L66" s="367">
        <f t="shared" si="7"/>
        <v>533.93000000000006</v>
      </c>
      <c r="M66" s="310">
        <v>819</v>
      </c>
      <c r="N66" s="64"/>
      <c r="O66" s="75" t="s">
        <v>2817</v>
      </c>
      <c r="Q66" s="7">
        <v>100</v>
      </c>
      <c r="R66" s="7">
        <f t="shared" si="8"/>
        <v>50</v>
      </c>
      <c r="S66" s="7">
        <f t="shared" si="9"/>
        <v>20</v>
      </c>
      <c r="T66" s="7">
        <f t="shared" si="10"/>
        <v>30</v>
      </c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5">
        <v>65</v>
      </c>
      <c r="B67" s="363">
        <v>243966</v>
      </c>
      <c r="C67" s="69" t="s">
        <v>100</v>
      </c>
      <c r="D67" s="335" t="s">
        <v>4897</v>
      </c>
      <c r="E67" s="335" t="s">
        <v>2154</v>
      </c>
      <c r="F67" s="83" t="s">
        <v>4809</v>
      </c>
      <c r="G67" s="4" t="s">
        <v>5021</v>
      </c>
      <c r="H67" s="409" t="s">
        <v>71</v>
      </c>
      <c r="I67" s="10" t="s">
        <v>5004</v>
      </c>
      <c r="J67" s="413">
        <v>799</v>
      </c>
      <c r="K67" s="367">
        <f t="shared" si="6"/>
        <v>55.930000000000064</v>
      </c>
      <c r="L67" s="367">
        <f t="shared" si="7"/>
        <v>854.93000000000006</v>
      </c>
      <c r="M67" s="310">
        <v>1310.9</v>
      </c>
      <c r="N67" s="64"/>
      <c r="O67" s="75" t="s">
        <v>2817</v>
      </c>
      <c r="Q67" s="7">
        <v>100</v>
      </c>
      <c r="R67" s="7">
        <f t="shared" si="8"/>
        <v>50</v>
      </c>
      <c r="S67" s="7">
        <f t="shared" si="9"/>
        <v>20</v>
      </c>
      <c r="T67" s="7">
        <f t="shared" si="10"/>
        <v>30</v>
      </c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5">
        <v>66</v>
      </c>
      <c r="B68" s="363">
        <v>243966</v>
      </c>
      <c r="C68" s="69" t="s">
        <v>68</v>
      </c>
      <c r="D68" s="335" t="s">
        <v>4898</v>
      </c>
      <c r="E68" s="335" t="s">
        <v>4983</v>
      </c>
      <c r="F68" s="83" t="s">
        <v>4810</v>
      </c>
      <c r="G68" s="4" t="s">
        <v>5014</v>
      </c>
      <c r="H68" s="409" t="s">
        <v>71</v>
      </c>
      <c r="I68" s="10" t="s">
        <v>77</v>
      </c>
      <c r="J68" s="413">
        <v>299</v>
      </c>
      <c r="K68" s="367">
        <f t="shared" si="6"/>
        <v>20.930000000000007</v>
      </c>
      <c r="L68" s="367">
        <f t="shared" si="7"/>
        <v>319.93</v>
      </c>
      <c r="M68" s="310">
        <v>501.24</v>
      </c>
      <c r="N68" s="64"/>
      <c r="O68" s="75" t="s">
        <v>23</v>
      </c>
      <c r="Q68" s="7">
        <v>100</v>
      </c>
      <c r="R68" s="7">
        <f t="shared" si="8"/>
        <v>50</v>
      </c>
      <c r="S68" s="7">
        <f t="shared" si="9"/>
        <v>20</v>
      </c>
      <c r="T68" s="7">
        <f t="shared" si="10"/>
        <v>30</v>
      </c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5">
        <v>67</v>
      </c>
      <c r="B69" s="363">
        <v>243968</v>
      </c>
      <c r="C69" s="69" t="s">
        <v>100</v>
      </c>
      <c r="D69" s="335" t="s">
        <v>4899</v>
      </c>
      <c r="E69" s="335" t="s">
        <v>4984</v>
      </c>
      <c r="F69" s="83" t="s">
        <v>4811</v>
      </c>
      <c r="G69" s="4" t="s">
        <v>5021</v>
      </c>
      <c r="H69" s="409" t="s">
        <v>71</v>
      </c>
      <c r="I69" s="10" t="s">
        <v>77</v>
      </c>
      <c r="J69" s="413">
        <v>299</v>
      </c>
      <c r="K69" s="367">
        <f t="shared" si="6"/>
        <v>20.930000000000007</v>
      </c>
      <c r="L69" s="367">
        <f t="shared" si="7"/>
        <v>319.93</v>
      </c>
      <c r="M69" s="310">
        <v>469.23</v>
      </c>
      <c r="N69" s="64"/>
      <c r="O69" s="77" t="s">
        <v>91</v>
      </c>
      <c r="Q69" s="7">
        <v>100</v>
      </c>
      <c r="R69" s="7">
        <f t="shared" si="8"/>
        <v>50</v>
      </c>
      <c r="S69" s="7">
        <f t="shared" si="9"/>
        <v>20</v>
      </c>
      <c r="T69" s="7">
        <f t="shared" si="10"/>
        <v>30</v>
      </c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5">
        <v>68</v>
      </c>
      <c r="B70" s="363">
        <v>243968</v>
      </c>
      <c r="C70" s="69" t="s">
        <v>82</v>
      </c>
      <c r="D70" s="335" t="s">
        <v>4900</v>
      </c>
      <c r="E70" s="335" t="s">
        <v>4985</v>
      </c>
      <c r="F70" s="83" t="s">
        <v>4812</v>
      </c>
      <c r="G70" s="4" t="s">
        <v>1538</v>
      </c>
      <c r="H70" s="409" t="s">
        <v>86</v>
      </c>
      <c r="I70" s="10" t="s">
        <v>5005</v>
      </c>
      <c r="J70" s="413">
        <v>399</v>
      </c>
      <c r="K70" s="367">
        <f t="shared" si="6"/>
        <v>27.930000000000007</v>
      </c>
      <c r="L70" s="367">
        <f t="shared" si="7"/>
        <v>426.93</v>
      </c>
      <c r="M70" s="310">
        <v>626</v>
      </c>
      <c r="N70" s="64"/>
      <c r="O70" s="75" t="s">
        <v>23</v>
      </c>
      <c r="Q70" s="7">
        <v>100</v>
      </c>
      <c r="R70" s="7">
        <f t="shared" si="8"/>
        <v>50</v>
      </c>
      <c r="S70" s="7">
        <f t="shared" si="9"/>
        <v>20</v>
      </c>
      <c r="T70" s="7">
        <f t="shared" si="10"/>
        <v>30</v>
      </c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5">
        <v>69</v>
      </c>
      <c r="B71" s="363">
        <v>243968</v>
      </c>
      <c r="C71" s="69" t="s">
        <v>100</v>
      </c>
      <c r="D71" s="335" t="s">
        <v>4901</v>
      </c>
      <c r="E71" s="335" t="s">
        <v>4986</v>
      </c>
      <c r="F71" s="83" t="s">
        <v>4813</v>
      </c>
      <c r="G71" s="4" t="s">
        <v>5021</v>
      </c>
      <c r="H71" s="409" t="s">
        <v>71</v>
      </c>
      <c r="I71" s="10" t="s">
        <v>77</v>
      </c>
      <c r="J71" s="413">
        <v>299</v>
      </c>
      <c r="K71" s="367">
        <f t="shared" si="6"/>
        <v>20.930000000000007</v>
      </c>
      <c r="L71" s="367">
        <f t="shared" si="7"/>
        <v>319.93</v>
      </c>
      <c r="M71" s="310">
        <v>469.24</v>
      </c>
      <c r="N71" s="64"/>
      <c r="O71" s="77" t="s">
        <v>91</v>
      </c>
      <c r="Q71" s="7">
        <v>100</v>
      </c>
      <c r="R71" s="7">
        <f t="shared" si="8"/>
        <v>50</v>
      </c>
      <c r="S71" s="7">
        <f t="shared" si="9"/>
        <v>20</v>
      </c>
      <c r="T71" s="7">
        <f t="shared" si="10"/>
        <v>30</v>
      </c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5">
        <v>70</v>
      </c>
      <c r="B72" s="363">
        <v>243968</v>
      </c>
      <c r="C72" s="69" t="s">
        <v>100</v>
      </c>
      <c r="D72" s="335" t="s">
        <v>4902</v>
      </c>
      <c r="E72" s="335" t="s">
        <v>4089</v>
      </c>
      <c r="F72" s="83" t="s">
        <v>4814</v>
      </c>
      <c r="G72" s="4" t="s">
        <v>5021</v>
      </c>
      <c r="H72" s="409" t="s">
        <v>71</v>
      </c>
      <c r="I72" s="10" t="s">
        <v>77</v>
      </c>
      <c r="J72" s="413">
        <v>299</v>
      </c>
      <c r="K72" s="367">
        <f t="shared" si="6"/>
        <v>20.930000000000007</v>
      </c>
      <c r="L72" s="367">
        <f t="shared" si="7"/>
        <v>319.93</v>
      </c>
      <c r="M72" s="310">
        <v>469.24</v>
      </c>
      <c r="N72" s="64"/>
      <c r="O72" s="77" t="s">
        <v>91</v>
      </c>
      <c r="Q72" s="7">
        <v>100</v>
      </c>
      <c r="R72" s="7">
        <f t="shared" si="8"/>
        <v>50</v>
      </c>
      <c r="S72" s="7">
        <f t="shared" si="9"/>
        <v>20</v>
      </c>
      <c r="T72" s="7">
        <f t="shared" si="10"/>
        <v>30</v>
      </c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5">
        <v>71</v>
      </c>
      <c r="B73" s="363">
        <v>243968</v>
      </c>
      <c r="C73" s="69" t="s">
        <v>100</v>
      </c>
      <c r="D73" s="335" t="s">
        <v>4903</v>
      </c>
      <c r="E73" s="335" t="s">
        <v>4987</v>
      </c>
      <c r="F73" s="83" t="s">
        <v>4815</v>
      </c>
      <c r="G73" s="4" t="s">
        <v>5021</v>
      </c>
      <c r="H73" s="409" t="s">
        <v>71</v>
      </c>
      <c r="I73" s="10" t="s">
        <v>5003</v>
      </c>
      <c r="J73" s="413">
        <v>499</v>
      </c>
      <c r="K73" s="367">
        <f t="shared" si="6"/>
        <v>34.930000000000064</v>
      </c>
      <c r="L73" s="367">
        <f t="shared" si="7"/>
        <v>533.93000000000006</v>
      </c>
      <c r="M73" s="310">
        <v>784</v>
      </c>
      <c r="N73" s="64"/>
      <c r="O73" s="77" t="s">
        <v>91</v>
      </c>
      <c r="Q73" s="7">
        <v>100</v>
      </c>
      <c r="R73" s="7">
        <f t="shared" si="8"/>
        <v>50</v>
      </c>
      <c r="S73" s="7">
        <f t="shared" si="9"/>
        <v>20</v>
      </c>
      <c r="T73" s="7">
        <f t="shared" si="10"/>
        <v>30</v>
      </c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5">
        <v>72</v>
      </c>
      <c r="B74" s="363">
        <v>243969</v>
      </c>
      <c r="C74" s="69" t="s">
        <v>100</v>
      </c>
      <c r="D74" s="335" t="s">
        <v>4904</v>
      </c>
      <c r="E74" s="335" t="s">
        <v>4988</v>
      </c>
      <c r="F74" s="83" t="s">
        <v>4816</v>
      </c>
      <c r="G74" s="4" t="s">
        <v>5021</v>
      </c>
      <c r="H74" s="409" t="s">
        <v>71</v>
      </c>
      <c r="I74" s="10" t="s">
        <v>77</v>
      </c>
      <c r="J74" s="413">
        <v>299</v>
      </c>
      <c r="K74" s="367">
        <f t="shared" si="6"/>
        <v>20.930000000000007</v>
      </c>
      <c r="L74" s="367">
        <f t="shared" si="7"/>
        <v>319.93</v>
      </c>
      <c r="M74" s="310">
        <v>459</v>
      </c>
      <c r="N74" s="64"/>
      <c r="O74" s="75" t="s">
        <v>2817</v>
      </c>
      <c r="Q74" s="7">
        <v>100</v>
      </c>
      <c r="R74" s="7">
        <f t="shared" si="8"/>
        <v>50</v>
      </c>
      <c r="S74" s="7">
        <f t="shared" si="9"/>
        <v>20</v>
      </c>
      <c r="T74" s="7">
        <f t="shared" si="10"/>
        <v>30</v>
      </c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5">
        <v>73</v>
      </c>
      <c r="B75" s="363">
        <v>243969</v>
      </c>
      <c r="C75" s="69" t="s">
        <v>100</v>
      </c>
      <c r="D75" s="335" t="s">
        <v>4905</v>
      </c>
      <c r="E75" s="335" t="s">
        <v>4989</v>
      </c>
      <c r="F75" s="83" t="s">
        <v>4817</v>
      </c>
      <c r="G75" s="4" t="s">
        <v>5021</v>
      </c>
      <c r="H75" s="409" t="s">
        <v>71</v>
      </c>
      <c r="I75" s="10" t="s">
        <v>77</v>
      </c>
      <c r="J75" s="413">
        <v>299</v>
      </c>
      <c r="K75" s="367">
        <f t="shared" si="6"/>
        <v>20.930000000000007</v>
      </c>
      <c r="L75" s="367">
        <f t="shared" si="7"/>
        <v>319.93</v>
      </c>
      <c r="M75" s="310">
        <v>458.57</v>
      </c>
      <c r="N75" s="64"/>
      <c r="O75" s="77" t="s">
        <v>91</v>
      </c>
      <c r="Q75" s="7">
        <v>100</v>
      </c>
      <c r="R75" s="7">
        <f t="shared" si="8"/>
        <v>50</v>
      </c>
      <c r="S75" s="7">
        <f t="shared" si="9"/>
        <v>20</v>
      </c>
      <c r="T75" s="7">
        <f t="shared" si="10"/>
        <v>30</v>
      </c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5">
        <v>74</v>
      </c>
      <c r="B76" s="363">
        <v>243970</v>
      </c>
      <c r="C76" s="69" t="s">
        <v>100</v>
      </c>
      <c r="D76" s="335" t="s">
        <v>4906</v>
      </c>
      <c r="E76" s="335" t="s">
        <v>4990</v>
      </c>
      <c r="F76" s="83" t="s">
        <v>4818</v>
      </c>
      <c r="G76" s="4" t="s">
        <v>5021</v>
      </c>
      <c r="H76" s="409" t="s">
        <v>71</v>
      </c>
      <c r="I76" s="10" t="s">
        <v>77</v>
      </c>
      <c r="J76" s="413">
        <v>299</v>
      </c>
      <c r="K76" s="367">
        <f t="shared" si="6"/>
        <v>20.930000000000007</v>
      </c>
      <c r="L76" s="367">
        <f t="shared" si="7"/>
        <v>319.93</v>
      </c>
      <c r="M76" s="310">
        <v>447.85</v>
      </c>
      <c r="N76" s="64"/>
      <c r="O76" s="75" t="s">
        <v>23</v>
      </c>
      <c r="Q76" s="7">
        <v>100</v>
      </c>
      <c r="R76" s="7">
        <f t="shared" si="8"/>
        <v>50</v>
      </c>
      <c r="S76" s="7">
        <f t="shared" si="9"/>
        <v>20</v>
      </c>
      <c r="T76" s="7">
        <f t="shared" si="10"/>
        <v>30</v>
      </c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5">
        <v>75</v>
      </c>
      <c r="B77" s="363">
        <v>243970</v>
      </c>
      <c r="C77" s="69" t="s">
        <v>100</v>
      </c>
      <c r="D77" s="335" t="s">
        <v>4907</v>
      </c>
      <c r="E77" s="335" t="s">
        <v>4991</v>
      </c>
      <c r="F77" s="83" t="s">
        <v>4819</v>
      </c>
      <c r="G77" s="4" t="s">
        <v>5021</v>
      </c>
      <c r="H77" s="409" t="s">
        <v>71</v>
      </c>
      <c r="I77" s="10" t="s">
        <v>77</v>
      </c>
      <c r="J77" s="413">
        <v>299</v>
      </c>
      <c r="K77" s="367">
        <f t="shared" si="6"/>
        <v>20.930000000000007</v>
      </c>
      <c r="L77" s="367">
        <f t="shared" si="7"/>
        <v>319.93</v>
      </c>
      <c r="M77" s="310">
        <v>447.91</v>
      </c>
      <c r="N77" s="64"/>
      <c r="O77" s="75" t="s">
        <v>2817</v>
      </c>
      <c r="Q77" s="7">
        <v>100</v>
      </c>
      <c r="R77" s="7">
        <f t="shared" si="8"/>
        <v>50</v>
      </c>
      <c r="S77" s="7">
        <f t="shared" si="9"/>
        <v>20</v>
      </c>
      <c r="T77" s="7">
        <f t="shared" si="10"/>
        <v>30</v>
      </c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5">
        <v>76</v>
      </c>
      <c r="B78" s="399">
        <v>243971</v>
      </c>
      <c r="C78" s="69" t="s">
        <v>100</v>
      </c>
      <c r="D78" s="335" t="s">
        <v>4908</v>
      </c>
      <c r="E78" s="335" t="s">
        <v>4992</v>
      </c>
      <c r="F78" s="83" t="s">
        <v>4820</v>
      </c>
      <c r="G78" s="4" t="s">
        <v>5021</v>
      </c>
      <c r="H78" s="409" t="s">
        <v>71</v>
      </c>
      <c r="I78" s="10" t="s">
        <v>77</v>
      </c>
      <c r="J78" s="413">
        <v>299</v>
      </c>
      <c r="K78" s="367">
        <f t="shared" si="6"/>
        <v>20.930000000000007</v>
      </c>
      <c r="L78" s="367">
        <f t="shared" si="7"/>
        <v>319.93</v>
      </c>
      <c r="M78" s="310">
        <v>438</v>
      </c>
      <c r="N78" s="64"/>
      <c r="O78" s="77" t="s">
        <v>91</v>
      </c>
      <c r="Q78" s="7">
        <v>100</v>
      </c>
      <c r="R78" s="7">
        <f t="shared" si="8"/>
        <v>50</v>
      </c>
      <c r="S78" s="7">
        <f t="shared" si="9"/>
        <v>20</v>
      </c>
      <c r="T78" s="7">
        <f t="shared" si="10"/>
        <v>30</v>
      </c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5">
        <v>77</v>
      </c>
      <c r="B79" s="399">
        <v>243971</v>
      </c>
      <c r="C79" s="69" t="s">
        <v>100</v>
      </c>
      <c r="D79" s="414" t="s">
        <v>4909</v>
      </c>
      <c r="E79" s="69" t="s">
        <v>4993</v>
      </c>
      <c r="F79" s="83" t="s">
        <v>4821</v>
      </c>
      <c r="G79" s="4" t="s">
        <v>5021</v>
      </c>
      <c r="H79" s="409" t="s">
        <v>71</v>
      </c>
      <c r="I79" s="10" t="s">
        <v>77</v>
      </c>
      <c r="J79" s="413">
        <v>299</v>
      </c>
      <c r="K79" s="367">
        <f t="shared" si="6"/>
        <v>20.930000000000007</v>
      </c>
      <c r="L79" s="367">
        <f t="shared" si="7"/>
        <v>319.93</v>
      </c>
      <c r="M79" s="310">
        <v>437.25</v>
      </c>
      <c r="N79" s="64"/>
      <c r="O79" s="75" t="s">
        <v>2817</v>
      </c>
      <c r="Q79" s="7">
        <v>100</v>
      </c>
      <c r="R79" s="7">
        <f t="shared" si="8"/>
        <v>50</v>
      </c>
      <c r="S79" s="7">
        <f t="shared" si="9"/>
        <v>20</v>
      </c>
      <c r="T79" s="7">
        <f t="shared" si="10"/>
        <v>30</v>
      </c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5">
        <v>78</v>
      </c>
      <c r="B80" s="399">
        <v>243972</v>
      </c>
      <c r="C80" s="69" t="s">
        <v>100</v>
      </c>
      <c r="D80" s="335" t="s">
        <v>4910</v>
      </c>
      <c r="E80" s="335" t="s">
        <v>4994</v>
      </c>
      <c r="F80" s="83" t="s">
        <v>4822</v>
      </c>
      <c r="G80" s="4" t="s">
        <v>5021</v>
      </c>
      <c r="H80" s="409" t="s">
        <v>71</v>
      </c>
      <c r="I80" s="10" t="s">
        <v>109</v>
      </c>
      <c r="J80" s="413">
        <v>599</v>
      </c>
      <c r="K80" s="367">
        <f t="shared" si="6"/>
        <v>41.930000000000064</v>
      </c>
      <c r="L80" s="367">
        <f t="shared" si="7"/>
        <v>640.93000000000006</v>
      </c>
      <c r="M80" s="310">
        <v>854.58</v>
      </c>
      <c r="N80" s="64"/>
      <c r="O80" s="77" t="s">
        <v>91</v>
      </c>
      <c r="Q80" s="7">
        <v>100</v>
      </c>
      <c r="R80" s="7">
        <f t="shared" si="8"/>
        <v>50</v>
      </c>
      <c r="S80" s="7">
        <f t="shared" si="9"/>
        <v>20</v>
      </c>
      <c r="T80" s="7">
        <f t="shared" si="10"/>
        <v>30</v>
      </c>
      <c r="V80" s="20"/>
      <c r="W80" s="19"/>
      <c r="X80" s="19"/>
      <c r="Y80" s="19"/>
      <c r="Z80" s="19"/>
      <c r="AA80" s="19"/>
      <c r="AB80" s="19"/>
    </row>
    <row r="81" spans="1:28" s="5" customFormat="1" ht="22.95" customHeight="1">
      <c r="A81" s="35">
        <v>79</v>
      </c>
      <c r="B81" s="399">
        <v>243972</v>
      </c>
      <c r="C81" s="69" t="s">
        <v>100</v>
      </c>
      <c r="D81" s="335" t="s">
        <v>4911</v>
      </c>
      <c r="E81" s="335" t="s">
        <v>4995</v>
      </c>
      <c r="F81" s="83" t="s">
        <v>4823</v>
      </c>
      <c r="G81" s="4" t="s">
        <v>5021</v>
      </c>
      <c r="H81" s="409" t="s">
        <v>71</v>
      </c>
      <c r="I81" s="10" t="s">
        <v>77</v>
      </c>
      <c r="J81" s="413">
        <v>299</v>
      </c>
      <c r="K81" s="367">
        <f t="shared" si="6"/>
        <v>20.930000000000007</v>
      </c>
      <c r="L81" s="367">
        <f t="shared" si="7"/>
        <v>319.93</v>
      </c>
      <c r="M81" s="310">
        <v>426.58</v>
      </c>
      <c r="N81" s="64"/>
      <c r="O81" s="77" t="s">
        <v>91</v>
      </c>
      <c r="Q81" s="7">
        <v>100</v>
      </c>
      <c r="R81" s="7">
        <f t="shared" si="8"/>
        <v>50</v>
      </c>
      <c r="S81" s="7">
        <f t="shared" si="9"/>
        <v>20</v>
      </c>
      <c r="T81" s="7">
        <f t="shared" si="10"/>
        <v>30</v>
      </c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5">
        <v>80</v>
      </c>
      <c r="B82" s="399">
        <v>243972</v>
      </c>
      <c r="C82" s="325" t="s">
        <v>100</v>
      </c>
      <c r="D82" s="410" t="s">
        <v>4912</v>
      </c>
      <c r="E82" s="410" t="s">
        <v>337</v>
      </c>
      <c r="F82" s="83" t="s">
        <v>4824</v>
      </c>
      <c r="G82" s="4" t="s">
        <v>5021</v>
      </c>
      <c r="H82" s="409" t="s">
        <v>71</v>
      </c>
      <c r="I82" s="10" t="s">
        <v>77</v>
      </c>
      <c r="J82" s="413">
        <v>299</v>
      </c>
      <c r="K82" s="367">
        <f t="shared" si="6"/>
        <v>20.930000000000007</v>
      </c>
      <c r="L82" s="367">
        <f t="shared" si="7"/>
        <v>319.93</v>
      </c>
      <c r="M82" s="310">
        <v>426.58</v>
      </c>
      <c r="N82" s="64"/>
      <c r="O82" s="77" t="s">
        <v>91</v>
      </c>
      <c r="Q82" s="7">
        <v>100</v>
      </c>
      <c r="R82" s="7">
        <f t="shared" si="8"/>
        <v>50</v>
      </c>
      <c r="S82" s="7">
        <f t="shared" si="9"/>
        <v>20</v>
      </c>
      <c r="T82" s="7">
        <f t="shared" si="10"/>
        <v>30</v>
      </c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35">
        <v>81</v>
      </c>
      <c r="B83" s="399">
        <v>243972</v>
      </c>
      <c r="C83" s="325" t="s">
        <v>262</v>
      </c>
      <c r="D83" s="410" t="s">
        <v>4913</v>
      </c>
      <c r="E83" s="410" t="s">
        <v>4996</v>
      </c>
      <c r="F83" s="83" t="s">
        <v>4825</v>
      </c>
      <c r="G83" s="415" t="s">
        <v>849</v>
      </c>
      <c r="H83" s="409" t="s">
        <v>71</v>
      </c>
      <c r="I83" s="10" t="s">
        <v>72</v>
      </c>
      <c r="J83" s="413">
        <v>299</v>
      </c>
      <c r="K83" s="367">
        <f t="shared" si="6"/>
        <v>20.930000000000007</v>
      </c>
      <c r="L83" s="367">
        <f t="shared" si="7"/>
        <v>319.93</v>
      </c>
      <c r="M83" s="310">
        <v>427</v>
      </c>
      <c r="N83" s="64"/>
      <c r="O83" s="77" t="s">
        <v>91</v>
      </c>
      <c r="Q83" s="7">
        <v>100</v>
      </c>
      <c r="R83" s="7">
        <f t="shared" si="8"/>
        <v>50</v>
      </c>
      <c r="S83" s="7">
        <f t="shared" si="9"/>
        <v>20</v>
      </c>
      <c r="T83" s="7">
        <f t="shared" si="10"/>
        <v>30</v>
      </c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5">
        <v>82</v>
      </c>
      <c r="B84" s="399">
        <v>243973</v>
      </c>
      <c r="C84" s="325" t="s">
        <v>95</v>
      </c>
      <c r="D84" s="410" t="s">
        <v>4914</v>
      </c>
      <c r="E84" s="325" t="s">
        <v>4997</v>
      </c>
      <c r="F84" s="83" t="s">
        <v>4826</v>
      </c>
      <c r="G84" s="4" t="s">
        <v>98</v>
      </c>
      <c r="H84" s="409" t="s">
        <v>71</v>
      </c>
      <c r="I84" s="10" t="s">
        <v>109</v>
      </c>
      <c r="J84" s="413">
        <v>499</v>
      </c>
      <c r="K84" s="367">
        <f t="shared" si="6"/>
        <v>34.930000000000064</v>
      </c>
      <c r="L84" s="367">
        <f t="shared" si="7"/>
        <v>533.93000000000006</v>
      </c>
      <c r="M84" s="310">
        <v>634.11</v>
      </c>
      <c r="N84" s="64"/>
      <c r="O84" s="77" t="s">
        <v>91</v>
      </c>
      <c r="Q84" s="7">
        <v>100</v>
      </c>
      <c r="R84" s="7">
        <f t="shared" si="8"/>
        <v>50</v>
      </c>
      <c r="S84" s="7">
        <f t="shared" si="9"/>
        <v>20</v>
      </c>
      <c r="T84" s="7">
        <f t="shared" si="10"/>
        <v>30</v>
      </c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35">
        <v>83</v>
      </c>
      <c r="B85" s="399">
        <v>243973</v>
      </c>
      <c r="C85" s="325" t="s">
        <v>100</v>
      </c>
      <c r="D85" s="410" t="s">
        <v>4915</v>
      </c>
      <c r="E85" s="325" t="s">
        <v>4998</v>
      </c>
      <c r="F85" s="83" t="s">
        <v>4827</v>
      </c>
      <c r="G85" s="4" t="s">
        <v>103</v>
      </c>
      <c r="H85" s="409" t="s">
        <v>71</v>
      </c>
      <c r="I85" s="10" t="s">
        <v>72</v>
      </c>
      <c r="J85" s="413">
        <v>399</v>
      </c>
      <c r="K85" s="367">
        <f t="shared" si="6"/>
        <v>27.930000000000007</v>
      </c>
      <c r="L85" s="367">
        <f t="shared" si="7"/>
        <v>426.93</v>
      </c>
      <c r="M85" s="310">
        <v>556</v>
      </c>
      <c r="N85" s="64"/>
      <c r="O85" s="77" t="s">
        <v>91</v>
      </c>
      <c r="Q85" s="7">
        <v>100</v>
      </c>
      <c r="R85" s="7">
        <f t="shared" si="8"/>
        <v>50</v>
      </c>
      <c r="S85" s="7">
        <f t="shared" si="9"/>
        <v>20</v>
      </c>
      <c r="T85" s="7">
        <f t="shared" si="10"/>
        <v>30</v>
      </c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35">
        <v>84</v>
      </c>
      <c r="B86" s="399">
        <v>243973</v>
      </c>
      <c r="C86" s="325" t="s">
        <v>100</v>
      </c>
      <c r="D86" s="410" t="s">
        <v>4916</v>
      </c>
      <c r="E86" s="325" t="s">
        <v>4999</v>
      </c>
      <c r="F86" s="83" t="s">
        <v>4828</v>
      </c>
      <c r="G86" s="4" t="s">
        <v>103</v>
      </c>
      <c r="H86" s="409" t="s">
        <v>71</v>
      </c>
      <c r="I86" s="10" t="s">
        <v>109</v>
      </c>
      <c r="J86" s="413">
        <v>599</v>
      </c>
      <c r="K86" s="367">
        <f t="shared" si="6"/>
        <v>41.930000000000064</v>
      </c>
      <c r="L86" s="367">
        <f t="shared" si="7"/>
        <v>640.93000000000006</v>
      </c>
      <c r="M86" s="310">
        <v>833.21</v>
      </c>
      <c r="N86" s="64"/>
      <c r="O86" s="77" t="s">
        <v>91</v>
      </c>
      <c r="Q86" s="7">
        <v>100</v>
      </c>
      <c r="R86" s="7">
        <f t="shared" si="8"/>
        <v>50</v>
      </c>
      <c r="S86" s="7">
        <f t="shared" si="9"/>
        <v>20</v>
      </c>
      <c r="T86" s="7">
        <f t="shared" si="10"/>
        <v>30</v>
      </c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35">
        <v>85</v>
      </c>
      <c r="B87" s="399">
        <v>243973</v>
      </c>
      <c r="C87" s="325" t="s">
        <v>100</v>
      </c>
      <c r="D87" s="410" t="s">
        <v>4917</v>
      </c>
      <c r="E87" s="325" t="s">
        <v>5000</v>
      </c>
      <c r="F87" s="83" t="s">
        <v>4829</v>
      </c>
      <c r="G87" s="4" t="s">
        <v>5021</v>
      </c>
      <c r="H87" s="409" t="s">
        <v>71</v>
      </c>
      <c r="I87" s="10" t="s">
        <v>99</v>
      </c>
      <c r="J87" s="413">
        <v>499</v>
      </c>
      <c r="K87" s="367">
        <f t="shared" si="6"/>
        <v>34.930000000000064</v>
      </c>
      <c r="L87" s="367">
        <f t="shared" si="7"/>
        <v>533.93000000000006</v>
      </c>
      <c r="M87" s="310">
        <v>695</v>
      </c>
      <c r="N87" s="64"/>
      <c r="O87" s="77" t="s">
        <v>91</v>
      </c>
      <c r="Q87" s="7">
        <v>100</v>
      </c>
      <c r="R87" s="7">
        <f t="shared" si="8"/>
        <v>50</v>
      </c>
      <c r="S87" s="7">
        <f t="shared" si="9"/>
        <v>20</v>
      </c>
      <c r="T87" s="7">
        <f t="shared" si="10"/>
        <v>30</v>
      </c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35">
        <v>86</v>
      </c>
      <c r="B88" s="399">
        <v>243973</v>
      </c>
      <c r="C88" s="325" t="s">
        <v>100</v>
      </c>
      <c r="D88" s="410" t="s">
        <v>4918</v>
      </c>
      <c r="E88" s="325" t="s">
        <v>5001</v>
      </c>
      <c r="F88" s="83" t="s">
        <v>4830</v>
      </c>
      <c r="G88" s="4" t="s">
        <v>103</v>
      </c>
      <c r="H88" s="409" t="s">
        <v>71</v>
      </c>
      <c r="I88" s="10" t="s">
        <v>109</v>
      </c>
      <c r="J88" s="413">
        <v>599</v>
      </c>
      <c r="K88" s="367">
        <f t="shared" si="6"/>
        <v>41.930000000000064</v>
      </c>
      <c r="L88" s="367">
        <f t="shared" si="7"/>
        <v>640.93000000000006</v>
      </c>
      <c r="M88" s="310">
        <v>833.21</v>
      </c>
      <c r="N88" s="64"/>
      <c r="O88" s="77" t="s">
        <v>91</v>
      </c>
      <c r="Q88" s="7">
        <v>100</v>
      </c>
      <c r="R88" s="7">
        <f t="shared" si="8"/>
        <v>50</v>
      </c>
      <c r="S88" s="7">
        <f t="shared" si="9"/>
        <v>20</v>
      </c>
      <c r="T88" s="7">
        <f t="shared" si="10"/>
        <v>30</v>
      </c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3"/>
      <c r="C89" s="3"/>
      <c r="F89" s="39"/>
      <c r="H89" s="3"/>
      <c r="I89" s="3"/>
      <c r="J89" s="6"/>
      <c r="K89" s="6"/>
      <c r="L89" s="6"/>
      <c r="M89" s="6"/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3"/>
      <c r="C90" s="3"/>
      <c r="F90" s="39"/>
      <c r="H90" s="3"/>
      <c r="I90" s="3"/>
      <c r="J90" s="6">
        <f>SUM(J3:J89)</f>
        <v>34214</v>
      </c>
      <c r="K90" s="6">
        <f>SUM(K3:K89)</f>
        <v>2394.9800000000032</v>
      </c>
      <c r="L90" s="6">
        <f>SUM(L3:L89)</f>
        <v>36608.980000000018</v>
      </c>
      <c r="M90" s="6">
        <f>SUM(M3:M89)</f>
        <v>48607.490000000005</v>
      </c>
      <c r="N90" s="6"/>
      <c r="O90" s="6"/>
      <c r="P90" s="6">
        <f>SUM(P3:P89)</f>
        <v>0</v>
      </c>
      <c r="Q90" s="6">
        <f>SUM(Q3:Q89)</f>
        <v>8600</v>
      </c>
      <c r="R90" s="6">
        <f>SUM(R3:R89)</f>
        <v>4300</v>
      </c>
      <c r="S90" s="6">
        <f>SUM(S3:S89)</f>
        <v>1720</v>
      </c>
      <c r="T90" s="6">
        <f>SUM(T3:T89)</f>
        <v>2580</v>
      </c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3"/>
      <c r="C91" s="3"/>
      <c r="F91" s="39"/>
      <c r="H91" s="3"/>
      <c r="I91" s="3"/>
      <c r="J91" s="6"/>
      <c r="K91" s="6"/>
      <c r="L91" s="6"/>
      <c r="M91" s="6"/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3"/>
      <c r="C92" s="3"/>
      <c r="F92" s="39"/>
      <c r="H92" s="3"/>
      <c r="I92" s="3"/>
      <c r="J92" s="6"/>
      <c r="K92" s="6"/>
      <c r="L92" s="6"/>
      <c r="M92" s="6"/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3"/>
      <c r="C93" s="3"/>
      <c r="F93" s="39"/>
      <c r="H93" s="3"/>
      <c r="I93" s="3"/>
      <c r="J93" s="6"/>
      <c r="K93" s="6"/>
      <c r="L93" s="6"/>
      <c r="M93" s="6"/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3"/>
      <c r="C94" s="3"/>
      <c r="F94" s="39"/>
      <c r="H94" s="3"/>
      <c r="I94" s="3"/>
      <c r="J94" s="6"/>
      <c r="K94" s="6"/>
      <c r="L94" s="6"/>
      <c r="M94" s="6"/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3"/>
      <c r="C95" s="3"/>
      <c r="F95" s="39"/>
      <c r="H95" s="3"/>
      <c r="I95" s="3"/>
      <c r="J95" s="6"/>
      <c r="K95" s="6"/>
      <c r="L95" s="6"/>
      <c r="M95" s="6"/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3"/>
      <c r="C96" s="3"/>
      <c r="F96" s="39"/>
      <c r="H96" s="3"/>
      <c r="I96" s="3"/>
      <c r="J96" s="6"/>
      <c r="K96" s="6"/>
      <c r="L96" s="6"/>
      <c r="M96" s="6"/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3"/>
      <c r="C97" s="3"/>
      <c r="F97" s="39"/>
      <c r="H97" s="3"/>
      <c r="I97" s="3"/>
      <c r="J97" s="6"/>
      <c r="K97" s="6"/>
      <c r="L97" s="6"/>
      <c r="M97" s="6"/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3"/>
      <c r="C98" s="3"/>
      <c r="F98" s="39"/>
      <c r="H98" s="3"/>
      <c r="I98" s="3"/>
      <c r="J98" s="6"/>
      <c r="K98" s="6"/>
      <c r="L98" s="6"/>
      <c r="M98" s="6"/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3"/>
      <c r="C99" s="3"/>
      <c r="F99" s="39"/>
      <c r="H99" s="3"/>
      <c r="I99" s="3"/>
      <c r="J99" s="6"/>
      <c r="K99" s="6"/>
      <c r="L99" s="6"/>
      <c r="M99" s="6"/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3"/>
      <c r="C100" s="3"/>
      <c r="F100" s="39"/>
      <c r="H100" s="3"/>
      <c r="I100" s="3"/>
      <c r="J100" s="6"/>
      <c r="K100" s="6"/>
      <c r="L100" s="6"/>
      <c r="M100" s="6"/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3"/>
      <c r="C101" s="3"/>
      <c r="F101" s="39"/>
      <c r="H101" s="3"/>
      <c r="I101" s="3"/>
      <c r="J101" s="6"/>
      <c r="K101" s="6"/>
      <c r="L101" s="6"/>
      <c r="M101" s="6"/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3"/>
      <c r="C102" s="3"/>
      <c r="F102" s="39"/>
      <c r="H102" s="3"/>
      <c r="I102" s="3"/>
      <c r="J102" s="6"/>
      <c r="K102" s="6"/>
      <c r="L102" s="6"/>
      <c r="M102" s="6"/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3"/>
      <c r="C103" s="3"/>
      <c r="F103" s="39"/>
      <c r="H103" s="3"/>
      <c r="I103" s="3"/>
      <c r="J103" s="6"/>
      <c r="K103" s="6"/>
      <c r="L103" s="6"/>
      <c r="M103" s="6"/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3"/>
      <c r="C104" s="3"/>
      <c r="F104" s="39"/>
      <c r="H104" s="3"/>
      <c r="I104" s="3"/>
      <c r="J104" s="6"/>
      <c r="K104" s="6"/>
      <c r="L104" s="6"/>
      <c r="M104" s="6"/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3"/>
      <c r="C105" s="3"/>
      <c r="F105" s="39"/>
      <c r="H105" s="3"/>
      <c r="I105" s="3"/>
      <c r="J105" s="6"/>
      <c r="K105" s="6"/>
      <c r="L105" s="6"/>
      <c r="M105" s="6"/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3"/>
      <c r="C106" s="3"/>
      <c r="F106" s="39"/>
      <c r="H106" s="3"/>
      <c r="I106" s="3"/>
      <c r="J106" s="6"/>
      <c r="K106" s="6"/>
      <c r="L106" s="6"/>
      <c r="M106" s="6"/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"/>
      <c r="C107" s="3"/>
      <c r="F107" s="39"/>
      <c r="H107" s="3"/>
      <c r="I107" s="3"/>
      <c r="J107" s="6"/>
      <c r="K107" s="6"/>
      <c r="L107" s="6"/>
      <c r="M107" s="6"/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"/>
      <c r="C108" s="3"/>
      <c r="F108" s="39"/>
      <c r="H108" s="3"/>
      <c r="I108" s="3"/>
      <c r="J108" s="6"/>
      <c r="K108" s="6"/>
      <c r="L108" s="6"/>
      <c r="M108" s="6"/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"/>
      <c r="C109" s="3"/>
      <c r="F109" s="39"/>
      <c r="H109" s="3"/>
      <c r="I109" s="3"/>
      <c r="J109" s="6"/>
      <c r="K109" s="6"/>
      <c r="L109" s="6"/>
      <c r="M109" s="6"/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"/>
      <c r="C110" s="3"/>
      <c r="F110" s="39"/>
      <c r="H110" s="3"/>
      <c r="I110" s="3"/>
      <c r="J110" s="6"/>
      <c r="K110" s="6"/>
      <c r="L110" s="6"/>
      <c r="M110" s="6"/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"/>
      <c r="C111" s="3"/>
      <c r="F111" s="39"/>
      <c r="H111" s="3"/>
      <c r="I111" s="3"/>
      <c r="J111" s="6"/>
      <c r="K111" s="6"/>
      <c r="L111" s="6"/>
      <c r="M111" s="6"/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"/>
      <c r="C112" s="3"/>
      <c r="F112" s="39"/>
      <c r="H112" s="3"/>
      <c r="I112" s="3"/>
      <c r="J112" s="6"/>
      <c r="K112" s="6"/>
      <c r="L112" s="6"/>
      <c r="M112" s="6"/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"/>
      <c r="C113" s="3"/>
      <c r="F113" s="39"/>
      <c r="H113" s="3"/>
      <c r="I113" s="3"/>
      <c r="J113" s="6"/>
      <c r="K113" s="6"/>
      <c r="L113" s="6"/>
      <c r="M113" s="6"/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"/>
      <c r="C114" s="3"/>
      <c r="F114" s="39"/>
      <c r="H114" s="3"/>
      <c r="I114" s="3"/>
      <c r="J114" s="6"/>
      <c r="K114" s="6"/>
      <c r="L114" s="6"/>
      <c r="M114" s="6"/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"/>
      <c r="C115" s="3"/>
      <c r="F115" s="39"/>
      <c r="H115" s="3"/>
      <c r="I115" s="3"/>
      <c r="J115" s="6"/>
      <c r="K115" s="6"/>
      <c r="L115" s="6"/>
      <c r="M115" s="6"/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"/>
      <c r="C116" s="3"/>
      <c r="F116" s="39"/>
      <c r="H116" s="3"/>
      <c r="I116" s="3"/>
      <c r="J116" s="6"/>
      <c r="K116" s="6"/>
      <c r="L116" s="6"/>
      <c r="M116" s="6"/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"/>
      <c r="C117" s="3"/>
      <c r="F117" s="39"/>
      <c r="H117" s="3"/>
      <c r="I117" s="3"/>
      <c r="J117" s="6"/>
      <c r="K117" s="6"/>
      <c r="L117" s="6"/>
      <c r="M117" s="6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"/>
      <c r="C118" s="3"/>
      <c r="F118" s="39"/>
      <c r="H118" s="3"/>
      <c r="I118" s="3"/>
      <c r="J118" s="6"/>
      <c r="K118" s="6"/>
      <c r="L118" s="6"/>
      <c r="M118" s="6"/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"/>
      <c r="C119" s="3"/>
      <c r="F119" s="39"/>
      <c r="H119" s="3"/>
      <c r="I119" s="3"/>
      <c r="J119" s="6"/>
      <c r="K119" s="6"/>
      <c r="L119" s="6"/>
      <c r="M119" s="6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"/>
      <c r="C120" s="3"/>
      <c r="F120" s="39"/>
      <c r="H120" s="3"/>
      <c r="I120" s="3"/>
      <c r="J120" s="6"/>
      <c r="K120" s="6"/>
      <c r="L120" s="6"/>
      <c r="M120" s="6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"/>
      <c r="C121" s="3"/>
      <c r="F121" s="39"/>
      <c r="H121" s="3"/>
      <c r="I121" s="3"/>
      <c r="J121" s="6"/>
      <c r="K121" s="6"/>
      <c r="L121" s="6"/>
      <c r="M121" s="6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"/>
      <c r="C122" s="3"/>
      <c r="F122" s="39"/>
      <c r="H122" s="3"/>
      <c r="I122" s="3"/>
      <c r="J122" s="6"/>
      <c r="K122" s="6"/>
      <c r="L122" s="6"/>
      <c r="M122" s="6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"/>
      <c r="C123" s="3"/>
      <c r="F123" s="39"/>
      <c r="H123" s="3"/>
      <c r="I123" s="3"/>
      <c r="J123" s="6"/>
      <c r="K123" s="6"/>
      <c r="L123" s="6"/>
      <c r="M123" s="6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"/>
      <c r="C124" s="3"/>
      <c r="F124" s="39"/>
      <c r="H124" s="3"/>
      <c r="I124" s="3"/>
      <c r="J124" s="6"/>
      <c r="K124" s="6"/>
      <c r="L124" s="6"/>
      <c r="M124" s="6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"/>
      <c r="C125" s="3"/>
      <c r="F125" s="39"/>
      <c r="H125" s="3"/>
      <c r="I125" s="3"/>
      <c r="J125" s="6"/>
      <c r="K125" s="6"/>
      <c r="L125" s="6"/>
      <c r="M125" s="6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"/>
      <c r="C126" s="3"/>
      <c r="F126" s="39"/>
      <c r="H126" s="3"/>
      <c r="I126" s="3"/>
      <c r="J126" s="6"/>
      <c r="K126" s="6"/>
      <c r="L126" s="6"/>
      <c r="M126" s="6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C127" s="3"/>
      <c r="F127" s="39"/>
      <c r="H127" s="3"/>
      <c r="I127" s="3"/>
      <c r="J127" s="6"/>
      <c r="K127" s="6"/>
      <c r="L127" s="6"/>
      <c r="M127" s="6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C128" s="3"/>
      <c r="F128" s="39"/>
      <c r="H128" s="3"/>
      <c r="I128" s="3"/>
      <c r="J128" s="6"/>
      <c r="K128" s="6"/>
      <c r="L128" s="6"/>
      <c r="M128" s="6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C129" s="3"/>
      <c r="F129" s="39"/>
      <c r="H129" s="3"/>
      <c r="I129" s="3"/>
      <c r="J129" s="6"/>
      <c r="K129" s="6"/>
      <c r="L129" s="6"/>
      <c r="M129" s="6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"/>
      <c r="C130" s="3"/>
      <c r="F130" s="39"/>
      <c r="H130" s="3"/>
      <c r="I130" s="3"/>
      <c r="J130" s="6"/>
      <c r="K130" s="6"/>
      <c r="L130" s="6"/>
      <c r="M130" s="6"/>
      <c r="V130" s="248"/>
      <c r="W130" s="248"/>
      <c r="X130" s="248"/>
      <c r="Y130" s="248"/>
      <c r="Z130" s="248"/>
      <c r="AA130" s="248"/>
      <c r="AB130" s="248"/>
    </row>
    <row r="131" spans="1:28" s="5" customFormat="1" ht="22.95" customHeight="1">
      <c r="A131" s="3"/>
      <c r="C131" s="3"/>
      <c r="F131" s="39"/>
      <c r="H131" s="3"/>
      <c r="I131" s="3"/>
      <c r="J131" s="6"/>
      <c r="K131" s="6"/>
      <c r="L131" s="6"/>
      <c r="M131" s="6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C132" s="3"/>
      <c r="F132" s="39"/>
      <c r="H132" s="3"/>
      <c r="I132" s="3"/>
      <c r="J132" s="6"/>
      <c r="K132" s="6"/>
      <c r="L132" s="6"/>
      <c r="M132" s="6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C133" s="3"/>
      <c r="F133" s="39"/>
      <c r="H133" s="3"/>
      <c r="I133" s="3"/>
      <c r="J133" s="6"/>
      <c r="K133" s="6"/>
      <c r="L133" s="6"/>
      <c r="M133" s="6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C134" s="3"/>
      <c r="F134" s="39"/>
      <c r="H134" s="3"/>
      <c r="I134" s="3"/>
      <c r="J134" s="6"/>
      <c r="K134" s="6"/>
      <c r="L134" s="6"/>
      <c r="M134" s="6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C135" s="3"/>
      <c r="F135" s="39"/>
      <c r="H135" s="3"/>
      <c r="I135" s="3"/>
      <c r="J135" s="6"/>
      <c r="K135" s="6"/>
      <c r="L135" s="6"/>
      <c r="M135" s="6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C136" s="3"/>
      <c r="F136" s="39"/>
      <c r="H136" s="3"/>
      <c r="I136" s="3"/>
      <c r="J136" s="6"/>
      <c r="K136" s="6"/>
      <c r="L136" s="6"/>
      <c r="M136" s="6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C137" s="3"/>
      <c r="F137" s="39"/>
      <c r="H137" s="3"/>
      <c r="I137" s="3"/>
      <c r="J137" s="6"/>
      <c r="K137" s="6"/>
      <c r="L137" s="6"/>
      <c r="M137" s="6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C138" s="3"/>
      <c r="F138" s="39"/>
      <c r="H138" s="3"/>
      <c r="I138" s="3"/>
      <c r="J138" s="6"/>
      <c r="K138" s="6"/>
      <c r="L138" s="6"/>
      <c r="M138" s="6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C139" s="3"/>
      <c r="F139" s="39"/>
      <c r="H139" s="3"/>
      <c r="I139" s="3"/>
      <c r="J139" s="6"/>
      <c r="K139" s="6"/>
      <c r="L139" s="6"/>
      <c r="M139" s="6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C140" s="3"/>
      <c r="F140" s="39"/>
      <c r="H140" s="3"/>
      <c r="I140" s="3"/>
      <c r="J140" s="6"/>
      <c r="K140" s="6"/>
      <c r="L140" s="6"/>
      <c r="M140" s="6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F141" s="39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B142" s="55"/>
      <c r="C142" s="47"/>
      <c r="D142" s="2"/>
      <c r="E142" s="2"/>
      <c r="F142" s="3"/>
      <c r="H142" s="3"/>
      <c r="I142" s="2"/>
      <c r="J142" s="41"/>
      <c r="K142" s="56"/>
      <c r="L142" s="56"/>
      <c r="M142" s="56"/>
      <c r="N142" s="2"/>
      <c r="O142" s="3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B143" s="55"/>
      <c r="C143" s="47"/>
      <c r="D143" s="2"/>
      <c r="E143" s="2"/>
      <c r="F143" s="3"/>
      <c r="H143" s="3"/>
      <c r="I143" s="2"/>
      <c r="J143" s="41"/>
      <c r="K143" s="56"/>
      <c r="L143" s="56"/>
      <c r="M143" s="56"/>
      <c r="N143" s="2"/>
      <c r="O143" s="3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B144" s="55"/>
      <c r="C144" s="47"/>
      <c r="D144" s="2"/>
      <c r="E144" s="2"/>
      <c r="F144" s="3"/>
      <c r="H144" s="3"/>
      <c r="I144" s="2"/>
      <c r="J144" s="41"/>
      <c r="K144" s="56"/>
      <c r="L144" s="56"/>
      <c r="M144" s="56"/>
      <c r="N144" s="2"/>
      <c r="O144" s="3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B145" s="55"/>
      <c r="C145" s="47"/>
      <c r="D145" s="2"/>
      <c r="E145" s="2"/>
      <c r="F145" s="3"/>
      <c r="H145" s="3"/>
      <c r="I145" s="2"/>
      <c r="J145" s="41"/>
      <c r="K145" s="56"/>
      <c r="L145" s="56"/>
      <c r="M145" s="56"/>
      <c r="N145" s="2"/>
      <c r="O145" s="3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B146" s="55"/>
      <c r="C146" s="47"/>
      <c r="D146" s="2"/>
      <c r="E146" s="2"/>
      <c r="F146" s="3"/>
      <c r="H146" s="3"/>
      <c r="I146" s="2"/>
      <c r="J146" s="41"/>
      <c r="K146" s="56"/>
      <c r="L146" s="56"/>
      <c r="M146" s="56"/>
      <c r="N146" s="2"/>
      <c r="O146" s="3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B147" s="55"/>
      <c r="C147" s="47"/>
      <c r="D147" s="2"/>
      <c r="E147" s="2"/>
      <c r="F147" s="3"/>
      <c r="H147" s="3"/>
      <c r="I147" s="2"/>
      <c r="J147" s="41"/>
      <c r="K147" s="56"/>
      <c r="L147" s="56"/>
      <c r="M147" s="56"/>
      <c r="N147" s="2"/>
      <c r="O147" s="3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B148" s="55"/>
      <c r="C148" s="47"/>
      <c r="D148" s="2"/>
      <c r="E148" s="2"/>
      <c r="F148" s="3"/>
      <c r="H148" s="3"/>
      <c r="I148" s="2"/>
      <c r="J148" s="41"/>
      <c r="K148" s="56"/>
      <c r="L148" s="56"/>
      <c r="M148" s="56"/>
      <c r="N148" s="2"/>
      <c r="O148" s="3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B149" s="55"/>
      <c r="C149" s="47"/>
      <c r="D149" s="2"/>
      <c r="E149" s="2"/>
      <c r="F149" s="3"/>
      <c r="H149" s="3"/>
      <c r="I149" s="2"/>
      <c r="J149" s="41"/>
      <c r="K149" s="56"/>
      <c r="L149" s="56"/>
      <c r="M149" s="56"/>
      <c r="N149" s="2"/>
      <c r="O149" s="3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B150" s="55"/>
      <c r="C150" s="47"/>
      <c r="D150" s="2"/>
      <c r="E150" s="2"/>
      <c r="F150" s="3"/>
      <c r="H150" s="3"/>
      <c r="I150" s="2"/>
      <c r="J150" s="41"/>
      <c r="K150" s="56"/>
      <c r="L150" s="56"/>
      <c r="M150" s="56"/>
      <c r="N150" s="2"/>
      <c r="O150" s="3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B151" s="55"/>
      <c r="C151" s="47"/>
      <c r="D151" s="2"/>
      <c r="E151" s="2"/>
      <c r="F151" s="3"/>
      <c r="H151" s="3"/>
      <c r="I151" s="2"/>
      <c r="J151" s="41"/>
      <c r="K151" s="56"/>
      <c r="L151" s="56"/>
      <c r="M151" s="56"/>
      <c r="N151" s="2"/>
      <c r="O151" s="3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B152" s="55"/>
      <c r="C152" s="47"/>
      <c r="D152" s="2"/>
      <c r="E152" s="2"/>
      <c r="F152" s="3"/>
      <c r="H152" s="3"/>
      <c r="I152" s="2"/>
      <c r="J152" s="41"/>
      <c r="K152" s="56"/>
      <c r="L152" s="56"/>
      <c r="M152" s="56"/>
      <c r="N152" s="2"/>
      <c r="O152" s="3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B153" s="55"/>
      <c r="C153" s="47"/>
      <c r="D153" s="2"/>
      <c r="E153" s="2"/>
      <c r="F153" s="3"/>
      <c r="H153" s="3"/>
      <c r="I153" s="2"/>
      <c r="J153" s="41"/>
      <c r="K153" s="56"/>
      <c r="L153" s="56"/>
      <c r="M153" s="56"/>
      <c r="N153" s="2"/>
      <c r="O153" s="3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B154" s="55"/>
      <c r="C154" s="47"/>
      <c r="D154" s="2"/>
      <c r="E154" s="2"/>
      <c r="F154" s="3"/>
      <c r="H154" s="3"/>
      <c r="I154" s="2"/>
      <c r="J154" s="41"/>
      <c r="K154" s="56"/>
      <c r="L154" s="56"/>
      <c r="M154" s="56"/>
      <c r="N154" s="2"/>
      <c r="O154" s="3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B155" s="55"/>
      <c r="C155" s="47"/>
      <c r="D155" s="2"/>
      <c r="E155" s="2"/>
      <c r="F155" s="3"/>
      <c r="H155" s="3"/>
      <c r="I155" s="2"/>
      <c r="J155" s="41"/>
      <c r="K155" s="56"/>
      <c r="L155" s="56"/>
      <c r="M155" s="56"/>
      <c r="N155" s="2"/>
      <c r="O155" s="3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B156" s="55"/>
      <c r="C156" s="47"/>
      <c r="D156" s="2"/>
      <c r="E156" s="2"/>
      <c r="F156" s="3"/>
      <c r="H156" s="3"/>
      <c r="I156" s="2"/>
      <c r="J156" s="41"/>
      <c r="K156" s="56"/>
      <c r="L156" s="56"/>
      <c r="M156" s="56"/>
      <c r="N156" s="2"/>
      <c r="O156" s="3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B157" s="55"/>
      <c r="C157" s="47"/>
      <c r="D157" s="2"/>
      <c r="E157" s="2"/>
      <c r="F157" s="3"/>
      <c r="H157" s="3"/>
      <c r="I157" s="2"/>
      <c r="J157" s="41"/>
      <c r="K157" s="56"/>
      <c r="L157" s="56"/>
      <c r="M157" s="56"/>
      <c r="N157" s="2"/>
      <c r="O157" s="3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B158" s="55"/>
      <c r="C158" s="47"/>
      <c r="D158" s="2"/>
      <c r="E158" s="2"/>
      <c r="F158" s="3"/>
      <c r="H158" s="3"/>
      <c r="I158" s="2"/>
      <c r="J158" s="41"/>
      <c r="K158" s="56"/>
      <c r="L158" s="56"/>
      <c r="M158" s="56"/>
      <c r="N158" s="2"/>
      <c r="O158" s="3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B159" s="55"/>
      <c r="C159" s="47"/>
      <c r="D159" s="2"/>
      <c r="E159" s="2"/>
      <c r="F159" s="3"/>
      <c r="H159" s="3"/>
      <c r="I159" s="2"/>
      <c r="J159" s="41"/>
      <c r="K159" s="56"/>
      <c r="L159" s="56"/>
      <c r="M159" s="56"/>
      <c r="N159" s="2"/>
      <c r="O159" s="3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B160" s="55"/>
      <c r="C160" s="47"/>
      <c r="D160" s="2"/>
      <c r="E160" s="2"/>
      <c r="F160" s="3"/>
      <c r="H160" s="3"/>
      <c r="I160" s="2"/>
      <c r="J160" s="41"/>
      <c r="K160" s="56"/>
      <c r="L160" s="56"/>
      <c r="M160" s="56"/>
      <c r="N160" s="2"/>
      <c r="O160" s="3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"/>
      <c r="B161" s="55"/>
      <c r="C161" s="47"/>
      <c r="D161" s="2"/>
      <c r="E161" s="2"/>
      <c r="F161" s="3"/>
      <c r="H161" s="3"/>
      <c r="I161" s="2"/>
      <c r="J161" s="41"/>
      <c r="K161" s="56"/>
      <c r="L161" s="56"/>
      <c r="M161" s="56"/>
      <c r="N161" s="2"/>
      <c r="O161" s="3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"/>
      <c r="B162" s="55"/>
      <c r="C162" s="47"/>
      <c r="D162" s="2"/>
      <c r="E162" s="2"/>
      <c r="F162" s="3"/>
      <c r="H162" s="3"/>
      <c r="I162" s="2"/>
      <c r="J162" s="41"/>
      <c r="K162" s="56"/>
      <c r="L162" s="56"/>
      <c r="M162" s="56"/>
      <c r="N162" s="2"/>
      <c r="O162" s="3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"/>
      <c r="B163" s="55"/>
      <c r="C163" s="47"/>
      <c r="D163" s="2"/>
      <c r="E163" s="2"/>
      <c r="F163" s="3"/>
      <c r="H163" s="3"/>
      <c r="I163" s="2"/>
      <c r="J163" s="41"/>
      <c r="K163" s="56"/>
      <c r="L163" s="56"/>
      <c r="M163" s="56"/>
      <c r="N163" s="2"/>
      <c r="O163" s="3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"/>
      <c r="B164" s="55"/>
      <c r="C164" s="47"/>
      <c r="D164" s="2"/>
      <c r="E164" s="2"/>
      <c r="F164" s="3"/>
      <c r="H164" s="3"/>
      <c r="I164" s="2"/>
      <c r="J164" s="41"/>
      <c r="K164" s="56"/>
      <c r="L164" s="56"/>
      <c r="M164" s="56"/>
      <c r="N164" s="2"/>
      <c r="O164" s="3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B165" s="55"/>
      <c r="C165" s="47"/>
      <c r="D165" s="2"/>
      <c r="E165" s="2"/>
      <c r="F165" s="3"/>
      <c r="H165" s="3"/>
      <c r="I165" s="2"/>
      <c r="J165" s="41"/>
      <c r="K165" s="56"/>
      <c r="L165" s="56"/>
      <c r="M165" s="56"/>
      <c r="N165" s="2"/>
      <c r="O165" s="3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B166" s="55"/>
      <c r="C166" s="47"/>
      <c r="D166" s="2"/>
      <c r="E166" s="2"/>
      <c r="F166" s="3"/>
      <c r="H166" s="3"/>
      <c r="I166" s="2"/>
      <c r="J166" s="41"/>
      <c r="K166" s="56"/>
      <c r="L166" s="56"/>
      <c r="M166" s="56"/>
      <c r="N166" s="2"/>
      <c r="O166" s="3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B167" s="55"/>
      <c r="C167" s="47"/>
      <c r="D167" s="2"/>
      <c r="E167" s="2"/>
      <c r="F167" s="3"/>
      <c r="H167" s="3"/>
      <c r="I167" s="2"/>
      <c r="J167" s="41"/>
      <c r="K167" s="56"/>
      <c r="L167" s="56"/>
      <c r="M167" s="56"/>
      <c r="N167" s="2"/>
      <c r="O167" s="3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B168" s="55"/>
      <c r="C168" s="47"/>
      <c r="D168" s="2"/>
      <c r="E168" s="2"/>
      <c r="F168" s="3"/>
      <c r="H168" s="3"/>
      <c r="I168" s="2"/>
      <c r="J168" s="41"/>
      <c r="K168" s="56"/>
      <c r="L168" s="56"/>
      <c r="M168" s="56"/>
      <c r="N168" s="2"/>
      <c r="O168" s="3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B169" s="55"/>
      <c r="C169" s="47"/>
      <c r="D169" s="2"/>
      <c r="E169" s="2"/>
      <c r="F169" s="3"/>
      <c r="H169" s="3"/>
      <c r="I169" s="2"/>
      <c r="J169" s="41"/>
      <c r="K169" s="56"/>
      <c r="L169" s="56"/>
      <c r="M169" s="56"/>
      <c r="N169" s="2"/>
      <c r="O169" s="3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B170" s="55"/>
      <c r="C170" s="47"/>
      <c r="D170" s="2"/>
      <c r="E170" s="2"/>
      <c r="F170" s="3"/>
      <c r="H170" s="3"/>
      <c r="I170" s="2"/>
      <c r="J170" s="41"/>
      <c r="K170" s="56"/>
      <c r="L170" s="56"/>
      <c r="M170" s="56"/>
      <c r="N170" s="2"/>
      <c r="O170" s="3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B171" s="55"/>
      <c r="C171" s="47"/>
      <c r="D171" s="2"/>
      <c r="E171" s="2"/>
      <c r="F171" s="3"/>
      <c r="H171" s="3"/>
      <c r="I171" s="2"/>
      <c r="J171" s="41"/>
      <c r="K171" s="56"/>
      <c r="L171" s="56"/>
      <c r="M171" s="56"/>
      <c r="N171" s="2"/>
      <c r="O171" s="3"/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3"/>
      <c r="B172" s="55"/>
      <c r="C172" s="47"/>
      <c r="D172" s="2"/>
      <c r="E172" s="2"/>
      <c r="F172" s="3"/>
      <c r="H172" s="3"/>
      <c r="I172" s="2"/>
      <c r="J172" s="41"/>
      <c r="K172" s="56"/>
      <c r="L172" s="56"/>
      <c r="M172" s="56"/>
      <c r="N172" s="2"/>
      <c r="O172" s="3"/>
      <c r="V172" s="19"/>
      <c r="W172" s="19"/>
      <c r="X172" s="19"/>
      <c r="Y172" s="19"/>
      <c r="Z172" s="19"/>
      <c r="AA172" s="19"/>
      <c r="AB172" s="19"/>
    </row>
    <row r="173" spans="1:29" s="5" customFormat="1" ht="22.95" customHeight="1">
      <c r="A173" s="3"/>
      <c r="B173" s="55"/>
      <c r="C173" s="47"/>
      <c r="D173" s="2"/>
      <c r="E173" s="2"/>
      <c r="F173" s="3"/>
      <c r="H173" s="3"/>
      <c r="I173" s="2"/>
      <c r="J173" s="41"/>
      <c r="K173" s="56"/>
      <c r="L173" s="56"/>
      <c r="M173" s="56"/>
      <c r="N173" s="2"/>
      <c r="O173" s="3"/>
      <c r="P173" s="2"/>
      <c r="Q173" s="2"/>
      <c r="R173" s="2"/>
      <c r="S173" s="2"/>
      <c r="T173" s="2"/>
      <c r="V173" s="19"/>
      <c r="W173" s="19"/>
      <c r="X173" s="19"/>
      <c r="Y173" s="19"/>
      <c r="Z173" s="19"/>
      <c r="AA173" s="19"/>
      <c r="AB173" s="19"/>
    </row>
    <row r="174" spans="1:29" s="5" customFormat="1" ht="22.95" customHeight="1">
      <c r="A174" s="3"/>
      <c r="B174" s="55"/>
      <c r="C174" s="47"/>
      <c r="D174" s="2"/>
      <c r="E174" s="2"/>
      <c r="F174" s="3"/>
      <c r="H174" s="3"/>
      <c r="I174" s="2"/>
      <c r="J174" s="41"/>
      <c r="K174" s="56"/>
      <c r="L174" s="56"/>
      <c r="M174" s="56"/>
      <c r="N174" s="2"/>
      <c r="O174" s="3"/>
      <c r="P174" s="2"/>
      <c r="Q174" s="2"/>
      <c r="R174" s="2"/>
      <c r="S174" s="2"/>
      <c r="T174" s="2"/>
      <c r="V174" s="19"/>
      <c r="W174" s="19"/>
      <c r="X174" s="19"/>
      <c r="Y174" s="19"/>
      <c r="Z174" s="19"/>
      <c r="AA174" s="19"/>
      <c r="AB174" s="19"/>
    </row>
    <row r="175" spans="1:29" s="5" customFormat="1" ht="22.95" customHeight="1">
      <c r="A175" s="3"/>
      <c r="B175" s="55"/>
      <c r="C175" s="47"/>
      <c r="D175" s="2"/>
      <c r="E175" s="2"/>
      <c r="F175" s="3"/>
      <c r="H175" s="3"/>
      <c r="I175" s="2"/>
      <c r="J175" s="41"/>
      <c r="K175" s="56"/>
      <c r="L175" s="56"/>
      <c r="M175" s="56"/>
      <c r="N175" s="2"/>
      <c r="O175" s="3"/>
      <c r="P175" s="2"/>
      <c r="Q175" s="2"/>
      <c r="R175" s="2"/>
      <c r="S175" s="2"/>
      <c r="T175" s="2"/>
      <c r="V175" s="19"/>
      <c r="W175" s="19"/>
      <c r="X175" s="19"/>
      <c r="Y175" s="19"/>
      <c r="Z175" s="19"/>
      <c r="AA175" s="19"/>
      <c r="AB175" s="19"/>
    </row>
    <row r="176" spans="1:29" s="5" customFormat="1" ht="22.95" customHeight="1">
      <c r="A176" s="46"/>
      <c r="B176" s="55"/>
      <c r="C176" s="47"/>
      <c r="D176" s="2"/>
      <c r="E176" s="2"/>
      <c r="F176" s="3"/>
      <c r="H176" s="3"/>
      <c r="I176" s="2"/>
      <c r="J176" s="41"/>
      <c r="K176" s="56"/>
      <c r="L176" s="56"/>
      <c r="M176" s="56"/>
      <c r="N176" s="2"/>
      <c r="O176" s="3"/>
      <c r="P176" s="2"/>
      <c r="Q176" s="2"/>
      <c r="R176" s="2"/>
      <c r="S176" s="2"/>
      <c r="T176" s="2"/>
      <c r="V176" s="19"/>
      <c r="W176" s="19"/>
      <c r="X176" s="19"/>
      <c r="Y176" s="19"/>
      <c r="Z176" s="19"/>
      <c r="AA176" s="19"/>
      <c r="AB176" s="19"/>
      <c r="AC176" s="2"/>
    </row>
    <row r="177" spans="1:29" s="5" customFormat="1" ht="22.95" customHeight="1">
      <c r="A177" s="46"/>
      <c r="B177" s="55"/>
      <c r="C177" s="47"/>
      <c r="D177" s="2"/>
      <c r="E177" s="2"/>
      <c r="F177" s="3"/>
      <c r="H177" s="3"/>
      <c r="I177" s="2"/>
      <c r="J177" s="41"/>
      <c r="K177" s="56"/>
      <c r="L177" s="56"/>
      <c r="M177" s="56"/>
      <c r="N177" s="2"/>
      <c r="O177" s="3"/>
      <c r="P177" s="2"/>
      <c r="Q177" s="2"/>
      <c r="R177" s="2"/>
      <c r="S177" s="2"/>
      <c r="T177" s="2"/>
      <c r="V177" s="19"/>
      <c r="W177" s="19"/>
      <c r="X177" s="19"/>
      <c r="Y177" s="19"/>
      <c r="Z177" s="19"/>
      <c r="AA177" s="19"/>
      <c r="AB177" s="19"/>
      <c r="AC177" s="2"/>
    </row>
    <row r="178" spans="1:29" s="5" customFormat="1" ht="22.95" customHeight="1">
      <c r="A178" s="46"/>
      <c r="B178" s="55"/>
      <c r="C178" s="47"/>
      <c r="D178" s="2"/>
      <c r="E178" s="2"/>
      <c r="F178" s="3"/>
      <c r="H178" s="3"/>
      <c r="I178" s="2"/>
      <c r="J178" s="41"/>
      <c r="K178" s="56"/>
      <c r="L178" s="56"/>
      <c r="M178" s="56"/>
      <c r="N178" s="2"/>
      <c r="O178" s="3"/>
      <c r="P178" s="2"/>
      <c r="Q178" s="2"/>
      <c r="R178" s="2"/>
      <c r="S178" s="2"/>
      <c r="T178" s="2"/>
      <c r="V178" s="19"/>
      <c r="W178" s="19"/>
      <c r="X178" s="19"/>
      <c r="Y178" s="19"/>
      <c r="Z178" s="19"/>
      <c r="AA178" s="19"/>
      <c r="AB178" s="19"/>
      <c r="AC178" s="2"/>
    </row>
    <row r="179" spans="1:29" s="5" customFormat="1" ht="22.95" customHeight="1">
      <c r="A179" s="46"/>
      <c r="B179" s="55"/>
      <c r="C179" s="47"/>
      <c r="D179" s="2"/>
      <c r="E179" s="2"/>
      <c r="F179" s="3"/>
      <c r="H179" s="3"/>
      <c r="I179" s="2"/>
      <c r="J179" s="41"/>
      <c r="K179" s="56"/>
      <c r="L179" s="56"/>
      <c r="M179" s="56"/>
      <c r="N179" s="2"/>
      <c r="O179" s="3"/>
      <c r="P179" s="2"/>
      <c r="Q179" s="2"/>
      <c r="R179" s="2"/>
      <c r="S179" s="2"/>
      <c r="T179" s="2"/>
      <c r="V179" s="19"/>
      <c r="W179" s="19"/>
      <c r="X179" s="19"/>
      <c r="Y179" s="19"/>
      <c r="Z179" s="19"/>
      <c r="AA179" s="19"/>
      <c r="AB179" s="19"/>
      <c r="AC179" s="2"/>
    </row>
  </sheetData>
  <mergeCells count="21">
    <mergeCell ref="V13:W13"/>
    <mergeCell ref="A1:O1"/>
    <mergeCell ref="V3:W3"/>
    <mergeCell ref="V4:W4"/>
    <mergeCell ref="V5:W5"/>
    <mergeCell ref="V6:W6"/>
    <mergeCell ref="V7:W7"/>
    <mergeCell ref="V8:W8"/>
    <mergeCell ref="V9:W9"/>
    <mergeCell ref="V10:W10"/>
    <mergeCell ref="V11:W11"/>
    <mergeCell ref="V12:W12"/>
    <mergeCell ref="V20:W20"/>
    <mergeCell ref="V21:W21"/>
    <mergeCell ref="V23:AB23"/>
    <mergeCell ref="V14:W14"/>
    <mergeCell ref="V15:W15"/>
    <mergeCell ref="V16:W16"/>
    <mergeCell ref="V17:W17"/>
    <mergeCell ref="V18:W18"/>
    <mergeCell ref="V19:W1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A8DEF-4910-46EC-8699-BDA39A6BFF7E}">
  <sheetPr filterMode="1"/>
  <dimension ref="A1:AV190"/>
  <sheetViews>
    <sheetView zoomScale="60" zoomScaleNormal="60" workbookViewId="0">
      <selection activeCell="E14" sqref="E14"/>
    </sheetView>
  </sheetViews>
  <sheetFormatPr defaultColWidth="8.88671875" defaultRowHeight="23.4"/>
  <cols>
    <col min="1" max="1" width="4" style="3" bestFit="1" customWidth="1"/>
    <col min="2" max="2" width="22.5546875" style="5" bestFit="1" customWidth="1"/>
    <col min="3" max="3" width="8.5546875" style="23" customWidth="1"/>
    <col min="4" max="4" width="13.6640625" style="2" customWidth="1"/>
    <col min="5" max="5" width="25.44140625" style="2" bestFit="1" customWidth="1"/>
    <col min="6" max="6" width="18" style="40" customWidth="1"/>
    <col min="7" max="7" width="34.5546875" style="5" bestFit="1" customWidth="1"/>
    <col min="8" max="8" width="14.5546875" style="3" customWidth="1"/>
    <col min="9" max="9" width="12.5546875" style="3" customWidth="1"/>
    <col min="10" max="10" width="14.5546875" style="9" customWidth="1"/>
    <col min="11" max="11" width="11.109375" style="2" customWidth="1"/>
    <col min="12" max="13" width="13.33203125" style="2" customWidth="1"/>
    <col min="14" max="14" width="9" style="2" bestFit="1" customWidth="1"/>
    <col min="15" max="15" width="22.88671875" style="2" bestFit="1" customWidth="1"/>
    <col min="16" max="16" width="2" style="2" customWidth="1"/>
    <col min="17" max="17" width="12" style="2" customWidth="1"/>
    <col min="18" max="18" width="10.33203125" style="2" customWidth="1"/>
    <col min="19" max="19" width="11.5546875" style="2" customWidth="1"/>
    <col min="20" max="20" width="10" style="2" bestFit="1" customWidth="1"/>
    <col min="21" max="21" width="2.88671875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3.109375" style="19" bestFit="1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16384" width="8.88671875" style="2"/>
  </cols>
  <sheetData>
    <row r="1" spans="1:48" s="43" customFormat="1" ht="36" customHeight="1">
      <c r="A1" s="422" t="s">
        <v>60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</row>
    <row r="2" spans="1:48" s="1" customFormat="1" ht="48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48" s="90" customFormat="1" ht="25.2" hidden="1" customHeight="1">
      <c r="A3" s="73">
        <v>1</v>
      </c>
      <c r="B3" s="109">
        <v>243498</v>
      </c>
      <c r="C3" s="68" t="s">
        <v>68</v>
      </c>
      <c r="D3" s="92" t="s">
        <v>69</v>
      </c>
      <c r="E3" s="68" t="s">
        <v>866</v>
      </c>
      <c r="F3" s="83" t="s">
        <v>147</v>
      </c>
      <c r="G3" s="66" t="s">
        <v>70</v>
      </c>
      <c r="H3" s="83" t="s">
        <v>71</v>
      </c>
      <c r="I3" s="68" t="s">
        <v>72</v>
      </c>
      <c r="J3" s="96">
        <v>499</v>
      </c>
      <c r="K3" s="97">
        <f t="shared" ref="K3" si="0">L3-J3</f>
        <v>34.930000000000064</v>
      </c>
      <c r="L3" s="97">
        <f t="shared" ref="L3" si="1">J3*1.07</f>
        <v>533.93000000000006</v>
      </c>
      <c r="M3" s="96">
        <v>533.92999999999995</v>
      </c>
      <c r="N3" s="66"/>
      <c r="O3" s="66" t="s">
        <v>23</v>
      </c>
      <c r="Q3" s="105">
        <f t="shared" ref="Q3:Q9" si="2">J3*70/100</f>
        <v>349.3</v>
      </c>
      <c r="R3" s="105">
        <f t="shared" ref="R3:R9" si="3">Q3-(Q3*50/100)</f>
        <v>174.65</v>
      </c>
      <c r="S3" s="105">
        <f t="shared" ref="S3:S9" si="4">Q3-(Q3*80/100)</f>
        <v>69.860000000000014</v>
      </c>
      <c r="T3" s="7">
        <f t="shared" ref="T3:T9" si="5">Q3-(Q3*70/100)</f>
        <v>104.79000000000002</v>
      </c>
      <c r="V3" s="421" t="s">
        <v>20</v>
      </c>
      <c r="W3" s="421"/>
      <c r="X3" s="22">
        <f>SUM(Q113)</f>
        <v>29603.699999999946</v>
      </c>
      <c r="Y3" s="33"/>
      <c r="Z3" s="33"/>
      <c r="AA3" s="33"/>
      <c r="AB3" s="33"/>
      <c r="AC3" s="95"/>
      <c r="AD3" s="95"/>
      <c r="AE3" s="95"/>
      <c r="AF3" s="95"/>
      <c r="AG3" s="95"/>
      <c r="AH3" s="95"/>
      <c r="AI3" s="95"/>
      <c r="AJ3" s="95"/>
    </row>
    <row r="4" spans="1:48" s="90" customFormat="1" ht="25.2" hidden="1" customHeight="1">
      <c r="A4" s="73">
        <v>2</v>
      </c>
      <c r="B4" s="109">
        <v>243514</v>
      </c>
      <c r="C4" s="68" t="s">
        <v>100</v>
      </c>
      <c r="D4" s="92" t="s">
        <v>863</v>
      </c>
      <c r="E4" s="68" t="s">
        <v>867</v>
      </c>
      <c r="F4" s="73" t="s">
        <v>870</v>
      </c>
      <c r="G4" s="66" t="s">
        <v>103</v>
      </c>
      <c r="H4" s="83" t="s">
        <v>71</v>
      </c>
      <c r="I4" s="68" t="s">
        <v>72</v>
      </c>
      <c r="J4" s="96">
        <v>499</v>
      </c>
      <c r="K4" s="97">
        <f t="shared" ref="K4:K6" si="6">L4-J4</f>
        <v>34.930000000000064</v>
      </c>
      <c r="L4" s="97">
        <f t="shared" ref="L4:L6" si="7">J4*1.07</f>
        <v>533.93000000000006</v>
      </c>
      <c r="M4" s="96">
        <v>854.51</v>
      </c>
      <c r="N4" s="66"/>
      <c r="O4" s="66" t="s">
        <v>23</v>
      </c>
      <c r="Q4" s="105">
        <f t="shared" si="2"/>
        <v>349.3</v>
      </c>
      <c r="R4" s="105">
        <f t="shared" si="3"/>
        <v>174.65</v>
      </c>
      <c r="S4" s="105">
        <f t="shared" si="4"/>
        <v>69.860000000000014</v>
      </c>
      <c r="T4" s="7">
        <f t="shared" si="5"/>
        <v>104.79000000000002</v>
      </c>
      <c r="V4" s="421" t="s">
        <v>21</v>
      </c>
      <c r="W4" s="421"/>
      <c r="X4" s="22">
        <f>SUM(R113)</f>
        <v>14801.849999999973</v>
      </c>
      <c r="Y4" s="33"/>
      <c r="Z4" s="33"/>
      <c r="AA4" s="33"/>
      <c r="AB4" s="33"/>
      <c r="AC4" s="95"/>
      <c r="AD4" s="95"/>
      <c r="AE4" s="95"/>
      <c r="AF4" s="95"/>
      <c r="AG4" s="95"/>
      <c r="AH4" s="95"/>
      <c r="AI4" s="95"/>
      <c r="AJ4" s="95"/>
    </row>
    <row r="5" spans="1:48" s="90" customFormat="1" ht="25.2" hidden="1" customHeight="1">
      <c r="A5" s="73">
        <v>3</v>
      </c>
      <c r="B5" s="109">
        <v>243540</v>
      </c>
      <c r="C5" s="68" t="s">
        <v>68</v>
      </c>
      <c r="D5" s="92" t="s">
        <v>88</v>
      </c>
      <c r="E5" s="68" t="s">
        <v>89</v>
      </c>
      <c r="F5" s="83" t="s">
        <v>148</v>
      </c>
      <c r="G5" s="61" t="s">
        <v>90</v>
      </c>
      <c r="H5" s="83" t="s">
        <v>71</v>
      </c>
      <c r="I5" s="68" t="s">
        <v>77</v>
      </c>
      <c r="J5" s="98">
        <v>399</v>
      </c>
      <c r="K5" s="97">
        <f t="shared" si="6"/>
        <v>27.930000000000007</v>
      </c>
      <c r="L5" s="97">
        <f t="shared" si="7"/>
        <v>426.93</v>
      </c>
      <c r="M5" s="96">
        <v>426.93</v>
      </c>
      <c r="N5" s="66"/>
      <c r="O5" s="110" t="s">
        <v>23</v>
      </c>
      <c r="Q5" s="105">
        <f t="shared" si="2"/>
        <v>279.3</v>
      </c>
      <c r="R5" s="105">
        <f t="shared" si="3"/>
        <v>139.65</v>
      </c>
      <c r="S5" s="105">
        <f t="shared" si="4"/>
        <v>55.860000000000014</v>
      </c>
      <c r="T5" s="7">
        <f t="shared" si="5"/>
        <v>83.79000000000002</v>
      </c>
      <c r="V5" s="424" t="s">
        <v>22</v>
      </c>
      <c r="W5" s="424"/>
      <c r="X5" s="11">
        <f>X4*25/100</f>
        <v>3700.4624999999928</v>
      </c>
      <c r="Y5" s="33"/>
      <c r="Z5" s="33"/>
      <c r="AA5" s="33"/>
      <c r="AB5" s="33"/>
      <c r="AC5" s="95"/>
      <c r="AD5" s="95"/>
      <c r="AE5" s="95"/>
      <c r="AF5" s="95"/>
      <c r="AG5" s="95"/>
      <c r="AH5" s="95"/>
      <c r="AI5" s="95"/>
      <c r="AJ5" s="95"/>
    </row>
    <row r="6" spans="1:48" s="91" customFormat="1" ht="25.2" hidden="1" customHeight="1">
      <c r="A6" s="73">
        <v>4</v>
      </c>
      <c r="B6" s="109">
        <v>243570</v>
      </c>
      <c r="C6" s="68" t="s">
        <v>100</v>
      </c>
      <c r="D6" s="93" t="s">
        <v>864</v>
      </c>
      <c r="E6" s="68" t="s">
        <v>868</v>
      </c>
      <c r="F6" s="83" t="s">
        <v>871</v>
      </c>
      <c r="G6" s="61" t="s">
        <v>103</v>
      </c>
      <c r="H6" s="83" t="s">
        <v>71</v>
      </c>
      <c r="I6" s="68" t="s">
        <v>104</v>
      </c>
      <c r="J6" s="98">
        <v>299</v>
      </c>
      <c r="K6" s="97">
        <f t="shared" si="6"/>
        <v>20.930000000000007</v>
      </c>
      <c r="L6" s="97">
        <f t="shared" si="7"/>
        <v>319.93</v>
      </c>
      <c r="M6" s="98">
        <v>608.24</v>
      </c>
      <c r="N6" s="66"/>
      <c r="O6" s="68" t="s">
        <v>110</v>
      </c>
      <c r="Q6" s="105">
        <f t="shared" si="2"/>
        <v>209.3</v>
      </c>
      <c r="R6" s="105">
        <f t="shared" si="3"/>
        <v>104.65</v>
      </c>
      <c r="S6" s="105">
        <f t="shared" si="4"/>
        <v>41.860000000000014</v>
      </c>
      <c r="T6" s="7">
        <f t="shared" si="5"/>
        <v>62.79000000000002</v>
      </c>
      <c r="V6" s="424" t="s">
        <v>49</v>
      </c>
      <c r="W6" s="424"/>
      <c r="X6" s="11">
        <f>X4*25/100</f>
        <v>3700.4624999999928</v>
      </c>
      <c r="Y6" s="33"/>
      <c r="Z6" s="33"/>
      <c r="AA6" s="33"/>
      <c r="AB6" s="33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</row>
    <row r="7" spans="1:48" s="89" customFormat="1" ht="25.2" hidden="1" customHeight="1">
      <c r="A7" s="73">
        <v>5</v>
      </c>
      <c r="B7" s="109">
        <v>243575</v>
      </c>
      <c r="C7" s="68" t="s">
        <v>68</v>
      </c>
      <c r="D7" s="94" t="s">
        <v>92</v>
      </c>
      <c r="E7" s="68" t="s">
        <v>93</v>
      </c>
      <c r="F7" s="83" t="s">
        <v>149</v>
      </c>
      <c r="G7" s="61" t="s">
        <v>94</v>
      </c>
      <c r="H7" s="83" t="s">
        <v>71</v>
      </c>
      <c r="I7" s="68" t="s">
        <v>77</v>
      </c>
      <c r="J7" s="98">
        <v>399</v>
      </c>
      <c r="K7" s="97">
        <f t="shared" ref="K7:K9" si="8">L7-J7</f>
        <v>27.930000000000007</v>
      </c>
      <c r="L7" s="97">
        <f t="shared" ref="L7:L9" si="9">J7*1.07</f>
        <v>426.93</v>
      </c>
      <c r="M7" s="98">
        <v>426.93</v>
      </c>
      <c r="N7" s="66"/>
      <c r="O7" s="68" t="s">
        <v>23</v>
      </c>
      <c r="Q7" s="105">
        <f t="shared" si="2"/>
        <v>279.3</v>
      </c>
      <c r="R7" s="105">
        <f t="shared" si="3"/>
        <v>139.65</v>
      </c>
      <c r="S7" s="105">
        <f t="shared" si="4"/>
        <v>55.860000000000014</v>
      </c>
      <c r="T7" s="7">
        <f t="shared" si="5"/>
        <v>83.79000000000002</v>
      </c>
      <c r="V7" s="424" t="s">
        <v>23</v>
      </c>
      <c r="W7" s="424"/>
      <c r="X7" s="11">
        <f>X4*25/100</f>
        <v>3700.4624999999928</v>
      </c>
      <c r="Y7" s="33"/>
      <c r="Z7" s="33"/>
      <c r="AA7" s="33"/>
      <c r="AB7" s="33"/>
      <c r="AC7" s="95"/>
      <c r="AD7" s="95"/>
      <c r="AE7" s="5"/>
      <c r="AF7" s="5"/>
      <c r="AG7" s="5"/>
      <c r="AH7" s="5"/>
      <c r="AI7" s="5"/>
      <c r="AJ7" s="5"/>
    </row>
    <row r="8" spans="1:48" s="89" customFormat="1" ht="25.2" hidden="1" customHeight="1">
      <c r="A8" s="73">
        <v>6</v>
      </c>
      <c r="B8" s="109">
        <v>243579</v>
      </c>
      <c r="C8" s="68" t="s">
        <v>100</v>
      </c>
      <c r="D8" s="92" t="s">
        <v>101</v>
      </c>
      <c r="E8" s="68" t="s">
        <v>102</v>
      </c>
      <c r="F8" s="83" t="s">
        <v>142</v>
      </c>
      <c r="G8" s="113" t="s">
        <v>103</v>
      </c>
      <c r="H8" s="83" t="s">
        <v>71</v>
      </c>
      <c r="I8" s="68" t="s">
        <v>104</v>
      </c>
      <c r="J8" s="98">
        <v>299</v>
      </c>
      <c r="K8" s="97">
        <f t="shared" si="8"/>
        <v>20.930000000000007</v>
      </c>
      <c r="L8" s="97">
        <f t="shared" si="9"/>
        <v>319.93</v>
      </c>
      <c r="M8" s="98">
        <v>502</v>
      </c>
      <c r="N8" s="66"/>
      <c r="O8" s="68" t="s">
        <v>23</v>
      </c>
      <c r="Q8" s="105">
        <f t="shared" si="2"/>
        <v>209.3</v>
      </c>
      <c r="R8" s="105">
        <f t="shared" si="3"/>
        <v>104.65</v>
      </c>
      <c r="S8" s="105">
        <f t="shared" si="4"/>
        <v>41.860000000000014</v>
      </c>
      <c r="T8" s="7">
        <f t="shared" si="5"/>
        <v>62.79000000000002</v>
      </c>
      <c r="V8" s="424" t="s">
        <v>24</v>
      </c>
      <c r="W8" s="424"/>
      <c r="X8" s="11">
        <f>X4*20/100</f>
        <v>2960.3699999999949</v>
      </c>
      <c r="Y8" s="33"/>
      <c r="Z8" s="33"/>
      <c r="AA8" s="33"/>
      <c r="AB8" s="33"/>
      <c r="AC8" s="95"/>
      <c r="AD8" s="95"/>
      <c r="AE8" s="5"/>
      <c r="AF8" s="5"/>
      <c r="AG8" s="5"/>
      <c r="AH8" s="5"/>
      <c r="AI8" s="5"/>
      <c r="AJ8" s="5"/>
    </row>
    <row r="9" spans="1:48" s="89" customFormat="1" ht="25.2" hidden="1" customHeight="1">
      <c r="A9" s="73">
        <v>7</v>
      </c>
      <c r="B9" s="109">
        <v>243601</v>
      </c>
      <c r="C9" s="68" t="s">
        <v>73</v>
      </c>
      <c r="D9" s="92" t="s">
        <v>865</v>
      </c>
      <c r="E9" s="68" t="s">
        <v>869</v>
      </c>
      <c r="F9" s="83" t="s">
        <v>872</v>
      </c>
      <c r="G9" s="66" t="s">
        <v>873</v>
      </c>
      <c r="H9" s="83" t="s">
        <v>86</v>
      </c>
      <c r="I9" s="68" t="s">
        <v>87</v>
      </c>
      <c r="J9" s="99">
        <v>399</v>
      </c>
      <c r="K9" s="97">
        <f t="shared" si="8"/>
        <v>27.930000000000007</v>
      </c>
      <c r="L9" s="97">
        <f t="shared" si="9"/>
        <v>426.93</v>
      </c>
      <c r="M9" s="98">
        <v>427</v>
      </c>
      <c r="N9" s="66"/>
      <c r="O9" s="68" t="s">
        <v>91</v>
      </c>
      <c r="Q9" s="105">
        <f t="shared" si="2"/>
        <v>279.3</v>
      </c>
      <c r="R9" s="105">
        <f t="shared" si="3"/>
        <v>139.65</v>
      </c>
      <c r="S9" s="105">
        <f t="shared" si="4"/>
        <v>55.860000000000014</v>
      </c>
      <c r="T9" s="7">
        <f t="shared" si="5"/>
        <v>83.79000000000002</v>
      </c>
      <c r="V9" s="424" t="s">
        <v>25</v>
      </c>
      <c r="W9" s="424"/>
      <c r="X9" s="11">
        <f>X4*5/100</f>
        <v>740.09249999999872</v>
      </c>
      <c r="Y9" s="33"/>
      <c r="Z9" s="33"/>
      <c r="AA9" s="33"/>
      <c r="AB9" s="33"/>
      <c r="AC9" s="95"/>
      <c r="AD9" s="95"/>
      <c r="AE9" s="5"/>
      <c r="AF9" s="5"/>
      <c r="AG9" s="5"/>
      <c r="AH9" s="5"/>
      <c r="AI9" s="5"/>
      <c r="AJ9" s="5"/>
    </row>
    <row r="10" spans="1:48" s="89" customFormat="1" ht="25.2" hidden="1" customHeight="1">
      <c r="A10" s="73">
        <v>8</v>
      </c>
      <c r="B10" s="109">
        <v>243626</v>
      </c>
      <c r="C10" s="61" t="s">
        <v>95</v>
      </c>
      <c r="D10" s="68" t="s">
        <v>168</v>
      </c>
      <c r="E10" s="61" t="s">
        <v>283</v>
      </c>
      <c r="F10" s="61" t="s">
        <v>387</v>
      </c>
      <c r="G10" s="66" t="s">
        <v>98</v>
      </c>
      <c r="H10" s="83" t="s">
        <v>71</v>
      </c>
      <c r="I10" s="68" t="s">
        <v>72</v>
      </c>
      <c r="J10" s="62">
        <v>299</v>
      </c>
      <c r="K10" s="101">
        <f t="shared" ref="K10:K12" si="10">L10-J10</f>
        <v>20.930000000000007</v>
      </c>
      <c r="L10" s="102">
        <f t="shared" ref="L10:L12" si="11">J10*1.07</f>
        <v>319.93</v>
      </c>
      <c r="M10" s="62">
        <v>554.54999999999995</v>
      </c>
      <c r="N10" s="66"/>
      <c r="O10" s="103" t="s">
        <v>110</v>
      </c>
      <c r="P10" s="104"/>
      <c r="Q10" s="105">
        <f>J10*70/100</f>
        <v>209.3</v>
      </c>
      <c r="R10" s="105">
        <f>Q10-(Q10*50/100)</f>
        <v>104.65</v>
      </c>
      <c r="S10" s="105">
        <f>Q10-(Q10*80/100)</f>
        <v>41.860000000000014</v>
      </c>
      <c r="T10" s="7">
        <f>Q10-(Q10*70/100)</f>
        <v>62.79000000000002</v>
      </c>
      <c r="V10" s="421" t="s">
        <v>26</v>
      </c>
      <c r="W10" s="421"/>
      <c r="X10" s="22">
        <f>SUM(S113)</f>
        <v>5920.7399999999952</v>
      </c>
      <c r="Y10" s="33"/>
      <c r="Z10" s="33"/>
      <c r="AA10" s="33"/>
      <c r="AB10" s="33"/>
      <c r="AC10" s="95"/>
      <c r="AD10" s="95"/>
      <c r="AE10" s="5"/>
      <c r="AF10" s="5"/>
      <c r="AG10" s="5"/>
      <c r="AH10" s="5"/>
      <c r="AI10" s="5"/>
      <c r="AJ10" s="5"/>
    </row>
    <row r="11" spans="1:48" s="89" customFormat="1" ht="25.2" hidden="1" customHeight="1">
      <c r="A11" s="73">
        <v>9</v>
      </c>
      <c r="B11" s="109">
        <v>243627</v>
      </c>
      <c r="C11" s="61" t="s">
        <v>263</v>
      </c>
      <c r="D11" s="68" t="s">
        <v>175</v>
      </c>
      <c r="E11" s="61" t="s">
        <v>290</v>
      </c>
      <c r="F11" s="61" t="s">
        <v>394</v>
      </c>
      <c r="G11" s="66" t="s">
        <v>503</v>
      </c>
      <c r="H11" s="83" t="s">
        <v>86</v>
      </c>
      <c r="I11" s="68" t="s">
        <v>480</v>
      </c>
      <c r="J11" s="62">
        <v>499</v>
      </c>
      <c r="K11" s="101">
        <f t="shared" si="10"/>
        <v>34.930000000000064</v>
      </c>
      <c r="L11" s="102">
        <f t="shared" si="11"/>
        <v>533.93000000000006</v>
      </c>
      <c r="M11" s="62">
        <v>533.99</v>
      </c>
      <c r="N11" s="66"/>
      <c r="O11" s="103" t="s">
        <v>489</v>
      </c>
      <c r="P11" s="104"/>
      <c r="Q11" s="105">
        <f t="shared" ref="Q11:Q21" si="12">J11*70/100</f>
        <v>349.3</v>
      </c>
      <c r="R11" s="105">
        <f t="shared" ref="R11:R53" si="13">Q11-(Q11*50/100)</f>
        <v>174.65</v>
      </c>
      <c r="S11" s="105">
        <f t="shared" ref="S11:S53" si="14">Q11-(Q11*80/100)</f>
        <v>69.860000000000014</v>
      </c>
      <c r="T11" s="7">
        <f t="shared" ref="T11:T53" si="15">Q11-(Q11*70/100)</f>
        <v>104.79000000000002</v>
      </c>
      <c r="V11" s="424" t="s">
        <v>27</v>
      </c>
      <c r="W11" s="424"/>
      <c r="X11" s="11">
        <f>SUM(X10)</f>
        <v>5920.7399999999952</v>
      </c>
      <c r="Y11" s="33"/>
      <c r="Z11" s="33"/>
      <c r="AA11" s="33"/>
      <c r="AB11" s="33"/>
      <c r="AC11" s="95"/>
      <c r="AD11" s="95"/>
      <c r="AE11" s="5"/>
      <c r="AF11" s="5"/>
      <c r="AG11" s="5"/>
      <c r="AH11" s="5"/>
      <c r="AI11" s="5"/>
      <c r="AJ11" s="5"/>
    </row>
    <row r="12" spans="1:48" s="89" customFormat="1" ht="25.2" customHeight="1">
      <c r="A12" s="73">
        <v>10</v>
      </c>
      <c r="B12" s="109">
        <v>243627</v>
      </c>
      <c r="C12" s="61" t="s">
        <v>73</v>
      </c>
      <c r="D12" s="68" t="s">
        <v>530</v>
      </c>
      <c r="E12" s="61" t="s">
        <v>632</v>
      </c>
      <c r="F12" s="61" t="s">
        <v>727</v>
      </c>
      <c r="G12" s="66" t="s">
        <v>80</v>
      </c>
      <c r="H12" s="83" t="s">
        <v>71</v>
      </c>
      <c r="I12" s="68" t="s">
        <v>81</v>
      </c>
      <c r="J12" s="62">
        <v>399</v>
      </c>
      <c r="K12" s="101">
        <f t="shared" si="10"/>
        <v>27.930000000000007</v>
      </c>
      <c r="L12" s="102">
        <f t="shared" si="11"/>
        <v>426.93</v>
      </c>
      <c r="M12" s="62">
        <v>427</v>
      </c>
      <c r="N12" s="66"/>
      <c r="O12" s="68" t="s">
        <v>91</v>
      </c>
      <c r="P12" s="104"/>
      <c r="Q12" s="105">
        <f t="shared" si="12"/>
        <v>279.3</v>
      </c>
      <c r="R12" s="105">
        <f t="shared" si="13"/>
        <v>139.65</v>
      </c>
      <c r="S12" s="105">
        <f t="shared" si="14"/>
        <v>55.860000000000014</v>
      </c>
      <c r="T12" s="7">
        <f t="shared" si="15"/>
        <v>83.79000000000002</v>
      </c>
      <c r="V12" s="421" t="s">
        <v>28</v>
      </c>
      <c r="W12" s="421"/>
      <c r="X12" s="22">
        <f>SUM(T113)</f>
        <v>8881.110000000006</v>
      </c>
      <c r="Y12" s="33"/>
      <c r="Z12" s="33"/>
      <c r="AA12" s="33"/>
      <c r="AB12" s="33"/>
      <c r="AC12" s="5"/>
      <c r="AD12" s="5"/>
      <c r="AE12" s="5"/>
      <c r="AF12" s="5"/>
      <c r="AG12" s="5"/>
      <c r="AH12" s="5"/>
      <c r="AI12" s="5"/>
      <c r="AJ12" s="5"/>
    </row>
    <row r="13" spans="1:48" s="89" customFormat="1" ht="25.2" customHeight="1">
      <c r="A13" s="73">
        <v>11</v>
      </c>
      <c r="B13" s="109">
        <v>243627</v>
      </c>
      <c r="C13" s="61" t="s">
        <v>73</v>
      </c>
      <c r="D13" s="68" t="s">
        <v>531</v>
      </c>
      <c r="E13" s="61" t="s">
        <v>633</v>
      </c>
      <c r="F13" s="61" t="s">
        <v>728</v>
      </c>
      <c r="G13" s="66" t="s">
        <v>80</v>
      </c>
      <c r="H13" s="83" t="s">
        <v>71</v>
      </c>
      <c r="I13" s="68" t="s">
        <v>81</v>
      </c>
      <c r="J13" s="62">
        <v>399</v>
      </c>
      <c r="K13" s="101">
        <f t="shared" ref="K13" si="16">L13-J13</f>
        <v>27.930000000000007</v>
      </c>
      <c r="L13" s="102">
        <f t="shared" ref="L13" si="17">J13*1.07</f>
        <v>426.93</v>
      </c>
      <c r="M13" s="62">
        <v>427</v>
      </c>
      <c r="N13" s="66"/>
      <c r="O13" s="68" t="s">
        <v>91</v>
      </c>
      <c r="P13" s="104"/>
      <c r="Q13" s="105">
        <f t="shared" si="12"/>
        <v>279.3</v>
      </c>
      <c r="R13" s="105">
        <f t="shared" si="13"/>
        <v>139.65</v>
      </c>
      <c r="S13" s="105">
        <f t="shared" si="14"/>
        <v>55.860000000000014</v>
      </c>
      <c r="T13" s="7">
        <f t="shared" si="15"/>
        <v>83.79000000000002</v>
      </c>
      <c r="V13" s="424" t="s">
        <v>22</v>
      </c>
      <c r="W13" s="424"/>
      <c r="X13" s="24"/>
      <c r="Y13" s="33"/>
      <c r="Z13" s="33"/>
      <c r="AA13" s="33"/>
      <c r="AB13" s="33"/>
      <c r="AC13" s="5"/>
      <c r="AD13" s="5"/>
      <c r="AE13" s="5"/>
      <c r="AF13" s="5"/>
      <c r="AG13" s="5"/>
      <c r="AH13" s="5"/>
      <c r="AI13" s="5"/>
      <c r="AJ13" s="5"/>
    </row>
    <row r="14" spans="1:48" s="89" customFormat="1" ht="25.2" customHeight="1">
      <c r="A14" s="73">
        <v>12</v>
      </c>
      <c r="B14" s="109">
        <v>243634</v>
      </c>
      <c r="C14" s="61" t="s">
        <v>73</v>
      </c>
      <c r="D14" s="68" t="s">
        <v>532</v>
      </c>
      <c r="E14" s="61" t="s">
        <v>634</v>
      </c>
      <c r="F14" s="61" t="s">
        <v>729</v>
      </c>
      <c r="G14" s="66" t="s">
        <v>80</v>
      </c>
      <c r="H14" s="83" t="s">
        <v>71</v>
      </c>
      <c r="I14" s="68" t="s">
        <v>81</v>
      </c>
      <c r="J14" s="62">
        <v>399</v>
      </c>
      <c r="K14" s="101">
        <f t="shared" ref="K14" si="18">L14-J14</f>
        <v>27.930000000000007</v>
      </c>
      <c r="L14" s="102">
        <f t="shared" ref="L14" si="19">J14*1.07</f>
        <v>426.93</v>
      </c>
      <c r="M14" s="62">
        <v>427</v>
      </c>
      <c r="N14" s="66"/>
      <c r="O14" s="68" t="s">
        <v>91</v>
      </c>
      <c r="P14" s="104"/>
      <c r="Q14" s="105">
        <f t="shared" si="12"/>
        <v>279.3</v>
      </c>
      <c r="R14" s="105">
        <f t="shared" si="13"/>
        <v>139.65</v>
      </c>
      <c r="S14" s="105">
        <f t="shared" si="14"/>
        <v>55.860000000000014</v>
      </c>
      <c r="T14" s="7">
        <f t="shared" si="15"/>
        <v>83.79000000000002</v>
      </c>
      <c r="V14" s="424" t="s">
        <v>23</v>
      </c>
      <c r="W14" s="424"/>
      <c r="X14" s="24">
        <f>SUM(T3:T5,T7,T8,T18,T22,T24,T26,T29,T36:T38,T41,T44,T48:T49,T52,T58,T64:T65,T68,T71,T85,T96,T103,T107)</f>
        <v>2262.3299999999995</v>
      </c>
      <c r="Y14" s="33"/>
      <c r="Z14" s="33"/>
      <c r="AA14" s="33"/>
      <c r="AB14" s="33"/>
      <c r="AC14" s="5"/>
      <c r="AD14" s="5"/>
      <c r="AE14" s="5"/>
      <c r="AF14" s="5"/>
      <c r="AG14" s="5"/>
      <c r="AH14" s="5"/>
      <c r="AI14" s="5"/>
      <c r="AJ14" s="5"/>
    </row>
    <row r="15" spans="1:48" s="89" customFormat="1" ht="25.2" customHeight="1">
      <c r="A15" s="73">
        <v>13</v>
      </c>
      <c r="B15" s="109">
        <v>243635</v>
      </c>
      <c r="C15" s="61" t="s">
        <v>73</v>
      </c>
      <c r="D15" s="68" t="s">
        <v>533</v>
      </c>
      <c r="E15" s="68" t="s">
        <v>635</v>
      </c>
      <c r="F15" s="61" t="s">
        <v>730</v>
      </c>
      <c r="G15" s="66" t="s">
        <v>80</v>
      </c>
      <c r="H15" s="83" t="s">
        <v>71</v>
      </c>
      <c r="I15" s="68" t="s">
        <v>81</v>
      </c>
      <c r="J15" s="62">
        <v>399</v>
      </c>
      <c r="K15" s="101">
        <f t="shared" ref="K15" si="20">L15-J15</f>
        <v>27.930000000000007</v>
      </c>
      <c r="L15" s="102">
        <f t="shared" ref="L15" si="21">J15*1.07</f>
        <v>426.93</v>
      </c>
      <c r="M15" s="62">
        <v>427</v>
      </c>
      <c r="N15" s="66"/>
      <c r="O15" s="68" t="s">
        <v>91</v>
      </c>
      <c r="P15" s="104"/>
      <c r="Q15" s="105">
        <f t="shared" si="12"/>
        <v>279.3</v>
      </c>
      <c r="R15" s="105">
        <f t="shared" si="13"/>
        <v>139.65</v>
      </c>
      <c r="S15" s="105">
        <f t="shared" si="14"/>
        <v>55.860000000000014</v>
      </c>
      <c r="T15" s="7">
        <f t="shared" si="15"/>
        <v>83.79000000000002</v>
      </c>
      <c r="V15" s="424" t="s">
        <v>24</v>
      </c>
      <c r="W15" s="424"/>
      <c r="X15" s="24">
        <f>SUM(T6,T10,T23,T25,T30,T39,T46:T47,T50:T51,T57,T60:T61,T66,T70,T80:T81,T84,T86,T90,T92:T93,T97,T100,T108,T111)</f>
        <v>2010.5399999999995</v>
      </c>
      <c r="Y15" s="33"/>
      <c r="Z15" s="33"/>
      <c r="AA15" s="33"/>
      <c r="AB15" s="33"/>
      <c r="AC15" s="5"/>
      <c r="AD15" s="5"/>
      <c r="AE15" s="5"/>
      <c r="AF15" s="5"/>
      <c r="AG15" s="5"/>
      <c r="AH15" s="5"/>
      <c r="AI15" s="5"/>
      <c r="AJ15" s="5"/>
    </row>
    <row r="16" spans="1:48" s="89" customFormat="1" ht="25.2" customHeight="1">
      <c r="A16" s="73">
        <v>14</v>
      </c>
      <c r="B16" s="109">
        <v>243636</v>
      </c>
      <c r="C16" s="61" t="s">
        <v>73</v>
      </c>
      <c r="D16" s="68" t="s">
        <v>534</v>
      </c>
      <c r="E16" s="68" t="s">
        <v>636</v>
      </c>
      <c r="F16" s="61" t="s">
        <v>731</v>
      </c>
      <c r="G16" s="66" t="s">
        <v>831</v>
      </c>
      <c r="H16" s="83" t="s">
        <v>71</v>
      </c>
      <c r="I16" s="68" t="s">
        <v>81</v>
      </c>
      <c r="J16" s="62">
        <v>399</v>
      </c>
      <c r="K16" s="101">
        <f t="shared" ref="K16:K79" si="22">L16-J16</f>
        <v>27.930000000000007</v>
      </c>
      <c r="L16" s="102">
        <f t="shared" ref="L16:L79" si="23">J16*1.07</f>
        <v>426.93</v>
      </c>
      <c r="M16" s="62">
        <v>427</v>
      </c>
      <c r="N16" s="66"/>
      <c r="O16" s="68" t="s">
        <v>91</v>
      </c>
      <c r="P16" s="104"/>
      <c r="Q16" s="105">
        <f t="shared" si="12"/>
        <v>279.3</v>
      </c>
      <c r="R16" s="105">
        <f t="shared" si="13"/>
        <v>139.65</v>
      </c>
      <c r="S16" s="105">
        <f t="shared" si="14"/>
        <v>55.860000000000014</v>
      </c>
      <c r="T16" s="7">
        <f t="shared" si="15"/>
        <v>83.79000000000002</v>
      </c>
      <c r="V16" s="424" t="s">
        <v>25</v>
      </c>
      <c r="W16" s="424"/>
      <c r="X16" s="24">
        <f>SUM(T11,T33)</f>
        <v>167.58000000000004</v>
      </c>
      <c r="Y16" s="33"/>
      <c r="Z16" s="33"/>
      <c r="AA16" s="33"/>
      <c r="AB16" s="33"/>
      <c r="AC16" s="5"/>
      <c r="AD16" s="5"/>
      <c r="AE16" s="5"/>
      <c r="AF16" s="5"/>
      <c r="AG16" s="5"/>
      <c r="AH16" s="5"/>
      <c r="AI16" s="5"/>
      <c r="AJ16" s="5"/>
    </row>
    <row r="17" spans="1:28" s="5" customFormat="1" ht="22.95" hidden="1" customHeight="1">
      <c r="A17" s="73">
        <v>15</v>
      </c>
      <c r="B17" s="109">
        <v>243640</v>
      </c>
      <c r="C17" s="61" t="s">
        <v>267</v>
      </c>
      <c r="D17" s="68" t="s">
        <v>238</v>
      </c>
      <c r="E17" s="68" t="s">
        <v>353</v>
      </c>
      <c r="F17" s="61" t="s">
        <v>457</v>
      </c>
      <c r="G17" s="66" t="s">
        <v>524</v>
      </c>
      <c r="H17" s="83" t="s">
        <v>71</v>
      </c>
      <c r="I17" s="68" t="s">
        <v>81</v>
      </c>
      <c r="J17" s="62">
        <v>299</v>
      </c>
      <c r="K17" s="101">
        <f t="shared" si="22"/>
        <v>20.930000000000007</v>
      </c>
      <c r="L17" s="102">
        <f t="shared" si="23"/>
        <v>319.93</v>
      </c>
      <c r="M17" s="62">
        <v>405.25</v>
      </c>
      <c r="N17" s="66"/>
      <c r="O17" s="68" t="s">
        <v>91</v>
      </c>
      <c r="P17" s="104"/>
      <c r="Q17" s="105">
        <f t="shared" si="12"/>
        <v>209.3</v>
      </c>
      <c r="R17" s="105">
        <f t="shared" si="13"/>
        <v>104.65</v>
      </c>
      <c r="S17" s="105">
        <f t="shared" si="14"/>
        <v>41.860000000000014</v>
      </c>
      <c r="T17" s="7">
        <f t="shared" si="15"/>
        <v>62.79000000000002</v>
      </c>
      <c r="V17" s="424" t="s">
        <v>27</v>
      </c>
      <c r="W17" s="424"/>
      <c r="X17" s="24">
        <f>SUM(T9,T12:T17,T19:T21,T27:T28,T31:T32,T34:T35,T40,T42:T43,T53:T56,T62:T63,T67,T69,T72:T76,T78:T79,T82:T83,T87:T89,T91,T94:T95,T98:T99,T101:T102,T105,T109:T110)</f>
        <v>4126.7099999999991</v>
      </c>
      <c r="Y17" s="33"/>
      <c r="Z17" s="33"/>
      <c r="AA17" s="33"/>
      <c r="AB17" s="33"/>
    </row>
    <row r="18" spans="1:28" s="5" customFormat="1" ht="22.95" hidden="1" customHeight="1">
      <c r="A18" s="73">
        <v>16</v>
      </c>
      <c r="B18" s="109">
        <v>243642</v>
      </c>
      <c r="C18" s="61" t="s">
        <v>113</v>
      </c>
      <c r="D18" s="87" t="s">
        <v>535</v>
      </c>
      <c r="E18" s="68" t="s">
        <v>637</v>
      </c>
      <c r="F18" s="61" t="s">
        <v>732</v>
      </c>
      <c r="G18" s="66" t="s">
        <v>832</v>
      </c>
      <c r="H18" s="83" t="s">
        <v>71</v>
      </c>
      <c r="I18" s="68" t="s">
        <v>479</v>
      </c>
      <c r="J18" s="62">
        <v>499</v>
      </c>
      <c r="K18" s="101">
        <f t="shared" si="22"/>
        <v>34.930000000000064</v>
      </c>
      <c r="L18" s="102">
        <f t="shared" si="23"/>
        <v>533.93000000000006</v>
      </c>
      <c r="M18" s="62">
        <v>641</v>
      </c>
      <c r="N18" s="66"/>
      <c r="O18" s="106" t="s">
        <v>23</v>
      </c>
      <c r="P18" s="104"/>
      <c r="Q18" s="105">
        <f t="shared" si="12"/>
        <v>349.3</v>
      </c>
      <c r="R18" s="105">
        <f t="shared" si="13"/>
        <v>174.65</v>
      </c>
      <c r="S18" s="105">
        <f t="shared" si="14"/>
        <v>69.860000000000014</v>
      </c>
      <c r="T18" s="7">
        <f t="shared" si="15"/>
        <v>104.79000000000002</v>
      </c>
      <c r="V18" s="424" t="s">
        <v>19</v>
      </c>
      <c r="W18" s="424"/>
      <c r="X18" s="24"/>
      <c r="Y18" s="33"/>
      <c r="Z18" s="33"/>
      <c r="AA18" s="33"/>
      <c r="AB18" s="33"/>
    </row>
    <row r="19" spans="1:28" s="5" customFormat="1" ht="22.95" hidden="1" customHeight="1">
      <c r="A19" s="73">
        <v>17</v>
      </c>
      <c r="B19" s="109">
        <v>243642</v>
      </c>
      <c r="C19" s="61" t="s">
        <v>268</v>
      </c>
      <c r="D19" s="68" t="s">
        <v>242</v>
      </c>
      <c r="E19" s="68" t="s">
        <v>357</v>
      </c>
      <c r="F19" s="61" t="s">
        <v>461</v>
      </c>
      <c r="G19" s="66" t="s">
        <v>525</v>
      </c>
      <c r="H19" s="83" t="s">
        <v>71</v>
      </c>
      <c r="I19" s="68" t="s">
        <v>486</v>
      </c>
      <c r="J19" s="62">
        <v>399</v>
      </c>
      <c r="K19" s="101">
        <f t="shared" si="22"/>
        <v>27.930000000000007</v>
      </c>
      <c r="L19" s="102">
        <f t="shared" si="23"/>
        <v>426.93</v>
      </c>
      <c r="M19" s="62">
        <v>512.32000000000005</v>
      </c>
      <c r="N19" s="66"/>
      <c r="O19" s="68" t="s">
        <v>91</v>
      </c>
      <c r="P19" s="104"/>
      <c r="Q19" s="105">
        <f t="shared" si="12"/>
        <v>279.3</v>
      </c>
      <c r="R19" s="105">
        <f t="shared" si="13"/>
        <v>139.65</v>
      </c>
      <c r="S19" s="105">
        <f t="shared" si="14"/>
        <v>55.860000000000014</v>
      </c>
      <c r="T19" s="7">
        <f t="shared" si="15"/>
        <v>83.79000000000002</v>
      </c>
      <c r="V19" s="425" t="s">
        <v>51</v>
      </c>
      <c r="W19" s="426"/>
      <c r="X19" s="24">
        <f>SUM(T45,T59,T77,T104,T106)</f>
        <v>313.9500000000001</v>
      </c>
      <c r="Y19" s="33"/>
      <c r="Z19" s="33"/>
      <c r="AA19" s="33"/>
      <c r="AB19" s="33"/>
    </row>
    <row r="20" spans="1:28" s="5" customFormat="1" ht="22.95" customHeight="1">
      <c r="A20" s="73">
        <v>18</v>
      </c>
      <c r="B20" s="109">
        <v>243649</v>
      </c>
      <c r="C20" s="61" t="s">
        <v>73</v>
      </c>
      <c r="D20" s="68" t="s">
        <v>536</v>
      </c>
      <c r="E20" s="68" t="s">
        <v>638</v>
      </c>
      <c r="F20" s="61" t="s">
        <v>733</v>
      </c>
      <c r="G20" s="66" t="s">
        <v>833</v>
      </c>
      <c r="H20" s="83" t="s">
        <v>71</v>
      </c>
      <c r="I20" s="68" t="s">
        <v>99</v>
      </c>
      <c r="J20" s="62">
        <v>599</v>
      </c>
      <c r="K20" s="101">
        <f t="shared" si="22"/>
        <v>41.930000000000064</v>
      </c>
      <c r="L20" s="102">
        <f t="shared" si="23"/>
        <v>640.93000000000006</v>
      </c>
      <c r="M20" s="62">
        <v>641</v>
      </c>
      <c r="N20" s="66"/>
      <c r="O20" s="68" t="s">
        <v>91</v>
      </c>
      <c r="P20" s="104"/>
      <c r="Q20" s="105">
        <f t="shared" si="12"/>
        <v>419.3</v>
      </c>
      <c r="R20" s="105">
        <f t="shared" si="13"/>
        <v>209.65</v>
      </c>
      <c r="S20" s="105">
        <f t="shared" si="14"/>
        <v>83.860000000000014</v>
      </c>
      <c r="T20" s="7">
        <f t="shared" si="15"/>
        <v>125.79000000000002</v>
      </c>
      <c r="V20" s="33"/>
      <c r="W20" s="33"/>
      <c r="X20" s="33"/>
      <c r="Y20" s="33"/>
      <c r="Z20" s="33"/>
      <c r="AA20" s="33"/>
      <c r="AB20" s="33"/>
    </row>
    <row r="21" spans="1:28" s="5" customFormat="1" ht="22.95" customHeight="1">
      <c r="A21" s="73">
        <v>19</v>
      </c>
      <c r="B21" s="109">
        <v>243649</v>
      </c>
      <c r="C21" s="61" t="s">
        <v>73</v>
      </c>
      <c r="D21" s="68" t="s">
        <v>259</v>
      </c>
      <c r="E21" s="68" t="s">
        <v>374</v>
      </c>
      <c r="F21" s="61" t="s">
        <v>478</v>
      </c>
      <c r="G21" s="66" t="s">
        <v>528</v>
      </c>
      <c r="H21" s="83" t="s">
        <v>86</v>
      </c>
      <c r="I21" s="68" t="s">
        <v>487</v>
      </c>
      <c r="J21" s="62">
        <v>399</v>
      </c>
      <c r="K21" s="101">
        <f t="shared" si="22"/>
        <v>27.930000000000007</v>
      </c>
      <c r="L21" s="102">
        <f t="shared" si="23"/>
        <v>426.93</v>
      </c>
      <c r="M21" s="62">
        <v>426.93</v>
      </c>
      <c r="N21" s="66"/>
      <c r="O21" s="68" t="s">
        <v>91</v>
      </c>
      <c r="P21" s="104"/>
      <c r="Q21" s="105">
        <f t="shared" si="12"/>
        <v>279.3</v>
      </c>
      <c r="R21" s="105">
        <f t="shared" si="13"/>
        <v>139.65</v>
      </c>
      <c r="S21" s="105">
        <f t="shared" si="14"/>
        <v>55.860000000000014</v>
      </c>
      <c r="T21" s="7">
        <f t="shared" si="15"/>
        <v>83.79000000000002</v>
      </c>
      <c r="V21" s="418" t="s">
        <v>29</v>
      </c>
      <c r="W21" s="418"/>
      <c r="X21" s="418"/>
      <c r="Y21" s="418"/>
      <c r="Z21" s="418"/>
      <c r="AA21" s="418"/>
      <c r="AB21" s="418"/>
    </row>
    <row r="22" spans="1:28" s="5" customFormat="1" ht="22.95" hidden="1" customHeight="1">
      <c r="A22" s="73">
        <v>20</v>
      </c>
      <c r="B22" s="109">
        <v>243650</v>
      </c>
      <c r="C22" s="68" t="s">
        <v>269</v>
      </c>
      <c r="D22" s="68" t="s">
        <v>537</v>
      </c>
      <c r="E22" s="68" t="s">
        <v>639</v>
      </c>
      <c r="F22" s="61" t="s">
        <v>734</v>
      </c>
      <c r="G22" s="61" t="s">
        <v>103</v>
      </c>
      <c r="H22" s="83" t="s">
        <v>71</v>
      </c>
      <c r="I22" s="68" t="s">
        <v>104</v>
      </c>
      <c r="J22" s="100">
        <v>299</v>
      </c>
      <c r="K22" s="107">
        <f t="shared" si="22"/>
        <v>20.930000000000007</v>
      </c>
      <c r="L22" s="68">
        <f t="shared" si="23"/>
        <v>319.93</v>
      </c>
      <c r="M22" s="100">
        <v>319.93</v>
      </c>
      <c r="N22" s="66"/>
      <c r="O22" s="108" t="s">
        <v>23</v>
      </c>
      <c r="P22" s="104"/>
      <c r="Q22" s="105">
        <f t="shared" ref="Q22:Q53" si="24">J22*70/100</f>
        <v>209.3</v>
      </c>
      <c r="R22" s="105">
        <f t="shared" si="13"/>
        <v>104.65</v>
      </c>
      <c r="S22" s="105">
        <f t="shared" si="14"/>
        <v>41.860000000000014</v>
      </c>
      <c r="T22" s="7">
        <f t="shared" si="15"/>
        <v>62.79000000000002</v>
      </c>
      <c r="V22" s="58" t="s">
        <v>30</v>
      </c>
      <c r="W22" s="58" t="s">
        <v>31</v>
      </c>
      <c r="X22" s="58" t="s">
        <v>32</v>
      </c>
      <c r="Y22" s="12" t="s">
        <v>33</v>
      </c>
      <c r="Z22" s="58" t="s">
        <v>34</v>
      </c>
      <c r="AA22" s="58" t="s">
        <v>18</v>
      </c>
      <c r="AB22" s="58" t="s">
        <v>35</v>
      </c>
    </row>
    <row r="23" spans="1:28" s="5" customFormat="1" ht="22.95" hidden="1" customHeight="1">
      <c r="A23" s="73">
        <v>21</v>
      </c>
      <c r="B23" s="109">
        <v>243650</v>
      </c>
      <c r="C23" s="68" t="s">
        <v>265</v>
      </c>
      <c r="D23" s="68" t="s">
        <v>538</v>
      </c>
      <c r="E23" s="68" t="s">
        <v>640</v>
      </c>
      <c r="F23" s="61" t="s">
        <v>735</v>
      </c>
      <c r="G23" s="61" t="s">
        <v>515</v>
      </c>
      <c r="H23" s="83" t="s">
        <v>71</v>
      </c>
      <c r="I23" s="68" t="s">
        <v>72</v>
      </c>
      <c r="J23" s="100">
        <v>299</v>
      </c>
      <c r="K23" s="107">
        <f t="shared" si="22"/>
        <v>20.930000000000007</v>
      </c>
      <c r="L23" s="68">
        <f t="shared" si="23"/>
        <v>319.93</v>
      </c>
      <c r="M23" s="100">
        <v>320</v>
      </c>
      <c r="N23" s="66"/>
      <c r="O23" s="108" t="s">
        <v>110</v>
      </c>
      <c r="P23" s="104"/>
      <c r="Q23" s="105">
        <f t="shared" si="24"/>
        <v>209.3</v>
      </c>
      <c r="R23" s="105">
        <f t="shared" si="13"/>
        <v>104.65</v>
      </c>
      <c r="S23" s="105">
        <f t="shared" si="14"/>
        <v>41.860000000000014</v>
      </c>
      <c r="T23" s="7">
        <f t="shared" si="15"/>
        <v>62.79000000000002</v>
      </c>
      <c r="V23" s="30">
        <v>1</v>
      </c>
      <c r="W23" s="25" t="s">
        <v>22</v>
      </c>
      <c r="X23" s="14" t="s">
        <v>36</v>
      </c>
      <c r="Y23" s="25" t="s">
        <v>37</v>
      </c>
      <c r="Z23" s="30" t="s">
        <v>38</v>
      </c>
      <c r="AA23" s="31">
        <f>SUM(X13,X5)</f>
        <v>3700.4624999999928</v>
      </c>
      <c r="AB23" s="32">
        <f>SUM(AA23)</f>
        <v>3700.4624999999928</v>
      </c>
    </row>
    <row r="24" spans="1:28" s="5" customFormat="1" ht="22.95" hidden="1" customHeight="1">
      <c r="A24" s="73">
        <v>22</v>
      </c>
      <c r="B24" s="109">
        <v>243650</v>
      </c>
      <c r="C24" s="68" t="s">
        <v>628</v>
      </c>
      <c r="D24" s="68" t="s">
        <v>539</v>
      </c>
      <c r="E24" s="68" t="s">
        <v>284</v>
      </c>
      <c r="F24" s="61" t="s">
        <v>736</v>
      </c>
      <c r="G24" s="61" t="s">
        <v>499</v>
      </c>
      <c r="H24" s="83" t="s">
        <v>71</v>
      </c>
      <c r="I24" s="68" t="s">
        <v>72</v>
      </c>
      <c r="J24" s="100">
        <v>299</v>
      </c>
      <c r="K24" s="107">
        <f t="shared" si="22"/>
        <v>20.930000000000007</v>
      </c>
      <c r="L24" s="68">
        <f t="shared" si="23"/>
        <v>319.93</v>
      </c>
      <c r="M24" s="100">
        <v>320</v>
      </c>
      <c r="N24" s="66"/>
      <c r="O24" s="108" t="s">
        <v>23</v>
      </c>
      <c r="P24" s="104"/>
      <c r="Q24" s="105">
        <f t="shared" si="24"/>
        <v>209.3</v>
      </c>
      <c r="R24" s="105">
        <f t="shared" si="13"/>
        <v>104.65</v>
      </c>
      <c r="S24" s="105">
        <f t="shared" si="14"/>
        <v>41.860000000000014</v>
      </c>
      <c r="T24" s="7">
        <f t="shared" si="15"/>
        <v>62.79000000000002</v>
      </c>
      <c r="V24" s="30">
        <v>2</v>
      </c>
      <c r="W24" s="25" t="s">
        <v>49</v>
      </c>
      <c r="X24" s="14" t="s">
        <v>50</v>
      </c>
      <c r="Y24" s="25" t="s">
        <v>37</v>
      </c>
      <c r="Z24" s="30" t="s">
        <v>38</v>
      </c>
      <c r="AA24" s="31">
        <f>SUM(X6)</f>
        <v>3700.4624999999928</v>
      </c>
      <c r="AB24" s="32">
        <f t="shared" ref="AB24:AB29" si="25">SUM(AA24)</f>
        <v>3700.4624999999928</v>
      </c>
    </row>
    <row r="25" spans="1:28" s="5" customFormat="1" ht="22.95" hidden="1" customHeight="1">
      <c r="A25" s="73">
        <v>23</v>
      </c>
      <c r="B25" s="109">
        <v>243650</v>
      </c>
      <c r="C25" s="68" t="s">
        <v>269</v>
      </c>
      <c r="D25" s="68" t="s">
        <v>540</v>
      </c>
      <c r="E25" s="68" t="s">
        <v>641</v>
      </c>
      <c r="F25" s="61" t="s">
        <v>737</v>
      </c>
      <c r="G25" s="61" t="s">
        <v>103</v>
      </c>
      <c r="H25" s="83" t="s">
        <v>71</v>
      </c>
      <c r="I25" s="68" t="s">
        <v>104</v>
      </c>
      <c r="J25" s="100">
        <v>299</v>
      </c>
      <c r="K25" s="107">
        <f t="shared" si="22"/>
        <v>20.930000000000007</v>
      </c>
      <c r="L25" s="68">
        <f t="shared" si="23"/>
        <v>319.93</v>
      </c>
      <c r="M25" s="100">
        <v>319.93</v>
      </c>
      <c r="N25" s="66"/>
      <c r="O25" s="108" t="s">
        <v>110</v>
      </c>
      <c r="P25" s="104"/>
      <c r="Q25" s="105">
        <f t="shared" si="24"/>
        <v>209.3</v>
      </c>
      <c r="R25" s="105">
        <f t="shared" si="13"/>
        <v>104.65</v>
      </c>
      <c r="S25" s="105">
        <f t="shared" si="14"/>
        <v>41.860000000000014</v>
      </c>
      <c r="T25" s="7">
        <f t="shared" si="15"/>
        <v>62.79000000000002</v>
      </c>
      <c r="V25" s="30">
        <v>3</v>
      </c>
      <c r="W25" s="25" t="s">
        <v>23</v>
      </c>
      <c r="X25" s="14" t="s">
        <v>39</v>
      </c>
      <c r="Y25" s="25" t="s">
        <v>40</v>
      </c>
      <c r="Z25" s="30" t="s">
        <v>38</v>
      </c>
      <c r="AA25" s="31">
        <f>SUM(X14,X7)</f>
        <v>5962.7924999999923</v>
      </c>
      <c r="AB25" s="32">
        <f t="shared" si="25"/>
        <v>5962.7924999999923</v>
      </c>
    </row>
    <row r="26" spans="1:28" s="5" customFormat="1" ht="22.95" hidden="1" customHeight="1">
      <c r="A26" s="73">
        <v>24</v>
      </c>
      <c r="B26" s="109">
        <v>243650</v>
      </c>
      <c r="C26" s="68" t="s">
        <v>269</v>
      </c>
      <c r="D26" s="68" t="s">
        <v>541</v>
      </c>
      <c r="E26" s="68" t="s">
        <v>642</v>
      </c>
      <c r="F26" s="61" t="s">
        <v>738</v>
      </c>
      <c r="G26" s="61" t="s">
        <v>103</v>
      </c>
      <c r="H26" s="83" t="s">
        <v>71</v>
      </c>
      <c r="I26" s="68" t="s">
        <v>99</v>
      </c>
      <c r="J26" s="100">
        <v>599</v>
      </c>
      <c r="K26" s="107">
        <f t="shared" si="22"/>
        <v>41.930000000000064</v>
      </c>
      <c r="L26" s="68">
        <f t="shared" si="23"/>
        <v>640.93000000000006</v>
      </c>
      <c r="M26" s="100">
        <v>640.92999999999995</v>
      </c>
      <c r="N26" s="66"/>
      <c r="O26" s="108" t="s">
        <v>23</v>
      </c>
      <c r="P26" s="104"/>
      <c r="Q26" s="105">
        <f t="shared" si="24"/>
        <v>419.3</v>
      </c>
      <c r="R26" s="105">
        <f t="shared" si="13"/>
        <v>209.65</v>
      </c>
      <c r="S26" s="105">
        <f t="shared" si="14"/>
        <v>83.860000000000014</v>
      </c>
      <c r="T26" s="7">
        <f t="shared" si="15"/>
        <v>125.79000000000002</v>
      </c>
      <c r="V26" s="30">
        <v>4</v>
      </c>
      <c r="W26" s="25" t="s">
        <v>24</v>
      </c>
      <c r="X26" s="14" t="s">
        <v>39</v>
      </c>
      <c r="Y26" s="25" t="s">
        <v>41</v>
      </c>
      <c r="Z26" s="30" t="s">
        <v>38</v>
      </c>
      <c r="AA26" s="31">
        <f>SUM(X15,X8)</f>
        <v>4970.9099999999944</v>
      </c>
      <c r="AB26" s="32">
        <f t="shared" si="25"/>
        <v>4970.9099999999944</v>
      </c>
    </row>
    <row r="27" spans="1:28" s="5" customFormat="1" ht="22.95" hidden="1" customHeight="1">
      <c r="A27" s="73">
        <v>25</v>
      </c>
      <c r="B27" s="109">
        <v>243651</v>
      </c>
      <c r="C27" s="68" t="s">
        <v>82</v>
      </c>
      <c r="D27" s="68" t="s">
        <v>542</v>
      </c>
      <c r="E27" s="68" t="s">
        <v>643</v>
      </c>
      <c r="F27" s="61" t="s">
        <v>739</v>
      </c>
      <c r="G27" s="61" t="s">
        <v>510</v>
      </c>
      <c r="H27" s="83" t="s">
        <v>71</v>
      </c>
      <c r="I27" s="68" t="s">
        <v>72</v>
      </c>
      <c r="J27" s="100">
        <v>399</v>
      </c>
      <c r="K27" s="107">
        <f t="shared" si="22"/>
        <v>27.930000000000007</v>
      </c>
      <c r="L27" s="68">
        <f t="shared" si="23"/>
        <v>426.93</v>
      </c>
      <c r="M27" s="100">
        <v>426.93</v>
      </c>
      <c r="N27" s="66"/>
      <c r="O27" s="102" t="s">
        <v>91</v>
      </c>
      <c r="P27" s="104"/>
      <c r="Q27" s="105">
        <f t="shared" si="24"/>
        <v>279.3</v>
      </c>
      <c r="R27" s="105">
        <f t="shared" si="13"/>
        <v>139.65</v>
      </c>
      <c r="S27" s="105">
        <f t="shared" si="14"/>
        <v>55.860000000000014</v>
      </c>
      <c r="T27" s="7">
        <f t="shared" si="15"/>
        <v>83.79000000000002</v>
      </c>
      <c r="V27" s="30">
        <v>5</v>
      </c>
      <c r="W27" s="25" t="s">
        <v>25</v>
      </c>
      <c r="X27" s="14" t="s">
        <v>42</v>
      </c>
      <c r="Y27" s="25" t="s">
        <v>43</v>
      </c>
      <c r="Z27" s="30" t="s">
        <v>38</v>
      </c>
      <c r="AA27" s="31">
        <f>SUM(X16,X9)</f>
        <v>907.67249999999876</v>
      </c>
      <c r="AB27" s="32">
        <f t="shared" si="25"/>
        <v>907.67249999999876</v>
      </c>
    </row>
    <row r="28" spans="1:28" s="5" customFormat="1" ht="22.95" hidden="1" customHeight="1">
      <c r="A28" s="73">
        <v>26</v>
      </c>
      <c r="B28" s="109">
        <v>243651</v>
      </c>
      <c r="C28" s="61" t="s">
        <v>73</v>
      </c>
      <c r="D28" s="68" t="s">
        <v>543</v>
      </c>
      <c r="E28" s="68" t="s">
        <v>644</v>
      </c>
      <c r="F28" s="61" t="s">
        <v>740</v>
      </c>
      <c r="G28" s="61" t="s">
        <v>834</v>
      </c>
      <c r="H28" s="83" t="s">
        <v>86</v>
      </c>
      <c r="I28" s="68" t="s">
        <v>824</v>
      </c>
      <c r="J28" s="100">
        <v>499</v>
      </c>
      <c r="K28" s="107">
        <f t="shared" si="22"/>
        <v>34.930000000000064</v>
      </c>
      <c r="L28" s="68">
        <f t="shared" si="23"/>
        <v>533.93000000000006</v>
      </c>
      <c r="M28" s="100">
        <v>533.92999999999995</v>
      </c>
      <c r="N28" s="66"/>
      <c r="O28" s="102" t="s">
        <v>91</v>
      </c>
      <c r="P28" s="104"/>
      <c r="Q28" s="105">
        <f t="shared" si="24"/>
        <v>349.3</v>
      </c>
      <c r="R28" s="105">
        <f t="shared" si="13"/>
        <v>174.65</v>
      </c>
      <c r="S28" s="105">
        <f t="shared" si="14"/>
        <v>69.860000000000014</v>
      </c>
      <c r="T28" s="7">
        <f t="shared" si="15"/>
        <v>104.79000000000002</v>
      </c>
      <c r="V28" s="30">
        <v>6</v>
      </c>
      <c r="W28" s="25" t="s">
        <v>27</v>
      </c>
      <c r="X28" s="14" t="s">
        <v>44</v>
      </c>
      <c r="Y28" s="25" t="s">
        <v>45</v>
      </c>
      <c r="Z28" s="30" t="s">
        <v>38</v>
      </c>
      <c r="AA28" s="31">
        <f>SUM(X17,X11)</f>
        <v>10047.449999999993</v>
      </c>
      <c r="AB28" s="32">
        <f t="shared" si="25"/>
        <v>10047.449999999993</v>
      </c>
    </row>
    <row r="29" spans="1:28" s="5" customFormat="1" ht="22.95" hidden="1" customHeight="1">
      <c r="A29" s="73">
        <v>27</v>
      </c>
      <c r="B29" s="109">
        <v>243651</v>
      </c>
      <c r="C29" s="68" t="s">
        <v>113</v>
      </c>
      <c r="D29" s="68" t="s">
        <v>544</v>
      </c>
      <c r="E29" s="68" t="s">
        <v>645</v>
      </c>
      <c r="F29" s="61" t="s">
        <v>741</v>
      </c>
      <c r="G29" s="61" t="s">
        <v>835</v>
      </c>
      <c r="H29" s="83" t="s">
        <v>71</v>
      </c>
      <c r="I29" s="68" t="s">
        <v>72</v>
      </c>
      <c r="J29" s="100">
        <v>299</v>
      </c>
      <c r="K29" s="107">
        <f t="shared" si="22"/>
        <v>20.930000000000007</v>
      </c>
      <c r="L29" s="68">
        <f t="shared" si="23"/>
        <v>319.93</v>
      </c>
      <c r="M29" s="100">
        <v>320</v>
      </c>
      <c r="N29" s="66"/>
      <c r="O29" s="108" t="s">
        <v>23</v>
      </c>
      <c r="P29" s="104"/>
      <c r="Q29" s="105">
        <f t="shared" si="24"/>
        <v>209.3</v>
      </c>
      <c r="R29" s="105">
        <f t="shared" si="13"/>
        <v>104.65</v>
      </c>
      <c r="S29" s="105">
        <f t="shared" si="14"/>
        <v>41.860000000000014</v>
      </c>
      <c r="T29" s="7">
        <f t="shared" si="15"/>
        <v>62.79000000000002</v>
      </c>
      <c r="V29" s="30">
        <v>7</v>
      </c>
      <c r="W29" s="25" t="s">
        <v>19</v>
      </c>
      <c r="X29" s="14" t="s">
        <v>46</v>
      </c>
      <c r="Y29" s="25" t="s">
        <v>47</v>
      </c>
      <c r="Z29" s="30" t="s">
        <v>38</v>
      </c>
      <c r="AA29" s="31">
        <f>SUM(X18)</f>
        <v>0</v>
      </c>
      <c r="AB29" s="32">
        <f t="shared" si="25"/>
        <v>0</v>
      </c>
    </row>
    <row r="30" spans="1:28" s="5" customFormat="1" ht="22.95" hidden="1" customHeight="1">
      <c r="A30" s="73">
        <v>28</v>
      </c>
      <c r="B30" s="109">
        <v>243651</v>
      </c>
      <c r="C30" s="68" t="s">
        <v>262</v>
      </c>
      <c r="D30" s="68" t="s">
        <v>545</v>
      </c>
      <c r="E30" s="68" t="s">
        <v>646</v>
      </c>
      <c r="F30" s="61" t="s">
        <v>742</v>
      </c>
      <c r="G30" s="61" t="s">
        <v>500</v>
      </c>
      <c r="H30" s="83" t="s">
        <v>71</v>
      </c>
      <c r="I30" s="68" t="s">
        <v>72</v>
      </c>
      <c r="J30" s="100">
        <v>299</v>
      </c>
      <c r="K30" s="107">
        <f t="shared" si="22"/>
        <v>20.930000000000007</v>
      </c>
      <c r="L30" s="68">
        <f t="shared" si="23"/>
        <v>319.93</v>
      </c>
      <c r="M30" s="100">
        <v>320</v>
      </c>
      <c r="N30" s="66"/>
      <c r="O30" s="108" t="s">
        <v>110</v>
      </c>
      <c r="P30" s="104"/>
      <c r="Q30" s="105">
        <f t="shared" si="24"/>
        <v>209.3</v>
      </c>
      <c r="R30" s="105">
        <f t="shared" si="13"/>
        <v>104.65</v>
      </c>
      <c r="S30" s="105">
        <f t="shared" si="14"/>
        <v>41.860000000000014</v>
      </c>
      <c r="T30" s="7">
        <f t="shared" si="15"/>
        <v>62.79000000000002</v>
      </c>
      <c r="V30" s="30">
        <v>8</v>
      </c>
      <c r="W30" s="13" t="s">
        <v>52</v>
      </c>
      <c r="X30" s="14" t="s">
        <v>53</v>
      </c>
      <c r="Y30" s="57" t="s">
        <v>54</v>
      </c>
      <c r="Z30" s="8" t="s">
        <v>38</v>
      </c>
      <c r="AA30" s="31">
        <f>SUM(X19)</f>
        <v>313.9500000000001</v>
      </c>
      <c r="AB30" s="32">
        <f>SUM(AA30)</f>
        <v>313.9500000000001</v>
      </c>
    </row>
    <row r="31" spans="1:28" s="5" customFormat="1" ht="22.95" hidden="1" customHeight="1" thickBot="1">
      <c r="A31" s="73">
        <v>29</v>
      </c>
      <c r="B31" s="109">
        <v>243651</v>
      </c>
      <c r="C31" s="68" t="s">
        <v>68</v>
      </c>
      <c r="D31" s="68" t="s">
        <v>546</v>
      </c>
      <c r="E31" s="68" t="s">
        <v>647</v>
      </c>
      <c r="F31" s="61" t="s">
        <v>743</v>
      </c>
      <c r="G31" s="61" t="s">
        <v>836</v>
      </c>
      <c r="H31" s="83" t="s">
        <v>71</v>
      </c>
      <c r="I31" s="68" t="s">
        <v>81</v>
      </c>
      <c r="J31" s="100">
        <v>299</v>
      </c>
      <c r="K31" s="107">
        <f t="shared" si="22"/>
        <v>20.930000000000007</v>
      </c>
      <c r="L31" s="68">
        <f t="shared" si="23"/>
        <v>319.93</v>
      </c>
      <c r="M31" s="100">
        <v>319.93</v>
      </c>
      <c r="N31" s="66"/>
      <c r="O31" s="102" t="s">
        <v>91</v>
      </c>
      <c r="P31" s="104"/>
      <c r="Q31" s="105">
        <f t="shared" si="24"/>
        <v>209.3</v>
      </c>
      <c r="R31" s="105">
        <f t="shared" si="13"/>
        <v>104.65</v>
      </c>
      <c r="S31" s="105">
        <f t="shared" si="14"/>
        <v>41.860000000000014</v>
      </c>
      <c r="T31" s="7">
        <f t="shared" si="15"/>
        <v>62.79000000000002</v>
      </c>
      <c r="V31" s="19"/>
      <c r="W31" s="19"/>
      <c r="X31" s="19"/>
      <c r="Y31" s="19"/>
      <c r="Z31" s="114" t="s">
        <v>48</v>
      </c>
      <c r="AA31" s="115">
        <f>SUM(AA23:AA30)</f>
        <v>29603.699999999968</v>
      </c>
      <c r="AB31" s="115">
        <f>SUM(AB23:AB30)</f>
        <v>29603.699999999968</v>
      </c>
    </row>
    <row r="32" spans="1:28" s="5" customFormat="1" ht="22.95" hidden="1" customHeight="1" thickTop="1">
      <c r="A32" s="73">
        <v>30</v>
      </c>
      <c r="B32" s="109">
        <v>243651</v>
      </c>
      <c r="C32" s="68" t="s">
        <v>269</v>
      </c>
      <c r="D32" s="68" t="s">
        <v>547</v>
      </c>
      <c r="E32" s="68" t="s">
        <v>648</v>
      </c>
      <c r="F32" s="61" t="s">
        <v>744</v>
      </c>
      <c r="G32" s="61" t="s">
        <v>103</v>
      </c>
      <c r="H32" s="68"/>
      <c r="I32" s="68" t="s">
        <v>81</v>
      </c>
      <c r="J32" s="100">
        <v>399</v>
      </c>
      <c r="K32" s="107">
        <f t="shared" si="22"/>
        <v>27.930000000000007</v>
      </c>
      <c r="L32" s="68">
        <f t="shared" si="23"/>
        <v>426.93</v>
      </c>
      <c r="M32" s="100">
        <v>426.93</v>
      </c>
      <c r="N32" s="66"/>
      <c r="O32" s="102" t="s">
        <v>91</v>
      </c>
      <c r="P32" s="104"/>
      <c r="Q32" s="105">
        <f t="shared" si="24"/>
        <v>279.3</v>
      </c>
      <c r="R32" s="105">
        <f t="shared" si="13"/>
        <v>139.65</v>
      </c>
      <c r="S32" s="105">
        <f t="shared" si="14"/>
        <v>55.860000000000014</v>
      </c>
      <c r="T32" s="7">
        <f t="shared" si="15"/>
        <v>83.79000000000002</v>
      </c>
      <c r="V32" s="19"/>
      <c r="W32" s="19"/>
      <c r="X32" s="19"/>
      <c r="Y32" s="19"/>
      <c r="Z32" s="19"/>
      <c r="AA32" s="19"/>
      <c r="AB32" s="19"/>
    </row>
    <row r="33" spans="1:28" s="5" customFormat="1" ht="22.95" hidden="1" customHeight="1">
      <c r="A33" s="73">
        <v>31</v>
      </c>
      <c r="B33" s="109">
        <v>243652</v>
      </c>
      <c r="C33" s="68" t="s">
        <v>629</v>
      </c>
      <c r="D33" s="68" t="s">
        <v>548</v>
      </c>
      <c r="E33" s="68" t="s">
        <v>649</v>
      </c>
      <c r="F33" s="61" t="s">
        <v>745</v>
      </c>
      <c r="G33" s="61" t="s">
        <v>837</v>
      </c>
      <c r="H33" s="83" t="s">
        <v>71</v>
      </c>
      <c r="I33" s="68" t="s">
        <v>72</v>
      </c>
      <c r="J33" s="100">
        <v>299</v>
      </c>
      <c r="K33" s="107">
        <f t="shared" si="22"/>
        <v>20.930000000000007</v>
      </c>
      <c r="L33" s="68">
        <f t="shared" si="23"/>
        <v>319.93</v>
      </c>
      <c r="M33" s="100">
        <v>320</v>
      </c>
      <c r="N33" s="66"/>
      <c r="O33" s="108" t="s">
        <v>489</v>
      </c>
      <c r="P33" s="104"/>
      <c r="Q33" s="105">
        <f t="shared" si="24"/>
        <v>209.3</v>
      </c>
      <c r="R33" s="105">
        <f t="shared" si="13"/>
        <v>104.65</v>
      </c>
      <c r="S33" s="105">
        <f t="shared" si="14"/>
        <v>41.860000000000014</v>
      </c>
      <c r="T33" s="7">
        <f t="shared" si="15"/>
        <v>62.79000000000002</v>
      </c>
      <c r="V33" s="19"/>
      <c r="W33" s="19"/>
      <c r="X33" s="19"/>
      <c r="Y33" s="19"/>
      <c r="Z33" s="19"/>
      <c r="AA33" s="19"/>
      <c r="AB33" s="19"/>
    </row>
    <row r="34" spans="1:28" s="5" customFormat="1" ht="22.95" hidden="1" customHeight="1">
      <c r="A34" s="73">
        <v>32</v>
      </c>
      <c r="B34" s="109">
        <v>243652</v>
      </c>
      <c r="C34" s="68" t="s">
        <v>113</v>
      </c>
      <c r="D34" s="68" t="s">
        <v>549</v>
      </c>
      <c r="E34" s="68" t="s">
        <v>650</v>
      </c>
      <c r="F34" s="61" t="s">
        <v>746</v>
      </c>
      <c r="G34" s="61" t="s">
        <v>838</v>
      </c>
      <c r="H34" s="83" t="s">
        <v>71</v>
      </c>
      <c r="I34" s="111" t="s">
        <v>109</v>
      </c>
      <c r="J34" s="100">
        <v>599</v>
      </c>
      <c r="K34" s="107">
        <f t="shared" si="22"/>
        <v>41.930000000000064</v>
      </c>
      <c r="L34" s="68">
        <f t="shared" si="23"/>
        <v>640.93000000000006</v>
      </c>
      <c r="M34" s="100">
        <v>640.92999999999995</v>
      </c>
      <c r="N34" s="66"/>
      <c r="O34" s="102" t="s">
        <v>91</v>
      </c>
      <c r="P34" s="104"/>
      <c r="Q34" s="105">
        <f t="shared" si="24"/>
        <v>419.3</v>
      </c>
      <c r="R34" s="105">
        <f t="shared" si="13"/>
        <v>209.65</v>
      </c>
      <c r="S34" s="105">
        <f t="shared" si="14"/>
        <v>83.860000000000014</v>
      </c>
      <c r="T34" s="7">
        <f t="shared" si="15"/>
        <v>125.79000000000002</v>
      </c>
      <c r="V34" s="19"/>
      <c r="W34" s="19"/>
      <c r="X34" s="19"/>
      <c r="Y34" s="19"/>
      <c r="Z34" s="19"/>
      <c r="AA34" s="19"/>
      <c r="AB34" s="19"/>
    </row>
    <row r="35" spans="1:28" s="5" customFormat="1" ht="22.95" hidden="1" customHeight="1">
      <c r="A35" s="73">
        <v>33</v>
      </c>
      <c r="B35" s="109">
        <v>243652</v>
      </c>
      <c r="C35" s="61" t="s">
        <v>73</v>
      </c>
      <c r="D35" s="68" t="s">
        <v>550</v>
      </c>
      <c r="E35" s="68" t="s">
        <v>651</v>
      </c>
      <c r="F35" s="61" t="s">
        <v>747</v>
      </c>
      <c r="G35" s="61" t="s">
        <v>839</v>
      </c>
      <c r="H35" s="83" t="s">
        <v>86</v>
      </c>
      <c r="I35" s="68" t="s">
        <v>481</v>
      </c>
      <c r="J35" s="100">
        <v>599</v>
      </c>
      <c r="K35" s="107">
        <f t="shared" si="22"/>
        <v>41.930000000000064</v>
      </c>
      <c r="L35" s="68">
        <f t="shared" si="23"/>
        <v>640.93000000000006</v>
      </c>
      <c r="M35" s="100">
        <v>640.92999999999995</v>
      </c>
      <c r="N35" s="66"/>
      <c r="O35" s="102" t="s">
        <v>91</v>
      </c>
      <c r="P35" s="104"/>
      <c r="Q35" s="105">
        <f t="shared" si="24"/>
        <v>419.3</v>
      </c>
      <c r="R35" s="105">
        <f t="shared" si="13"/>
        <v>209.65</v>
      </c>
      <c r="S35" s="105">
        <f t="shared" si="14"/>
        <v>83.860000000000014</v>
      </c>
      <c r="T35" s="7">
        <f t="shared" si="15"/>
        <v>125.79000000000002</v>
      </c>
      <c r="V35" s="19"/>
      <c r="W35" s="19"/>
      <c r="X35" s="19"/>
      <c r="Y35" s="19"/>
      <c r="Z35" s="19"/>
      <c r="AA35" s="19"/>
      <c r="AB35" s="19"/>
    </row>
    <row r="36" spans="1:28" s="5" customFormat="1" ht="22.95" hidden="1" customHeight="1">
      <c r="A36" s="73">
        <v>34</v>
      </c>
      <c r="B36" s="109">
        <v>243652</v>
      </c>
      <c r="C36" s="68" t="s">
        <v>68</v>
      </c>
      <c r="D36" s="68" t="s">
        <v>551</v>
      </c>
      <c r="E36" s="68" t="s">
        <v>652</v>
      </c>
      <c r="F36" s="61" t="s">
        <v>748</v>
      </c>
      <c r="G36" s="61" t="s">
        <v>840</v>
      </c>
      <c r="H36" s="83" t="s">
        <v>86</v>
      </c>
      <c r="I36" s="68" t="s">
        <v>487</v>
      </c>
      <c r="J36" s="100">
        <v>399</v>
      </c>
      <c r="K36" s="107">
        <f t="shared" si="22"/>
        <v>27.930000000000007</v>
      </c>
      <c r="L36" s="68">
        <f t="shared" si="23"/>
        <v>426.93</v>
      </c>
      <c r="M36" s="100">
        <v>426.93</v>
      </c>
      <c r="N36" s="66"/>
      <c r="O36" s="108" t="s">
        <v>23</v>
      </c>
      <c r="P36" s="104"/>
      <c r="Q36" s="105">
        <f t="shared" si="24"/>
        <v>279.3</v>
      </c>
      <c r="R36" s="105">
        <f t="shared" si="13"/>
        <v>139.65</v>
      </c>
      <c r="S36" s="105">
        <f t="shared" si="14"/>
        <v>55.860000000000014</v>
      </c>
      <c r="T36" s="7">
        <f t="shared" si="15"/>
        <v>83.79000000000002</v>
      </c>
      <c r="V36" s="19"/>
      <c r="W36" s="19"/>
      <c r="X36" s="19"/>
      <c r="Y36" s="19"/>
      <c r="Z36" s="19"/>
      <c r="AA36" s="19"/>
      <c r="AB36" s="19"/>
    </row>
    <row r="37" spans="1:28" s="5" customFormat="1" ht="22.95" hidden="1" customHeight="1">
      <c r="A37" s="73">
        <v>35</v>
      </c>
      <c r="B37" s="109">
        <v>243652</v>
      </c>
      <c r="C37" s="68" t="s">
        <v>68</v>
      </c>
      <c r="D37" s="68" t="s">
        <v>552</v>
      </c>
      <c r="E37" s="68" t="s">
        <v>653</v>
      </c>
      <c r="F37" s="61" t="s">
        <v>749</v>
      </c>
      <c r="G37" s="61" t="s">
        <v>841</v>
      </c>
      <c r="H37" s="83" t="s">
        <v>71</v>
      </c>
      <c r="I37" s="68" t="s">
        <v>72</v>
      </c>
      <c r="J37" s="100">
        <v>399</v>
      </c>
      <c r="K37" s="107">
        <f t="shared" si="22"/>
        <v>27.930000000000007</v>
      </c>
      <c r="L37" s="68">
        <f t="shared" si="23"/>
        <v>426.93</v>
      </c>
      <c r="M37" s="100">
        <v>426.93</v>
      </c>
      <c r="N37" s="66"/>
      <c r="O37" s="108" t="s">
        <v>23</v>
      </c>
      <c r="P37" s="104"/>
      <c r="Q37" s="105">
        <f t="shared" si="24"/>
        <v>279.3</v>
      </c>
      <c r="R37" s="105">
        <f t="shared" si="13"/>
        <v>139.65</v>
      </c>
      <c r="S37" s="105">
        <f t="shared" si="14"/>
        <v>55.860000000000014</v>
      </c>
      <c r="T37" s="7">
        <f t="shared" si="15"/>
        <v>83.79000000000002</v>
      </c>
      <c r="V37" s="19"/>
      <c r="W37" s="19"/>
      <c r="X37" s="19"/>
      <c r="Y37" s="19"/>
      <c r="Z37" s="19"/>
      <c r="AA37" s="19"/>
      <c r="AB37" s="19"/>
    </row>
    <row r="38" spans="1:28" s="5" customFormat="1" ht="22.95" hidden="1" customHeight="1">
      <c r="A38" s="73">
        <v>36</v>
      </c>
      <c r="B38" s="109">
        <v>243652</v>
      </c>
      <c r="C38" s="68" t="s">
        <v>113</v>
      </c>
      <c r="D38" s="68" t="s">
        <v>553</v>
      </c>
      <c r="E38" s="68" t="s">
        <v>654</v>
      </c>
      <c r="F38" s="61" t="s">
        <v>750</v>
      </c>
      <c r="G38" s="61" t="s">
        <v>842</v>
      </c>
      <c r="H38" s="83" t="s">
        <v>71</v>
      </c>
      <c r="I38" s="68" t="s">
        <v>99</v>
      </c>
      <c r="J38" s="100">
        <v>399</v>
      </c>
      <c r="K38" s="107">
        <f t="shared" si="22"/>
        <v>27.930000000000007</v>
      </c>
      <c r="L38" s="68">
        <f t="shared" si="23"/>
        <v>426.93</v>
      </c>
      <c r="M38" s="100">
        <v>426.93</v>
      </c>
      <c r="N38" s="66"/>
      <c r="O38" s="108" t="s">
        <v>23</v>
      </c>
      <c r="P38" s="104"/>
      <c r="Q38" s="105">
        <f t="shared" si="24"/>
        <v>279.3</v>
      </c>
      <c r="R38" s="105">
        <f t="shared" si="13"/>
        <v>139.65</v>
      </c>
      <c r="S38" s="105">
        <f t="shared" si="14"/>
        <v>55.860000000000014</v>
      </c>
      <c r="T38" s="7">
        <f t="shared" si="15"/>
        <v>83.79000000000002</v>
      </c>
      <c r="V38" s="19"/>
      <c r="W38" s="19"/>
      <c r="X38" s="19"/>
      <c r="Y38" s="19"/>
      <c r="Z38" s="19"/>
      <c r="AA38" s="19"/>
      <c r="AB38" s="19"/>
    </row>
    <row r="39" spans="1:28" s="5" customFormat="1" ht="22.95" hidden="1" customHeight="1">
      <c r="A39" s="73">
        <v>37</v>
      </c>
      <c r="B39" s="109">
        <v>243652</v>
      </c>
      <c r="C39" s="68" t="s">
        <v>269</v>
      </c>
      <c r="D39" s="68" t="s">
        <v>554</v>
      </c>
      <c r="E39" s="68" t="s">
        <v>655</v>
      </c>
      <c r="F39" s="61" t="s">
        <v>751</v>
      </c>
      <c r="G39" s="61" t="s">
        <v>103</v>
      </c>
      <c r="H39" s="83" t="s">
        <v>71</v>
      </c>
      <c r="I39" s="68" t="s">
        <v>72</v>
      </c>
      <c r="J39" s="100">
        <v>499</v>
      </c>
      <c r="K39" s="107">
        <f t="shared" si="22"/>
        <v>34.930000000000064</v>
      </c>
      <c r="L39" s="68">
        <f t="shared" si="23"/>
        <v>533.93000000000006</v>
      </c>
      <c r="M39" s="100">
        <v>533.92999999999995</v>
      </c>
      <c r="N39" s="66"/>
      <c r="O39" s="108" t="s">
        <v>110</v>
      </c>
      <c r="P39" s="104"/>
      <c r="Q39" s="105">
        <f t="shared" si="24"/>
        <v>349.3</v>
      </c>
      <c r="R39" s="105">
        <f t="shared" si="13"/>
        <v>174.65</v>
      </c>
      <c r="S39" s="105">
        <f t="shared" si="14"/>
        <v>69.860000000000014</v>
      </c>
      <c r="T39" s="7">
        <f t="shared" si="15"/>
        <v>104.79000000000002</v>
      </c>
      <c r="V39" s="19"/>
      <c r="W39" s="19"/>
      <c r="X39" s="19"/>
      <c r="Y39" s="19"/>
      <c r="Z39" s="19"/>
      <c r="AA39" s="19"/>
      <c r="AB39" s="19"/>
    </row>
    <row r="40" spans="1:28" s="5" customFormat="1" ht="22.95" hidden="1" customHeight="1">
      <c r="A40" s="73">
        <v>38</v>
      </c>
      <c r="B40" s="109">
        <v>243654</v>
      </c>
      <c r="C40" s="68" t="s">
        <v>82</v>
      </c>
      <c r="D40" s="68" t="s">
        <v>555</v>
      </c>
      <c r="E40" s="68" t="s">
        <v>656</v>
      </c>
      <c r="F40" s="61" t="s">
        <v>752</v>
      </c>
      <c r="G40" s="61" t="s">
        <v>843</v>
      </c>
      <c r="H40" s="83" t="s">
        <v>71</v>
      </c>
      <c r="I40" s="68" t="s">
        <v>825</v>
      </c>
      <c r="J40" s="100">
        <v>399</v>
      </c>
      <c r="K40" s="107">
        <f t="shared" si="22"/>
        <v>27.930000000000007</v>
      </c>
      <c r="L40" s="68">
        <f t="shared" si="23"/>
        <v>426.93</v>
      </c>
      <c r="M40" s="100">
        <v>426.93</v>
      </c>
      <c r="N40" s="66"/>
      <c r="O40" s="102" t="s">
        <v>91</v>
      </c>
      <c r="P40" s="104"/>
      <c r="Q40" s="105">
        <f t="shared" si="24"/>
        <v>279.3</v>
      </c>
      <c r="R40" s="105">
        <f t="shared" si="13"/>
        <v>139.65</v>
      </c>
      <c r="S40" s="105">
        <f t="shared" si="14"/>
        <v>55.860000000000014</v>
      </c>
      <c r="T40" s="7">
        <f t="shared" si="15"/>
        <v>83.79000000000002</v>
      </c>
      <c r="V40" s="19"/>
      <c r="W40" s="19"/>
      <c r="X40" s="19"/>
      <c r="Y40" s="19"/>
      <c r="Z40" s="19"/>
      <c r="AA40" s="19"/>
      <c r="AB40" s="19"/>
    </row>
    <row r="41" spans="1:28" s="5" customFormat="1" ht="22.95" hidden="1" customHeight="1">
      <c r="A41" s="73">
        <v>39</v>
      </c>
      <c r="B41" s="109">
        <v>243654</v>
      </c>
      <c r="C41" s="68" t="s">
        <v>68</v>
      </c>
      <c r="D41" s="68" t="s">
        <v>556</v>
      </c>
      <c r="E41" s="68" t="s">
        <v>657</v>
      </c>
      <c r="F41" s="61" t="s">
        <v>753</v>
      </c>
      <c r="G41" s="61" t="s">
        <v>844</v>
      </c>
      <c r="H41" s="83" t="s">
        <v>86</v>
      </c>
      <c r="I41" s="68" t="s">
        <v>87</v>
      </c>
      <c r="J41" s="100">
        <v>399</v>
      </c>
      <c r="K41" s="107">
        <f t="shared" si="22"/>
        <v>27.930000000000007</v>
      </c>
      <c r="L41" s="68">
        <f t="shared" si="23"/>
        <v>426.93</v>
      </c>
      <c r="M41" s="100">
        <v>427</v>
      </c>
      <c r="N41" s="66"/>
      <c r="O41" s="108" t="s">
        <v>23</v>
      </c>
      <c r="P41" s="104"/>
      <c r="Q41" s="105">
        <f t="shared" si="24"/>
        <v>279.3</v>
      </c>
      <c r="R41" s="105">
        <f t="shared" si="13"/>
        <v>139.65</v>
      </c>
      <c r="S41" s="105">
        <f t="shared" si="14"/>
        <v>55.860000000000014</v>
      </c>
      <c r="T41" s="7">
        <f t="shared" si="15"/>
        <v>83.79000000000002</v>
      </c>
      <c r="V41" s="19"/>
      <c r="W41" s="19"/>
      <c r="X41" s="19"/>
      <c r="Y41" s="19"/>
      <c r="Z41" s="19"/>
      <c r="AA41" s="19"/>
      <c r="AB41" s="19"/>
    </row>
    <row r="42" spans="1:28" s="5" customFormat="1" ht="22.95" hidden="1" customHeight="1">
      <c r="A42" s="73">
        <v>40</v>
      </c>
      <c r="B42" s="109">
        <v>243654</v>
      </c>
      <c r="C42" s="68" t="s">
        <v>269</v>
      </c>
      <c r="D42" s="68" t="s">
        <v>557</v>
      </c>
      <c r="E42" s="68" t="s">
        <v>658</v>
      </c>
      <c r="F42" s="61" t="s">
        <v>754</v>
      </c>
      <c r="G42" s="61" t="s">
        <v>103</v>
      </c>
      <c r="H42" s="83" t="s">
        <v>71</v>
      </c>
      <c r="I42" s="68" t="s">
        <v>72</v>
      </c>
      <c r="J42" s="100">
        <v>499</v>
      </c>
      <c r="K42" s="107">
        <f t="shared" si="22"/>
        <v>34.930000000000064</v>
      </c>
      <c r="L42" s="68">
        <f t="shared" si="23"/>
        <v>533.93000000000006</v>
      </c>
      <c r="M42" s="100">
        <v>533.92999999999995</v>
      </c>
      <c r="N42" s="66"/>
      <c r="O42" s="102" t="s">
        <v>91</v>
      </c>
      <c r="P42" s="104"/>
      <c r="Q42" s="105">
        <f t="shared" si="24"/>
        <v>349.3</v>
      </c>
      <c r="R42" s="105">
        <f t="shared" si="13"/>
        <v>174.65</v>
      </c>
      <c r="S42" s="105">
        <f t="shared" si="14"/>
        <v>69.860000000000014</v>
      </c>
      <c r="T42" s="7">
        <f t="shared" si="15"/>
        <v>104.79000000000002</v>
      </c>
      <c r="V42" s="19"/>
      <c r="W42" s="19"/>
      <c r="X42" s="19"/>
      <c r="Y42" s="19"/>
      <c r="Z42" s="19"/>
      <c r="AA42" s="19"/>
      <c r="AB42" s="19"/>
    </row>
    <row r="43" spans="1:28" s="5" customFormat="1" ht="22.95" hidden="1" customHeight="1">
      <c r="A43" s="73">
        <v>41</v>
      </c>
      <c r="B43" s="109">
        <v>243654</v>
      </c>
      <c r="C43" s="68" t="s">
        <v>269</v>
      </c>
      <c r="D43" s="68" t="s">
        <v>558</v>
      </c>
      <c r="E43" s="68" t="s">
        <v>659</v>
      </c>
      <c r="F43" s="61" t="s">
        <v>755</v>
      </c>
      <c r="G43" s="61" t="s">
        <v>103</v>
      </c>
      <c r="H43" s="83" t="s">
        <v>71</v>
      </c>
      <c r="I43" s="68" t="s">
        <v>104</v>
      </c>
      <c r="J43" s="100">
        <v>299</v>
      </c>
      <c r="K43" s="107">
        <f t="shared" si="22"/>
        <v>20.930000000000007</v>
      </c>
      <c r="L43" s="68">
        <f t="shared" si="23"/>
        <v>319.93</v>
      </c>
      <c r="M43" s="100">
        <v>319.93</v>
      </c>
      <c r="N43" s="66"/>
      <c r="O43" s="102" t="s">
        <v>91</v>
      </c>
      <c r="P43" s="104"/>
      <c r="Q43" s="105">
        <f t="shared" si="24"/>
        <v>209.3</v>
      </c>
      <c r="R43" s="105">
        <f t="shared" si="13"/>
        <v>104.65</v>
      </c>
      <c r="S43" s="105">
        <f t="shared" si="14"/>
        <v>41.860000000000014</v>
      </c>
      <c r="T43" s="7">
        <f t="shared" si="15"/>
        <v>62.79000000000002</v>
      </c>
      <c r="V43" s="19"/>
      <c r="W43" s="19"/>
      <c r="X43" s="19"/>
      <c r="Y43" s="19"/>
      <c r="Z43" s="19"/>
    </row>
    <row r="44" spans="1:28" s="5" customFormat="1" ht="22.95" customHeight="1">
      <c r="A44" s="73">
        <v>42</v>
      </c>
      <c r="B44" s="109">
        <v>243655</v>
      </c>
      <c r="C44" s="61" t="s">
        <v>73</v>
      </c>
      <c r="D44" s="61" t="s">
        <v>559</v>
      </c>
      <c r="E44" s="61" t="s">
        <v>660</v>
      </c>
      <c r="F44" s="61" t="s">
        <v>756</v>
      </c>
      <c r="G44" s="61" t="s">
        <v>845</v>
      </c>
      <c r="H44" s="83" t="s">
        <v>86</v>
      </c>
      <c r="I44" s="61" t="s">
        <v>87</v>
      </c>
      <c r="J44" s="100">
        <v>399</v>
      </c>
      <c r="K44" s="107">
        <f t="shared" si="22"/>
        <v>27.930000000000007</v>
      </c>
      <c r="L44" s="68">
        <f t="shared" si="23"/>
        <v>426.93</v>
      </c>
      <c r="M44" s="100">
        <v>768.48</v>
      </c>
      <c r="N44" s="66"/>
      <c r="O44" s="108" t="s">
        <v>23</v>
      </c>
      <c r="P44" s="104"/>
      <c r="Q44" s="105">
        <f t="shared" si="24"/>
        <v>279.3</v>
      </c>
      <c r="R44" s="105">
        <f t="shared" si="13"/>
        <v>139.65</v>
      </c>
      <c r="S44" s="105">
        <f t="shared" si="14"/>
        <v>55.860000000000014</v>
      </c>
      <c r="T44" s="7">
        <f t="shared" si="15"/>
        <v>83.79000000000002</v>
      </c>
      <c r="V44" s="19"/>
      <c r="W44" s="19"/>
      <c r="X44" s="19"/>
      <c r="Y44" s="19"/>
      <c r="Z44" s="19"/>
      <c r="AA44" s="19"/>
      <c r="AB44" s="19"/>
    </row>
    <row r="45" spans="1:28" s="5" customFormat="1" ht="22.95" hidden="1" customHeight="1">
      <c r="A45" s="73">
        <v>43</v>
      </c>
      <c r="B45" s="109">
        <v>243655</v>
      </c>
      <c r="C45" s="68" t="s">
        <v>269</v>
      </c>
      <c r="D45" s="68" t="s">
        <v>560</v>
      </c>
      <c r="E45" s="68" t="s">
        <v>661</v>
      </c>
      <c r="F45" s="61" t="s">
        <v>757</v>
      </c>
      <c r="G45" s="61" t="s">
        <v>103</v>
      </c>
      <c r="H45" s="83" t="s">
        <v>71</v>
      </c>
      <c r="I45" s="68" t="s">
        <v>104</v>
      </c>
      <c r="J45" s="100">
        <v>299</v>
      </c>
      <c r="K45" s="107">
        <f t="shared" si="22"/>
        <v>20.930000000000007</v>
      </c>
      <c r="L45" s="68">
        <f t="shared" si="23"/>
        <v>319.93</v>
      </c>
      <c r="M45" s="100">
        <v>319.93</v>
      </c>
      <c r="N45" s="66"/>
      <c r="O45" s="108" t="s">
        <v>512</v>
      </c>
      <c r="P45" s="104"/>
      <c r="Q45" s="105">
        <f t="shared" si="24"/>
        <v>209.3</v>
      </c>
      <c r="R45" s="105">
        <f t="shared" si="13"/>
        <v>104.65</v>
      </c>
      <c r="S45" s="105">
        <f t="shared" si="14"/>
        <v>41.860000000000014</v>
      </c>
      <c r="T45" s="7">
        <f t="shared" si="15"/>
        <v>62.79000000000002</v>
      </c>
      <c r="V45" s="19"/>
      <c r="W45" s="19"/>
      <c r="X45" s="19"/>
      <c r="Y45" s="19"/>
      <c r="Z45" s="19"/>
      <c r="AA45" s="19"/>
      <c r="AB45" s="19"/>
    </row>
    <row r="46" spans="1:28" s="5" customFormat="1" ht="22.95" hidden="1" customHeight="1">
      <c r="A46" s="73">
        <v>44</v>
      </c>
      <c r="B46" s="109">
        <v>243656</v>
      </c>
      <c r="C46" s="68" t="s">
        <v>269</v>
      </c>
      <c r="D46" s="61" t="s">
        <v>561</v>
      </c>
      <c r="E46" s="68" t="s">
        <v>662</v>
      </c>
      <c r="F46" s="61" t="s">
        <v>758</v>
      </c>
      <c r="G46" s="61" t="s">
        <v>103</v>
      </c>
      <c r="H46" s="83" t="s">
        <v>71</v>
      </c>
      <c r="I46" s="61" t="s">
        <v>104</v>
      </c>
      <c r="J46" s="100">
        <v>299</v>
      </c>
      <c r="K46" s="107">
        <f t="shared" si="22"/>
        <v>20.930000000000007</v>
      </c>
      <c r="L46" s="68">
        <f t="shared" si="23"/>
        <v>319.93</v>
      </c>
      <c r="M46" s="100">
        <v>319.93</v>
      </c>
      <c r="N46" s="66"/>
      <c r="O46" s="108" t="s">
        <v>110</v>
      </c>
      <c r="P46" s="104"/>
      <c r="Q46" s="105">
        <f t="shared" si="24"/>
        <v>209.3</v>
      </c>
      <c r="R46" s="105">
        <f t="shared" si="13"/>
        <v>104.65</v>
      </c>
      <c r="S46" s="105">
        <f t="shared" si="14"/>
        <v>41.860000000000014</v>
      </c>
      <c r="T46" s="7">
        <f t="shared" si="15"/>
        <v>62.79000000000002</v>
      </c>
      <c r="V46" s="19"/>
      <c r="W46" s="19"/>
      <c r="X46" s="19"/>
      <c r="Y46" s="19"/>
      <c r="Z46" s="19"/>
      <c r="AA46" s="19"/>
      <c r="AB46" s="19"/>
    </row>
    <row r="47" spans="1:28" s="5" customFormat="1" ht="22.95" hidden="1" customHeight="1">
      <c r="A47" s="73">
        <v>45</v>
      </c>
      <c r="B47" s="109">
        <v>243657</v>
      </c>
      <c r="C47" s="68" t="s">
        <v>265</v>
      </c>
      <c r="D47" s="68" t="s">
        <v>562</v>
      </c>
      <c r="E47" s="68" t="s">
        <v>663</v>
      </c>
      <c r="F47" s="61" t="s">
        <v>759</v>
      </c>
      <c r="G47" s="61" t="s">
        <v>846</v>
      </c>
      <c r="H47" s="83" t="s">
        <v>71</v>
      </c>
      <c r="I47" s="68" t="s">
        <v>99</v>
      </c>
      <c r="J47" s="100">
        <v>399</v>
      </c>
      <c r="K47" s="107">
        <f t="shared" si="22"/>
        <v>27.930000000000007</v>
      </c>
      <c r="L47" s="68">
        <f t="shared" si="23"/>
        <v>426.93</v>
      </c>
      <c r="M47" s="100">
        <v>736.1</v>
      </c>
      <c r="N47" s="66"/>
      <c r="O47" s="108" t="s">
        <v>110</v>
      </c>
      <c r="P47" s="104"/>
      <c r="Q47" s="105">
        <f t="shared" si="24"/>
        <v>279.3</v>
      </c>
      <c r="R47" s="105">
        <f t="shared" si="13"/>
        <v>139.65</v>
      </c>
      <c r="S47" s="105">
        <f t="shared" si="14"/>
        <v>55.860000000000014</v>
      </c>
      <c r="T47" s="7">
        <f t="shared" si="15"/>
        <v>83.79000000000002</v>
      </c>
      <c r="V47" s="19"/>
      <c r="W47" s="19"/>
      <c r="X47" s="19"/>
      <c r="Y47" s="19"/>
      <c r="Z47" s="19"/>
      <c r="AA47" s="19"/>
      <c r="AB47" s="19"/>
    </row>
    <row r="48" spans="1:28" s="5" customFormat="1" ht="22.95" hidden="1" customHeight="1">
      <c r="A48" s="73">
        <v>46</v>
      </c>
      <c r="B48" s="109">
        <v>243657</v>
      </c>
      <c r="C48" s="68" t="s">
        <v>269</v>
      </c>
      <c r="D48" s="68" t="s">
        <v>563</v>
      </c>
      <c r="E48" s="68" t="s">
        <v>664</v>
      </c>
      <c r="F48" s="61" t="s">
        <v>760</v>
      </c>
      <c r="G48" s="61" t="s">
        <v>103</v>
      </c>
      <c r="H48" s="83" t="s">
        <v>71</v>
      </c>
      <c r="I48" s="68" t="s">
        <v>826</v>
      </c>
      <c r="J48" s="100">
        <v>299</v>
      </c>
      <c r="K48" s="107">
        <f t="shared" si="22"/>
        <v>20.930000000000007</v>
      </c>
      <c r="L48" s="68">
        <f t="shared" si="23"/>
        <v>319.93</v>
      </c>
      <c r="M48" s="100">
        <v>543.89</v>
      </c>
      <c r="N48" s="66"/>
      <c r="O48" s="108" t="s">
        <v>23</v>
      </c>
      <c r="P48" s="104"/>
      <c r="Q48" s="105">
        <f t="shared" si="24"/>
        <v>209.3</v>
      </c>
      <c r="R48" s="105">
        <f t="shared" si="13"/>
        <v>104.65</v>
      </c>
      <c r="S48" s="105">
        <f t="shared" si="14"/>
        <v>41.860000000000014</v>
      </c>
      <c r="T48" s="7">
        <f t="shared" si="15"/>
        <v>62.79000000000002</v>
      </c>
      <c r="V48" s="19"/>
      <c r="W48" s="19"/>
      <c r="X48" s="19"/>
      <c r="Y48" s="19"/>
      <c r="Z48" s="19"/>
      <c r="AA48" s="19"/>
      <c r="AB48" s="19"/>
    </row>
    <row r="49" spans="1:28" s="5" customFormat="1" ht="22.95" hidden="1" customHeight="1">
      <c r="A49" s="73">
        <v>47</v>
      </c>
      <c r="B49" s="109">
        <v>243658</v>
      </c>
      <c r="C49" s="68" t="s">
        <v>265</v>
      </c>
      <c r="D49" s="68" t="s">
        <v>564</v>
      </c>
      <c r="E49" s="68" t="s">
        <v>665</v>
      </c>
      <c r="F49" s="61" t="s">
        <v>761</v>
      </c>
      <c r="G49" s="61" t="s">
        <v>847</v>
      </c>
      <c r="H49" s="83" t="s">
        <v>71</v>
      </c>
      <c r="I49" s="68" t="s">
        <v>72</v>
      </c>
      <c r="J49" s="100">
        <v>299</v>
      </c>
      <c r="K49" s="107">
        <f t="shared" si="22"/>
        <v>20.930000000000007</v>
      </c>
      <c r="L49" s="68">
        <f t="shared" si="23"/>
        <v>319.93</v>
      </c>
      <c r="M49" s="100">
        <v>543.89</v>
      </c>
      <c r="N49" s="66"/>
      <c r="O49" s="108" t="s">
        <v>23</v>
      </c>
      <c r="P49" s="104"/>
      <c r="Q49" s="105">
        <f t="shared" si="24"/>
        <v>209.3</v>
      </c>
      <c r="R49" s="105">
        <f t="shared" si="13"/>
        <v>104.65</v>
      </c>
      <c r="S49" s="105">
        <f t="shared" si="14"/>
        <v>41.860000000000014</v>
      </c>
      <c r="T49" s="7">
        <f t="shared" si="15"/>
        <v>62.79000000000002</v>
      </c>
      <c r="V49" s="19"/>
      <c r="W49" s="19"/>
      <c r="X49" s="19"/>
      <c r="Y49" s="19"/>
      <c r="Z49" s="19"/>
      <c r="AA49" s="19"/>
      <c r="AB49" s="19"/>
    </row>
    <row r="50" spans="1:28" s="5" customFormat="1" ht="22.95" hidden="1" customHeight="1">
      <c r="A50" s="73">
        <v>48</v>
      </c>
      <c r="B50" s="109">
        <v>243658</v>
      </c>
      <c r="C50" s="68" t="s">
        <v>269</v>
      </c>
      <c r="D50" s="68" t="s">
        <v>565</v>
      </c>
      <c r="E50" s="68" t="s">
        <v>666</v>
      </c>
      <c r="F50" s="61" t="s">
        <v>762</v>
      </c>
      <c r="G50" s="61" t="s">
        <v>103</v>
      </c>
      <c r="H50" s="83" t="s">
        <v>71</v>
      </c>
      <c r="I50" s="68" t="s">
        <v>826</v>
      </c>
      <c r="J50" s="100">
        <v>299</v>
      </c>
      <c r="K50" s="107">
        <f t="shared" si="22"/>
        <v>20.930000000000007</v>
      </c>
      <c r="L50" s="68">
        <f t="shared" si="23"/>
        <v>319.93</v>
      </c>
      <c r="M50" s="100">
        <v>543.89</v>
      </c>
      <c r="N50" s="66"/>
      <c r="O50" s="108" t="s">
        <v>110</v>
      </c>
      <c r="P50" s="104"/>
      <c r="Q50" s="105">
        <f t="shared" si="24"/>
        <v>209.3</v>
      </c>
      <c r="R50" s="105">
        <f t="shared" si="13"/>
        <v>104.65</v>
      </c>
      <c r="S50" s="105">
        <f t="shared" si="14"/>
        <v>41.860000000000014</v>
      </c>
      <c r="T50" s="7">
        <f t="shared" si="15"/>
        <v>62.79000000000002</v>
      </c>
      <c r="V50" s="19"/>
      <c r="W50" s="19"/>
      <c r="X50" s="19"/>
      <c r="Y50" s="19"/>
      <c r="Z50" s="19"/>
      <c r="AA50" s="19"/>
      <c r="AB50" s="19"/>
    </row>
    <row r="51" spans="1:28" s="5" customFormat="1" ht="22.95" hidden="1" customHeight="1">
      <c r="A51" s="73">
        <v>49</v>
      </c>
      <c r="B51" s="109">
        <v>243658</v>
      </c>
      <c r="C51" s="68" t="s">
        <v>100</v>
      </c>
      <c r="D51" s="68" t="s">
        <v>566</v>
      </c>
      <c r="E51" s="68" t="s">
        <v>667</v>
      </c>
      <c r="F51" s="61" t="s">
        <v>763</v>
      </c>
      <c r="G51" s="61" t="s">
        <v>103</v>
      </c>
      <c r="H51" s="83" t="s">
        <v>71</v>
      </c>
      <c r="I51" s="68" t="s">
        <v>99</v>
      </c>
      <c r="J51" s="100">
        <v>599</v>
      </c>
      <c r="K51" s="107">
        <f t="shared" si="22"/>
        <v>41.930000000000064</v>
      </c>
      <c r="L51" s="68">
        <f t="shared" si="23"/>
        <v>640.93000000000006</v>
      </c>
      <c r="M51" s="100">
        <v>1068.23</v>
      </c>
      <c r="N51" s="66"/>
      <c r="O51" s="108" t="s">
        <v>110</v>
      </c>
      <c r="P51" s="104"/>
      <c r="Q51" s="105">
        <f t="shared" si="24"/>
        <v>419.3</v>
      </c>
      <c r="R51" s="105">
        <f t="shared" si="13"/>
        <v>209.65</v>
      </c>
      <c r="S51" s="105">
        <f t="shared" si="14"/>
        <v>83.860000000000014</v>
      </c>
      <c r="T51" s="7">
        <f t="shared" si="15"/>
        <v>125.79000000000002</v>
      </c>
      <c r="V51" s="19"/>
      <c r="W51" s="19"/>
      <c r="X51" s="19"/>
      <c r="Y51" s="19"/>
      <c r="Z51" s="19"/>
      <c r="AA51" s="19"/>
      <c r="AB51" s="19"/>
    </row>
    <row r="52" spans="1:28" s="5" customFormat="1" ht="22.95" hidden="1" customHeight="1">
      <c r="A52" s="73">
        <v>50</v>
      </c>
      <c r="B52" s="109">
        <v>243658</v>
      </c>
      <c r="C52" s="68" t="s">
        <v>100</v>
      </c>
      <c r="D52" s="68" t="s">
        <v>567</v>
      </c>
      <c r="E52" s="68" t="s">
        <v>668</v>
      </c>
      <c r="F52" s="61" t="s">
        <v>764</v>
      </c>
      <c r="G52" s="61" t="s">
        <v>103</v>
      </c>
      <c r="H52" s="83" t="s">
        <v>71</v>
      </c>
      <c r="I52" s="68" t="s">
        <v>77</v>
      </c>
      <c r="J52" s="100">
        <v>399</v>
      </c>
      <c r="K52" s="107">
        <f t="shared" si="22"/>
        <v>27.930000000000007</v>
      </c>
      <c r="L52" s="68">
        <f t="shared" si="23"/>
        <v>426.93</v>
      </c>
      <c r="M52" s="100">
        <v>711.55</v>
      </c>
      <c r="N52" s="66"/>
      <c r="O52" s="108" t="s">
        <v>23</v>
      </c>
      <c r="P52" s="104"/>
      <c r="Q52" s="105">
        <f t="shared" si="24"/>
        <v>279.3</v>
      </c>
      <c r="R52" s="105">
        <f t="shared" si="13"/>
        <v>139.65</v>
      </c>
      <c r="S52" s="105">
        <f t="shared" si="14"/>
        <v>55.860000000000014</v>
      </c>
      <c r="T52" s="7">
        <f t="shared" si="15"/>
        <v>83.79000000000002</v>
      </c>
      <c r="V52" s="19"/>
      <c r="W52" s="19"/>
      <c r="X52" s="19"/>
      <c r="Y52" s="19"/>
      <c r="Z52" s="19"/>
      <c r="AA52" s="19"/>
      <c r="AB52" s="19"/>
    </row>
    <row r="53" spans="1:28" s="5" customFormat="1" ht="22.95" hidden="1" customHeight="1">
      <c r="A53" s="73">
        <v>51</v>
      </c>
      <c r="B53" s="109">
        <v>243659</v>
      </c>
      <c r="C53" s="68" t="s">
        <v>100</v>
      </c>
      <c r="D53" s="68" t="s">
        <v>568</v>
      </c>
      <c r="E53" s="68" t="s">
        <v>669</v>
      </c>
      <c r="F53" s="61" t="s">
        <v>765</v>
      </c>
      <c r="G53" s="61" t="s">
        <v>103</v>
      </c>
      <c r="H53" s="83" t="s">
        <v>71</v>
      </c>
      <c r="I53" s="68" t="s">
        <v>81</v>
      </c>
      <c r="J53" s="100">
        <v>399</v>
      </c>
      <c r="K53" s="107">
        <f t="shared" si="22"/>
        <v>27.930000000000007</v>
      </c>
      <c r="L53" s="68">
        <f t="shared" si="23"/>
        <v>426.93</v>
      </c>
      <c r="M53" s="100">
        <v>698</v>
      </c>
      <c r="N53" s="66"/>
      <c r="O53" s="102" t="s">
        <v>91</v>
      </c>
      <c r="P53" s="104"/>
      <c r="Q53" s="105">
        <f t="shared" si="24"/>
        <v>279.3</v>
      </c>
      <c r="R53" s="105">
        <f t="shared" si="13"/>
        <v>139.65</v>
      </c>
      <c r="S53" s="105">
        <f t="shared" si="14"/>
        <v>55.860000000000014</v>
      </c>
      <c r="T53" s="7">
        <f t="shared" si="15"/>
        <v>83.79000000000002</v>
      </c>
      <c r="V53" s="19"/>
      <c r="W53" s="19"/>
      <c r="X53" s="19"/>
      <c r="Y53" s="19"/>
      <c r="Z53" s="19"/>
      <c r="AA53" s="19"/>
      <c r="AB53" s="19"/>
    </row>
    <row r="54" spans="1:28" s="5" customFormat="1" ht="22.95" hidden="1" customHeight="1">
      <c r="A54" s="73">
        <v>52</v>
      </c>
      <c r="B54" s="109">
        <v>243660</v>
      </c>
      <c r="C54" s="68" t="s">
        <v>82</v>
      </c>
      <c r="D54" s="68" t="s">
        <v>569</v>
      </c>
      <c r="E54" s="68" t="s">
        <v>670</v>
      </c>
      <c r="F54" s="61" t="s">
        <v>766</v>
      </c>
      <c r="G54" s="61" t="s">
        <v>848</v>
      </c>
      <c r="H54" s="83" t="s">
        <v>71</v>
      </c>
      <c r="I54" s="68" t="s">
        <v>827</v>
      </c>
      <c r="J54" s="100">
        <v>399</v>
      </c>
      <c r="K54" s="107">
        <f t="shared" si="22"/>
        <v>27.930000000000007</v>
      </c>
      <c r="L54" s="68">
        <f t="shared" si="23"/>
        <v>426.93</v>
      </c>
      <c r="M54" s="100">
        <v>683.09</v>
      </c>
      <c r="N54" s="66"/>
      <c r="O54" s="102" t="s">
        <v>91</v>
      </c>
      <c r="P54" s="104"/>
      <c r="Q54" s="105">
        <f t="shared" ref="Q54:Q111" si="26">J54*70/100</f>
        <v>279.3</v>
      </c>
      <c r="R54" s="105">
        <f t="shared" ref="R54:R111" si="27">Q54-(Q54*50/100)</f>
        <v>139.65</v>
      </c>
      <c r="S54" s="105">
        <f t="shared" ref="S54:S111" si="28">Q54-(Q54*80/100)</f>
        <v>55.860000000000014</v>
      </c>
      <c r="T54" s="7">
        <f t="shared" ref="T54:T111" si="29">Q54-(Q54*70/100)</f>
        <v>83.79000000000002</v>
      </c>
      <c r="V54" s="19"/>
      <c r="W54" s="19"/>
      <c r="X54" s="19"/>
      <c r="Y54" s="19"/>
      <c r="Z54" s="19"/>
      <c r="AA54" s="19"/>
      <c r="AB54" s="19"/>
    </row>
    <row r="55" spans="1:28" s="5" customFormat="1" ht="22.95" hidden="1" customHeight="1">
      <c r="A55" s="73">
        <v>53</v>
      </c>
      <c r="B55" s="109">
        <v>243661</v>
      </c>
      <c r="C55" s="68" t="s">
        <v>262</v>
      </c>
      <c r="D55" s="68" t="s">
        <v>570</v>
      </c>
      <c r="E55" s="68" t="s">
        <v>671</v>
      </c>
      <c r="F55" s="61" t="s">
        <v>767</v>
      </c>
      <c r="G55" s="61" t="s">
        <v>849</v>
      </c>
      <c r="H55" s="83" t="s">
        <v>71</v>
      </c>
      <c r="I55" s="68" t="s">
        <v>72</v>
      </c>
      <c r="J55" s="100">
        <v>299</v>
      </c>
      <c r="K55" s="107">
        <f t="shared" si="22"/>
        <v>20.930000000000007</v>
      </c>
      <c r="L55" s="68">
        <f t="shared" si="23"/>
        <v>319.93</v>
      </c>
      <c r="M55" s="100">
        <v>512</v>
      </c>
      <c r="N55" s="66"/>
      <c r="O55" s="102" t="s">
        <v>91</v>
      </c>
      <c r="P55" s="104"/>
      <c r="Q55" s="105">
        <f t="shared" si="26"/>
        <v>209.3</v>
      </c>
      <c r="R55" s="105">
        <f t="shared" si="27"/>
        <v>104.65</v>
      </c>
      <c r="S55" s="105">
        <f t="shared" si="28"/>
        <v>41.860000000000014</v>
      </c>
      <c r="T55" s="7">
        <f t="shared" si="29"/>
        <v>62.79000000000002</v>
      </c>
      <c r="V55" s="19"/>
      <c r="W55" s="19"/>
      <c r="X55" s="19"/>
      <c r="Y55" s="19"/>
      <c r="Z55" s="19"/>
      <c r="AA55" s="19"/>
      <c r="AB55" s="19"/>
    </row>
    <row r="56" spans="1:28" s="5" customFormat="1" ht="22.95" hidden="1" customHeight="1">
      <c r="A56" s="73">
        <v>54</v>
      </c>
      <c r="B56" s="109">
        <v>243661</v>
      </c>
      <c r="C56" s="68" t="s">
        <v>100</v>
      </c>
      <c r="D56" s="68" t="s">
        <v>571</v>
      </c>
      <c r="E56" s="68" t="s">
        <v>672</v>
      </c>
      <c r="F56" s="61" t="s">
        <v>768</v>
      </c>
      <c r="G56" s="61" t="s">
        <v>103</v>
      </c>
      <c r="H56" s="83" t="s">
        <v>71</v>
      </c>
      <c r="I56" s="68" t="s">
        <v>99</v>
      </c>
      <c r="J56" s="100">
        <v>599</v>
      </c>
      <c r="K56" s="107">
        <f t="shared" si="22"/>
        <v>41.930000000000064</v>
      </c>
      <c r="L56" s="68">
        <f t="shared" si="23"/>
        <v>640.93000000000006</v>
      </c>
      <c r="M56" s="100">
        <v>1025.49</v>
      </c>
      <c r="N56" s="66"/>
      <c r="O56" s="102" t="s">
        <v>91</v>
      </c>
      <c r="P56" s="104"/>
      <c r="Q56" s="105">
        <f t="shared" si="26"/>
        <v>419.3</v>
      </c>
      <c r="R56" s="105">
        <f t="shared" si="27"/>
        <v>209.65</v>
      </c>
      <c r="S56" s="105">
        <f t="shared" si="28"/>
        <v>83.860000000000014</v>
      </c>
      <c r="T56" s="7">
        <f t="shared" si="29"/>
        <v>125.79000000000002</v>
      </c>
      <c r="V56" s="19"/>
      <c r="W56" s="19"/>
      <c r="X56" s="19"/>
      <c r="Y56" s="19"/>
      <c r="Z56" s="19"/>
      <c r="AA56" s="19"/>
      <c r="AB56" s="19"/>
    </row>
    <row r="57" spans="1:28" s="5" customFormat="1" ht="22.95" hidden="1" customHeight="1">
      <c r="A57" s="73">
        <v>55</v>
      </c>
      <c r="B57" s="109">
        <v>243661</v>
      </c>
      <c r="C57" s="68" t="s">
        <v>100</v>
      </c>
      <c r="D57" s="68" t="s">
        <v>572</v>
      </c>
      <c r="E57" s="68" t="s">
        <v>673</v>
      </c>
      <c r="F57" s="61" t="s">
        <v>769</v>
      </c>
      <c r="G57" s="61" t="s">
        <v>103</v>
      </c>
      <c r="H57" s="83" t="s">
        <v>71</v>
      </c>
      <c r="I57" s="68" t="s">
        <v>77</v>
      </c>
      <c r="J57" s="100">
        <v>399</v>
      </c>
      <c r="K57" s="107">
        <f t="shared" si="22"/>
        <v>27.930000000000007</v>
      </c>
      <c r="L57" s="68">
        <f t="shared" si="23"/>
        <v>426.93</v>
      </c>
      <c r="M57" s="100">
        <v>677.2</v>
      </c>
      <c r="N57" s="66"/>
      <c r="O57" s="108" t="s">
        <v>110</v>
      </c>
      <c r="P57" s="104"/>
      <c r="Q57" s="105">
        <f t="shared" si="26"/>
        <v>279.3</v>
      </c>
      <c r="R57" s="105">
        <f t="shared" si="27"/>
        <v>139.65</v>
      </c>
      <c r="S57" s="105">
        <f t="shared" si="28"/>
        <v>55.860000000000014</v>
      </c>
      <c r="T57" s="7">
        <f t="shared" si="29"/>
        <v>83.79000000000002</v>
      </c>
      <c r="V57" s="19"/>
      <c r="W57" s="19"/>
      <c r="X57" s="19"/>
      <c r="Y57" s="19"/>
      <c r="Z57" s="19"/>
      <c r="AA57" s="19"/>
      <c r="AB57" s="19"/>
    </row>
    <row r="58" spans="1:28" s="5" customFormat="1" ht="22.95" hidden="1" customHeight="1">
      <c r="A58" s="73">
        <v>56</v>
      </c>
      <c r="B58" s="109">
        <v>243661</v>
      </c>
      <c r="C58" s="68" t="s">
        <v>100</v>
      </c>
      <c r="D58" s="68" t="s">
        <v>573</v>
      </c>
      <c r="E58" s="68" t="s">
        <v>674</v>
      </c>
      <c r="F58" s="61" t="s">
        <v>770</v>
      </c>
      <c r="G58" s="61" t="s">
        <v>103</v>
      </c>
      <c r="H58" s="83" t="s">
        <v>71</v>
      </c>
      <c r="I58" s="68" t="s">
        <v>99</v>
      </c>
      <c r="J58" s="100">
        <v>599</v>
      </c>
      <c r="K58" s="107">
        <f t="shared" si="22"/>
        <v>41.930000000000064</v>
      </c>
      <c r="L58" s="68">
        <f t="shared" si="23"/>
        <v>640.93000000000006</v>
      </c>
      <c r="M58" s="100">
        <v>1102</v>
      </c>
      <c r="N58" s="66"/>
      <c r="O58" s="108" t="s">
        <v>23</v>
      </c>
      <c r="P58" s="104"/>
      <c r="Q58" s="105">
        <f t="shared" si="26"/>
        <v>419.3</v>
      </c>
      <c r="R58" s="105">
        <f t="shared" si="27"/>
        <v>209.65</v>
      </c>
      <c r="S58" s="105">
        <f t="shared" si="28"/>
        <v>83.860000000000014</v>
      </c>
      <c r="T58" s="7">
        <f t="shared" si="29"/>
        <v>125.79000000000002</v>
      </c>
      <c r="V58" s="19"/>
      <c r="W58" s="19"/>
      <c r="X58" s="19"/>
      <c r="Y58" s="19"/>
      <c r="Z58" s="19"/>
      <c r="AA58" s="19"/>
      <c r="AB58" s="19"/>
    </row>
    <row r="59" spans="1:28" s="5" customFormat="1" ht="22.95" hidden="1" customHeight="1">
      <c r="A59" s="73">
        <v>57</v>
      </c>
      <c r="B59" s="109">
        <v>243661</v>
      </c>
      <c r="C59" s="68" t="s">
        <v>100</v>
      </c>
      <c r="D59" s="68" t="s">
        <v>574</v>
      </c>
      <c r="E59" s="68" t="s">
        <v>675</v>
      </c>
      <c r="F59" s="61" t="s">
        <v>771</v>
      </c>
      <c r="G59" s="61" t="s">
        <v>103</v>
      </c>
      <c r="H59" s="83" t="s">
        <v>71</v>
      </c>
      <c r="I59" s="68" t="s">
        <v>104</v>
      </c>
      <c r="J59" s="100">
        <v>299</v>
      </c>
      <c r="K59" s="107">
        <f t="shared" si="22"/>
        <v>20.930000000000007</v>
      </c>
      <c r="L59" s="68">
        <f t="shared" si="23"/>
        <v>319.93</v>
      </c>
      <c r="M59" s="100">
        <v>501.24</v>
      </c>
      <c r="N59" s="66"/>
      <c r="O59" s="108" t="s">
        <v>512</v>
      </c>
      <c r="P59" s="104"/>
      <c r="Q59" s="105">
        <f t="shared" si="26"/>
        <v>209.3</v>
      </c>
      <c r="R59" s="105">
        <f t="shared" si="27"/>
        <v>104.65</v>
      </c>
      <c r="S59" s="105">
        <f t="shared" si="28"/>
        <v>41.860000000000014</v>
      </c>
      <c r="T59" s="7">
        <f t="shared" si="29"/>
        <v>62.79000000000002</v>
      </c>
      <c r="V59" s="19"/>
      <c r="W59" s="19"/>
      <c r="X59" s="19"/>
      <c r="Y59" s="19"/>
      <c r="Z59" s="19"/>
      <c r="AA59" s="19"/>
      <c r="AB59" s="19"/>
    </row>
    <row r="60" spans="1:28" s="5" customFormat="1" ht="22.95" hidden="1" customHeight="1">
      <c r="A60" s="73">
        <v>58</v>
      </c>
      <c r="B60" s="109">
        <v>243661</v>
      </c>
      <c r="C60" s="68" t="s">
        <v>100</v>
      </c>
      <c r="D60" s="68" t="s">
        <v>575</v>
      </c>
      <c r="E60" s="68" t="s">
        <v>676</v>
      </c>
      <c r="F60" s="61" t="s">
        <v>772</v>
      </c>
      <c r="G60" s="61" t="s">
        <v>103</v>
      </c>
      <c r="H60" s="83" t="s">
        <v>71</v>
      </c>
      <c r="I60" s="68" t="s">
        <v>77</v>
      </c>
      <c r="J60" s="100">
        <v>399</v>
      </c>
      <c r="K60" s="107">
        <f t="shared" si="22"/>
        <v>27.930000000000007</v>
      </c>
      <c r="L60" s="68">
        <f t="shared" si="23"/>
        <v>426.93</v>
      </c>
      <c r="M60" s="100">
        <v>677.21</v>
      </c>
      <c r="N60" s="66"/>
      <c r="O60" s="108" t="s">
        <v>110</v>
      </c>
      <c r="P60" s="104"/>
      <c r="Q60" s="105">
        <f t="shared" si="26"/>
        <v>279.3</v>
      </c>
      <c r="R60" s="105">
        <f t="shared" si="27"/>
        <v>139.65</v>
      </c>
      <c r="S60" s="105">
        <f t="shared" si="28"/>
        <v>55.860000000000014</v>
      </c>
      <c r="T60" s="7">
        <f t="shared" si="29"/>
        <v>83.79000000000002</v>
      </c>
      <c r="V60" s="19"/>
      <c r="W60" s="19"/>
      <c r="X60" s="19"/>
      <c r="Y60" s="19"/>
      <c r="Z60" s="19"/>
      <c r="AA60" s="19"/>
      <c r="AB60" s="19"/>
    </row>
    <row r="61" spans="1:28" s="5" customFormat="1" ht="22.95" hidden="1" customHeight="1">
      <c r="A61" s="73">
        <v>59</v>
      </c>
      <c r="B61" s="109">
        <v>243661</v>
      </c>
      <c r="C61" s="68" t="s">
        <v>100</v>
      </c>
      <c r="D61" s="68" t="s">
        <v>576</v>
      </c>
      <c r="E61" s="68" t="s">
        <v>677</v>
      </c>
      <c r="F61" s="61" t="s">
        <v>773</v>
      </c>
      <c r="G61" s="61" t="s">
        <v>103</v>
      </c>
      <c r="H61" s="83" t="s">
        <v>71</v>
      </c>
      <c r="I61" s="68" t="s">
        <v>104</v>
      </c>
      <c r="J61" s="100">
        <v>299</v>
      </c>
      <c r="K61" s="107">
        <f t="shared" si="22"/>
        <v>20.930000000000007</v>
      </c>
      <c r="L61" s="68">
        <f t="shared" si="23"/>
        <v>319.93</v>
      </c>
      <c r="M61" s="100">
        <v>508</v>
      </c>
      <c r="N61" s="66"/>
      <c r="O61" s="108" t="s">
        <v>110</v>
      </c>
      <c r="P61" s="104"/>
      <c r="Q61" s="105">
        <f t="shared" si="26"/>
        <v>209.3</v>
      </c>
      <c r="R61" s="105">
        <f t="shared" si="27"/>
        <v>104.65</v>
      </c>
      <c r="S61" s="105">
        <f t="shared" si="28"/>
        <v>41.860000000000014</v>
      </c>
      <c r="T61" s="7">
        <f t="shared" si="29"/>
        <v>62.79000000000002</v>
      </c>
      <c r="U61" s="19"/>
      <c r="V61" s="19"/>
      <c r="W61" s="19"/>
      <c r="X61" s="19"/>
      <c r="Y61" s="19"/>
      <c r="Z61" s="19"/>
      <c r="AA61" s="19"/>
      <c r="AB61" s="19"/>
    </row>
    <row r="62" spans="1:28" s="5" customFormat="1" ht="22.95" hidden="1" customHeight="1">
      <c r="A62" s="73">
        <v>60</v>
      </c>
      <c r="B62" s="109">
        <v>243662</v>
      </c>
      <c r="C62" s="68" t="s">
        <v>100</v>
      </c>
      <c r="D62" s="68" t="s">
        <v>577</v>
      </c>
      <c r="E62" s="68" t="s">
        <v>678</v>
      </c>
      <c r="F62" s="61" t="s">
        <v>774</v>
      </c>
      <c r="G62" s="61" t="s">
        <v>103</v>
      </c>
      <c r="H62" s="83" t="s">
        <v>71</v>
      </c>
      <c r="I62" s="68" t="s">
        <v>77</v>
      </c>
      <c r="J62" s="100">
        <v>399</v>
      </c>
      <c r="K62" s="107">
        <f t="shared" si="22"/>
        <v>27.930000000000007</v>
      </c>
      <c r="L62" s="68">
        <f t="shared" si="23"/>
        <v>426.93</v>
      </c>
      <c r="M62" s="100">
        <v>669</v>
      </c>
      <c r="N62" s="66"/>
      <c r="O62" s="102" t="s">
        <v>91</v>
      </c>
      <c r="P62" s="104"/>
      <c r="Q62" s="105">
        <f t="shared" si="26"/>
        <v>279.3</v>
      </c>
      <c r="R62" s="105">
        <f t="shared" si="27"/>
        <v>139.65</v>
      </c>
      <c r="S62" s="105">
        <f t="shared" si="28"/>
        <v>55.860000000000014</v>
      </c>
      <c r="T62" s="7">
        <f t="shared" si="29"/>
        <v>83.79000000000002</v>
      </c>
      <c r="V62" s="19"/>
      <c r="W62" s="19"/>
      <c r="X62" s="19"/>
      <c r="Y62" s="19"/>
      <c r="Z62" s="19"/>
      <c r="AA62" s="19"/>
      <c r="AB62" s="19"/>
    </row>
    <row r="63" spans="1:28" s="5" customFormat="1" ht="22.95" hidden="1" customHeight="1">
      <c r="A63" s="73">
        <v>61</v>
      </c>
      <c r="B63" s="109">
        <v>243662</v>
      </c>
      <c r="C63" s="68" t="s">
        <v>100</v>
      </c>
      <c r="D63" s="68" t="s">
        <v>578</v>
      </c>
      <c r="E63" s="68" t="s">
        <v>679</v>
      </c>
      <c r="F63" s="61" t="s">
        <v>775</v>
      </c>
      <c r="G63" s="61" t="s">
        <v>103</v>
      </c>
      <c r="H63" s="83" t="s">
        <v>71</v>
      </c>
      <c r="I63" s="68" t="s">
        <v>104</v>
      </c>
      <c r="J63" s="100">
        <v>299</v>
      </c>
      <c r="K63" s="107">
        <f t="shared" si="22"/>
        <v>20.930000000000007</v>
      </c>
      <c r="L63" s="68">
        <f t="shared" si="23"/>
        <v>319.93</v>
      </c>
      <c r="M63" s="100">
        <v>441.29</v>
      </c>
      <c r="N63" s="66"/>
      <c r="O63" s="102" t="s">
        <v>91</v>
      </c>
      <c r="P63" s="104"/>
      <c r="Q63" s="105">
        <f t="shared" si="26"/>
        <v>209.3</v>
      </c>
      <c r="R63" s="105">
        <f t="shared" si="27"/>
        <v>104.65</v>
      </c>
      <c r="S63" s="105">
        <f t="shared" si="28"/>
        <v>41.860000000000014</v>
      </c>
      <c r="T63" s="7">
        <f t="shared" si="29"/>
        <v>62.79000000000002</v>
      </c>
      <c r="V63" s="19"/>
      <c r="W63" s="19"/>
      <c r="X63" s="19"/>
      <c r="Y63" s="19"/>
      <c r="Z63" s="19"/>
      <c r="AA63" s="19"/>
      <c r="AB63" s="19"/>
    </row>
    <row r="64" spans="1:28" s="5" customFormat="1" ht="22.95" hidden="1" customHeight="1">
      <c r="A64" s="73">
        <v>62</v>
      </c>
      <c r="B64" s="109">
        <v>243663</v>
      </c>
      <c r="C64" s="68" t="s">
        <v>68</v>
      </c>
      <c r="D64" s="68" t="s">
        <v>579</v>
      </c>
      <c r="E64" s="68" t="s">
        <v>680</v>
      </c>
      <c r="F64" s="61" t="s">
        <v>776</v>
      </c>
      <c r="G64" s="61" t="s">
        <v>850</v>
      </c>
      <c r="H64" s="83" t="s">
        <v>71</v>
      </c>
      <c r="I64" s="68" t="s">
        <v>72</v>
      </c>
      <c r="J64" s="100">
        <v>399</v>
      </c>
      <c r="K64" s="107">
        <f t="shared" si="22"/>
        <v>27.930000000000007</v>
      </c>
      <c r="L64" s="68">
        <f t="shared" si="23"/>
        <v>426.93</v>
      </c>
      <c r="M64" s="100">
        <v>633</v>
      </c>
      <c r="N64" s="66"/>
      <c r="O64" s="108" t="s">
        <v>23</v>
      </c>
      <c r="P64" s="104"/>
      <c r="Q64" s="105">
        <f t="shared" si="26"/>
        <v>279.3</v>
      </c>
      <c r="R64" s="105">
        <f t="shared" si="27"/>
        <v>139.65</v>
      </c>
      <c r="S64" s="105">
        <f t="shared" si="28"/>
        <v>55.860000000000014</v>
      </c>
      <c r="T64" s="7">
        <f t="shared" si="29"/>
        <v>83.79000000000002</v>
      </c>
      <c r="V64" s="19"/>
      <c r="W64" s="19"/>
      <c r="X64" s="19"/>
      <c r="Y64" s="19"/>
      <c r="Z64" s="19"/>
      <c r="AA64" s="19"/>
      <c r="AB64" s="19"/>
    </row>
    <row r="65" spans="1:28" s="5" customFormat="1" ht="22.95" hidden="1" customHeight="1">
      <c r="A65" s="73">
        <v>63</v>
      </c>
      <c r="B65" s="109">
        <v>243663</v>
      </c>
      <c r="C65" s="68" t="s">
        <v>100</v>
      </c>
      <c r="D65" s="68" t="s">
        <v>580</v>
      </c>
      <c r="E65" s="68" t="s">
        <v>681</v>
      </c>
      <c r="F65" s="61" t="s">
        <v>777</v>
      </c>
      <c r="G65" s="61" t="s">
        <v>103</v>
      </c>
      <c r="H65" s="83" t="s">
        <v>71</v>
      </c>
      <c r="I65" s="68" t="s">
        <v>104</v>
      </c>
      <c r="J65" s="100">
        <v>299</v>
      </c>
      <c r="K65" s="107">
        <f t="shared" si="22"/>
        <v>20.930000000000007</v>
      </c>
      <c r="L65" s="68">
        <f t="shared" si="23"/>
        <v>319.93</v>
      </c>
      <c r="M65" s="100">
        <v>474.4</v>
      </c>
      <c r="N65" s="66"/>
      <c r="O65" s="108" t="s">
        <v>23</v>
      </c>
      <c r="P65" s="104"/>
      <c r="Q65" s="105">
        <f t="shared" si="26"/>
        <v>209.3</v>
      </c>
      <c r="R65" s="105">
        <f t="shared" si="27"/>
        <v>104.65</v>
      </c>
      <c r="S65" s="105">
        <f t="shared" si="28"/>
        <v>41.860000000000014</v>
      </c>
      <c r="T65" s="7">
        <f t="shared" si="29"/>
        <v>62.79000000000002</v>
      </c>
      <c r="V65" s="19"/>
      <c r="W65" s="19"/>
      <c r="X65" s="19"/>
      <c r="Y65" s="19"/>
      <c r="Z65" s="19"/>
      <c r="AA65" s="19"/>
      <c r="AB65" s="19"/>
    </row>
    <row r="66" spans="1:28" s="5" customFormat="1" ht="22.95" hidden="1" customHeight="1">
      <c r="A66" s="73">
        <v>64</v>
      </c>
      <c r="B66" s="109">
        <v>243663</v>
      </c>
      <c r="C66" s="68" t="s">
        <v>100</v>
      </c>
      <c r="D66" s="68" t="s">
        <v>581</v>
      </c>
      <c r="E66" s="68" t="s">
        <v>682</v>
      </c>
      <c r="F66" s="61" t="s">
        <v>778</v>
      </c>
      <c r="G66" s="61" t="s">
        <v>103</v>
      </c>
      <c r="H66" s="83" t="s">
        <v>71</v>
      </c>
      <c r="I66" s="68" t="s">
        <v>99</v>
      </c>
      <c r="J66" s="100">
        <v>599</v>
      </c>
      <c r="K66" s="107">
        <f t="shared" si="22"/>
        <v>41.930000000000064</v>
      </c>
      <c r="L66" s="68">
        <f t="shared" si="23"/>
        <v>640.93000000000006</v>
      </c>
      <c r="M66" s="100">
        <v>972.43</v>
      </c>
      <c r="N66" s="66"/>
      <c r="O66" s="108" t="s">
        <v>110</v>
      </c>
      <c r="P66" s="104"/>
      <c r="Q66" s="105">
        <f t="shared" si="26"/>
        <v>419.3</v>
      </c>
      <c r="R66" s="105">
        <f t="shared" si="27"/>
        <v>209.65</v>
      </c>
      <c r="S66" s="105">
        <f t="shared" si="28"/>
        <v>83.860000000000014</v>
      </c>
      <c r="T66" s="7">
        <f t="shared" si="29"/>
        <v>125.79000000000002</v>
      </c>
      <c r="V66" s="19"/>
      <c r="W66" s="19"/>
      <c r="X66" s="19"/>
      <c r="Y66" s="19"/>
      <c r="Z66" s="19"/>
      <c r="AA66" s="19"/>
      <c r="AB66" s="19"/>
    </row>
    <row r="67" spans="1:28" s="5" customFormat="1" ht="22.95" hidden="1" customHeight="1">
      <c r="A67" s="73">
        <v>65</v>
      </c>
      <c r="B67" s="109">
        <v>243663</v>
      </c>
      <c r="C67" s="68" t="s">
        <v>266</v>
      </c>
      <c r="D67" s="68" t="s">
        <v>582</v>
      </c>
      <c r="E67" s="68" t="s">
        <v>683</v>
      </c>
      <c r="F67" s="61" t="s">
        <v>779</v>
      </c>
      <c r="G67" s="61" t="s">
        <v>851</v>
      </c>
      <c r="H67" s="83" t="s">
        <v>828</v>
      </c>
      <c r="I67" s="68" t="s">
        <v>104</v>
      </c>
      <c r="J67" s="100">
        <v>399</v>
      </c>
      <c r="K67" s="107">
        <f t="shared" si="22"/>
        <v>27.930000000000007</v>
      </c>
      <c r="L67" s="68">
        <f t="shared" si="23"/>
        <v>426.93</v>
      </c>
      <c r="M67" s="100">
        <v>647.76</v>
      </c>
      <c r="N67" s="66"/>
      <c r="O67" s="102" t="s">
        <v>91</v>
      </c>
      <c r="P67" s="104"/>
      <c r="Q67" s="105">
        <f t="shared" si="26"/>
        <v>279.3</v>
      </c>
      <c r="R67" s="105">
        <f t="shared" si="27"/>
        <v>139.65</v>
      </c>
      <c r="S67" s="105">
        <f t="shared" si="28"/>
        <v>55.860000000000014</v>
      </c>
      <c r="T67" s="7">
        <f t="shared" si="29"/>
        <v>83.79000000000002</v>
      </c>
      <c r="V67" s="19"/>
      <c r="W67" s="19"/>
      <c r="X67" s="19"/>
      <c r="Y67" s="19"/>
      <c r="Z67" s="19"/>
      <c r="AA67" s="19"/>
      <c r="AB67" s="19"/>
    </row>
    <row r="68" spans="1:28" s="5" customFormat="1" ht="22.95" hidden="1" customHeight="1">
      <c r="A68" s="73">
        <v>66</v>
      </c>
      <c r="B68" s="109">
        <v>243664</v>
      </c>
      <c r="C68" s="68" t="s">
        <v>100</v>
      </c>
      <c r="D68" s="68" t="s">
        <v>583</v>
      </c>
      <c r="E68" s="68" t="s">
        <v>684</v>
      </c>
      <c r="F68" s="61" t="s">
        <v>780</v>
      </c>
      <c r="G68" s="61" t="s">
        <v>103</v>
      </c>
      <c r="H68" s="83" t="s">
        <v>71</v>
      </c>
      <c r="I68" s="68" t="s">
        <v>77</v>
      </c>
      <c r="J68" s="100">
        <v>399</v>
      </c>
      <c r="K68" s="100">
        <f t="shared" si="22"/>
        <v>27.930000000000007</v>
      </c>
      <c r="L68" s="100">
        <f t="shared" si="23"/>
        <v>426.93</v>
      </c>
      <c r="M68" s="100">
        <v>577.89</v>
      </c>
      <c r="N68" s="66"/>
      <c r="O68" s="108" t="s">
        <v>23</v>
      </c>
      <c r="P68" s="104"/>
      <c r="Q68" s="105">
        <f t="shared" si="26"/>
        <v>279.3</v>
      </c>
      <c r="R68" s="105">
        <f t="shared" si="27"/>
        <v>139.65</v>
      </c>
      <c r="S68" s="105">
        <f t="shared" si="28"/>
        <v>55.860000000000014</v>
      </c>
      <c r="T68" s="7">
        <f t="shared" si="29"/>
        <v>83.79000000000002</v>
      </c>
      <c r="V68" s="19"/>
      <c r="W68" s="19"/>
      <c r="X68" s="19"/>
      <c r="Y68" s="19"/>
      <c r="Z68" s="19"/>
      <c r="AA68" s="19"/>
      <c r="AB68" s="19"/>
    </row>
    <row r="69" spans="1:28" s="5" customFormat="1" ht="22.95" hidden="1" customHeight="1">
      <c r="A69" s="73">
        <v>67</v>
      </c>
      <c r="B69" s="109">
        <v>243664</v>
      </c>
      <c r="C69" s="68" t="s">
        <v>262</v>
      </c>
      <c r="D69" s="68" t="s">
        <v>584</v>
      </c>
      <c r="E69" s="68" t="s">
        <v>685</v>
      </c>
      <c r="F69" s="61" t="s">
        <v>781</v>
      </c>
      <c r="G69" s="61" t="s">
        <v>500</v>
      </c>
      <c r="H69" s="83" t="s">
        <v>71</v>
      </c>
      <c r="I69" s="68" t="s">
        <v>72</v>
      </c>
      <c r="J69" s="100">
        <v>299</v>
      </c>
      <c r="K69" s="100">
        <f t="shared" si="22"/>
        <v>20.930000000000007</v>
      </c>
      <c r="L69" s="100">
        <f t="shared" si="23"/>
        <v>319.93</v>
      </c>
      <c r="M69" s="100">
        <v>443.36</v>
      </c>
      <c r="N69" s="66"/>
      <c r="O69" s="102" t="s">
        <v>91</v>
      </c>
      <c r="P69" s="104"/>
      <c r="Q69" s="105">
        <f t="shared" si="26"/>
        <v>209.3</v>
      </c>
      <c r="R69" s="105">
        <f t="shared" si="27"/>
        <v>104.65</v>
      </c>
      <c r="S69" s="105">
        <f t="shared" si="28"/>
        <v>41.860000000000014</v>
      </c>
      <c r="T69" s="7">
        <f t="shared" si="29"/>
        <v>62.79000000000002</v>
      </c>
      <c r="V69" s="19"/>
      <c r="W69" s="19"/>
      <c r="X69" s="19"/>
      <c r="Y69" s="19"/>
      <c r="Z69" s="19"/>
      <c r="AA69" s="19"/>
      <c r="AB69" s="19"/>
    </row>
    <row r="70" spans="1:28" s="5" customFormat="1" ht="22.95" hidden="1" customHeight="1">
      <c r="A70" s="73">
        <v>68</v>
      </c>
      <c r="B70" s="109">
        <v>243664</v>
      </c>
      <c r="C70" s="68" t="s">
        <v>100</v>
      </c>
      <c r="D70" s="68" t="s">
        <v>585</v>
      </c>
      <c r="E70" s="68" t="s">
        <v>686</v>
      </c>
      <c r="F70" s="61" t="s">
        <v>782</v>
      </c>
      <c r="G70" s="61" t="s">
        <v>103</v>
      </c>
      <c r="H70" s="83" t="s">
        <v>71</v>
      </c>
      <c r="I70" s="68" t="s">
        <v>77</v>
      </c>
      <c r="J70" s="100">
        <v>399</v>
      </c>
      <c r="K70" s="100">
        <f t="shared" si="22"/>
        <v>27.930000000000007</v>
      </c>
      <c r="L70" s="100">
        <f t="shared" si="23"/>
        <v>426.93</v>
      </c>
      <c r="M70" s="100">
        <v>591.64</v>
      </c>
      <c r="N70" s="66"/>
      <c r="O70" s="108" t="s">
        <v>110</v>
      </c>
      <c r="P70" s="104"/>
      <c r="Q70" s="105">
        <f t="shared" si="26"/>
        <v>279.3</v>
      </c>
      <c r="R70" s="105">
        <f t="shared" si="27"/>
        <v>139.65</v>
      </c>
      <c r="S70" s="105">
        <f t="shared" si="28"/>
        <v>55.860000000000014</v>
      </c>
      <c r="T70" s="7">
        <f t="shared" si="29"/>
        <v>83.79000000000002</v>
      </c>
      <c r="V70" s="19"/>
      <c r="W70" s="19"/>
      <c r="X70" s="19"/>
      <c r="Y70" s="19"/>
      <c r="Z70" s="19"/>
      <c r="AA70" s="19"/>
      <c r="AB70" s="19"/>
    </row>
    <row r="71" spans="1:28" s="5" customFormat="1" ht="22.95" hidden="1" customHeight="1">
      <c r="A71" s="73">
        <v>69</v>
      </c>
      <c r="B71" s="109">
        <v>243665</v>
      </c>
      <c r="C71" s="68" t="s">
        <v>113</v>
      </c>
      <c r="D71" s="68" t="s">
        <v>586</v>
      </c>
      <c r="E71" s="68" t="s">
        <v>687</v>
      </c>
      <c r="F71" s="61" t="s">
        <v>783</v>
      </c>
      <c r="G71" s="61" t="s">
        <v>852</v>
      </c>
      <c r="H71" s="83" t="s">
        <v>71</v>
      </c>
      <c r="I71" s="68" t="s">
        <v>99</v>
      </c>
      <c r="J71" s="100">
        <v>499</v>
      </c>
      <c r="K71" s="100">
        <f t="shared" si="22"/>
        <v>34.930000000000064</v>
      </c>
      <c r="L71" s="100">
        <f t="shared" si="23"/>
        <v>533.93000000000006</v>
      </c>
      <c r="M71" s="100">
        <v>715.24</v>
      </c>
      <c r="N71" s="66"/>
      <c r="O71" s="108" t="s">
        <v>23</v>
      </c>
      <c r="P71" s="104"/>
      <c r="Q71" s="105">
        <f t="shared" si="26"/>
        <v>349.3</v>
      </c>
      <c r="R71" s="105">
        <f t="shared" si="27"/>
        <v>174.65</v>
      </c>
      <c r="S71" s="105">
        <f t="shared" si="28"/>
        <v>69.860000000000014</v>
      </c>
      <c r="T71" s="7">
        <f t="shared" si="29"/>
        <v>104.79000000000002</v>
      </c>
      <c r="V71" s="19"/>
      <c r="W71" s="19"/>
      <c r="X71" s="19"/>
      <c r="Y71" s="19"/>
      <c r="Z71" s="19"/>
      <c r="AA71" s="19"/>
      <c r="AB71" s="19"/>
    </row>
    <row r="72" spans="1:28" s="5" customFormat="1" ht="22.95" hidden="1" customHeight="1">
      <c r="A72" s="73">
        <v>70</v>
      </c>
      <c r="B72" s="109">
        <v>243665</v>
      </c>
      <c r="C72" s="68" t="s">
        <v>113</v>
      </c>
      <c r="D72" s="68" t="s">
        <v>587</v>
      </c>
      <c r="E72" s="68" t="s">
        <v>688</v>
      </c>
      <c r="F72" s="61" t="s">
        <v>784</v>
      </c>
      <c r="G72" s="61" t="s">
        <v>853</v>
      </c>
      <c r="H72" s="83" t="s">
        <v>71</v>
      </c>
      <c r="I72" s="68" t="s">
        <v>99</v>
      </c>
      <c r="J72" s="100">
        <v>399</v>
      </c>
      <c r="K72" s="100">
        <f t="shared" si="22"/>
        <v>27.930000000000007</v>
      </c>
      <c r="L72" s="100">
        <f t="shared" si="23"/>
        <v>426.93</v>
      </c>
      <c r="M72" s="100">
        <v>577.88</v>
      </c>
      <c r="N72" s="66"/>
      <c r="O72" s="102" t="s">
        <v>91</v>
      </c>
      <c r="P72" s="104"/>
      <c r="Q72" s="105">
        <f t="shared" si="26"/>
        <v>279.3</v>
      </c>
      <c r="R72" s="105">
        <f t="shared" si="27"/>
        <v>139.65</v>
      </c>
      <c r="S72" s="105">
        <f t="shared" si="28"/>
        <v>55.860000000000014</v>
      </c>
      <c r="T72" s="7">
        <f t="shared" si="29"/>
        <v>83.79000000000002</v>
      </c>
      <c r="V72" s="19"/>
      <c r="W72" s="19"/>
      <c r="X72" s="19"/>
      <c r="Y72" s="19"/>
      <c r="Z72" s="19"/>
      <c r="AA72" s="19"/>
      <c r="AB72" s="19"/>
    </row>
    <row r="73" spans="1:28" s="5" customFormat="1" ht="22.95" hidden="1" customHeight="1">
      <c r="A73" s="73">
        <v>71</v>
      </c>
      <c r="B73" s="109">
        <v>243665</v>
      </c>
      <c r="C73" s="68" t="s">
        <v>68</v>
      </c>
      <c r="D73" s="68" t="s">
        <v>588</v>
      </c>
      <c r="E73" s="68" t="s">
        <v>689</v>
      </c>
      <c r="F73" s="61" t="s">
        <v>785</v>
      </c>
      <c r="G73" s="61" t="s">
        <v>854</v>
      </c>
      <c r="H73" s="83" t="s">
        <v>71</v>
      </c>
      <c r="I73" s="68" t="s">
        <v>72</v>
      </c>
      <c r="J73" s="100">
        <v>299</v>
      </c>
      <c r="K73" s="100">
        <f t="shared" si="22"/>
        <v>20.930000000000007</v>
      </c>
      <c r="L73" s="100">
        <f t="shared" si="23"/>
        <v>319.93</v>
      </c>
      <c r="M73" s="100">
        <v>433.05</v>
      </c>
      <c r="N73" s="66"/>
      <c r="O73" s="102" t="s">
        <v>91</v>
      </c>
      <c r="P73" s="104"/>
      <c r="Q73" s="105">
        <f t="shared" si="26"/>
        <v>209.3</v>
      </c>
      <c r="R73" s="105">
        <f t="shared" si="27"/>
        <v>104.65</v>
      </c>
      <c r="S73" s="105">
        <f t="shared" si="28"/>
        <v>41.860000000000014</v>
      </c>
      <c r="T73" s="7">
        <f t="shared" si="29"/>
        <v>62.79000000000002</v>
      </c>
      <c r="V73" s="19"/>
      <c r="W73" s="19"/>
      <c r="X73" s="19"/>
      <c r="Y73" s="19"/>
      <c r="Z73" s="19"/>
      <c r="AA73" s="19"/>
      <c r="AB73" s="19"/>
    </row>
    <row r="74" spans="1:28" s="5" customFormat="1" ht="22.95" hidden="1" customHeight="1">
      <c r="A74" s="73">
        <v>72</v>
      </c>
      <c r="B74" s="109">
        <v>243665</v>
      </c>
      <c r="C74" s="68" t="s">
        <v>100</v>
      </c>
      <c r="D74" s="68" t="s">
        <v>589</v>
      </c>
      <c r="E74" s="68" t="s">
        <v>690</v>
      </c>
      <c r="F74" s="61" t="s">
        <v>786</v>
      </c>
      <c r="G74" s="61" t="s">
        <v>103</v>
      </c>
      <c r="H74" s="83" t="s">
        <v>71</v>
      </c>
      <c r="I74" s="68" t="s">
        <v>99</v>
      </c>
      <c r="J74" s="100">
        <v>599</v>
      </c>
      <c r="K74" s="100">
        <f t="shared" si="22"/>
        <v>41.930000000000064</v>
      </c>
      <c r="L74" s="100">
        <f t="shared" si="23"/>
        <v>640.93000000000006</v>
      </c>
      <c r="M74" s="100">
        <v>867.52</v>
      </c>
      <c r="N74" s="66"/>
      <c r="O74" s="102" t="s">
        <v>91</v>
      </c>
      <c r="P74" s="104"/>
      <c r="Q74" s="105">
        <f t="shared" si="26"/>
        <v>419.3</v>
      </c>
      <c r="R74" s="105">
        <f t="shared" si="27"/>
        <v>209.65</v>
      </c>
      <c r="S74" s="105">
        <f t="shared" si="28"/>
        <v>83.860000000000014</v>
      </c>
      <c r="T74" s="7">
        <f t="shared" si="29"/>
        <v>125.79000000000002</v>
      </c>
      <c r="V74" s="19"/>
      <c r="W74" s="19"/>
      <c r="X74" s="19"/>
      <c r="Y74" s="19"/>
      <c r="Z74" s="19"/>
      <c r="AA74" s="19"/>
      <c r="AB74" s="19"/>
    </row>
    <row r="75" spans="1:28" s="5" customFormat="1" ht="22.95" hidden="1" customHeight="1">
      <c r="A75" s="73">
        <v>73</v>
      </c>
      <c r="B75" s="109">
        <v>243665</v>
      </c>
      <c r="C75" s="68" t="s">
        <v>100</v>
      </c>
      <c r="D75" s="68" t="s">
        <v>590</v>
      </c>
      <c r="E75" s="68" t="s">
        <v>691</v>
      </c>
      <c r="F75" s="61" t="s">
        <v>787</v>
      </c>
      <c r="G75" s="61" t="s">
        <v>103</v>
      </c>
      <c r="H75" s="83" t="s">
        <v>71</v>
      </c>
      <c r="I75" s="68" t="s">
        <v>99</v>
      </c>
      <c r="J75" s="100">
        <v>599</v>
      </c>
      <c r="K75" s="100">
        <f t="shared" si="22"/>
        <v>41.930000000000064</v>
      </c>
      <c r="L75" s="100">
        <f t="shared" si="23"/>
        <v>640.93000000000006</v>
      </c>
      <c r="M75" s="100">
        <v>867.52</v>
      </c>
      <c r="N75" s="66"/>
      <c r="O75" s="102" t="s">
        <v>91</v>
      </c>
      <c r="P75" s="104"/>
      <c r="Q75" s="105">
        <f t="shared" si="26"/>
        <v>419.3</v>
      </c>
      <c r="R75" s="105">
        <f t="shared" si="27"/>
        <v>209.65</v>
      </c>
      <c r="S75" s="105">
        <f t="shared" si="28"/>
        <v>83.860000000000014</v>
      </c>
      <c r="T75" s="7">
        <f t="shared" si="29"/>
        <v>125.79000000000002</v>
      </c>
      <c r="V75" s="19"/>
      <c r="W75" s="19"/>
      <c r="X75" s="19"/>
      <c r="Y75" s="19"/>
      <c r="Z75" s="19"/>
      <c r="AA75" s="19"/>
      <c r="AB75" s="19"/>
    </row>
    <row r="76" spans="1:28" s="5" customFormat="1" ht="22.95" hidden="1" customHeight="1">
      <c r="A76" s="73">
        <v>74</v>
      </c>
      <c r="B76" s="109">
        <v>243665</v>
      </c>
      <c r="C76" s="68" t="s">
        <v>100</v>
      </c>
      <c r="D76" s="68" t="s">
        <v>591</v>
      </c>
      <c r="E76" s="68" t="s">
        <v>692</v>
      </c>
      <c r="F76" s="61" t="s">
        <v>788</v>
      </c>
      <c r="G76" s="61" t="s">
        <v>103</v>
      </c>
      <c r="H76" s="83" t="s">
        <v>71</v>
      </c>
      <c r="I76" s="68" t="s">
        <v>104</v>
      </c>
      <c r="J76" s="100">
        <v>299</v>
      </c>
      <c r="K76" s="100">
        <f t="shared" si="22"/>
        <v>20.930000000000007</v>
      </c>
      <c r="L76" s="100">
        <f t="shared" si="23"/>
        <v>319.93</v>
      </c>
      <c r="M76" s="100">
        <v>433.04</v>
      </c>
      <c r="N76" s="66"/>
      <c r="O76" s="102" t="s">
        <v>91</v>
      </c>
      <c r="P76" s="104"/>
      <c r="Q76" s="105">
        <f t="shared" si="26"/>
        <v>209.3</v>
      </c>
      <c r="R76" s="105">
        <f t="shared" si="27"/>
        <v>104.65</v>
      </c>
      <c r="S76" s="105">
        <f t="shared" si="28"/>
        <v>41.860000000000014</v>
      </c>
      <c r="T76" s="7">
        <f t="shared" si="29"/>
        <v>62.79000000000002</v>
      </c>
      <c r="V76" s="19"/>
      <c r="W76" s="19"/>
      <c r="X76" s="19"/>
      <c r="Y76" s="19"/>
      <c r="Z76" s="19"/>
      <c r="AA76" s="19"/>
      <c r="AB76" s="19"/>
    </row>
    <row r="77" spans="1:28" s="5" customFormat="1" ht="22.95" hidden="1" customHeight="1">
      <c r="A77" s="73">
        <v>75</v>
      </c>
      <c r="B77" s="109">
        <v>243665</v>
      </c>
      <c r="C77" s="68" t="s">
        <v>100</v>
      </c>
      <c r="D77" s="68" t="s">
        <v>592</v>
      </c>
      <c r="E77" s="68" t="s">
        <v>693</v>
      </c>
      <c r="F77" s="61" t="s">
        <v>789</v>
      </c>
      <c r="G77" s="61" t="s">
        <v>103</v>
      </c>
      <c r="H77" s="83" t="s">
        <v>71</v>
      </c>
      <c r="I77" s="68" t="s">
        <v>104</v>
      </c>
      <c r="J77" s="100">
        <v>299</v>
      </c>
      <c r="K77" s="100">
        <f t="shared" si="22"/>
        <v>20.930000000000007</v>
      </c>
      <c r="L77" s="100">
        <f t="shared" si="23"/>
        <v>319.93</v>
      </c>
      <c r="M77" s="100">
        <v>428.57</v>
      </c>
      <c r="N77" s="66"/>
      <c r="O77" s="100" t="s">
        <v>855</v>
      </c>
      <c r="P77" s="104"/>
      <c r="Q77" s="105">
        <f t="shared" si="26"/>
        <v>209.3</v>
      </c>
      <c r="R77" s="105">
        <f t="shared" si="27"/>
        <v>104.65</v>
      </c>
      <c r="S77" s="105">
        <f t="shared" si="28"/>
        <v>41.860000000000014</v>
      </c>
      <c r="T77" s="7">
        <f t="shared" si="29"/>
        <v>62.79000000000002</v>
      </c>
      <c r="V77" s="19"/>
      <c r="W77" s="19"/>
      <c r="X77" s="19"/>
      <c r="Y77" s="19"/>
      <c r="Z77" s="19"/>
      <c r="AA77" s="19"/>
      <c r="AB77" s="19"/>
    </row>
    <row r="78" spans="1:28" s="5" customFormat="1" ht="22.95" hidden="1" customHeight="1">
      <c r="A78" s="73">
        <v>76</v>
      </c>
      <c r="B78" s="109">
        <v>243666</v>
      </c>
      <c r="C78" s="68" t="s">
        <v>82</v>
      </c>
      <c r="D78" s="68" t="s">
        <v>593</v>
      </c>
      <c r="E78" s="68" t="s">
        <v>694</v>
      </c>
      <c r="F78" s="61" t="s">
        <v>790</v>
      </c>
      <c r="G78" s="61" t="s">
        <v>856</v>
      </c>
      <c r="H78" s="83" t="s">
        <v>71</v>
      </c>
      <c r="I78" s="68" t="s">
        <v>72</v>
      </c>
      <c r="J78" s="100">
        <v>399</v>
      </c>
      <c r="K78" s="100">
        <f t="shared" si="22"/>
        <v>27.930000000000007</v>
      </c>
      <c r="L78" s="100">
        <f t="shared" si="23"/>
        <v>426.93</v>
      </c>
      <c r="M78" s="100">
        <v>564.11</v>
      </c>
      <c r="N78" s="66"/>
      <c r="O78" s="102" t="s">
        <v>91</v>
      </c>
      <c r="P78" s="104"/>
      <c r="Q78" s="105">
        <f t="shared" si="26"/>
        <v>279.3</v>
      </c>
      <c r="R78" s="105">
        <f t="shared" si="27"/>
        <v>139.65</v>
      </c>
      <c r="S78" s="105">
        <f t="shared" si="28"/>
        <v>55.860000000000014</v>
      </c>
      <c r="T78" s="7">
        <f t="shared" si="29"/>
        <v>83.79000000000002</v>
      </c>
      <c r="V78" s="20"/>
      <c r="W78" s="19"/>
      <c r="X78" s="19"/>
      <c r="Y78" s="19"/>
      <c r="Z78" s="19"/>
      <c r="AA78" s="19"/>
      <c r="AB78" s="19"/>
    </row>
    <row r="79" spans="1:28" s="5" customFormat="1" ht="22.95" hidden="1" customHeight="1">
      <c r="A79" s="73">
        <v>77</v>
      </c>
      <c r="B79" s="109">
        <v>243666</v>
      </c>
      <c r="C79" s="68" t="s">
        <v>100</v>
      </c>
      <c r="D79" s="68" t="s">
        <v>594</v>
      </c>
      <c r="E79" s="68" t="s">
        <v>695</v>
      </c>
      <c r="F79" s="61" t="s">
        <v>791</v>
      </c>
      <c r="G79" s="61" t="s">
        <v>103</v>
      </c>
      <c r="H79" s="83" t="s">
        <v>71</v>
      </c>
      <c r="I79" s="68" t="s">
        <v>104</v>
      </c>
      <c r="J79" s="100">
        <v>299</v>
      </c>
      <c r="K79" s="100">
        <f t="shared" si="22"/>
        <v>20.930000000000007</v>
      </c>
      <c r="L79" s="100">
        <f t="shared" si="23"/>
        <v>319.93</v>
      </c>
      <c r="M79" s="100">
        <v>422.74</v>
      </c>
      <c r="N79" s="66"/>
      <c r="O79" s="112" t="s">
        <v>91</v>
      </c>
      <c r="P79" s="104"/>
      <c r="Q79" s="105">
        <f t="shared" si="26"/>
        <v>209.3</v>
      </c>
      <c r="R79" s="105">
        <f t="shared" si="27"/>
        <v>104.65</v>
      </c>
      <c r="S79" s="105">
        <f t="shared" si="28"/>
        <v>41.860000000000014</v>
      </c>
      <c r="T79" s="7">
        <f t="shared" si="29"/>
        <v>62.79000000000002</v>
      </c>
      <c r="V79" s="19"/>
      <c r="W79" s="19"/>
      <c r="X79" s="19"/>
      <c r="Y79" s="19"/>
      <c r="Z79" s="19"/>
      <c r="AA79" s="19"/>
      <c r="AB79" s="19"/>
    </row>
    <row r="80" spans="1:28" s="5" customFormat="1" ht="22.95" hidden="1" customHeight="1">
      <c r="A80" s="73">
        <v>78</v>
      </c>
      <c r="B80" s="109">
        <v>243666</v>
      </c>
      <c r="C80" s="68" t="s">
        <v>100</v>
      </c>
      <c r="D80" s="68" t="s">
        <v>595</v>
      </c>
      <c r="E80" s="68" t="s">
        <v>696</v>
      </c>
      <c r="F80" s="61" t="s">
        <v>792</v>
      </c>
      <c r="G80" s="61" t="s">
        <v>103</v>
      </c>
      <c r="H80" s="83" t="s">
        <v>71</v>
      </c>
      <c r="I80" s="68" t="s">
        <v>77</v>
      </c>
      <c r="J80" s="100">
        <v>399</v>
      </c>
      <c r="K80" s="100">
        <f t="shared" ref="K80:K101" si="30">L80-J80</f>
        <v>27.930000000000007</v>
      </c>
      <c r="L80" s="100">
        <f t="shared" ref="L80:L101" si="31">J80*1.07</f>
        <v>426.93</v>
      </c>
      <c r="M80" s="100">
        <v>564.11</v>
      </c>
      <c r="N80" s="66"/>
      <c r="O80" s="108" t="s">
        <v>110</v>
      </c>
      <c r="P80" s="104"/>
      <c r="Q80" s="105">
        <f t="shared" si="26"/>
        <v>279.3</v>
      </c>
      <c r="R80" s="105">
        <f t="shared" si="27"/>
        <v>139.65</v>
      </c>
      <c r="S80" s="105">
        <f t="shared" si="28"/>
        <v>55.860000000000014</v>
      </c>
      <c r="T80" s="7">
        <f t="shared" si="29"/>
        <v>83.79000000000002</v>
      </c>
      <c r="V80" s="19"/>
      <c r="W80" s="19"/>
      <c r="X80" s="19"/>
      <c r="Y80" s="19"/>
      <c r="Z80" s="19"/>
      <c r="AA80" s="19"/>
      <c r="AB80" s="19"/>
    </row>
    <row r="81" spans="1:28" s="5" customFormat="1" ht="22.95" hidden="1" customHeight="1">
      <c r="A81" s="73">
        <v>79</v>
      </c>
      <c r="B81" s="109">
        <v>243666</v>
      </c>
      <c r="C81" s="68" t="s">
        <v>100</v>
      </c>
      <c r="D81" s="68" t="s">
        <v>596</v>
      </c>
      <c r="E81" s="68" t="s">
        <v>697</v>
      </c>
      <c r="F81" s="61" t="s">
        <v>793</v>
      </c>
      <c r="G81" s="61" t="s">
        <v>103</v>
      </c>
      <c r="H81" s="83" t="s">
        <v>71</v>
      </c>
      <c r="I81" s="68" t="s">
        <v>104</v>
      </c>
      <c r="J81" s="100">
        <v>299</v>
      </c>
      <c r="K81" s="100">
        <f t="shared" si="30"/>
        <v>20.930000000000007</v>
      </c>
      <c r="L81" s="100">
        <f t="shared" si="31"/>
        <v>319.93</v>
      </c>
      <c r="M81" s="100">
        <v>422.74</v>
      </c>
      <c r="N81" s="66"/>
      <c r="O81" s="108" t="s">
        <v>110</v>
      </c>
      <c r="P81" s="104"/>
      <c r="Q81" s="105">
        <f t="shared" si="26"/>
        <v>209.3</v>
      </c>
      <c r="R81" s="105">
        <f t="shared" si="27"/>
        <v>104.65</v>
      </c>
      <c r="S81" s="105">
        <f t="shared" si="28"/>
        <v>41.860000000000014</v>
      </c>
      <c r="T81" s="7">
        <f t="shared" si="29"/>
        <v>62.79000000000002</v>
      </c>
      <c r="V81" s="19"/>
      <c r="W81" s="19"/>
      <c r="X81" s="19"/>
      <c r="Y81" s="19"/>
      <c r="Z81" s="19"/>
      <c r="AA81" s="19"/>
      <c r="AB81" s="19"/>
    </row>
    <row r="82" spans="1:28" s="5" customFormat="1" ht="22.95" hidden="1" customHeight="1">
      <c r="A82" s="73">
        <v>80</v>
      </c>
      <c r="B82" s="109">
        <v>243666</v>
      </c>
      <c r="C82" s="68" t="s">
        <v>100</v>
      </c>
      <c r="D82" s="68" t="s">
        <v>597</v>
      </c>
      <c r="E82" s="68" t="s">
        <v>698</v>
      </c>
      <c r="F82" s="61" t="s">
        <v>794</v>
      </c>
      <c r="G82" s="61" t="s">
        <v>103</v>
      </c>
      <c r="H82" s="83" t="s">
        <v>71</v>
      </c>
      <c r="I82" s="68" t="s">
        <v>104</v>
      </c>
      <c r="J82" s="100">
        <v>299</v>
      </c>
      <c r="K82" s="100">
        <f t="shared" si="30"/>
        <v>20.930000000000007</v>
      </c>
      <c r="L82" s="100">
        <f t="shared" si="31"/>
        <v>319.93</v>
      </c>
      <c r="M82" s="100">
        <v>422.74</v>
      </c>
      <c r="N82" s="66"/>
      <c r="O82" s="102" t="s">
        <v>91</v>
      </c>
      <c r="P82" s="104"/>
      <c r="Q82" s="105">
        <f t="shared" si="26"/>
        <v>209.3</v>
      </c>
      <c r="R82" s="105">
        <f t="shared" si="27"/>
        <v>104.65</v>
      </c>
      <c r="S82" s="105">
        <f t="shared" si="28"/>
        <v>41.860000000000014</v>
      </c>
      <c r="T82" s="7">
        <f t="shared" si="29"/>
        <v>62.79000000000002</v>
      </c>
      <c r="V82" s="19"/>
      <c r="W82" s="19"/>
      <c r="X82" s="19"/>
      <c r="Y82" s="19"/>
      <c r="Z82" s="19"/>
      <c r="AA82" s="19"/>
      <c r="AB82" s="19"/>
    </row>
    <row r="83" spans="1:28" s="5" customFormat="1" ht="22.95" hidden="1" customHeight="1">
      <c r="A83" s="73">
        <v>81</v>
      </c>
      <c r="B83" s="109">
        <v>243668</v>
      </c>
      <c r="C83" s="68" t="s">
        <v>100</v>
      </c>
      <c r="D83" s="68" t="s">
        <v>598</v>
      </c>
      <c r="E83" s="68" t="s">
        <v>699</v>
      </c>
      <c r="F83" s="61" t="s">
        <v>795</v>
      </c>
      <c r="G83" s="61" t="s">
        <v>103</v>
      </c>
      <c r="H83" s="83" t="s">
        <v>71</v>
      </c>
      <c r="I83" s="68" t="s">
        <v>484</v>
      </c>
      <c r="J83" s="100">
        <v>399</v>
      </c>
      <c r="K83" s="100">
        <f t="shared" si="30"/>
        <v>27.930000000000007</v>
      </c>
      <c r="L83" s="100">
        <f t="shared" si="31"/>
        <v>426.93</v>
      </c>
      <c r="M83" s="100">
        <v>575</v>
      </c>
      <c r="N83" s="66"/>
      <c r="O83" s="102" t="s">
        <v>91</v>
      </c>
      <c r="P83" s="104"/>
      <c r="Q83" s="105">
        <f t="shared" si="26"/>
        <v>279.3</v>
      </c>
      <c r="R83" s="105">
        <f t="shared" si="27"/>
        <v>139.65</v>
      </c>
      <c r="S83" s="105">
        <f t="shared" si="28"/>
        <v>55.860000000000014</v>
      </c>
      <c r="T83" s="7">
        <f t="shared" si="29"/>
        <v>83.79000000000002</v>
      </c>
      <c r="V83" s="19"/>
      <c r="W83" s="19"/>
      <c r="X83" s="19"/>
      <c r="Y83" s="19"/>
      <c r="Z83" s="19"/>
      <c r="AA83" s="19"/>
      <c r="AB83" s="19"/>
    </row>
    <row r="84" spans="1:28" s="5" customFormat="1" ht="22.95" hidden="1" customHeight="1">
      <c r="A84" s="73">
        <v>82</v>
      </c>
      <c r="B84" s="109">
        <v>243668</v>
      </c>
      <c r="C84" s="68" t="s">
        <v>100</v>
      </c>
      <c r="D84" s="68" t="s">
        <v>599</v>
      </c>
      <c r="E84" s="68" t="s">
        <v>700</v>
      </c>
      <c r="F84" s="61" t="s">
        <v>796</v>
      </c>
      <c r="G84" s="61" t="s">
        <v>103</v>
      </c>
      <c r="H84" s="83" t="s">
        <v>71</v>
      </c>
      <c r="I84" s="68" t="s">
        <v>829</v>
      </c>
      <c r="J84" s="100">
        <v>299</v>
      </c>
      <c r="K84" s="100">
        <f t="shared" si="30"/>
        <v>20.930000000000007</v>
      </c>
      <c r="L84" s="100">
        <f t="shared" si="31"/>
        <v>319.93</v>
      </c>
      <c r="M84" s="100">
        <v>431</v>
      </c>
      <c r="N84" s="66"/>
      <c r="O84" s="108" t="s">
        <v>110</v>
      </c>
      <c r="P84" s="104"/>
      <c r="Q84" s="105">
        <f t="shared" si="26"/>
        <v>209.3</v>
      </c>
      <c r="R84" s="105">
        <f t="shared" si="27"/>
        <v>104.65</v>
      </c>
      <c r="S84" s="105">
        <f t="shared" si="28"/>
        <v>41.860000000000014</v>
      </c>
      <c r="T84" s="7">
        <f t="shared" si="29"/>
        <v>62.79000000000002</v>
      </c>
      <c r="V84" s="19"/>
      <c r="W84" s="19"/>
      <c r="X84" s="19"/>
      <c r="Y84" s="19"/>
      <c r="Z84" s="19"/>
      <c r="AA84" s="19"/>
      <c r="AB84" s="19"/>
    </row>
    <row r="85" spans="1:28" s="5" customFormat="1" ht="22.95" hidden="1" customHeight="1">
      <c r="A85" s="73">
        <v>83</v>
      </c>
      <c r="B85" s="109">
        <v>243668</v>
      </c>
      <c r="C85" s="68" t="s">
        <v>68</v>
      </c>
      <c r="D85" s="68" t="s">
        <v>600</v>
      </c>
      <c r="E85" s="68" t="s">
        <v>701</v>
      </c>
      <c r="F85" s="61" t="s">
        <v>797</v>
      </c>
      <c r="G85" s="61" t="s">
        <v>857</v>
      </c>
      <c r="H85" s="83" t="s">
        <v>71</v>
      </c>
      <c r="I85" s="68" t="s">
        <v>99</v>
      </c>
      <c r="J85" s="100">
        <v>499</v>
      </c>
      <c r="K85" s="100">
        <f t="shared" si="30"/>
        <v>34.930000000000064</v>
      </c>
      <c r="L85" s="100">
        <f t="shared" si="31"/>
        <v>533.93000000000006</v>
      </c>
      <c r="M85" s="100">
        <v>718.05</v>
      </c>
      <c r="N85" s="66"/>
      <c r="O85" s="108" t="s">
        <v>23</v>
      </c>
      <c r="P85" s="104"/>
      <c r="Q85" s="105">
        <f t="shared" si="26"/>
        <v>349.3</v>
      </c>
      <c r="R85" s="105">
        <f t="shared" si="27"/>
        <v>174.65</v>
      </c>
      <c r="S85" s="105">
        <f t="shared" si="28"/>
        <v>69.860000000000014</v>
      </c>
      <c r="T85" s="7">
        <f t="shared" si="29"/>
        <v>104.79000000000002</v>
      </c>
      <c r="V85" s="19"/>
      <c r="W85" s="19"/>
      <c r="X85" s="19"/>
      <c r="Y85" s="19"/>
      <c r="Z85" s="19"/>
      <c r="AA85" s="19"/>
      <c r="AB85" s="19"/>
    </row>
    <row r="86" spans="1:28" s="5" customFormat="1" ht="22.95" hidden="1" customHeight="1">
      <c r="A86" s="73">
        <v>84</v>
      </c>
      <c r="B86" s="109">
        <v>243668</v>
      </c>
      <c r="C86" s="68" t="s">
        <v>100</v>
      </c>
      <c r="D86" s="68" t="s">
        <v>601</v>
      </c>
      <c r="E86" s="68" t="s">
        <v>702</v>
      </c>
      <c r="F86" s="61" t="s">
        <v>798</v>
      </c>
      <c r="G86" s="61" t="s">
        <v>103</v>
      </c>
      <c r="H86" s="83" t="s">
        <v>71</v>
      </c>
      <c r="I86" s="68" t="s">
        <v>829</v>
      </c>
      <c r="J86" s="100">
        <v>299</v>
      </c>
      <c r="K86" s="100">
        <f t="shared" si="30"/>
        <v>20.930000000000007</v>
      </c>
      <c r="L86" s="100">
        <f t="shared" si="31"/>
        <v>319.93</v>
      </c>
      <c r="M86" s="100">
        <v>431</v>
      </c>
      <c r="N86" s="66"/>
      <c r="O86" s="108" t="s">
        <v>110</v>
      </c>
      <c r="P86" s="104"/>
      <c r="Q86" s="105">
        <f t="shared" si="26"/>
        <v>209.3</v>
      </c>
      <c r="R86" s="105">
        <f t="shared" si="27"/>
        <v>104.65</v>
      </c>
      <c r="S86" s="105">
        <f t="shared" si="28"/>
        <v>41.860000000000014</v>
      </c>
      <c r="T86" s="7">
        <f t="shared" si="29"/>
        <v>62.79000000000002</v>
      </c>
      <c r="V86" s="19"/>
      <c r="W86" s="19"/>
      <c r="X86" s="19"/>
      <c r="Y86" s="19"/>
      <c r="Z86" s="19"/>
      <c r="AA86" s="19"/>
      <c r="AB86" s="19"/>
    </row>
    <row r="87" spans="1:28" s="5" customFormat="1" ht="22.95" hidden="1" customHeight="1">
      <c r="A87" s="73">
        <v>85</v>
      </c>
      <c r="B87" s="109">
        <v>243669</v>
      </c>
      <c r="C87" s="68" t="s">
        <v>100</v>
      </c>
      <c r="D87" s="68" t="s">
        <v>602</v>
      </c>
      <c r="E87" s="68" t="s">
        <v>703</v>
      </c>
      <c r="F87" s="61" t="s">
        <v>799</v>
      </c>
      <c r="G87" s="61" t="s">
        <v>103</v>
      </c>
      <c r="H87" s="83" t="s">
        <v>71</v>
      </c>
      <c r="I87" s="68" t="s">
        <v>484</v>
      </c>
      <c r="J87" s="100">
        <v>399</v>
      </c>
      <c r="K87" s="100">
        <f t="shared" si="30"/>
        <v>27.930000000000007</v>
      </c>
      <c r="L87" s="100">
        <f t="shared" si="31"/>
        <v>426.93</v>
      </c>
      <c r="M87" s="100">
        <v>559.42999999999995</v>
      </c>
      <c r="N87" s="66"/>
      <c r="O87" s="102" t="s">
        <v>91</v>
      </c>
      <c r="P87" s="104"/>
      <c r="Q87" s="105">
        <f t="shared" si="26"/>
        <v>279.3</v>
      </c>
      <c r="R87" s="105">
        <f t="shared" si="27"/>
        <v>139.65</v>
      </c>
      <c r="S87" s="105">
        <f t="shared" si="28"/>
        <v>55.860000000000014</v>
      </c>
      <c r="T87" s="7">
        <f t="shared" si="29"/>
        <v>83.79000000000002</v>
      </c>
      <c r="V87" s="19"/>
      <c r="W87" s="19"/>
      <c r="X87" s="19"/>
      <c r="Y87" s="19"/>
      <c r="Z87" s="19"/>
      <c r="AA87" s="19"/>
      <c r="AB87" s="19"/>
    </row>
    <row r="88" spans="1:28" s="5" customFormat="1" ht="22.95" hidden="1" customHeight="1">
      <c r="A88" s="73">
        <v>86</v>
      </c>
      <c r="B88" s="109">
        <v>243669</v>
      </c>
      <c r="C88" s="68" t="s">
        <v>100</v>
      </c>
      <c r="D88" s="68" t="s">
        <v>603</v>
      </c>
      <c r="E88" s="68" t="s">
        <v>704</v>
      </c>
      <c r="F88" s="61" t="s">
        <v>800</v>
      </c>
      <c r="G88" s="66" t="s">
        <v>103</v>
      </c>
      <c r="H88" s="83" t="s">
        <v>71</v>
      </c>
      <c r="I88" s="68" t="s">
        <v>829</v>
      </c>
      <c r="J88" s="100">
        <v>299</v>
      </c>
      <c r="K88" s="100">
        <f t="shared" si="30"/>
        <v>20.930000000000007</v>
      </c>
      <c r="L88" s="100">
        <f t="shared" si="31"/>
        <v>319.93</v>
      </c>
      <c r="M88" s="100">
        <v>419.23</v>
      </c>
      <c r="N88" s="66"/>
      <c r="O88" s="102" t="s">
        <v>91</v>
      </c>
      <c r="P88" s="104"/>
      <c r="Q88" s="105">
        <f t="shared" si="26"/>
        <v>209.3</v>
      </c>
      <c r="R88" s="105">
        <f t="shared" si="27"/>
        <v>104.65</v>
      </c>
      <c r="S88" s="105">
        <f t="shared" si="28"/>
        <v>41.860000000000014</v>
      </c>
      <c r="T88" s="7">
        <f t="shared" si="29"/>
        <v>62.79000000000002</v>
      </c>
      <c r="V88" s="19"/>
      <c r="W88" s="19"/>
      <c r="X88" s="19"/>
      <c r="Y88" s="19"/>
      <c r="Z88" s="19"/>
      <c r="AA88" s="19"/>
      <c r="AB88" s="19"/>
    </row>
    <row r="89" spans="1:28" s="5" customFormat="1" ht="22.95" hidden="1" customHeight="1">
      <c r="A89" s="73">
        <v>87</v>
      </c>
      <c r="B89" s="109">
        <v>243669</v>
      </c>
      <c r="C89" s="68" t="s">
        <v>100</v>
      </c>
      <c r="D89" s="68" t="s">
        <v>604</v>
      </c>
      <c r="E89" s="68" t="s">
        <v>705</v>
      </c>
      <c r="F89" s="61" t="s">
        <v>801</v>
      </c>
      <c r="G89" s="66" t="s">
        <v>103</v>
      </c>
      <c r="H89" s="83" t="s">
        <v>71</v>
      </c>
      <c r="I89" s="68" t="s">
        <v>484</v>
      </c>
      <c r="J89" s="100">
        <v>399</v>
      </c>
      <c r="K89" s="100">
        <f t="shared" si="30"/>
        <v>27.930000000000007</v>
      </c>
      <c r="L89" s="100">
        <f t="shared" si="31"/>
        <v>426.93</v>
      </c>
      <c r="M89" s="100">
        <v>663</v>
      </c>
      <c r="N89" s="66"/>
      <c r="O89" s="102" t="s">
        <v>91</v>
      </c>
      <c r="P89" s="104"/>
      <c r="Q89" s="105">
        <f t="shared" si="26"/>
        <v>279.3</v>
      </c>
      <c r="R89" s="105">
        <f t="shared" si="27"/>
        <v>139.65</v>
      </c>
      <c r="S89" s="105">
        <f t="shared" si="28"/>
        <v>55.860000000000014</v>
      </c>
      <c r="T89" s="7">
        <f t="shared" si="29"/>
        <v>83.79000000000002</v>
      </c>
      <c r="V89" s="19"/>
      <c r="W89" s="19"/>
      <c r="X89" s="19"/>
      <c r="Y89" s="19"/>
      <c r="Z89" s="19"/>
      <c r="AA89" s="19"/>
      <c r="AB89" s="19"/>
    </row>
    <row r="90" spans="1:28" s="5" customFormat="1" ht="22.95" hidden="1" customHeight="1">
      <c r="A90" s="73">
        <v>88</v>
      </c>
      <c r="B90" s="109">
        <v>243669</v>
      </c>
      <c r="C90" s="68" t="s">
        <v>630</v>
      </c>
      <c r="D90" s="68" t="s">
        <v>605</v>
      </c>
      <c r="E90" s="68" t="s">
        <v>706</v>
      </c>
      <c r="F90" s="61" t="s">
        <v>802</v>
      </c>
      <c r="G90" s="61" t="s">
        <v>858</v>
      </c>
      <c r="H90" s="83" t="s">
        <v>71</v>
      </c>
      <c r="I90" s="68" t="s">
        <v>72</v>
      </c>
      <c r="J90" s="100">
        <v>399</v>
      </c>
      <c r="K90" s="100">
        <f t="shared" si="30"/>
        <v>27.930000000000007</v>
      </c>
      <c r="L90" s="100">
        <f t="shared" si="31"/>
        <v>426.93</v>
      </c>
      <c r="M90" s="100">
        <v>560</v>
      </c>
      <c r="N90" s="66"/>
      <c r="O90" s="108" t="s">
        <v>110</v>
      </c>
      <c r="P90" s="104"/>
      <c r="Q90" s="105">
        <f t="shared" si="26"/>
        <v>279.3</v>
      </c>
      <c r="R90" s="105">
        <f t="shared" si="27"/>
        <v>139.65</v>
      </c>
      <c r="S90" s="105">
        <f t="shared" si="28"/>
        <v>55.860000000000014</v>
      </c>
      <c r="T90" s="7">
        <f t="shared" si="29"/>
        <v>83.79000000000002</v>
      </c>
      <c r="V90" s="19"/>
      <c r="W90" s="19"/>
      <c r="X90" s="19"/>
      <c r="Y90" s="19"/>
      <c r="Z90" s="19"/>
      <c r="AA90" s="19"/>
      <c r="AB90" s="19"/>
    </row>
    <row r="91" spans="1:28" s="5" customFormat="1" ht="22.95" hidden="1" customHeight="1">
      <c r="A91" s="73">
        <v>89</v>
      </c>
      <c r="B91" s="109">
        <v>243669</v>
      </c>
      <c r="C91" s="61" t="s">
        <v>631</v>
      </c>
      <c r="D91" s="61" t="s">
        <v>606</v>
      </c>
      <c r="E91" s="61" t="s">
        <v>707</v>
      </c>
      <c r="F91" s="61" t="s">
        <v>803</v>
      </c>
      <c r="G91" s="61" t="s">
        <v>103</v>
      </c>
      <c r="H91" s="83" t="s">
        <v>71</v>
      </c>
      <c r="I91" s="61" t="s">
        <v>484</v>
      </c>
      <c r="J91" s="100">
        <v>599</v>
      </c>
      <c r="K91" s="100">
        <f t="shared" si="30"/>
        <v>41.930000000000064</v>
      </c>
      <c r="L91" s="100">
        <f t="shared" si="31"/>
        <v>640.93000000000006</v>
      </c>
      <c r="M91" s="100">
        <v>839.85</v>
      </c>
      <c r="N91" s="66"/>
      <c r="O91" s="102" t="s">
        <v>91</v>
      </c>
      <c r="P91" s="104"/>
      <c r="Q91" s="105">
        <f t="shared" si="26"/>
        <v>419.3</v>
      </c>
      <c r="R91" s="105">
        <f t="shared" si="27"/>
        <v>209.65</v>
      </c>
      <c r="S91" s="105">
        <f t="shared" si="28"/>
        <v>83.860000000000014</v>
      </c>
      <c r="T91" s="7">
        <f t="shared" si="29"/>
        <v>125.79000000000002</v>
      </c>
      <c r="V91" s="19"/>
      <c r="W91" s="19"/>
      <c r="X91" s="19"/>
      <c r="Y91" s="19"/>
      <c r="Z91" s="19"/>
      <c r="AA91" s="19"/>
      <c r="AB91" s="19"/>
    </row>
    <row r="92" spans="1:28" s="5" customFormat="1" ht="22.95" hidden="1" customHeight="1">
      <c r="A92" s="73">
        <v>90</v>
      </c>
      <c r="B92" s="109">
        <v>243670</v>
      </c>
      <c r="C92" s="68" t="s">
        <v>631</v>
      </c>
      <c r="D92" s="68" t="s">
        <v>607</v>
      </c>
      <c r="E92" s="68" t="s">
        <v>708</v>
      </c>
      <c r="F92" s="61" t="s">
        <v>804</v>
      </c>
      <c r="G92" s="66" t="s">
        <v>103</v>
      </c>
      <c r="H92" s="83" t="s">
        <v>71</v>
      </c>
      <c r="I92" s="68" t="s">
        <v>484</v>
      </c>
      <c r="J92" s="100">
        <v>399</v>
      </c>
      <c r="K92" s="100">
        <f t="shared" si="30"/>
        <v>27.930000000000007</v>
      </c>
      <c r="L92" s="100">
        <f t="shared" si="31"/>
        <v>426.93</v>
      </c>
      <c r="M92" s="100">
        <v>544.72</v>
      </c>
      <c r="N92" s="66"/>
      <c r="O92" s="108" t="s">
        <v>110</v>
      </c>
      <c r="P92" s="104"/>
      <c r="Q92" s="105">
        <f t="shared" si="26"/>
        <v>279.3</v>
      </c>
      <c r="R92" s="105">
        <f t="shared" si="27"/>
        <v>139.65</v>
      </c>
      <c r="S92" s="105">
        <f t="shared" si="28"/>
        <v>55.860000000000014</v>
      </c>
      <c r="T92" s="7">
        <f t="shared" si="29"/>
        <v>83.79000000000002</v>
      </c>
      <c r="V92" s="19"/>
      <c r="W92" s="19"/>
      <c r="X92" s="19"/>
      <c r="Y92" s="19"/>
      <c r="Z92" s="19"/>
      <c r="AA92" s="19"/>
      <c r="AB92" s="19"/>
    </row>
    <row r="93" spans="1:28" s="5" customFormat="1" ht="22.95" hidden="1" customHeight="1">
      <c r="A93" s="73">
        <v>91</v>
      </c>
      <c r="B93" s="109">
        <v>243670</v>
      </c>
      <c r="C93" s="68" t="s">
        <v>631</v>
      </c>
      <c r="D93" s="68" t="s">
        <v>608</v>
      </c>
      <c r="E93" s="68" t="s">
        <v>709</v>
      </c>
      <c r="F93" s="61" t="s">
        <v>805</v>
      </c>
      <c r="G93" s="66" t="s">
        <v>103</v>
      </c>
      <c r="H93" s="83" t="s">
        <v>71</v>
      </c>
      <c r="I93" s="68" t="s">
        <v>484</v>
      </c>
      <c r="J93" s="100">
        <v>399</v>
      </c>
      <c r="K93" s="100">
        <f t="shared" si="30"/>
        <v>27.930000000000007</v>
      </c>
      <c r="L93" s="100">
        <f t="shared" si="31"/>
        <v>426.93</v>
      </c>
      <c r="M93" s="100">
        <v>544.72</v>
      </c>
      <c r="N93" s="66"/>
      <c r="O93" s="108" t="s">
        <v>110</v>
      </c>
      <c r="P93" s="104"/>
      <c r="Q93" s="105">
        <f t="shared" si="26"/>
        <v>279.3</v>
      </c>
      <c r="R93" s="105">
        <f t="shared" si="27"/>
        <v>139.65</v>
      </c>
      <c r="S93" s="105">
        <f t="shared" si="28"/>
        <v>55.860000000000014</v>
      </c>
      <c r="T93" s="7">
        <f t="shared" si="29"/>
        <v>83.79000000000002</v>
      </c>
      <c r="V93" s="19"/>
      <c r="W93" s="19"/>
      <c r="X93" s="19"/>
      <c r="Y93" s="19"/>
      <c r="Z93" s="19"/>
      <c r="AA93" s="19"/>
      <c r="AB93" s="19"/>
    </row>
    <row r="94" spans="1:28" s="5" customFormat="1" ht="22.95" hidden="1" customHeight="1">
      <c r="A94" s="73">
        <v>92</v>
      </c>
      <c r="B94" s="109">
        <v>243670</v>
      </c>
      <c r="C94" s="68" t="s">
        <v>631</v>
      </c>
      <c r="D94" s="68" t="s">
        <v>609</v>
      </c>
      <c r="E94" s="68" t="s">
        <v>710</v>
      </c>
      <c r="F94" s="61" t="s">
        <v>806</v>
      </c>
      <c r="G94" s="66" t="s">
        <v>103</v>
      </c>
      <c r="H94" s="83" t="s">
        <v>71</v>
      </c>
      <c r="I94" s="68" t="s">
        <v>829</v>
      </c>
      <c r="J94" s="100">
        <v>299</v>
      </c>
      <c r="K94" s="100">
        <f t="shared" si="30"/>
        <v>20.930000000000007</v>
      </c>
      <c r="L94" s="100">
        <f t="shared" si="31"/>
        <v>319.93</v>
      </c>
      <c r="M94" s="100">
        <v>408.21</v>
      </c>
      <c r="N94" s="66"/>
      <c r="O94" s="102" t="s">
        <v>91</v>
      </c>
      <c r="P94" s="104"/>
      <c r="Q94" s="105">
        <f t="shared" si="26"/>
        <v>209.3</v>
      </c>
      <c r="R94" s="105">
        <f t="shared" si="27"/>
        <v>104.65</v>
      </c>
      <c r="S94" s="105">
        <f t="shared" si="28"/>
        <v>41.860000000000014</v>
      </c>
      <c r="T94" s="7">
        <f t="shared" si="29"/>
        <v>62.79000000000002</v>
      </c>
      <c r="V94" s="19"/>
      <c r="W94" s="19"/>
      <c r="X94" s="19"/>
      <c r="Y94" s="19"/>
      <c r="Z94" s="19"/>
      <c r="AA94" s="19"/>
      <c r="AB94" s="19"/>
    </row>
    <row r="95" spans="1:28" s="5" customFormat="1" ht="22.95" hidden="1" customHeight="1">
      <c r="A95" s="73">
        <v>93</v>
      </c>
      <c r="B95" s="109">
        <v>243671</v>
      </c>
      <c r="C95" s="68" t="s">
        <v>631</v>
      </c>
      <c r="D95" s="68" t="s">
        <v>610</v>
      </c>
      <c r="E95" s="68" t="s">
        <v>711</v>
      </c>
      <c r="F95" s="61" t="s">
        <v>807</v>
      </c>
      <c r="G95" s="66" t="s">
        <v>103</v>
      </c>
      <c r="H95" s="83" t="s">
        <v>71</v>
      </c>
      <c r="I95" s="68" t="s">
        <v>72</v>
      </c>
      <c r="J95" s="100">
        <v>399</v>
      </c>
      <c r="K95" s="100">
        <f t="shared" si="30"/>
        <v>27.930000000000007</v>
      </c>
      <c r="L95" s="100">
        <f t="shared" si="31"/>
        <v>426.93</v>
      </c>
      <c r="M95" s="100">
        <v>530</v>
      </c>
      <c r="N95" s="66"/>
      <c r="O95" s="102" t="s">
        <v>91</v>
      </c>
      <c r="P95" s="104"/>
      <c r="Q95" s="105">
        <f t="shared" si="26"/>
        <v>279.3</v>
      </c>
      <c r="R95" s="105">
        <f t="shared" si="27"/>
        <v>139.65</v>
      </c>
      <c r="S95" s="105">
        <f t="shared" si="28"/>
        <v>55.860000000000014</v>
      </c>
      <c r="T95" s="7">
        <f t="shared" si="29"/>
        <v>83.79000000000002</v>
      </c>
      <c r="V95" s="19"/>
      <c r="W95" s="19"/>
      <c r="X95" s="19"/>
      <c r="Y95" s="19"/>
      <c r="Z95" s="19"/>
      <c r="AA95" s="19"/>
      <c r="AB95" s="19"/>
    </row>
    <row r="96" spans="1:28" s="5" customFormat="1" ht="22.95" hidden="1" customHeight="1">
      <c r="A96" s="73">
        <v>94</v>
      </c>
      <c r="B96" s="109">
        <v>243671</v>
      </c>
      <c r="C96" s="68" t="s">
        <v>73</v>
      </c>
      <c r="D96" s="68" t="s">
        <v>611</v>
      </c>
      <c r="E96" s="68" t="s">
        <v>712</v>
      </c>
      <c r="F96" s="61" t="s">
        <v>808</v>
      </c>
      <c r="G96" s="61" t="s">
        <v>859</v>
      </c>
      <c r="H96" s="83" t="s">
        <v>86</v>
      </c>
      <c r="I96" s="68" t="s">
        <v>87</v>
      </c>
      <c r="J96" s="100">
        <v>399</v>
      </c>
      <c r="K96" s="100">
        <f t="shared" si="30"/>
        <v>27.930000000000007</v>
      </c>
      <c r="L96" s="100">
        <f t="shared" si="31"/>
        <v>426.93</v>
      </c>
      <c r="M96" s="100">
        <v>526.54999999999995</v>
      </c>
      <c r="N96" s="66"/>
      <c r="O96" s="108" t="s">
        <v>23</v>
      </c>
      <c r="P96" s="104"/>
      <c r="Q96" s="105">
        <f t="shared" si="26"/>
        <v>279.3</v>
      </c>
      <c r="R96" s="105">
        <f t="shared" si="27"/>
        <v>139.65</v>
      </c>
      <c r="S96" s="105">
        <f t="shared" si="28"/>
        <v>55.860000000000014</v>
      </c>
      <c r="T96" s="7">
        <f t="shared" si="29"/>
        <v>83.79000000000002</v>
      </c>
      <c r="V96" s="19"/>
      <c r="W96" s="19"/>
      <c r="X96" s="19"/>
      <c r="Y96" s="19"/>
      <c r="Z96" s="19"/>
      <c r="AA96" s="19"/>
      <c r="AB96" s="19"/>
    </row>
    <row r="97" spans="1:28" s="5" customFormat="1" ht="22.95" hidden="1" customHeight="1">
      <c r="A97" s="73">
        <v>95</v>
      </c>
      <c r="B97" s="109">
        <v>243671</v>
      </c>
      <c r="C97" s="68" t="s">
        <v>631</v>
      </c>
      <c r="D97" s="68" t="s">
        <v>612</v>
      </c>
      <c r="E97" s="68" t="s">
        <v>713</v>
      </c>
      <c r="F97" s="61" t="s">
        <v>809</v>
      </c>
      <c r="G97" s="66" t="s">
        <v>103</v>
      </c>
      <c r="H97" s="83" t="s">
        <v>71</v>
      </c>
      <c r="I97" s="68" t="s">
        <v>829</v>
      </c>
      <c r="J97" s="100">
        <v>299</v>
      </c>
      <c r="K97" s="100">
        <f t="shared" si="30"/>
        <v>20.930000000000007</v>
      </c>
      <c r="L97" s="100">
        <f t="shared" si="31"/>
        <v>319.93</v>
      </c>
      <c r="M97" s="100">
        <v>397.17</v>
      </c>
      <c r="N97" s="66"/>
      <c r="O97" s="108" t="s">
        <v>110</v>
      </c>
      <c r="P97" s="104"/>
      <c r="Q97" s="105">
        <f t="shared" si="26"/>
        <v>209.3</v>
      </c>
      <c r="R97" s="105">
        <f t="shared" si="27"/>
        <v>104.65</v>
      </c>
      <c r="S97" s="105">
        <f t="shared" si="28"/>
        <v>41.860000000000014</v>
      </c>
      <c r="T97" s="7">
        <f t="shared" si="29"/>
        <v>62.79000000000002</v>
      </c>
      <c r="V97" s="19"/>
      <c r="W97" s="19"/>
      <c r="X97" s="19"/>
      <c r="Y97" s="19"/>
      <c r="Z97" s="19"/>
      <c r="AA97" s="19"/>
      <c r="AB97" s="19"/>
    </row>
    <row r="98" spans="1:28" s="5" customFormat="1" ht="22.95" hidden="1" customHeight="1">
      <c r="A98" s="73">
        <v>96</v>
      </c>
      <c r="B98" s="109">
        <v>243672</v>
      </c>
      <c r="C98" s="68" t="s">
        <v>631</v>
      </c>
      <c r="D98" s="68" t="s">
        <v>613</v>
      </c>
      <c r="E98" s="68" t="s">
        <v>714</v>
      </c>
      <c r="F98" s="61" t="s">
        <v>810</v>
      </c>
      <c r="G98" s="66" t="s">
        <v>103</v>
      </c>
      <c r="H98" s="83" t="s">
        <v>71</v>
      </c>
      <c r="I98" s="68" t="s">
        <v>829</v>
      </c>
      <c r="J98" s="100">
        <v>299</v>
      </c>
      <c r="K98" s="100">
        <f t="shared" si="30"/>
        <v>20.930000000000007</v>
      </c>
      <c r="L98" s="100">
        <f t="shared" si="31"/>
        <v>319.93</v>
      </c>
      <c r="M98" s="100">
        <v>386.14</v>
      </c>
      <c r="N98" s="66"/>
      <c r="O98" s="102" t="s">
        <v>91</v>
      </c>
      <c r="P98" s="104"/>
      <c r="Q98" s="105">
        <f t="shared" si="26"/>
        <v>209.3</v>
      </c>
      <c r="R98" s="105">
        <f t="shared" si="27"/>
        <v>104.65</v>
      </c>
      <c r="S98" s="105">
        <f t="shared" si="28"/>
        <v>41.860000000000014</v>
      </c>
      <c r="T98" s="7">
        <f t="shared" si="29"/>
        <v>62.79000000000002</v>
      </c>
      <c r="V98" s="19"/>
      <c r="W98" s="19"/>
      <c r="X98" s="19"/>
      <c r="Y98" s="19"/>
      <c r="Z98" s="19"/>
      <c r="AA98" s="19"/>
      <c r="AB98" s="19"/>
    </row>
    <row r="99" spans="1:28" s="5" customFormat="1" ht="22.95" hidden="1" customHeight="1">
      <c r="A99" s="73">
        <v>97</v>
      </c>
      <c r="B99" s="109">
        <v>243672</v>
      </c>
      <c r="C99" s="68" t="s">
        <v>262</v>
      </c>
      <c r="D99" s="68" t="s">
        <v>614</v>
      </c>
      <c r="E99" s="68" t="s">
        <v>715</v>
      </c>
      <c r="F99" s="61" t="s">
        <v>811</v>
      </c>
      <c r="G99" s="61" t="s">
        <v>500</v>
      </c>
      <c r="H99" s="83" t="s">
        <v>71</v>
      </c>
      <c r="I99" s="68" t="s">
        <v>72</v>
      </c>
      <c r="J99" s="100">
        <v>299</v>
      </c>
      <c r="K99" s="100">
        <f t="shared" si="30"/>
        <v>20.930000000000007</v>
      </c>
      <c r="L99" s="100">
        <f t="shared" si="31"/>
        <v>319.93</v>
      </c>
      <c r="M99" s="100">
        <v>387</v>
      </c>
      <c r="N99" s="66"/>
      <c r="O99" s="102" t="s">
        <v>91</v>
      </c>
      <c r="P99" s="104"/>
      <c r="Q99" s="105">
        <f t="shared" si="26"/>
        <v>209.3</v>
      </c>
      <c r="R99" s="105">
        <f t="shared" si="27"/>
        <v>104.65</v>
      </c>
      <c r="S99" s="105">
        <f t="shared" si="28"/>
        <v>41.860000000000014</v>
      </c>
      <c r="T99" s="7">
        <f t="shared" si="29"/>
        <v>62.79000000000002</v>
      </c>
      <c r="V99" s="19"/>
      <c r="W99" s="19"/>
      <c r="X99" s="19"/>
      <c r="Y99" s="19"/>
      <c r="Z99" s="19"/>
      <c r="AA99" s="19"/>
      <c r="AB99" s="19"/>
    </row>
    <row r="100" spans="1:28" s="5" customFormat="1" ht="22.95" hidden="1" customHeight="1">
      <c r="A100" s="73">
        <v>98</v>
      </c>
      <c r="B100" s="109">
        <v>243672</v>
      </c>
      <c r="C100" s="68" t="s">
        <v>95</v>
      </c>
      <c r="D100" s="68" t="s">
        <v>615</v>
      </c>
      <c r="E100" s="68" t="s">
        <v>716</v>
      </c>
      <c r="F100" s="61" t="s">
        <v>812</v>
      </c>
      <c r="G100" s="61" t="s">
        <v>98</v>
      </c>
      <c r="H100" s="83" t="s">
        <v>71</v>
      </c>
      <c r="I100" s="68" t="s">
        <v>830</v>
      </c>
      <c r="J100" s="100">
        <v>499</v>
      </c>
      <c r="K100" s="100">
        <f t="shared" si="30"/>
        <v>34.930000000000064</v>
      </c>
      <c r="L100" s="100">
        <f t="shared" si="31"/>
        <v>533.93000000000006</v>
      </c>
      <c r="M100" s="100">
        <v>644.41</v>
      </c>
      <c r="N100" s="66"/>
      <c r="O100" s="108" t="s">
        <v>110</v>
      </c>
      <c r="P100" s="104"/>
      <c r="Q100" s="105">
        <f t="shared" si="26"/>
        <v>349.3</v>
      </c>
      <c r="R100" s="105">
        <f t="shared" si="27"/>
        <v>174.65</v>
      </c>
      <c r="S100" s="105">
        <f t="shared" si="28"/>
        <v>69.860000000000014</v>
      </c>
      <c r="T100" s="7">
        <f t="shared" si="29"/>
        <v>104.79000000000002</v>
      </c>
      <c r="V100" s="19"/>
      <c r="W100" s="19"/>
      <c r="X100" s="19"/>
      <c r="Y100" s="19"/>
      <c r="Z100" s="19"/>
      <c r="AA100" s="19"/>
      <c r="AB100" s="19"/>
    </row>
    <row r="101" spans="1:28" s="5" customFormat="1" ht="22.95" hidden="1" customHeight="1">
      <c r="A101" s="73">
        <v>99</v>
      </c>
      <c r="B101" s="109">
        <v>243672</v>
      </c>
      <c r="C101" s="68" t="s">
        <v>631</v>
      </c>
      <c r="D101" s="68" t="s">
        <v>616</v>
      </c>
      <c r="E101" s="68" t="s">
        <v>717</v>
      </c>
      <c r="F101" s="61" t="s">
        <v>813</v>
      </c>
      <c r="G101" s="66" t="s">
        <v>103</v>
      </c>
      <c r="H101" s="83" t="s">
        <v>71</v>
      </c>
      <c r="I101" s="68" t="s">
        <v>484</v>
      </c>
      <c r="J101" s="100">
        <v>399</v>
      </c>
      <c r="K101" s="100">
        <f t="shared" si="30"/>
        <v>27.930000000000007</v>
      </c>
      <c r="L101" s="100">
        <f t="shared" si="31"/>
        <v>426.93</v>
      </c>
      <c r="M101" s="100">
        <v>515.27</v>
      </c>
      <c r="N101" s="66"/>
      <c r="O101" s="102" t="s">
        <v>91</v>
      </c>
      <c r="P101" s="104"/>
      <c r="Q101" s="105">
        <f t="shared" si="26"/>
        <v>279.3</v>
      </c>
      <c r="R101" s="105">
        <f t="shared" si="27"/>
        <v>139.65</v>
      </c>
      <c r="S101" s="105">
        <f t="shared" si="28"/>
        <v>55.860000000000014</v>
      </c>
      <c r="T101" s="7">
        <f t="shared" si="29"/>
        <v>83.79000000000002</v>
      </c>
      <c r="V101" s="19"/>
      <c r="W101" s="19"/>
      <c r="X101" s="19"/>
      <c r="Y101" s="19"/>
      <c r="Z101" s="19"/>
      <c r="AA101" s="19"/>
      <c r="AB101" s="19"/>
    </row>
    <row r="102" spans="1:28" s="5" customFormat="1" ht="22.95" hidden="1" customHeight="1">
      <c r="A102" s="73">
        <v>100</v>
      </c>
      <c r="B102" s="109">
        <v>243675</v>
      </c>
      <c r="C102" s="68" t="s">
        <v>262</v>
      </c>
      <c r="D102" s="68" t="s">
        <v>617</v>
      </c>
      <c r="E102" s="68" t="s">
        <v>718</v>
      </c>
      <c r="F102" s="61" t="s">
        <v>814</v>
      </c>
      <c r="G102" s="61" t="s">
        <v>860</v>
      </c>
      <c r="H102" s="83" t="s">
        <v>71</v>
      </c>
      <c r="I102" s="68" t="s">
        <v>72</v>
      </c>
      <c r="J102" s="100">
        <v>299</v>
      </c>
      <c r="K102" s="100">
        <v>20.930000000000007</v>
      </c>
      <c r="L102" s="100">
        <v>319.93</v>
      </c>
      <c r="M102" s="100">
        <v>319.93</v>
      </c>
      <c r="N102" s="66"/>
      <c r="O102" s="102" t="s">
        <v>91</v>
      </c>
      <c r="P102" s="104"/>
      <c r="Q102" s="105">
        <f t="shared" si="26"/>
        <v>209.3</v>
      </c>
      <c r="R102" s="105">
        <f t="shared" si="27"/>
        <v>104.65</v>
      </c>
      <c r="S102" s="105">
        <f t="shared" si="28"/>
        <v>41.860000000000014</v>
      </c>
      <c r="T102" s="7">
        <f t="shared" si="29"/>
        <v>62.79000000000002</v>
      </c>
      <c r="V102" s="19"/>
      <c r="W102" s="19"/>
      <c r="X102" s="19"/>
      <c r="Y102" s="19"/>
      <c r="Z102" s="19"/>
      <c r="AA102" s="19"/>
      <c r="AB102" s="19"/>
    </row>
    <row r="103" spans="1:28" s="5" customFormat="1" ht="22.95" hidden="1" customHeight="1">
      <c r="A103" s="73">
        <v>101</v>
      </c>
      <c r="B103" s="109">
        <v>243676</v>
      </c>
      <c r="C103" s="68" t="s">
        <v>262</v>
      </c>
      <c r="D103" s="68" t="s">
        <v>618</v>
      </c>
      <c r="E103" s="68" t="s">
        <v>719</v>
      </c>
      <c r="F103" s="61" t="s">
        <v>815</v>
      </c>
      <c r="G103" s="61" t="s">
        <v>861</v>
      </c>
      <c r="H103" s="83" t="s">
        <v>71</v>
      </c>
      <c r="I103" s="68" t="s">
        <v>72</v>
      </c>
      <c r="J103" s="100">
        <v>299</v>
      </c>
      <c r="K103" s="100">
        <v>20.930000000000007</v>
      </c>
      <c r="L103" s="100">
        <v>319.93</v>
      </c>
      <c r="M103" s="100">
        <v>319.93</v>
      </c>
      <c r="N103" s="66"/>
      <c r="O103" s="108" t="s">
        <v>23</v>
      </c>
      <c r="P103" s="104"/>
      <c r="Q103" s="105">
        <f t="shared" si="26"/>
        <v>209.3</v>
      </c>
      <c r="R103" s="105">
        <f t="shared" si="27"/>
        <v>104.65</v>
      </c>
      <c r="S103" s="105">
        <f t="shared" si="28"/>
        <v>41.860000000000014</v>
      </c>
      <c r="T103" s="7">
        <f t="shared" si="29"/>
        <v>62.79000000000002</v>
      </c>
      <c r="V103" s="19"/>
      <c r="W103" s="19"/>
      <c r="X103" s="19"/>
      <c r="Y103" s="19"/>
      <c r="Z103" s="19"/>
      <c r="AA103" s="19"/>
      <c r="AB103" s="19"/>
    </row>
    <row r="104" spans="1:28" s="5" customFormat="1" ht="22.95" hidden="1" customHeight="1">
      <c r="A104" s="73">
        <v>102</v>
      </c>
      <c r="B104" s="109">
        <v>243676</v>
      </c>
      <c r="C104" s="68" t="s">
        <v>631</v>
      </c>
      <c r="D104" s="68" t="s">
        <v>619</v>
      </c>
      <c r="E104" s="68" t="s">
        <v>720</v>
      </c>
      <c r="F104" s="61" t="s">
        <v>816</v>
      </c>
      <c r="G104" s="66" t="s">
        <v>103</v>
      </c>
      <c r="H104" s="83" t="s">
        <v>71</v>
      </c>
      <c r="I104" s="68" t="s">
        <v>829</v>
      </c>
      <c r="J104" s="100">
        <v>299</v>
      </c>
      <c r="K104" s="100">
        <v>20.930000000000007</v>
      </c>
      <c r="L104" s="100">
        <v>319.93</v>
      </c>
      <c r="M104" s="100">
        <v>319.93</v>
      </c>
      <c r="N104" s="66"/>
      <c r="O104" s="61" t="s">
        <v>862</v>
      </c>
      <c r="P104" s="104"/>
      <c r="Q104" s="105">
        <f t="shared" si="26"/>
        <v>209.3</v>
      </c>
      <c r="R104" s="105">
        <f t="shared" si="27"/>
        <v>104.65</v>
      </c>
      <c r="S104" s="105">
        <f t="shared" si="28"/>
        <v>41.860000000000014</v>
      </c>
      <c r="T104" s="7">
        <f t="shared" si="29"/>
        <v>62.79000000000002</v>
      </c>
      <c r="V104" s="19"/>
      <c r="W104" s="19"/>
      <c r="X104" s="19"/>
      <c r="Y104" s="19"/>
      <c r="Z104" s="19"/>
      <c r="AA104" s="19"/>
      <c r="AB104" s="19"/>
    </row>
    <row r="105" spans="1:28" s="5" customFormat="1" ht="22.95" hidden="1" customHeight="1">
      <c r="A105" s="73">
        <v>103</v>
      </c>
      <c r="B105" s="109">
        <v>243677</v>
      </c>
      <c r="C105" s="68" t="s">
        <v>265</v>
      </c>
      <c r="D105" s="68" t="s">
        <v>620</v>
      </c>
      <c r="E105" s="68" t="s">
        <v>721</v>
      </c>
      <c r="F105" s="61" t="s">
        <v>817</v>
      </c>
      <c r="G105" s="61" t="s">
        <v>515</v>
      </c>
      <c r="H105" s="83" t="s">
        <v>71</v>
      </c>
      <c r="I105" s="68" t="s">
        <v>99</v>
      </c>
      <c r="J105" s="100">
        <v>399</v>
      </c>
      <c r="K105" s="100">
        <v>27.930000000000007</v>
      </c>
      <c r="L105" s="100">
        <v>426.93</v>
      </c>
      <c r="M105" s="100">
        <v>427</v>
      </c>
      <c r="N105" s="66"/>
      <c r="O105" s="102" t="s">
        <v>91</v>
      </c>
      <c r="P105" s="104"/>
      <c r="Q105" s="105">
        <f t="shared" si="26"/>
        <v>279.3</v>
      </c>
      <c r="R105" s="105">
        <f t="shared" si="27"/>
        <v>139.65</v>
      </c>
      <c r="S105" s="105">
        <f t="shared" si="28"/>
        <v>55.860000000000014</v>
      </c>
      <c r="T105" s="7">
        <f t="shared" si="29"/>
        <v>83.79000000000002</v>
      </c>
      <c r="V105" s="19"/>
      <c r="W105" s="19"/>
      <c r="X105" s="19"/>
      <c r="Y105" s="19"/>
      <c r="Z105" s="19"/>
      <c r="AA105" s="19"/>
      <c r="AB105" s="19"/>
    </row>
    <row r="106" spans="1:28" s="5" customFormat="1" ht="22.95" hidden="1" customHeight="1">
      <c r="A106" s="73">
        <v>104</v>
      </c>
      <c r="B106" s="109">
        <v>243677</v>
      </c>
      <c r="C106" s="68" t="s">
        <v>100</v>
      </c>
      <c r="D106" s="68" t="s">
        <v>621</v>
      </c>
      <c r="E106" s="68" t="s">
        <v>661</v>
      </c>
      <c r="F106" s="61" t="s">
        <v>818</v>
      </c>
      <c r="G106" s="61" t="s">
        <v>103</v>
      </c>
      <c r="H106" s="83" t="s">
        <v>71</v>
      </c>
      <c r="I106" s="68" t="s">
        <v>829</v>
      </c>
      <c r="J106" s="100">
        <v>299</v>
      </c>
      <c r="K106" s="100">
        <v>20.930000000000007</v>
      </c>
      <c r="L106" s="100">
        <v>319.93</v>
      </c>
      <c r="M106" s="100">
        <v>319.93</v>
      </c>
      <c r="N106" s="66"/>
      <c r="O106" s="61" t="s">
        <v>862</v>
      </c>
      <c r="P106" s="104"/>
      <c r="Q106" s="105">
        <f t="shared" si="26"/>
        <v>209.3</v>
      </c>
      <c r="R106" s="105">
        <f t="shared" si="27"/>
        <v>104.65</v>
      </c>
      <c r="S106" s="105">
        <f t="shared" si="28"/>
        <v>41.860000000000014</v>
      </c>
      <c r="T106" s="7">
        <f t="shared" si="29"/>
        <v>62.79000000000002</v>
      </c>
      <c r="V106" s="19"/>
      <c r="W106" s="19"/>
      <c r="X106" s="19"/>
      <c r="Y106" s="19"/>
      <c r="Z106" s="19"/>
      <c r="AA106" s="19"/>
      <c r="AB106" s="19"/>
    </row>
    <row r="107" spans="1:28" s="5" customFormat="1" ht="22.95" hidden="1" customHeight="1">
      <c r="A107" s="73">
        <v>105</v>
      </c>
      <c r="B107" s="109">
        <v>243677</v>
      </c>
      <c r="C107" s="68" t="s">
        <v>100</v>
      </c>
      <c r="D107" s="68" t="s">
        <v>622</v>
      </c>
      <c r="E107" s="68" t="s">
        <v>722</v>
      </c>
      <c r="F107" s="61" t="s">
        <v>819</v>
      </c>
      <c r="G107" s="61" t="s">
        <v>103</v>
      </c>
      <c r="H107" s="83" t="s">
        <v>71</v>
      </c>
      <c r="I107" s="68" t="s">
        <v>829</v>
      </c>
      <c r="J107" s="100">
        <v>299</v>
      </c>
      <c r="K107" s="100">
        <v>20.930000000000007</v>
      </c>
      <c r="L107" s="100">
        <v>319.93</v>
      </c>
      <c r="M107" s="100">
        <v>319.93</v>
      </c>
      <c r="N107" s="66"/>
      <c r="O107" s="108" t="s">
        <v>23</v>
      </c>
      <c r="P107" s="104"/>
      <c r="Q107" s="105">
        <f t="shared" si="26"/>
        <v>209.3</v>
      </c>
      <c r="R107" s="105">
        <f t="shared" si="27"/>
        <v>104.65</v>
      </c>
      <c r="S107" s="105">
        <f t="shared" si="28"/>
        <v>41.860000000000014</v>
      </c>
      <c r="T107" s="7">
        <f t="shared" si="29"/>
        <v>62.79000000000002</v>
      </c>
      <c r="V107" s="19"/>
      <c r="W107" s="19"/>
      <c r="X107" s="19"/>
      <c r="Y107" s="19"/>
      <c r="Z107" s="19"/>
      <c r="AA107" s="19"/>
      <c r="AB107" s="19"/>
    </row>
    <row r="108" spans="1:28" s="5" customFormat="1" ht="22.95" hidden="1" customHeight="1">
      <c r="A108" s="73">
        <v>106</v>
      </c>
      <c r="B108" s="109">
        <v>243677</v>
      </c>
      <c r="C108" s="68" t="s">
        <v>100</v>
      </c>
      <c r="D108" s="68" t="s">
        <v>623</v>
      </c>
      <c r="E108" s="68" t="s">
        <v>723</v>
      </c>
      <c r="F108" s="61" t="s">
        <v>820</v>
      </c>
      <c r="G108" s="61" t="s">
        <v>103</v>
      </c>
      <c r="H108" s="83" t="s">
        <v>71</v>
      </c>
      <c r="I108" s="68" t="s">
        <v>829</v>
      </c>
      <c r="J108" s="100">
        <v>299</v>
      </c>
      <c r="K108" s="100">
        <v>20.930000000000007</v>
      </c>
      <c r="L108" s="100">
        <v>319.93</v>
      </c>
      <c r="M108" s="100">
        <v>319.93</v>
      </c>
      <c r="N108" s="66"/>
      <c r="O108" s="108" t="s">
        <v>110</v>
      </c>
      <c r="P108" s="104"/>
      <c r="Q108" s="105">
        <f t="shared" si="26"/>
        <v>209.3</v>
      </c>
      <c r="R108" s="105">
        <f t="shared" si="27"/>
        <v>104.65</v>
      </c>
      <c r="S108" s="105">
        <f t="shared" si="28"/>
        <v>41.860000000000014</v>
      </c>
      <c r="T108" s="7">
        <f t="shared" si="29"/>
        <v>62.79000000000002</v>
      </c>
      <c r="V108" s="19"/>
      <c r="W108" s="19"/>
      <c r="X108" s="19"/>
      <c r="Y108" s="19"/>
      <c r="Z108" s="19"/>
      <c r="AA108" s="19"/>
      <c r="AB108" s="19"/>
    </row>
    <row r="109" spans="1:28" s="5" customFormat="1" ht="22.95" hidden="1" customHeight="1">
      <c r="A109" s="73">
        <v>107</v>
      </c>
      <c r="B109" s="109" t="s">
        <v>627</v>
      </c>
      <c r="C109" s="68" t="s">
        <v>262</v>
      </c>
      <c r="D109" s="68" t="s">
        <v>624</v>
      </c>
      <c r="E109" s="68" t="s">
        <v>724</v>
      </c>
      <c r="F109" s="61" t="s">
        <v>821</v>
      </c>
      <c r="G109" s="61" t="s">
        <v>499</v>
      </c>
      <c r="H109" s="83" t="s">
        <v>71</v>
      </c>
      <c r="I109" s="68" t="s">
        <v>72</v>
      </c>
      <c r="J109" s="100">
        <v>299</v>
      </c>
      <c r="K109" s="100">
        <v>20.930000000000007</v>
      </c>
      <c r="L109" s="100">
        <v>319.93</v>
      </c>
      <c r="M109" s="100">
        <v>320</v>
      </c>
      <c r="N109" s="66"/>
      <c r="O109" s="102" t="s">
        <v>91</v>
      </c>
      <c r="P109" s="104"/>
      <c r="Q109" s="105">
        <f t="shared" si="26"/>
        <v>209.3</v>
      </c>
      <c r="R109" s="105">
        <f t="shared" si="27"/>
        <v>104.65</v>
      </c>
      <c r="S109" s="105">
        <f t="shared" si="28"/>
        <v>41.860000000000014</v>
      </c>
      <c r="T109" s="7">
        <f t="shared" si="29"/>
        <v>62.79000000000002</v>
      </c>
      <c r="V109" s="19"/>
      <c r="W109" s="19"/>
      <c r="X109" s="19"/>
      <c r="Y109" s="19"/>
      <c r="Z109" s="19"/>
      <c r="AA109" s="19"/>
      <c r="AB109" s="19"/>
    </row>
    <row r="110" spans="1:28" s="5" customFormat="1" ht="22.95" hidden="1" customHeight="1">
      <c r="A110" s="73">
        <v>108</v>
      </c>
      <c r="B110" s="109" t="s">
        <v>627</v>
      </c>
      <c r="C110" s="68" t="s">
        <v>262</v>
      </c>
      <c r="D110" s="68" t="s">
        <v>625</v>
      </c>
      <c r="E110" s="68" t="s">
        <v>725</v>
      </c>
      <c r="F110" s="61" t="s">
        <v>822</v>
      </c>
      <c r="G110" s="61" t="s">
        <v>499</v>
      </c>
      <c r="H110" s="83" t="s">
        <v>71</v>
      </c>
      <c r="I110" s="68" t="s">
        <v>109</v>
      </c>
      <c r="J110" s="100">
        <v>499</v>
      </c>
      <c r="K110" s="100">
        <v>34.930000000000064</v>
      </c>
      <c r="L110" s="100">
        <v>533.93000000000006</v>
      </c>
      <c r="M110" s="100">
        <v>534</v>
      </c>
      <c r="N110" s="66"/>
      <c r="O110" s="102" t="s">
        <v>91</v>
      </c>
      <c r="P110" s="104"/>
      <c r="Q110" s="105">
        <f t="shared" si="26"/>
        <v>349.3</v>
      </c>
      <c r="R110" s="105">
        <f t="shared" si="27"/>
        <v>174.65</v>
      </c>
      <c r="S110" s="105">
        <f t="shared" si="28"/>
        <v>69.860000000000014</v>
      </c>
      <c r="T110" s="7">
        <f t="shared" si="29"/>
        <v>104.79000000000002</v>
      </c>
      <c r="V110" s="19"/>
      <c r="W110" s="19"/>
      <c r="X110" s="19"/>
      <c r="Y110" s="19"/>
      <c r="Z110" s="19"/>
      <c r="AA110" s="19"/>
      <c r="AB110" s="19"/>
    </row>
    <row r="111" spans="1:28" s="5" customFormat="1" ht="22.95" hidden="1" customHeight="1">
      <c r="A111" s="73">
        <v>109</v>
      </c>
      <c r="B111" s="109" t="s">
        <v>627</v>
      </c>
      <c r="C111" s="68" t="s">
        <v>100</v>
      </c>
      <c r="D111" s="68" t="s">
        <v>626</v>
      </c>
      <c r="E111" s="68" t="s">
        <v>726</v>
      </c>
      <c r="F111" s="61" t="s">
        <v>823</v>
      </c>
      <c r="G111" s="61" t="s">
        <v>103</v>
      </c>
      <c r="H111" s="83" t="s">
        <v>71</v>
      </c>
      <c r="I111" s="68" t="s">
        <v>829</v>
      </c>
      <c r="J111" s="100">
        <v>299</v>
      </c>
      <c r="K111" s="100">
        <v>20.930000000000007</v>
      </c>
      <c r="L111" s="100">
        <v>319.93</v>
      </c>
      <c r="M111" s="100">
        <v>319.93</v>
      </c>
      <c r="N111" s="66"/>
      <c r="O111" s="108" t="s">
        <v>110</v>
      </c>
      <c r="P111" s="104"/>
      <c r="Q111" s="105">
        <f t="shared" si="26"/>
        <v>209.3</v>
      </c>
      <c r="R111" s="105">
        <f t="shared" si="27"/>
        <v>104.65</v>
      </c>
      <c r="S111" s="105">
        <f t="shared" si="28"/>
        <v>41.860000000000014</v>
      </c>
      <c r="T111" s="7">
        <f t="shared" si="29"/>
        <v>62.79000000000002</v>
      </c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"/>
      <c r="C112" s="3"/>
      <c r="F112" s="39"/>
      <c r="H112" s="3"/>
      <c r="I112" s="3"/>
      <c r="J112" s="6"/>
      <c r="K112" s="6"/>
      <c r="L112" s="6"/>
      <c r="M112" s="6"/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"/>
      <c r="C113" s="3"/>
      <c r="F113" s="39"/>
      <c r="H113" s="3"/>
      <c r="I113" s="3"/>
      <c r="J113" s="6">
        <f>SUM(J3:J112)</f>
        <v>42291</v>
      </c>
      <c r="K113" s="6">
        <f>SUM(K3:K112)</f>
        <v>2960.3699999999985</v>
      </c>
      <c r="L113" s="6">
        <f>SUM(L3:L112)</f>
        <v>45251.370000000024</v>
      </c>
      <c r="M113" s="6">
        <f>SUM(M3:M112)</f>
        <v>56733.87</v>
      </c>
      <c r="N113" s="6"/>
      <c r="O113" s="6"/>
      <c r="P113" s="6">
        <f>SUM(P3:P112)</f>
        <v>0</v>
      </c>
      <c r="Q113" s="6">
        <f>SUM(Q3:Q112)</f>
        <v>29603.699999999946</v>
      </c>
      <c r="R113" s="6">
        <f>SUM(R3:R112)</f>
        <v>14801.849999999973</v>
      </c>
      <c r="S113" s="6">
        <f>SUM(S3:S112)</f>
        <v>5920.7399999999952</v>
      </c>
      <c r="T113" s="6">
        <f>SUM(T3:T112)</f>
        <v>8881.110000000006</v>
      </c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"/>
      <c r="C114" s="3"/>
      <c r="F114" s="39"/>
      <c r="H114" s="3"/>
      <c r="I114" s="3"/>
      <c r="J114" s="6"/>
      <c r="K114" s="6"/>
      <c r="L114" s="6"/>
      <c r="M114" s="6"/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"/>
      <c r="C115" s="3"/>
      <c r="F115" s="39"/>
      <c r="H115" s="3"/>
      <c r="I115" s="3"/>
      <c r="J115" s="6"/>
      <c r="K115" s="6"/>
      <c r="L115" s="6"/>
      <c r="M115" s="6"/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"/>
      <c r="C116" s="3"/>
      <c r="F116" s="39"/>
      <c r="H116" s="3"/>
      <c r="I116" s="3"/>
      <c r="J116" s="6"/>
      <c r="K116" s="6"/>
      <c r="L116" s="6"/>
      <c r="M116" s="6"/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"/>
      <c r="C117" s="3"/>
      <c r="F117" s="39"/>
      <c r="H117" s="3"/>
      <c r="I117" s="3"/>
      <c r="J117" s="6"/>
      <c r="K117" s="6"/>
      <c r="L117" s="6"/>
      <c r="M117" s="6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"/>
      <c r="C118" s="3"/>
      <c r="F118" s="39"/>
      <c r="H118" s="3"/>
      <c r="I118" s="3"/>
      <c r="J118" s="6"/>
      <c r="K118" s="6"/>
      <c r="L118" s="6"/>
      <c r="M118" s="6"/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"/>
      <c r="C119" s="3"/>
      <c r="F119" s="39"/>
      <c r="H119" s="3"/>
      <c r="I119" s="3"/>
      <c r="J119" s="6"/>
      <c r="K119" s="6"/>
      <c r="L119" s="6"/>
      <c r="M119" s="6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"/>
      <c r="C120" s="3"/>
      <c r="F120" s="39"/>
      <c r="H120" s="3"/>
      <c r="I120" s="3"/>
      <c r="J120" s="6"/>
      <c r="K120" s="6"/>
      <c r="L120" s="6"/>
      <c r="M120" s="6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"/>
      <c r="C121" s="3"/>
      <c r="F121" s="39"/>
      <c r="H121" s="3"/>
      <c r="I121" s="3"/>
      <c r="J121" s="6"/>
      <c r="K121" s="6"/>
      <c r="L121" s="6"/>
      <c r="M121" s="6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"/>
      <c r="C122" s="3"/>
      <c r="F122" s="39"/>
      <c r="H122" s="3"/>
      <c r="I122" s="3"/>
      <c r="J122" s="6"/>
      <c r="K122" s="6"/>
      <c r="L122" s="6"/>
      <c r="M122" s="6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"/>
      <c r="C123" s="3"/>
      <c r="F123" s="39"/>
      <c r="H123" s="3"/>
      <c r="I123" s="3"/>
      <c r="J123" s="6"/>
      <c r="K123" s="6"/>
      <c r="L123" s="6"/>
      <c r="M123" s="6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"/>
      <c r="C124" s="3"/>
      <c r="F124" s="39"/>
      <c r="H124" s="3"/>
      <c r="I124" s="3"/>
      <c r="J124" s="6"/>
      <c r="K124" s="6"/>
      <c r="L124" s="6"/>
      <c r="M124" s="6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"/>
      <c r="C125" s="3"/>
      <c r="F125" s="39"/>
      <c r="H125" s="3"/>
      <c r="I125" s="3"/>
      <c r="J125" s="6"/>
      <c r="K125" s="6"/>
      <c r="L125" s="6"/>
      <c r="M125" s="6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"/>
      <c r="C126" s="3"/>
      <c r="F126" s="39"/>
      <c r="H126" s="3"/>
      <c r="I126" s="3"/>
      <c r="J126" s="6"/>
      <c r="K126" s="6"/>
      <c r="L126" s="6"/>
      <c r="M126" s="6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C127" s="3"/>
      <c r="F127" s="39"/>
      <c r="H127" s="3"/>
      <c r="I127" s="3"/>
      <c r="J127" s="6"/>
      <c r="K127" s="6"/>
      <c r="L127" s="6"/>
      <c r="M127" s="6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C128" s="3"/>
      <c r="F128" s="39"/>
      <c r="H128" s="3"/>
      <c r="I128" s="3"/>
      <c r="J128" s="6"/>
      <c r="K128" s="6"/>
      <c r="L128" s="6"/>
      <c r="M128" s="6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C129" s="3"/>
      <c r="F129" s="39"/>
      <c r="H129" s="3"/>
      <c r="I129" s="3"/>
      <c r="J129" s="6"/>
      <c r="K129" s="6"/>
      <c r="L129" s="6"/>
      <c r="M129" s="6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"/>
      <c r="C130" s="3"/>
      <c r="F130" s="39"/>
      <c r="H130" s="3"/>
      <c r="I130" s="3"/>
      <c r="J130" s="6"/>
      <c r="K130" s="6"/>
      <c r="L130" s="6"/>
      <c r="M130" s="6"/>
      <c r="V130" s="19"/>
      <c r="W130" s="19"/>
      <c r="X130" s="19"/>
      <c r="Y130" s="19"/>
      <c r="Z130" s="19"/>
      <c r="AA130" s="19"/>
      <c r="AB130" s="19"/>
    </row>
    <row r="131" spans="1:28" s="5" customFormat="1" ht="22.95" customHeight="1">
      <c r="A131" s="3"/>
      <c r="C131" s="3"/>
      <c r="F131" s="39"/>
      <c r="H131" s="3"/>
      <c r="I131" s="3"/>
      <c r="J131" s="6"/>
      <c r="K131" s="6"/>
      <c r="L131" s="6"/>
      <c r="M131" s="6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C132" s="3"/>
      <c r="F132" s="39"/>
      <c r="H132" s="3"/>
      <c r="I132" s="3"/>
      <c r="J132" s="6"/>
      <c r="K132" s="6"/>
      <c r="L132" s="6"/>
      <c r="M132" s="6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C133" s="3"/>
      <c r="F133" s="39"/>
      <c r="H133" s="3"/>
      <c r="I133" s="3"/>
      <c r="J133" s="6"/>
      <c r="K133" s="6"/>
      <c r="L133" s="6"/>
      <c r="M133" s="6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C134" s="3"/>
      <c r="F134" s="39"/>
      <c r="H134" s="3"/>
      <c r="I134" s="3"/>
      <c r="J134" s="6"/>
      <c r="K134" s="6"/>
      <c r="L134" s="6"/>
      <c r="M134" s="6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C135" s="3"/>
      <c r="F135" s="39"/>
      <c r="H135" s="3"/>
      <c r="I135" s="3"/>
      <c r="J135" s="6"/>
      <c r="K135" s="6"/>
      <c r="L135" s="6"/>
      <c r="M135" s="6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C136" s="3"/>
      <c r="F136" s="39"/>
      <c r="H136" s="3"/>
      <c r="I136" s="3"/>
      <c r="J136" s="6"/>
      <c r="K136" s="6"/>
      <c r="L136" s="6"/>
      <c r="M136" s="6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C137" s="3"/>
      <c r="F137" s="39"/>
      <c r="H137" s="3"/>
      <c r="I137" s="3"/>
      <c r="J137" s="6"/>
      <c r="K137" s="6"/>
      <c r="L137" s="6"/>
      <c r="M137" s="6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C138" s="3"/>
      <c r="F138" s="39"/>
      <c r="H138" s="3"/>
      <c r="I138" s="3"/>
      <c r="J138" s="6"/>
      <c r="K138" s="6"/>
      <c r="L138" s="6"/>
      <c r="M138" s="6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C139" s="3"/>
      <c r="F139" s="39"/>
      <c r="H139" s="3"/>
      <c r="I139" s="3"/>
      <c r="J139" s="6"/>
      <c r="K139" s="6"/>
      <c r="L139" s="6"/>
      <c r="M139" s="6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C140" s="3"/>
      <c r="F140" s="39"/>
      <c r="H140" s="3"/>
      <c r="I140" s="3"/>
      <c r="J140" s="6"/>
      <c r="K140" s="6"/>
      <c r="L140" s="6"/>
      <c r="M140" s="6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F141" s="39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F142" s="39"/>
      <c r="H142" s="3"/>
      <c r="I142" s="3"/>
      <c r="J142" s="6"/>
      <c r="K142" s="6"/>
      <c r="L142" s="6"/>
      <c r="M142" s="6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F143" s="39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F144" s="39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F145" s="39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F146" s="39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F147" s="39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F148" s="39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F149" s="39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F150" s="39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F151" s="39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F152" s="39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F153" s="39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F154" s="39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F155" s="39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F156" s="39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F157" s="39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F158" s="39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C159" s="3"/>
      <c r="F159" s="39"/>
      <c r="H159" s="3"/>
      <c r="I159" s="3"/>
      <c r="J159" s="6"/>
      <c r="K159" s="6"/>
      <c r="L159" s="6"/>
      <c r="M159" s="6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C160" s="3"/>
      <c r="F160" s="39"/>
      <c r="H160" s="3"/>
      <c r="I160" s="3"/>
      <c r="J160" s="6"/>
      <c r="K160" s="6"/>
      <c r="L160" s="6"/>
      <c r="M160" s="6"/>
      <c r="V160" s="19"/>
      <c r="W160" s="19"/>
      <c r="X160" s="19"/>
      <c r="Y160" s="19"/>
      <c r="Z160" s="19"/>
      <c r="AA160" s="19"/>
      <c r="AB160" s="19"/>
    </row>
    <row r="161" spans="1:36" s="5" customFormat="1" ht="22.95" customHeight="1">
      <c r="A161" s="3"/>
      <c r="C161" s="3"/>
      <c r="F161" s="39"/>
      <c r="H161" s="3"/>
      <c r="I161" s="3"/>
      <c r="J161" s="6"/>
      <c r="K161" s="6"/>
      <c r="L161" s="6"/>
      <c r="M161" s="6"/>
      <c r="V161" s="19"/>
      <c r="W161" s="19"/>
      <c r="X161" s="19"/>
      <c r="Y161" s="19"/>
      <c r="Z161" s="19"/>
      <c r="AA161" s="19"/>
      <c r="AB161" s="19"/>
    </row>
    <row r="162" spans="1:36" s="5" customFormat="1" ht="22.95" customHeight="1">
      <c r="A162" s="3"/>
      <c r="C162" s="3"/>
      <c r="F162" s="39"/>
      <c r="H162" s="3"/>
      <c r="I162" s="3"/>
      <c r="J162" s="6"/>
      <c r="K162" s="6"/>
      <c r="L162" s="6"/>
      <c r="M162" s="6"/>
      <c r="V162" s="19"/>
      <c r="W162" s="19"/>
      <c r="X162" s="19"/>
      <c r="Y162" s="19"/>
      <c r="Z162" s="19"/>
      <c r="AA162" s="19"/>
      <c r="AB162" s="19"/>
    </row>
    <row r="163" spans="1:36" s="5" customFormat="1" ht="22.95" customHeight="1">
      <c r="A163" s="3"/>
      <c r="C163" s="3"/>
      <c r="F163" s="39"/>
      <c r="H163" s="3"/>
      <c r="I163" s="3"/>
      <c r="J163" s="6"/>
      <c r="K163" s="6"/>
      <c r="L163" s="6"/>
      <c r="M163" s="6"/>
      <c r="V163" s="19"/>
      <c r="W163" s="19"/>
      <c r="X163" s="19"/>
      <c r="Y163" s="19"/>
      <c r="Z163" s="19"/>
      <c r="AA163" s="19"/>
      <c r="AB163" s="19"/>
    </row>
    <row r="164" spans="1:36" s="5" customFormat="1" ht="22.95" customHeight="1">
      <c r="A164" s="3"/>
      <c r="C164" s="3"/>
      <c r="F164" s="39"/>
      <c r="H164" s="3"/>
      <c r="I164" s="3"/>
      <c r="J164" s="6"/>
      <c r="K164" s="6"/>
      <c r="L164" s="6"/>
      <c r="M164" s="6"/>
      <c r="V164" s="19"/>
      <c r="W164" s="19"/>
      <c r="X164" s="19"/>
      <c r="Y164" s="19"/>
      <c r="Z164" s="19"/>
      <c r="AA164" s="19"/>
      <c r="AB164" s="19"/>
    </row>
    <row r="165" spans="1:36" s="5" customFormat="1" ht="22.95" customHeight="1">
      <c r="A165" s="3"/>
      <c r="C165" s="3"/>
      <c r="F165" s="39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36" s="5" customFormat="1" ht="22.95" customHeight="1">
      <c r="A166" s="3"/>
      <c r="C166" s="3"/>
      <c r="F166" s="39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36" s="5" customFormat="1" ht="22.95" customHeight="1">
      <c r="A167" s="3"/>
      <c r="C167" s="3"/>
      <c r="F167" s="39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36" s="5" customFormat="1" ht="22.95" customHeight="1">
      <c r="A168" s="3"/>
      <c r="C168" s="3"/>
      <c r="F168" s="39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36" s="5" customFormat="1" ht="22.95" customHeight="1">
      <c r="A169" s="3"/>
      <c r="C169" s="3"/>
      <c r="F169" s="39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36" s="5" customFormat="1" ht="22.95" customHeight="1">
      <c r="A170" s="3"/>
      <c r="C170" s="3"/>
      <c r="F170" s="39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36" s="5" customFormat="1" ht="22.95" customHeight="1">
      <c r="A171" s="3"/>
      <c r="C171" s="3"/>
      <c r="F171" s="39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</row>
    <row r="172" spans="1:36" s="5" customFormat="1" ht="22.95" customHeight="1">
      <c r="A172" s="3"/>
      <c r="C172" s="3"/>
      <c r="F172" s="39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</row>
    <row r="173" spans="1:36" s="5" customFormat="1" ht="22.95" customHeight="1">
      <c r="A173" s="3"/>
      <c r="C173" s="3"/>
      <c r="F173" s="39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  <c r="AC173" s="2"/>
      <c r="AD173" s="2"/>
      <c r="AE173" s="2"/>
    </row>
    <row r="174" spans="1:36" s="5" customFormat="1" ht="22.95" customHeight="1">
      <c r="A174" s="3"/>
      <c r="C174" s="3"/>
      <c r="F174" s="39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  <c r="AC174" s="2"/>
      <c r="AD174" s="2"/>
      <c r="AE174" s="2"/>
    </row>
    <row r="175" spans="1:36" s="5" customFormat="1" ht="22.95" customHeight="1">
      <c r="A175" s="3"/>
      <c r="C175" s="3"/>
      <c r="F175" s="39"/>
      <c r="H175" s="3"/>
      <c r="I175" s="3"/>
      <c r="J175" s="6"/>
      <c r="K175" s="6"/>
      <c r="L175" s="6"/>
      <c r="M175" s="6"/>
      <c r="V175" s="19"/>
      <c r="W175" s="19"/>
      <c r="X175" s="19"/>
      <c r="Y175" s="19"/>
      <c r="Z175" s="19"/>
      <c r="AA175" s="19"/>
      <c r="AB175" s="19"/>
      <c r="AC175" s="2"/>
      <c r="AD175" s="2"/>
      <c r="AE175" s="2"/>
      <c r="AF175" s="2"/>
      <c r="AG175" s="2"/>
      <c r="AH175" s="2"/>
      <c r="AI175" s="2"/>
      <c r="AJ175" s="2"/>
    </row>
    <row r="176" spans="1:36" s="5" customFormat="1" ht="22.95" customHeight="1">
      <c r="A176" s="3"/>
      <c r="C176" s="3"/>
      <c r="F176" s="39"/>
      <c r="H176" s="3"/>
      <c r="I176" s="3"/>
      <c r="J176" s="6"/>
      <c r="K176" s="6"/>
      <c r="L176" s="6"/>
      <c r="M176" s="6"/>
      <c r="V176" s="19"/>
      <c r="W176" s="19"/>
      <c r="X176" s="19"/>
      <c r="Y176" s="19"/>
      <c r="Z176" s="19"/>
      <c r="AA176" s="19"/>
      <c r="AB176" s="19"/>
      <c r="AC176" s="2"/>
      <c r="AD176" s="2"/>
      <c r="AE176" s="2"/>
      <c r="AF176" s="2"/>
      <c r="AG176" s="2"/>
      <c r="AH176" s="2"/>
      <c r="AI176" s="2"/>
      <c r="AJ176" s="2"/>
    </row>
    <row r="177" spans="1:36" s="5" customFormat="1" ht="22.95" customHeight="1">
      <c r="A177" s="3"/>
      <c r="C177" s="3"/>
      <c r="F177" s="39"/>
      <c r="H177" s="3"/>
      <c r="I177" s="3"/>
      <c r="J177" s="6"/>
      <c r="K177" s="6"/>
      <c r="L177" s="6"/>
      <c r="M177" s="6"/>
      <c r="V177" s="19"/>
      <c r="W177" s="19"/>
      <c r="X177" s="19"/>
      <c r="Y177" s="19"/>
      <c r="Z177" s="19"/>
      <c r="AA177" s="19"/>
      <c r="AB177" s="19"/>
      <c r="AC177" s="2"/>
      <c r="AD177" s="2"/>
      <c r="AE177" s="2"/>
      <c r="AF177" s="2"/>
      <c r="AG177" s="2"/>
      <c r="AH177" s="2"/>
      <c r="AI177" s="2"/>
      <c r="AJ177" s="2"/>
    </row>
    <row r="178" spans="1:36" s="5" customFormat="1" ht="22.95" customHeight="1">
      <c r="A178" s="3"/>
      <c r="C178" s="3"/>
      <c r="F178" s="39"/>
      <c r="H178" s="3"/>
      <c r="I178" s="3"/>
      <c r="J178" s="6"/>
      <c r="K178" s="6"/>
      <c r="L178" s="6"/>
      <c r="M178" s="6"/>
      <c r="V178" s="19"/>
      <c r="W178" s="19"/>
      <c r="X178" s="19"/>
      <c r="Y178" s="19"/>
      <c r="Z178" s="19"/>
      <c r="AA178" s="19"/>
      <c r="AB178" s="19"/>
      <c r="AC178" s="2"/>
      <c r="AD178" s="2"/>
      <c r="AE178" s="2"/>
      <c r="AF178" s="2"/>
      <c r="AG178" s="2"/>
      <c r="AH178" s="2"/>
      <c r="AI178" s="2"/>
      <c r="AJ178" s="2"/>
    </row>
    <row r="179" spans="1:36" s="5" customFormat="1" ht="22.95" customHeight="1">
      <c r="A179" s="3"/>
      <c r="C179" s="3"/>
      <c r="F179" s="39"/>
      <c r="H179" s="3"/>
      <c r="I179" s="3"/>
      <c r="J179" s="6"/>
      <c r="K179" s="6"/>
      <c r="L179" s="6"/>
      <c r="M179" s="6"/>
      <c r="V179" s="19"/>
      <c r="W179" s="19"/>
      <c r="X179" s="19"/>
      <c r="Y179" s="19"/>
      <c r="Z179" s="19"/>
      <c r="AA179" s="19"/>
      <c r="AB179" s="19"/>
      <c r="AC179" s="2"/>
      <c r="AD179" s="2"/>
      <c r="AE179" s="2"/>
      <c r="AF179" s="2"/>
      <c r="AG179" s="2"/>
      <c r="AH179" s="2"/>
      <c r="AI179" s="2"/>
      <c r="AJ179" s="2"/>
    </row>
    <row r="180" spans="1:36" s="5" customFormat="1" ht="22.95" customHeight="1">
      <c r="A180" s="3"/>
      <c r="C180" s="3"/>
      <c r="F180" s="39"/>
      <c r="H180" s="3"/>
      <c r="I180" s="3"/>
      <c r="J180" s="6"/>
      <c r="K180" s="6"/>
      <c r="L180" s="6"/>
      <c r="M180" s="6"/>
      <c r="V180" s="19"/>
      <c r="W180" s="19"/>
      <c r="X180" s="19"/>
      <c r="Y180" s="19"/>
      <c r="Z180" s="19"/>
      <c r="AA180" s="19"/>
      <c r="AB180" s="19"/>
      <c r="AC180" s="2"/>
      <c r="AD180" s="2"/>
      <c r="AE180" s="2"/>
      <c r="AF180" s="2"/>
      <c r="AG180" s="2"/>
      <c r="AH180" s="2"/>
      <c r="AI180" s="2"/>
      <c r="AJ180" s="2"/>
    </row>
    <row r="181" spans="1:36" s="5" customFormat="1" ht="22.95" customHeight="1">
      <c r="A181" s="3"/>
      <c r="C181" s="3"/>
      <c r="F181" s="39"/>
      <c r="H181" s="3"/>
      <c r="I181" s="3"/>
      <c r="J181" s="6"/>
      <c r="K181" s="6"/>
      <c r="L181" s="6"/>
      <c r="M181" s="6"/>
      <c r="V181" s="19"/>
      <c r="W181" s="19"/>
      <c r="X181" s="19"/>
      <c r="Y181" s="19"/>
      <c r="Z181" s="19"/>
      <c r="AA181" s="19"/>
      <c r="AB181" s="19"/>
      <c r="AC181" s="2"/>
      <c r="AD181" s="2"/>
      <c r="AE181" s="2"/>
      <c r="AF181" s="2"/>
      <c r="AG181" s="2"/>
      <c r="AH181" s="2"/>
      <c r="AI181" s="2"/>
      <c r="AJ181" s="2"/>
    </row>
    <row r="182" spans="1:36" s="5" customFormat="1" ht="22.95" customHeight="1">
      <c r="A182" s="3"/>
      <c r="C182" s="3"/>
      <c r="F182" s="39"/>
      <c r="H182" s="3"/>
      <c r="I182" s="3"/>
      <c r="J182" s="6"/>
      <c r="K182" s="6"/>
      <c r="L182" s="6"/>
      <c r="M182" s="6"/>
      <c r="V182" s="19"/>
      <c r="W182" s="19"/>
      <c r="X182" s="19"/>
      <c r="Y182" s="19"/>
      <c r="Z182" s="19"/>
      <c r="AA182" s="19"/>
      <c r="AB182" s="19"/>
      <c r="AC182" s="2"/>
      <c r="AD182" s="2"/>
      <c r="AE182" s="2"/>
      <c r="AF182" s="2"/>
      <c r="AG182" s="2"/>
      <c r="AH182" s="2"/>
      <c r="AI182" s="2"/>
      <c r="AJ182" s="2"/>
    </row>
    <row r="183" spans="1:36" s="5" customFormat="1" ht="22.95" customHeight="1">
      <c r="A183" s="3"/>
      <c r="C183" s="3"/>
      <c r="F183" s="39"/>
      <c r="H183" s="3"/>
      <c r="I183" s="3"/>
      <c r="J183" s="6"/>
      <c r="K183" s="6"/>
      <c r="L183" s="6"/>
      <c r="M183" s="6"/>
      <c r="V183" s="19"/>
      <c r="W183" s="19"/>
      <c r="X183" s="19"/>
      <c r="Y183" s="19"/>
      <c r="Z183" s="19"/>
      <c r="AA183" s="19"/>
      <c r="AB183" s="19"/>
      <c r="AC183" s="2"/>
      <c r="AD183" s="2"/>
      <c r="AE183" s="2"/>
      <c r="AF183" s="2"/>
      <c r="AG183" s="2"/>
      <c r="AH183" s="2"/>
      <c r="AI183" s="2"/>
      <c r="AJ183" s="2"/>
    </row>
    <row r="184" spans="1:36" s="5" customFormat="1" ht="22.95" customHeight="1">
      <c r="A184" s="3"/>
      <c r="C184" s="23"/>
      <c r="D184" s="2"/>
      <c r="E184" s="2"/>
      <c r="F184" s="40"/>
      <c r="H184" s="3"/>
      <c r="I184" s="3"/>
      <c r="J184" s="9"/>
      <c r="K184" s="2"/>
      <c r="L184" s="2"/>
      <c r="M184" s="2"/>
      <c r="N184" s="2"/>
      <c r="O184" s="2"/>
      <c r="P184" s="2"/>
      <c r="Q184" s="2"/>
      <c r="R184" s="2"/>
      <c r="S184" s="2"/>
      <c r="T184" s="2"/>
      <c r="V184" s="19"/>
      <c r="W184" s="19"/>
      <c r="X184" s="19"/>
      <c r="Y184" s="19"/>
      <c r="Z184" s="19"/>
      <c r="AA184" s="19"/>
      <c r="AB184" s="19"/>
      <c r="AC184" s="2"/>
      <c r="AD184" s="2"/>
      <c r="AE184" s="2"/>
      <c r="AF184" s="2"/>
      <c r="AG184" s="2"/>
      <c r="AH184" s="2"/>
      <c r="AI184" s="2"/>
      <c r="AJ184" s="2"/>
    </row>
    <row r="185" spans="1:36" s="5" customFormat="1" ht="22.95" customHeight="1">
      <c r="A185" s="3"/>
      <c r="C185" s="23"/>
      <c r="D185" s="2"/>
      <c r="E185" s="2"/>
      <c r="F185" s="40"/>
      <c r="H185" s="3"/>
      <c r="I185" s="3"/>
      <c r="J185" s="9"/>
      <c r="K185" s="2"/>
      <c r="L185" s="2"/>
      <c r="M185" s="2"/>
      <c r="N185" s="2"/>
      <c r="O185" s="2"/>
      <c r="P185" s="2"/>
      <c r="Q185" s="2"/>
      <c r="R185" s="2"/>
      <c r="S185" s="2"/>
      <c r="T185" s="2"/>
      <c r="V185" s="19"/>
      <c r="W185" s="19"/>
      <c r="X185" s="19"/>
      <c r="Y185" s="19"/>
      <c r="Z185" s="19"/>
      <c r="AA185" s="19"/>
      <c r="AB185" s="19"/>
      <c r="AC185" s="2"/>
      <c r="AD185" s="2"/>
      <c r="AE185" s="2"/>
      <c r="AF185" s="2"/>
      <c r="AG185" s="2"/>
      <c r="AH185" s="2"/>
      <c r="AI185" s="2"/>
      <c r="AJ185" s="2"/>
    </row>
    <row r="186" spans="1:36" s="5" customFormat="1" ht="22.95" customHeight="1">
      <c r="A186" s="3"/>
      <c r="C186" s="23"/>
      <c r="D186" s="2"/>
      <c r="E186" s="2"/>
      <c r="F186" s="40"/>
      <c r="H186" s="3"/>
      <c r="I186" s="3"/>
      <c r="J186" s="9"/>
      <c r="K186" s="2"/>
      <c r="L186" s="2"/>
      <c r="M186" s="2"/>
      <c r="N186" s="2"/>
      <c r="O186" s="2"/>
      <c r="P186" s="2"/>
      <c r="Q186" s="2"/>
      <c r="R186" s="2"/>
      <c r="S186" s="2"/>
      <c r="T186" s="2"/>
      <c r="V186" s="19"/>
      <c r="W186" s="19"/>
      <c r="X186" s="19"/>
      <c r="Y186" s="19"/>
      <c r="Z186" s="19"/>
      <c r="AA186" s="19"/>
      <c r="AB186" s="19"/>
      <c r="AC186" s="2"/>
      <c r="AD186" s="2"/>
      <c r="AE186" s="2"/>
      <c r="AF186" s="2"/>
      <c r="AG186" s="2"/>
      <c r="AH186" s="2"/>
      <c r="AI186" s="2"/>
      <c r="AJ186" s="2"/>
    </row>
    <row r="187" spans="1:36" s="5" customFormat="1" ht="22.95" customHeight="1">
      <c r="A187" s="3"/>
      <c r="C187" s="23"/>
      <c r="D187" s="2"/>
      <c r="E187" s="2"/>
      <c r="F187" s="40"/>
      <c r="H187" s="3"/>
      <c r="I187" s="3"/>
      <c r="J187" s="9"/>
      <c r="K187" s="2"/>
      <c r="L187" s="2"/>
      <c r="M187" s="2"/>
      <c r="N187" s="2"/>
      <c r="O187" s="2"/>
      <c r="P187" s="2"/>
      <c r="Q187" s="2"/>
      <c r="R187" s="2"/>
      <c r="S187" s="2"/>
      <c r="T187" s="2"/>
      <c r="V187" s="19"/>
      <c r="W187" s="19"/>
      <c r="X187" s="19"/>
      <c r="Y187" s="19"/>
      <c r="Z187" s="19"/>
      <c r="AA187" s="19"/>
      <c r="AB187" s="19"/>
      <c r="AC187" s="2"/>
      <c r="AD187" s="2"/>
      <c r="AE187" s="2"/>
      <c r="AF187" s="2"/>
      <c r="AG187" s="2"/>
      <c r="AH187" s="2"/>
      <c r="AI187" s="2"/>
      <c r="AJ187" s="2"/>
    </row>
    <row r="188" spans="1:36" s="5" customFormat="1" ht="22.95" customHeight="1">
      <c r="A188" s="3"/>
      <c r="C188" s="23"/>
      <c r="D188" s="2"/>
      <c r="E188" s="2"/>
      <c r="F188" s="40"/>
      <c r="H188" s="3"/>
      <c r="I188" s="3"/>
      <c r="J188" s="9"/>
      <c r="K188" s="2"/>
      <c r="L188" s="2"/>
      <c r="M188" s="2"/>
      <c r="N188" s="2"/>
      <c r="O188" s="2"/>
      <c r="P188" s="2"/>
      <c r="Q188" s="2"/>
      <c r="R188" s="2"/>
      <c r="S188" s="2"/>
      <c r="T188" s="2"/>
      <c r="V188" s="19"/>
      <c r="W188" s="19"/>
      <c r="X188" s="19"/>
      <c r="Y188" s="19"/>
      <c r="Z188" s="19"/>
      <c r="AA188" s="19"/>
      <c r="AB188" s="19"/>
      <c r="AC188" s="2"/>
      <c r="AD188" s="2"/>
      <c r="AE188" s="2"/>
      <c r="AF188" s="2"/>
      <c r="AG188" s="2"/>
      <c r="AH188" s="2"/>
      <c r="AI188" s="2"/>
      <c r="AJ188" s="2"/>
    </row>
    <row r="189" spans="1:36" s="5" customFormat="1" ht="22.95" customHeight="1">
      <c r="A189" s="3"/>
      <c r="C189" s="23"/>
      <c r="D189" s="2"/>
      <c r="E189" s="2"/>
      <c r="F189" s="40"/>
      <c r="H189" s="3"/>
      <c r="I189" s="3"/>
      <c r="J189" s="9"/>
      <c r="K189" s="2"/>
      <c r="L189" s="2"/>
      <c r="M189" s="2"/>
      <c r="N189" s="2"/>
      <c r="O189" s="2"/>
      <c r="P189" s="2"/>
      <c r="Q189" s="2"/>
      <c r="R189" s="2"/>
      <c r="S189" s="2"/>
      <c r="T189" s="2"/>
      <c r="V189" s="19"/>
      <c r="W189" s="19"/>
      <c r="X189" s="19"/>
      <c r="Y189" s="19"/>
      <c r="Z189" s="19"/>
      <c r="AA189" s="19"/>
      <c r="AB189" s="19"/>
      <c r="AC189" s="2"/>
      <c r="AD189" s="2"/>
      <c r="AE189" s="2"/>
      <c r="AF189" s="2"/>
      <c r="AG189" s="2"/>
      <c r="AH189" s="2"/>
      <c r="AI189" s="2"/>
      <c r="AJ189" s="2"/>
    </row>
    <row r="190" spans="1:36" s="5" customFormat="1" ht="22.95" customHeight="1">
      <c r="A190" s="3"/>
      <c r="C190" s="23"/>
      <c r="D190" s="2"/>
      <c r="E190" s="2"/>
      <c r="F190" s="40"/>
      <c r="H190" s="3"/>
      <c r="I190" s="3"/>
      <c r="J190" s="9"/>
      <c r="K190" s="2"/>
      <c r="L190" s="2"/>
      <c r="M190" s="2"/>
      <c r="N190" s="2"/>
      <c r="O190" s="2"/>
      <c r="P190" s="2"/>
      <c r="Q190" s="2"/>
      <c r="R190" s="2"/>
      <c r="S190" s="2"/>
      <c r="T190" s="2"/>
      <c r="V190" s="19"/>
      <c r="W190" s="19"/>
      <c r="X190" s="19"/>
      <c r="Y190" s="19"/>
      <c r="Z190" s="19"/>
      <c r="AA190" s="19"/>
      <c r="AB190" s="19"/>
      <c r="AC190" s="2"/>
      <c r="AD190" s="2"/>
      <c r="AE190" s="2"/>
      <c r="AF190" s="2"/>
      <c r="AG190" s="2"/>
      <c r="AH190" s="2"/>
      <c r="AI190" s="2"/>
      <c r="AJ190" s="2"/>
    </row>
  </sheetData>
  <autoFilter ref="A2:AV111" xr:uid="{5D6DC474-EFD6-4DB3-90E7-1F848AD7364F}">
    <filterColumn colId="6">
      <filters>
        <filter val="Airport Living"/>
        <filter val="อาคารairport lodge"/>
        <filter val="อาคารแกรนด์ แอร์พอร์ต"/>
        <filter val="อาคารเดอะริส"/>
        <filter val="อาคารพาร์ควิล"/>
      </filters>
    </filterColumn>
  </autoFilter>
  <mergeCells count="19">
    <mergeCell ref="A1:AB1"/>
    <mergeCell ref="V8:W8"/>
    <mergeCell ref="V9:W9"/>
    <mergeCell ref="V3:W3"/>
    <mergeCell ref="V4:W4"/>
    <mergeCell ref="V5:W5"/>
    <mergeCell ref="V7:W7"/>
    <mergeCell ref="V6:W6"/>
    <mergeCell ref="V21:AB21"/>
    <mergeCell ref="V17:W17"/>
    <mergeCell ref="V19:W19"/>
    <mergeCell ref="V18:W18"/>
    <mergeCell ref="V16:W16"/>
    <mergeCell ref="V15:W15"/>
    <mergeCell ref="V10:W10"/>
    <mergeCell ref="V11:W11"/>
    <mergeCell ref="V12:W12"/>
    <mergeCell ref="V13:W13"/>
    <mergeCell ref="V14:W14"/>
  </mergeCells>
  <dataValidations count="1">
    <dataValidation type="list" allowBlank="1" showErrorMessage="1" sqref="H33:H111 H3:H31" xr:uid="{4B0A5CB5-3F7B-46C9-BFE7-3077D7FEF643}">
      <formula1>Service_Model</formula1>
    </dataValidation>
  </dataValidations>
  <pageMargins left="0.31496062992125984" right="0.31496062992125984" top="0.35433070866141736" bottom="0.35433070866141736" header="0.31496062992125984" footer="0.31496062992125984"/>
  <pageSetup scale="3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EFC7F-C92D-4AC0-AE52-E511EEB774B3}">
  <dimension ref="A1:AC174"/>
  <sheetViews>
    <sheetView topLeftCell="A85" zoomScale="60" zoomScaleNormal="60" workbookViewId="0">
      <selection activeCell="I67" sqref="I67"/>
    </sheetView>
  </sheetViews>
  <sheetFormatPr defaultColWidth="8.88671875" defaultRowHeight="23.4" customHeight="1"/>
  <cols>
    <col min="1" max="1" width="5.33203125" style="19" customWidth="1"/>
    <col min="2" max="2" width="10.109375" style="19" bestFit="1" customWidth="1"/>
    <col min="3" max="3" width="10.6640625" style="19" bestFit="1" customWidth="1"/>
    <col min="4" max="4" width="14.109375" style="19" bestFit="1" customWidth="1"/>
    <col min="5" max="5" width="41.33203125" style="19" bestFit="1" customWidth="1"/>
    <col min="6" max="6" width="24.33203125" style="19" bestFit="1" customWidth="1"/>
    <col min="7" max="7" width="22.33203125" style="19" bestFit="1" customWidth="1"/>
    <col min="8" max="8" width="15.44140625" style="20" bestFit="1" customWidth="1"/>
    <col min="9" max="9" width="14.44140625" style="19" bestFit="1" customWidth="1"/>
    <col min="10" max="10" width="12" style="21" bestFit="1" customWidth="1"/>
    <col min="11" max="11" width="9.33203125" style="19" bestFit="1" customWidth="1"/>
    <col min="12" max="12" width="12" style="19" bestFit="1" customWidth="1"/>
    <col min="13" max="13" width="11.33203125" style="19" bestFit="1" customWidth="1"/>
    <col min="14" max="14" width="9" style="19" bestFit="1" customWidth="1"/>
    <col min="15" max="15" width="21.44140625" style="20" bestFit="1" customWidth="1"/>
    <col min="16" max="16" width="5" style="19" bestFit="1" customWidth="1"/>
    <col min="17" max="17" width="12.33203125" style="19" bestFit="1" customWidth="1"/>
    <col min="18" max="18" width="10.33203125" style="19" bestFit="1" customWidth="1"/>
    <col min="19" max="19" width="11" style="19" bestFit="1" customWidth="1"/>
    <col min="20" max="20" width="10" style="19" bestFit="1" customWidth="1"/>
    <col min="21" max="21" width="1.5546875" style="19" customWidth="1"/>
    <col min="22" max="22" width="4.44140625" style="19" bestFit="1" customWidth="1"/>
    <col min="23" max="23" width="31.44140625" style="19" bestFit="1" customWidth="1"/>
    <col min="24" max="24" width="21.6640625" style="19" bestFit="1" customWidth="1"/>
    <col min="25" max="25" width="13.109375" style="19" bestFit="1" customWidth="1"/>
    <col min="26" max="26" width="8.33203125" style="19" bestFit="1" customWidth="1"/>
    <col min="27" max="27" width="10.33203125" style="19" bestFit="1" customWidth="1"/>
    <col min="28" max="28" width="11.109375" style="19" bestFit="1" customWidth="1"/>
    <col min="29" max="29" width="8.88671875" style="2"/>
    <col min="30" max="16384" width="8.88671875" style="19"/>
  </cols>
  <sheetData>
    <row r="1" spans="1:28" s="43" customFormat="1" ht="36" customHeight="1">
      <c r="A1" s="422" t="s">
        <v>61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</row>
    <row r="2" spans="1:28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117" t="s">
        <v>4</v>
      </c>
      <c r="F2" s="27" t="s">
        <v>55</v>
      </c>
      <c r="G2" s="15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8" s="104" customFormat="1" ht="22.95" customHeight="1">
      <c r="A3" s="73">
        <v>1</v>
      </c>
      <c r="B3" s="124">
        <v>243631</v>
      </c>
      <c r="C3" s="61" t="s">
        <v>100</v>
      </c>
      <c r="D3" s="171" t="s">
        <v>198</v>
      </c>
      <c r="E3" s="61" t="s">
        <v>313</v>
      </c>
      <c r="F3" s="61" t="s">
        <v>417</v>
      </c>
      <c r="G3" s="72" t="s">
        <v>103</v>
      </c>
      <c r="H3" s="144" t="s">
        <v>71</v>
      </c>
      <c r="I3" s="72" t="s">
        <v>481</v>
      </c>
      <c r="J3" s="62">
        <v>299</v>
      </c>
      <c r="K3" s="78">
        <f t="shared" ref="K3:K66" si="0">L3-J3</f>
        <v>20.930000000000007</v>
      </c>
      <c r="L3" s="79">
        <f t="shared" ref="L3:L66" si="1">J3*1.07</f>
        <v>319.93</v>
      </c>
      <c r="M3" s="62">
        <v>609</v>
      </c>
      <c r="N3" s="59"/>
      <c r="O3" s="59" t="s">
        <v>91</v>
      </c>
      <c r="Q3" s="105">
        <f>J3*70/100</f>
        <v>209.3</v>
      </c>
      <c r="R3" s="105">
        <f>Q3-(Q3*50/100)</f>
        <v>104.65</v>
      </c>
      <c r="S3" s="105">
        <f>Q3-(Q3*80/100)</f>
        <v>41.860000000000014</v>
      </c>
      <c r="T3" s="105">
        <f>Q3-(Q3*70/100)</f>
        <v>62.79000000000002</v>
      </c>
      <c r="V3" s="421" t="s">
        <v>20</v>
      </c>
      <c r="W3" s="421"/>
      <c r="X3" s="22">
        <f>SUM(Q107)</f>
        <v>28489.299999999952</v>
      </c>
      <c r="Y3" s="125"/>
      <c r="Z3" s="125"/>
      <c r="AA3" s="125"/>
      <c r="AB3" s="125"/>
    </row>
    <row r="4" spans="1:28" s="104" customFormat="1" ht="22.95" customHeight="1">
      <c r="A4" s="73">
        <v>2</v>
      </c>
      <c r="B4" s="124">
        <v>243640</v>
      </c>
      <c r="C4" s="61" t="s">
        <v>100</v>
      </c>
      <c r="D4" s="171" t="s">
        <v>236</v>
      </c>
      <c r="E4" s="68" t="s">
        <v>351</v>
      </c>
      <c r="F4" s="61" t="s">
        <v>455</v>
      </c>
      <c r="G4" s="72" t="s">
        <v>519</v>
      </c>
      <c r="H4" s="144" t="s">
        <v>71</v>
      </c>
      <c r="I4" s="72" t="s">
        <v>479</v>
      </c>
      <c r="J4" s="62">
        <v>599</v>
      </c>
      <c r="K4" s="78">
        <f t="shared" si="0"/>
        <v>41.930000000000064</v>
      </c>
      <c r="L4" s="79">
        <f t="shared" si="1"/>
        <v>640.93000000000006</v>
      </c>
      <c r="M4" s="62">
        <v>919</v>
      </c>
      <c r="N4" s="59"/>
      <c r="O4" s="59" t="s">
        <v>91</v>
      </c>
      <c r="Q4" s="105">
        <f t="shared" ref="Q4:Q41" si="2">J4*70/100</f>
        <v>419.3</v>
      </c>
      <c r="R4" s="105">
        <f t="shared" ref="R4:R41" si="3">Q4-(Q4*50/100)</f>
        <v>209.65</v>
      </c>
      <c r="S4" s="105">
        <f t="shared" ref="S4:S41" si="4">Q4-(Q4*80/100)</f>
        <v>83.860000000000014</v>
      </c>
      <c r="T4" s="105">
        <f t="shared" ref="T4:T41" si="5">Q4-(Q4*70/100)</f>
        <v>125.79000000000002</v>
      </c>
      <c r="V4" s="421" t="s">
        <v>21</v>
      </c>
      <c r="W4" s="421"/>
      <c r="X4" s="22">
        <f>SUM(R107)</f>
        <v>14244.649999999976</v>
      </c>
      <c r="Y4" s="125"/>
      <c r="Z4" s="125"/>
      <c r="AA4" s="125"/>
      <c r="AB4" s="125"/>
    </row>
    <row r="5" spans="1:28" s="104" customFormat="1" ht="22.95" customHeight="1">
      <c r="A5" s="73">
        <v>3</v>
      </c>
      <c r="B5" s="124">
        <v>243640</v>
      </c>
      <c r="C5" s="61" t="s">
        <v>1022</v>
      </c>
      <c r="D5" s="171" t="s">
        <v>1023</v>
      </c>
      <c r="E5" s="68" t="s">
        <v>1050</v>
      </c>
      <c r="F5" s="61" t="s">
        <v>1077</v>
      </c>
      <c r="G5" s="72" t="s">
        <v>1178</v>
      </c>
      <c r="H5" s="144" t="s">
        <v>71</v>
      </c>
      <c r="I5" s="72" t="s">
        <v>479</v>
      </c>
      <c r="J5" s="62">
        <v>450</v>
      </c>
      <c r="K5" s="78">
        <f t="shared" si="0"/>
        <v>31.5</v>
      </c>
      <c r="L5" s="79">
        <f t="shared" si="1"/>
        <v>481.5</v>
      </c>
      <c r="M5" s="62">
        <v>481.5</v>
      </c>
      <c r="N5" s="59"/>
      <c r="O5" s="59" t="s">
        <v>91</v>
      </c>
      <c r="Q5" s="105">
        <f t="shared" si="2"/>
        <v>315</v>
      </c>
      <c r="R5" s="105">
        <f t="shared" si="3"/>
        <v>157.5</v>
      </c>
      <c r="S5" s="105">
        <f t="shared" si="4"/>
        <v>63</v>
      </c>
      <c r="T5" s="105">
        <f t="shared" si="5"/>
        <v>94.5</v>
      </c>
      <c r="V5" s="427" t="s">
        <v>22</v>
      </c>
      <c r="W5" s="427"/>
      <c r="X5" s="24">
        <f>X4*25/100</f>
        <v>3561.162499999994</v>
      </c>
      <c r="Y5" s="125"/>
      <c r="Z5" s="125"/>
      <c r="AA5" s="125"/>
      <c r="AB5" s="125"/>
    </row>
    <row r="6" spans="1:28" s="104" customFormat="1" ht="22.95" customHeight="1">
      <c r="A6" s="73">
        <v>4</v>
      </c>
      <c r="B6" s="124">
        <v>243650</v>
      </c>
      <c r="C6" s="68" t="s">
        <v>1019</v>
      </c>
      <c r="D6" s="171" t="s">
        <v>874</v>
      </c>
      <c r="E6" s="68" t="s">
        <v>948</v>
      </c>
      <c r="F6" s="61" t="s">
        <v>1078</v>
      </c>
      <c r="G6" s="69" t="s">
        <v>1020</v>
      </c>
      <c r="H6" s="145" t="s">
        <v>71</v>
      </c>
      <c r="I6" s="118" t="s">
        <v>72</v>
      </c>
      <c r="J6" s="118">
        <v>399</v>
      </c>
      <c r="K6" s="120">
        <f t="shared" si="0"/>
        <v>27.930000000000007</v>
      </c>
      <c r="L6" s="69">
        <f t="shared" si="1"/>
        <v>426.93</v>
      </c>
      <c r="M6" s="118">
        <v>426.93</v>
      </c>
      <c r="N6" s="59"/>
      <c r="O6" s="121" t="s">
        <v>91</v>
      </c>
      <c r="Q6" s="105">
        <f t="shared" si="2"/>
        <v>279.3</v>
      </c>
      <c r="R6" s="105">
        <f t="shared" si="3"/>
        <v>139.65</v>
      </c>
      <c r="S6" s="105">
        <f t="shared" si="4"/>
        <v>55.860000000000014</v>
      </c>
      <c r="T6" s="105">
        <f t="shared" si="5"/>
        <v>83.79000000000002</v>
      </c>
      <c r="V6" s="427" t="s">
        <v>49</v>
      </c>
      <c r="W6" s="427"/>
      <c r="X6" s="24">
        <f>X4*25/100</f>
        <v>3561.162499999994</v>
      </c>
      <c r="Y6" s="125"/>
      <c r="Z6" s="125"/>
      <c r="AA6" s="125"/>
      <c r="AB6" s="125"/>
    </row>
    <row r="7" spans="1:28" s="104" customFormat="1" ht="22.95" customHeight="1">
      <c r="A7" s="73">
        <v>5</v>
      </c>
      <c r="B7" s="124">
        <v>243652</v>
      </c>
      <c r="C7" s="68" t="s">
        <v>269</v>
      </c>
      <c r="D7" s="171" t="s">
        <v>875</v>
      </c>
      <c r="E7" s="68" t="s">
        <v>949</v>
      </c>
      <c r="F7" s="61" t="s">
        <v>1079</v>
      </c>
      <c r="G7" s="69" t="s">
        <v>103</v>
      </c>
      <c r="H7" s="145" t="s">
        <v>71</v>
      </c>
      <c r="I7" s="118" t="s">
        <v>81</v>
      </c>
      <c r="J7" s="118">
        <v>399</v>
      </c>
      <c r="K7" s="120">
        <f t="shared" si="0"/>
        <v>27.930000000000007</v>
      </c>
      <c r="L7" s="69">
        <f t="shared" si="1"/>
        <v>426.93</v>
      </c>
      <c r="M7" s="118">
        <v>533.92999999999995</v>
      </c>
      <c r="N7" s="59"/>
      <c r="O7" s="121" t="s">
        <v>91</v>
      </c>
      <c r="Q7" s="105">
        <f t="shared" si="2"/>
        <v>279.3</v>
      </c>
      <c r="R7" s="105">
        <f t="shared" si="3"/>
        <v>139.65</v>
      </c>
      <c r="S7" s="105">
        <f t="shared" si="4"/>
        <v>55.860000000000014</v>
      </c>
      <c r="T7" s="105">
        <f t="shared" si="5"/>
        <v>83.79000000000002</v>
      </c>
      <c r="V7" s="427" t="s">
        <v>23</v>
      </c>
      <c r="W7" s="427"/>
      <c r="X7" s="24">
        <f>X4*25/100</f>
        <v>3561.162499999994</v>
      </c>
      <c r="Y7" s="125"/>
      <c r="Z7" s="125"/>
      <c r="AA7" s="125"/>
      <c r="AB7" s="125"/>
    </row>
    <row r="8" spans="1:28" s="104" customFormat="1" ht="22.95" customHeight="1">
      <c r="A8" s="73">
        <v>6</v>
      </c>
      <c r="B8" s="124">
        <v>243652</v>
      </c>
      <c r="C8" s="68" t="s">
        <v>269</v>
      </c>
      <c r="D8" s="171" t="s">
        <v>876</v>
      </c>
      <c r="E8" s="68" t="s">
        <v>950</v>
      </c>
      <c r="F8" s="61" t="s">
        <v>1080</v>
      </c>
      <c r="G8" s="69" t="s">
        <v>103</v>
      </c>
      <c r="H8" s="145" t="s">
        <v>71</v>
      </c>
      <c r="I8" s="118" t="s">
        <v>104</v>
      </c>
      <c r="J8" s="118">
        <v>299</v>
      </c>
      <c r="K8" s="120">
        <f t="shared" si="0"/>
        <v>20.930000000000007</v>
      </c>
      <c r="L8" s="69">
        <f t="shared" si="1"/>
        <v>319.93</v>
      </c>
      <c r="M8" s="118">
        <v>426.93</v>
      </c>
      <c r="N8" s="59"/>
      <c r="O8" s="71" t="s">
        <v>855</v>
      </c>
      <c r="Q8" s="105">
        <f t="shared" si="2"/>
        <v>209.3</v>
      </c>
      <c r="R8" s="105">
        <f t="shared" si="3"/>
        <v>104.65</v>
      </c>
      <c r="S8" s="105">
        <f t="shared" si="4"/>
        <v>41.860000000000014</v>
      </c>
      <c r="T8" s="105">
        <f t="shared" si="5"/>
        <v>62.79000000000002</v>
      </c>
      <c r="V8" s="427" t="s">
        <v>24</v>
      </c>
      <c r="W8" s="427"/>
      <c r="X8" s="24">
        <f>X4*20/100</f>
        <v>2848.9299999999953</v>
      </c>
      <c r="Y8" s="125"/>
      <c r="Z8" s="125"/>
      <c r="AA8" s="125"/>
      <c r="AB8" s="125"/>
    </row>
    <row r="9" spans="1:28" s="104" customFormat="1" ht="22.95" customHeight="1">
      <c r="A9" s="73">
        <v>7</v>
      </c>
      <c r="B9" s="124">
        <v>243654</v>
      </c>
      <c r="C9" s="68" t="s">
        <v>269</v>
      </c>
      <c r="D9" s="171" t="s">
        <v>877</v>
      </c>
      <c r="E9" s="68" t="s">
        <v>951</v>
      </c>
      <c r="F9" s="61" t="s">
        <v>1081</v>
      </c>
      <c r="G9" s="69" t="s">
        <v>103</v>
      </c>
      <c r="H9" s="145" t="s">
        <v>71</v>
      </c>
      <c r="I9" s="118" t="s">
        <v>104</v>
      </c>
      <c r="J9" s="118">
        <v>299</v>
      </c>
      <c r="K9" s="120">
        <f t="shared" si="0"/>
        <v>20.930000000000007</v>
      </c>
      <c r="L9" s="69">
        <f t="shared" si="1"/>
        <v>319.93</v>
      </c>
      <c r="M9" s="118">
        <v>426.93</v>
      </c>
      <c r="N9" s="59"/>
      <c r="O9" s="121" t="s">
        <v>91</v>
      </c>
      <c r="Q9" s="105">
        <f t="shared" si="2"/>
        <v>209.3</v>
      </c>
      <c r="R9" s="105">
        <f t="shared" si="3"/>
        <v>104.65</v>
      </c>
      <c r="S9" s="105">
        <f t="shared" si="4"/>
        <v>41.860000000000014</v>
      </c>
      <c r="T9" s="105">
        <f t="shared" si="5"/>
        <v>62.79000000000002</v>
      </c>
      <c r="V9" s="427" t="s">
        <v>25</v>
      </c>
      <c r="W9" s="427"/>
      <c r="X9" s="24">
        <f>X4*5/100</f>
        <v>712.23249999999882</v>
      </c>
      <c r="Y9" s="125"/>
      <c r="Z9" s="125"/>
      <c r="AA9" s="125"/>
      <c r="AB9" s="125"/>
    </row>
    <row r="10" spans="1:28" s="104" customFormat="1" ht="22.95" customHeight="1">
      <c r="A10" s="73">
        <v>8</v>
      </c>
      <c r="B10" s="124">
        <v>243655</v>
      </c>
      <c r="C10" s="68" t="s">
        <v>95</v>
      </c>
      <c r="D10" s="171" t="s">
        <v>878</v>
      </c>
      <c r="E10" s="68" t="s">
        <v>952</v>
      </c>
      <c r="F10" s="61" t="s">
        <v>1082</v>
      </c>
      <c r="G10" s="69" t="s">
        <v>98</v>
      </c>
      <c r="H10" s="145" t="s">
        <v>71</v>
      </c>
      <c r="I10" s="118" t="s">
        <v>99</v>
      </c>
      <c r="J10" s="118">
        <v>399</v>
      </c>
      <c r="K10" s="120">
        <f t="shared" si="0"/>
        <v>27.930000000000007</v>
      </c>
      <c r="L10" s="69">
        <f t="shared" si="1"/>
        <v>426.93</v>
      </c>
      <c r="M10" s="118">
        <v>768.48</v>
      </c>
      <c r="N10" s="59"/>
      <c r="O10" s="121" t="s">
        <v>91</v>
      </c>
      <c r="Q10" s="105">
        <f t="shared" si="2"/>
        <v>279.3</v>
      </c>
      <c r="R10" s="105">
        <f t="shared" si="3"/>
        <v>139.65</v>
      </c>
      <c r="S10" s="105">
        <f t="shared" si="4"/>
        <v>55.860000000000014</v>
      </c>
      <c r="T10" s="105">
        <f t="shared" si="5"/>
        <v>83.79000000000002</v>
      </c>
      <c r="V10" s="421" t="s">
        <v>26</v>
      </c>
      <c r="W10" s="421"/>
      <c r="X10" s="22">
        <f>SUM(S107)</f>
        <v>5697.8599999999979</v>
      </c>
      <c r="Y10" s="125"/>
      <c r="Z10" s="125"/>
      <c r="AA10" s="125"/>
      <c r="AB10" s="125"/>
    </row>
    <row r="11" spans="1:28" s="104" customFormat="1" ht="22.95" customHeight="1">
      <c r="A11" s="73">
        <v>9</v>
      </c>
      <c r="B11" s="124">
        <v>243663</v>
      </c>
      <c r="C11" s="61" t="s">
        <v>1022</v>
      </c>
      <c r="D11" s="172" t="s">
        <v>1024</v>
      </c>
      <c r="E11" s="61" t="s">
        <v>1051</v>
      </c>
      <c r="F11" s="61" t="s">
        <v>1083</v>
      </c>
      <c r="G11" s="69" t="s">
        <v>1178</v>
      </c>
      <c r="H11" s="145" t="s">
        <v>71</v>
      </c>
      <c r="I11" s="118" t="s">
        <v>104</v>
      </c>
      <c r="J11" s="118">
        <v>150</v>
      </c>
      <c r="K11" s="120">
        <f t="shared" si="0"/>
        <v>10.5</v>
      </c>
      <c r="L11" s="69">
        <f t="shared" si="1"/>
        <v>160.5</v>
      </c>
      <c r="M11" s="118">
        <v>160.5</v>
      </c>
      <c r="N11" s="59"/>
      <c r="O11" s="121" t="s">
        <v>91</v>
      </c>
      <c r="Q11" s="105">
        <f t="shared" si="2"/>
        <v>105</v>
      </c>
      <c r="R11" s="105">
        <f t="shared" si="3"/>
        <v>52.5</v>
      </c>
      <c r="S11" s="105">
        <f t="shared" si="4"/>
        <v>21</v>
      </c>
      <c r="T11" s="105">
        <f t="shared" si="5"/>
        <v>31.5</v>
      </c>
      <c r="V11" s="427" t="s">
        <v>27</v>
      </c>
      <c r="W11" s="427"/>
      <c r="X11" s="24">
        <f>SUM(X10)</f>
        <v>5697.8599999999979</v>
      </c>
      <c r="Y11" s="125"/>
      <c r="Z11" s="125"/>
      <c r="AA11" s="125"/>
      <c r="AB11" s="125"/>
    </row>
    <row r="12" spans="1:28" s="104" customFormat="1" ht="22.95" customHeight="1">
      <c r="A12" s="73">
        <v>10</v>
      </c>
      <c r="B12" s="124">
        <v>243665</v>
      </c>
      <c r="C12" s="68" t="s">
        <v>113</v>
      </c>
      <c r="D12" s="171" t="s">
        <v>1025</v>
      </c>
      <c r="E12" s="68" t="s">
        <v>1052</v>
      </c>
      <c r="F12" s="61" t="s">
        <v>1084</v>
      </c>
      <c r="G12" s="69" t="s">
        <v>1179</v>
      </c>
      <c r="H12" s="145" t="s">
        <v>71</v>
      </c>
      <c r="I12" s="69" t="s">
        <v>72</v>
      </c>
      <c r="J12" s="118">
        <v>399</v>
      </c>
      <c r="K12" s="118">
        <f t="shared" si="0"/>
        <v>27.930000000000007</v>
      </c>
      <c r="L12" s="118">
        <f t="shared" si="1"/>
        <v>426.93</v>
      </c>
      <c r="M12" s="118">
        <v>426.93</v>
      </c>
      <c r="N12" s="59"/>
      <c r="O12" s="71" t="s">
        <v>23</v>
      </c>
      <c r="Q12" s="105">
        <f t="shared" si="2"/>
        <v>279.3</v>
      </c>
      <c r="R12" s="105">
        <f t="shared" si="3"/>
        <v>139.65</v>
      </c>
      <c r="S12" s="105">
        <f t="shared" si="4"/>
        <v>55.860000000000014</v>
      </c>
      <c r="T12" s="105">
        <f t="shared" si="5"/>
        <v>83.79000000000002</v>
      </c>
      <c r="V12" s="421" t="s">
        <v>28</v>
      </c>
      <c r="W12" s="421"/>
      <c r="X12" s="22">
        <f>SUM(T107)</f>
        <v>8546.7900000000009</v>
      </c>
      <c r="Y12" s="125"/>
      <c r="Z12" s="125"/>
      <c r="AA12" s="125"/>
      <c r="AB12" s="125"/>
    </row>
    <row r="13" spans="1:28" s="104" customFormat="1" ht="22.95" customHeight="1">
      <c r="A13" s="73">
        <v>11</v>
      </c>
      <c r="B13" s="124">
        <v>243674</v>
      </c>
      <c r="C13" s="68" t="s">
        <v>73</v>
      </c>
      <c r="D13" s="171" t="s">
        <v>879</v>
      </c>
      <c r="E13" s="68" t="s">
        <v>953</v>
      </c>
      <c r="F13" s="126" t="s">
        <v>1085</v>
      </c>
      <c r="G13" s="69" t="s">
        <v>1021</v>
      </c>
      <c r="H13" s="145" t="s">
        <v>86</v>
      </c>
      <c r="I13" s="69" t="s">
        <v>487</v>
      </c>
      <c r="J13" s="118">
        <v>399</v>
      </c>
      <c r="K13" s="118">
        <f t="shared" si="0"/>
        <v>27.930000000000007</v>
      </c>
      <c r="L13" s="118">
        <f t="shared" si="1"/>
        <v>426.93</v>
      </c>
      <c r="M13" s="118">
        <v>426.9</v>
      </c>
      <c r="N13" s="59"/>
      <c r="O13" s="71" t="s">
        <v>23</v>
      </c>
      <c r="Q13" s="105">
        <f t="shared" si="2"/>
        <v>279.3</v>
      </c>
      <c r="R13" s="105">
        <f t="shared" si="3"/>
        <v>139.65</v>
      </c>
      <c r="S13" s="105">
        <f t="shared" si="4"/>
        <v>55.860000000000014</v>
      </c>
      <c r="T13" s="105">
        <f t="shared" si="5"/>
        <v>83.79000000000002</v>
      </c>
      <c r="V13" s="427" t="s">
        <v>22</v>
      </c>
      <c r="W13" s="427"/>
      <c r="X13" s="24">
        <f>SUM(T66)</f>
        <v>83.79000000000002</v>
      </c>
      <c r="Y13" s="125"/>
      <c r="Z13" s="125"/>
      <c r="AA13" s="125"/>
      <c r="AB13" s="125"/>
    </row>
    <row r="14" spans="1:28" s="104" customFormat="1" ht="22.95" customHeight="1">
      <c r="A14" s="73">
        <v>12</v>
      </c>
      <c r="B14" s="124">
        <v>243676</v>
      </c>
      <c r="C14" s="68" t="s">
        <v>68</v>
      </c>
      <c r="D14" s="171" t="s">
        <v>880</v>
      </c>
      <c r="E14" s="68" t="s">
        <v>954</v>
      </c>
      <c r="F14" s="126" t="s">
        <v>1086</v>
      </c>
      <c r="G14" s="69" t="s">
        <v>850</v>
      </c>
      <c r="H14" s="145" t="s">
        <v>71</v>
      </c>
      <c r="I14" s="69" t="s">
        <v>484</v>
      </c>
      <c r="J14" s="118">
        <v>299</v>
      </c>
      <c r="K14" s="118">
        <f t="shared" si="0"/>
        <v>20.930000000000007</v>
      </c>
      <c r="L14" s="118">
        <f t="shared" si="1"/>
        <v>319.93</v>
      </c>
      <c r="M14" s="118">
        <v>319.93</v>
      </c>
      <c r="N14" s="59"/>
      <c r="O14" s="71" t="s">
        <v>110</v>
      </c>
      <c r="Q14" s="105">
        <f t="shared" si="2"/>
        <v>209.3</v>
      </c>
      <c r="R14" s="105">
        <f t="shared" si="3"/>
        <v>104.65</v>
      </c>
      <c r="S14" s="105">
        <f t="shared" si="4"/>
        <v>41.860000000000014</v>
      </c>
      <c r="T14" s="105">
        <f t="shared" si="5"/>
        <v>62.79000000000002</v>
      </c>
      <c r="V14" s="427" t="s">
        <v>23</v>
      </c>
      <c r="W14" s="427"/>
      <c r="X14" s="24">
        <f>SUM(T12,T13,T15:T19,T23:T25,T27,T36,T42,T50,T53,T57:T59,T61:T62,T65,T75,T77,T82)</f>
        <v>2052.9599999999996</v>
      </c>
      <c r="Y14" s="125"/>
      <c r="Z14" s="125"/>
      <c r="AA14" s="125"/>
      <c r="AB14" s="125"/>
    </row>
    <row r="15" spans="1:28" s="104" customFormat="1" ht="22.95" customHeight="1">
      <c r="A15" s="73">
        <v>13</v>
      </c>
      <c r="B15" s="124">
        <v>243676</v>
      </c>
      <c r="C15" s="68" t="s">
        <v>630</v>
      </c>
      <c r="D15" s="171" t="s">
        <v>881</v>
      </c>
      <c r="E15" s="68" t="s">
        <v>955</v>
      </c>
      <c r="F15" s="126" t="s">
        <v>1087</v>
      </c>
      <c r="G15" s="69" t="s">
        <v>1180</v>
      </c>
      <c r="H15" s="145" t="s">
        <v>71</v>
      </c>
      <c r="I15" s="69" t="s">
        <v>487</v>
      </c>
      <c r="J15" s="118">
        <v>399</v>
      </c>
      <c r="K15" s="118">
        <f t="shared" si="0"/>
        <v>27.930000000000007</v>
      </c>
      <c r="L15" s="118">
        <f t="shared" si="1"/>
        <v>426.93</v>
      </c>
      <c r="M15" s="118">
        <v>427</v>
      </c>
      <c r="N15" s="59"/>
      <c r="O15" s="71" t="s">
        <v>23</v>
      </c>
      <c r="Q15" s="105">
        <f t="shared" si="2"/>
        <v>279.3</v>
      </c>
      <c r="R15" s="105">
        <f t="shared" si="3"/>
        <v>139.65</v>
      </c>
      <c r="S15" s="105">
        <f t="shared" si="4"/>
        <v>55.860000000000014</v>
      </c>
      <c r="T15" s="105">
        <f t="shared" si="5"/>
        <v>83.79000000000002</v>
      </c>
      <c r="V15" s="427" t="s">
        <v>24</v>
      </c>
      <c r="W15" s="427"/>
      <c r="X15" s="24">
        <f>SUM(T14,T22,T28,T30:T35,T39,T45:T47,T52,T54,T64,T69,T71:T72,T84:T85,T91:T93,T97,T99,T101:T103,T105)</f>
        <v>2429.6999999999994</v>
      </c>
      <c r="Y15" s="125"/>
      <c r="Z15" s="125"/>
      <c r="AA15" s="125"/>
      <c r="AB15" s="125"/>
    </row>
    <row r="16" spans="1:28" s="104" customFormat="1" ht="22.95" customHeight="1">
      <c r="A16" s="73">
        <v>14</v>
      </c>
      <c r="B16" s="124">
        <v>243676</v>
      </c>
      <c r="C16" s="68" t="s">
        <v>68</v>
      </c>
      <c r="D16" s="171" t="s">
        <v>882</v>
      </c>
      <c r="E16" s="68" t="s">
        <v>956</v>
      </c>
      <c r="F16" s="126" t="s">
        <v>1088</v>
      </c>
      <c r="G16" s="146" t="s">
        <v>1181</v>
      </c>
      <c r="H16" s="147" t="s">
        <v>86</v>
      </c>
      <c r="I16" s="146" t="s">
        <v>487</v>
      </c>
      <c r="J16" s="135">
        <v>399</v>
      </c>
      <c r="K16" s="135">
        <f t="shared" si="0"/>
        <v>27.930000000000007</v>
      </c>
      <c r="L16" s="135">
        <f t="shared" si="1"/>
        <v>426.93</v>
      </c>
      <c r="M16" s="135">
        <v>426.93</v>
      </c>
      <c r="N16" s="59"/>
      <c r="O16" s="148" t="s">
        <v>23</v>
      </c>
      <c r="Q16" s="105">
        <f t="shared" si="2"/>
        <v>279.3</v>
      </c>
      <c r="R16" s="105">
        <f t="shared" si="3"/>
        <v>139.65</v>
      </c>
      <c r="S16" s="105">
        <f t="shared" si="4"/>
        <v>55.860000000000014</v>
      </c>
      <c r="T16" s="105">
        <f t="shared" si="5"/>
        <v>83.79000000000002</v>
      </c>
      <c r="V16" s="427" t="s">
        <v>25</v>
      </c>
      <c r="W16" s="427"/>
      <c r="X16" s="24">
        <f>SUM(T26,T76,T87,T88)</f>
        <v>335.16000000000008</v>
      </c>
      <c r="Y16" s="125"/>
      <c r="Z16" s="125"/>
      <c r="AA16" s="125"/>
      <c r="AB16" s="125"/>
    </row>
    <row r="17" spans="1:28" s="104" customFormat="1" ht="22.95" customHeight="1">
      <c r="A17" s="73">
        <v>15</v>
      </c>
      <c r="B17" s="124">
        <v>243677</v>
      </c>
      <c r="C17" s="68" t="s">
        <v>630</v>
      </c>
      <c r="D17" s="171" t="s">
        <v>883</v>
      </c>
      <c r="E17" s="68" t="s">
        <v>957</v>
      </c>
      <c r="F17" s="126" t="s">
        <v>1089</v>
      </c>
      <c r="G17" s="69" t="s">
        <v>502</v>
      </c>
      <c r="H17" s="147" t="s">
        <v>86</v>
      </c>
      <c r="I17" s="69" t="s">
        <v>487</v>
      </c>
      <c r="J17" s="118">
        <v>399</v>
      </c>
      <c r="K17" s="118">
        <f t="shared" si="0"/>
        <v>27.930000000000007</v>
      </c>
      <c r="L17" s="118">
        <f t="shared" si="1"/>
        <v>426.93</v>
      </c>
      <c r="M17" s="118">
        <v>426.93</v>
      </c>
      <c r="N17" s="59"/>
      <c r="O17" s="71" t="s">
        <v>23</v>
      </c>
      <c r="Q17" s="105">
        <f t="shared" si="2"/>
        <v>279.3</v>
      </c>
      <c r="R17" s="105">
        <f t="shared" si="3"/>
        <v>139.65</v>
      </c>
      <c r="S17" s="105">
        <f t="shared" si="4"/>
        <v>55.860000000000014</v>
      </c>
      <c r="T17" s="105">
        <f t="shared" si="5"/>
        <v>83.79000000000002</v>
      </c>
      <c r="V17" s="427" t="s">
        <v>27</v>
      </c>
      <c r="W17" s="427"/>
      <c r="X17" s="24">
        <f>SUM(T3:T7,T9:T11,T20:T21,T29,T37:T38,T40:T41,T43:T44,T48:T49,T51,T55:T56,T60,T63,T67:T68,T70,T73:T74,T78,T80:T81,T83,T86,T89:T90,T96,T98,T100,T104)</f>
        <v>3331.0199999999991</v>
      </c>
      <c r="Y17" s="125"/>
      <c r="Z17" s="125"/>
      <c r="AA17" s="125"/>
      <c r="AB17" s="125"/>
    </row>
    <row r="18" spans="1:28" s="104" customFormat="1" ht="22.95" customHeight="1">
      <c r="A18" s="73">
        <v>16</v>
      </c>
      <c r="B18" s="124">
        <v>243677</v>
      </c>
      <c r="C18" s="68" t="s">
        <v>73</v>
      </c>
      <c r="D18" s="171" t="s">
        <v>884</v>
      </c>
      <c r="E18" s="68" t="s">
        <v>958</v>
      </c>
      <c r="F18" s="126" t="s">
        <v>1090</v>
      </c>
      <c r="G18" s="69" t="s">
        <v>859</v>
      </c>
      <c r="H18" s="147" t="s">
        <v>86</v>
      </c>
      <c r="I18" s="69" t="s">
        <v>487</v>
      </c>
      <c r="J18" s="118">
        <v>399</v>
      </c>
      <c r="K18" s="118">
        <f t="shared" si="0"/>
        <v>27.930000000000007</v>
      </c>
      <c r="L18" s="118">
        <f t="shared" si="1"/>
        <v>426.93</v>
      </c>
      <c r="M18" s="118">
        <v>426.93</v>
      </c>
      <c r="N18" s="59"/>
      <c r="O18" s="71" t="s">
        <v>23</v>
      </c>
      <c r="Q18" s="105">
        <f t="shared" si="2"/>
        <v>279.3</v>
      </c>
      <c r="R18" s="105">
        <f t="shared" si="3"/>
        <v>139.65</v>
      </c>
      <c r="S18" s="105">
        <f t="shared" si="4"/>
        <v>55.860000000000014</v>
      </c>
      <c r="T18" s="105">
        <f t="shared" si="5"/>
        <v>83.79000000000002</v>
      </c>
      <c r="V18" s="427" t="s">
        <v>19</v>
      </c>
      <c r="W18" s="427"/>
      <c r="X18" s="24"/>
      <c r="Y18" s="125"/>
      <c r="Z18" s="125"/>
      <c r="AA18" s="125"/>
      <c r="AB18" s="125"/>
    </row>
    <row r="19" spans="1:28" s="104" customFormat="1" ht="22.95" customHeight="1">
      <c r="A19" s="73">
        <v>17</v>
      </c>
      <c r="B19" s="124" t="s">
        <v>627</v>
      </c>
      <c r="C19" s="68" t="s">
        <v>95</v>
      </c>
      <c r="D19" s="171" t="s">
        <v>1026</v>
      </c>
      <c r="E19" s="68" t="s">
        <v>1053</v>
      </c>
      <c r="F19" s="126" t="s">
        <v>1091</v>
      </c>
      <c r="G19" s="69" t="s">
        <v>98</v>
      </c>
      <c r="H19" s="145" t="s">
        <v>71</v>
      </c>
      <c r="I19" s="69" t="s">
        <v>109</v>
      </c>
      <c r="J19" s="118">
        <v>499</v>
      </c>
      <c r="K19" s="118">
        <f t="shared" si="0"/>
        <v>34.930000000000064</v>
      </c>
      <c r="L19" s="118">
        <f t="shared" si="1"/>
        <v>533.93000000000006</v>
      </c>
      <c r="M19" s="118">
        <v>533.92999999999995</v>
      </c>
      <c r="N19" s="59"/>
      <c r="O19" s="71" t="s">
        <v>23</v>
      </c>
      <c r="Q19" s="105">
        <f t="shared" si="2"/>
        <v>349.3</v>
      </c>
      <c r="R19" s="105">
        <f t="shared" si="3"/>
        <v>174.65</v>
      </c>
      <c r="S19" s="105">
        <f t="shared" si="4"/>
        <v>69.860000000000014</v>
      </c>
      <c r="T19" s="105">
        <f t="shared" si="5"/>
        <v>104.79000000000002</v>
      </c>
      <c r="V19" s="428" t="s">
        <v>51</v>
      </c>
      <c r="W19" s="429"/>
      <c r="X19" s="24">
        <f>SUM(T8,T79,T94,T95)</f>
        <v>314.16000000000008</v>
      </c>
      <c r="Y19" s="125"/>
      <c r="Z19" s="125"/>
      <c r="AA19" s="125"/>
      <c r="AB19" s="125"/>
    </row>
    <row r="20" spans="1:28" s="104" customFormat="1" ht="22.95" customHeight="1">
      <c r="A20" s="73">
        <v>18</v>
      </c>
      <c r="B20" s="124">
        <v>243678</v>
      </c>
      <c r="C20" s="68" t="s">
        <v>630</v>
      </c>
      <c r="D20" s="171" t="s">
        <v>885</v>
      </c>
      <c r="E20" s="68" t="s">
        <v>959</v>
      </c>
      <c r="F20" s="126" t="s">
        <v>1092</v>
      </c>
      <c r="G20" s="59" t="s">
        <v>1182</v>
      </c>
      <c r="H20" s="149" t="s">
        <v>71</v>
      </c>
      <c r="I20" s="59" t="s">
        <v>72</v>
      </c>
      <c r="J20" s="150">
        <v>399</v>
      </c>
      <c r="K20" s="118">
        <f t="shared" si="0"/>
        <v>27.930000000000007</v>
      </c>
      <c r="L20" s="118">
        <f t="shared" si="1"/>
        <v>426.93</v>
      </c>
      <c r="M20" s="150">
        <v>427</v>
      </c>
      <c r="N20" s="59"/>
      <c r="O20" s="121" t="s">
        <v>91</v>
      </c>
      <c r="Q20" s="105">
        <f t="shared" si="2"/>
        <v>279.3</v>
      </c>
      <c r="R20" s="105">
        <f t="shared" si="3"/>
        <v>139.65</v>
      </c>
      <c r="S20" s="105">
        <f t="shared" si="4"/>
        <v>55.860000000000014</v>
      </c>
      <c r="T20" s="105">
        <f t="shared" si="5"/>
        <v>83.79000000000002</v>
      </c>
      <c r="V20" s="125"/>
      <c r="W20" s="125"/>
      <c r="X20" s="125"/>
      <c r="Y20" s="125"/>
      <c r="Z20" s="125"/>
      <c r="AA20" s="125"/>
      <c r="AB20" s="125"/>
    </row>
    <row r="21" spans="1:28" s="104" customFormat="1" ht="22.95" customHeight="1">
      <c r="A21" s="73">
        <v>19</v>
      </c>
      <c r="B21" s="124">
        <v>243678</v>
      </c>
      <c r="C21" s="68" t="s">
        <v>265</v>
      </c>
      <c r="D21" s="171" t="s">
        <v>886</v>
      </c>
      <c r="E21" s="68" t="s">
        <v>960</v>
      </c>
      <c r="F21" s="126" t="s">
        <v>1093</v>
      </c>
      <c r="G21" s="59" t="s">
        <v>515</v>
      </c>
      <c r="H21" s="149" t="s">
        <v>71</v>
      </c>
      <c r="I21" s="59" t="s">
        <v>72</v>
      </c>
      <c r="J21" s="150">
        <v>299</v>
      </c>
      <c r="K21" s="118">
        <f t="shared" si="0"/>
        <v>20.930000000000007</v>
      </c>
      <c r="L21" s="118">
        <f t="shared" si="1"/>
        <v>319.93</v>
      </c>
      <c r="M21" s="150">
        <v>320</v>
      </c>
      <c r="N21" s="59"/>
      <c r="O21" s="121" t="s">
        <v>91</v>
      </c>
      <c r="Q21" s="105">
        <f t="shared" si="2"/>
        <v>209.3</v>
      </c>
      <c r="R21" s="105">
        <f t="shared" si="3"/>
        <v>104.65</v>
      </c>
      <c r="S21" s="105">
        <f t="shared" si="4"/>
        <v>41.860000000000014</v>
      </c>
      <c r="T21" s="105">
        <f t="shared" si="5"/>
        <v>62.79000000000002</v>
      </c>
      <c r="V21" s="421" t="s">
        <v>29</v>
      </c>
      <c r="W21" s="421"/>
      <c r="X21" s="421"/>
      <c r="Y21" s="421"/>
      <c r="Z21" s="421"/>
      <c r="AA21" s="421"/>
      <c r="AB21" s="421"/>
    </row>
    <row r="22" spans="1:28" s="104" customFormat="1" ht="22.95" customHeight="1">
      <c r="A22" s="73">
        <v>20</v>
      </c>
      <c r="B22" s="124">
        <v>243678</v>
      </c>
      <c r="C22" s="68" t="s">
        <v>100</v>
      </c>
      <c r="D22" s="171" t="s">
        <v>887</v>
      </c>
      <c r="E22" s="68" t="s">
        <v>961</v>
      </c>
      <c r="F22" s="126" t="s">
        <v>1094</v>
      </c>
      <c r="G22" s="59" t="s">
        <v>103</v>
      </c>
      <c r="H22" s="149" t="s">
        <v>71</v>
      </c>
      <c r="I22" s="59" t="s">
        <v>484</v>
      </c>
      <c r="J22" s="150">
        <v>399</v>
      </c>
      <c r="K22" s="118">
        <f t="shared" si="0"/>
        <v>27.930000000000007</v>
      </c>
      <c r="L22" s="118">
        <f t="shared" si="1"/>
        <v>426.93</v>
      </c>
      <c r="M22" s="150">
        <v>426.93</v>
      </c>
      <c r="N22" s="59"/>
      <c r="O22" s="151" t="s">
        <v>110</v>
      </c>
      <c r="Q22" s="105">
        <f t="shared" si="2"/>
        <v>279.3</v>
      </c>
      <c r="R22" s="105">
        <f t="shared" si="3"/>
        <v>139.65</v>
      </c>
      <c r="S22" s="105">
        <f t="shared" si="4"/>
        <v>55.860000000000014</v>
      </c>
      <c r="T22" s="105">
        <f t="shared" si="5"/>
        <v>83.79000000000002</v>
      </c>
      <c r="V22" s="116" t="s">
        <v>30</v>
      </c>
      <c r="W22" s="116" t="s">
        <v>31</v>
      </c>
      <c r="X22" s="116" t="s">
        <v>32</v>
      </c>
      <c r="Y22" s="153" t="s">
        <v>33</v>
      </c>
      <c r="Z22" s="116" t="s">
        <v>34</v>
      </c>
      <c r="AA22" s="116" t="s">
        <v>18</v>
      </c>
      <c r="AB22" s="116" t="s">
        <v>35</v>
      </c>
    </row>
    <row r="23" spans="1:28" s="104" customFormat="1" ht="22.95" customHeight="1">
      <c r="A23" s="73">
        <v>21</v>
      </c>
      <c r="B23" s="124">
        <v>243678</v>
      </c>
      <c r="C23" s="68" t="s">
        <v>100</v>
      </c>
      <c r="D23" s="171" t="s">
        <v>888</v>
      </c>
      <c r="E23" s="68" t="s">
        <v>962</v>
      </c>
      <c r="F23" s="126" t="s">
        <v>1095</v>
      </c>
      <c r="G23" s="59" t="s">
        <v>103</v>
      </c>
      <c r="H23" s="149" t="s">
        <v>71</v>
      </c>
      <c r="I23" s="59" t="s">
        <v>99</v>
      </c>
      <c r="J23" s="150">
        <v>599</v>
      </c>
      <c r="K23" s="118">
        <f t="shared" si="0"/>
        <v>41.930000000000064</v>
      </c>
      <c r="L23" s="118">
        <f t="shared" si="1"/>
        <v>640.93000000000006</v>
      </c>
      <c r="M23" s="150">
        <v>641</v>
      </c>
      <c r="N23" s="59"/>
      <c r="O23" s="71" t="s">
        <v>23</v>
      </c>
      <c r="Q23" s="105">
        <f t="shared" si="2"/>
        <v>419.3</v>
      </c>
      <c r="R23" s="105">
        <f t="shared" si="3"/>
        <v>209.65</v>
      </c>
      <c r="S23" s="105">
        <f t="shared" si="4"/>
        <v>83.860000000000014</v>
      </c>
      <c r="T23" s="105">
        <f t="shared" si="5"/>
        <v>125.79000000000002</v>
      </c>
      <c r="V23" s="83">
        <v>1</v>
      </c>
      <c r="W23" s="127" t="s">
        <v>22</v>
      </c>
      <c r="X23" s="128" t="s">
        <v>36</v>
      </c>
      <c r="Y23" s="127" t="s">
        <v>37</v>
      </c>
      <c r="Z23" s="83" t="s">
        <v>38</v>
      </c>
      <c r="AA23" s="129">
        <f>SUM(X13,X5)</f>
        <v>3644.952499999994</v>
      </c>
      <c r="AB23" s="100">
        <f>SUM(AA23)</f>
        <v>3644.952499999994</v>
      </c>
    </row>
    <row r="24" spans="1:28" s="104" customFormat="1" ht="22.95" customHeight="1">
      <c r="A24" s="73">
        <v>22</v>
      </c>
      <c r="B24" s="124">
        <v>243678</v>
      </c>
      <c r="C24" s="68" t="s">
        <v>113</v>
      </c>
      <c r="D24" s="171" t="s">
        <v>1027</v>
      </c>
      <c r="E24" s="68" t="s">
        <v>1054</v>
      </c>
      <c r="F24" s="130" t="s">
        <v>1096</v>
      </c>
      <c r="G24" s="59" t="s">
        <v>1183</v>
      </c>
      <c r="H24" s="149" t="s">
        <v>71</v>
      </c>
      <c r="I24" s="59" t="s">
        <v>99</v>
      </c>
      <c r="J24" s="150">
        <v>499</v>
      </c>
      <c r="K24" s="118">
        <f t="shared" si="0"/>
        <v>34.930000000000064</v>
      </c>
      <c r="L24" s="118">
        <f t="shared" si="1"/>
        <v>533.93000000000006</v>
      </c>
      <c r="M24" s="152">
        <v>534</v>
      </c>
      <c r="N24" s="59"/>
      <c r="O24" s="71" t="s">
        <v>23</v>
      </c>
      <c r="Q24" s="105">
        <f t="shared" si="2"/>
        <v>349.3</v>
      </c>
      <c r="R24" s="105">
        <f t="shared" si="3"/>
        <v>174.65</v>
      </c>
      <c r="S24" s="105">
        <f t="shared" si="4"/>
        <v>69.860000000000014</v>
      </c>
      <c r="T24" s="105">
        <f t="shared" si="5"/>
        <v>104.79000000000002</v>
      </c>
      <c r="V24" s="83">
        <v>2</v>
      </c>
      <c r="W24" s="127" t="s">
        <v>49</v>
      </c>
      <c r="X24" s="128" t="s">
        <v>50</v>
      </c>
      <c r="Y24" s="127" t="s">
        <v>37</v>
      </c>
      <c r="Z24" s="83" t="s">
        <v>38</v>
      </c>
      <c r="AA24" s="129">
        <f>SUM(X6)</f>
        <v>3561.162499999994</v>
      </c>
      <c r="AB24" s="100">
        <f t="shared" ref="AB24:AB29" si="6">SUM(AA24)</f>
        <v>3561.162499999994</v>
      </c>
    </row>
    <row r="25" spans="1:28" s="104" customFormat="1" ht="22.95" customHeight="1">
      <c r="A25" s="73">
        <v>23</v>
      </c>
      <c r="B25" s="124">
        <v>243678</v>
      </c>
      <c r="C25" s="68" t="s">
        <v>100</v>
      </c>
      <c r="D25" s="171" t="s">
        <v>889</v>
      </c>
      <c r="E25" s="68" t="s">
        <v>963</v>
      </c>
      <c r="F25" s="126" t="s">
        <v>1097</v>
      </c>
      <c r="G25" s="59" t="s">
        <v>103</v>
      </c>
      <c r="H25" s="149" t="s">
        <v>71</v>
      </c>
      <c r="I25" s="59" t="s">
        <v>484</v>
      </c>
      <c r="J25" s="150">
        <v>399</v>
      </c>
      <c r="K25" s="118">
        <f t="shared" si="0"/>
        <v>27.930000000000007</v>
      </c>
      <c r="L25" s="118">
        <f t="shared" si="1"/>
        <v>426.93</v>
      </c>
      <c r="M25" s="150">
        <v>426.93</v>
      </c>
      <c r="N25" s="59"/>
      <c r="O25" s="71" t="s">
        <v>23</v>
      </c>
      <c r="Q25" s="105">
        <f t="shared" si="2"/>
        <v>279.3</v>
      </c>
      <c r="R25" s="105">
        <f t="shared" si="3"/>
        <v>139.65</v>
      </c>
      <c r="S25" s="105">
        <f t="shared" si="4"/>
        <v>55.860000000000014</v>
      </c>
      <c r="T25" s="105">
        <f t="shared" si="5"/>
        <v>83.79000000000002</v>
      </c>
      <c r="V25" s="83">
        <v>3</v>
      </c>
      <c r="W25" s="127" t="s">
        <v>23</v>
      </c>
      <c r="X25" s="128" t="s">
        <v>39</v>
      </c>
      <c r="Y25" s="127" t="s">
        <v>40</v>
      </c>
      <c r="Z25" s="83" t="s">
        <v>38</v>
      </c>
      <c r="AA25" s="129">
        <f>SUM(X14,X7)</f>
        <v>5614.122499999994</v>
      </c>
      <c r="AB25" s="100">
        <f t="shared" si="6"/>
        <v>5614.122499999994</v>
      </c>
    </row>
    <row r="26" spans="1:28" s="104" customFormat="1" ht="22.95" customHeight="1">
      <c r="A26" s="73">
        <v>24</v>
      </c>
      <c r="B26" s="124">
        <v>243679</v>
      </c>
      <c r="C26" s="68" t="s">
        <v>261</v>
      </c>
      <c r="D26" s="171" t="s">
        <v>890</v>
      </c>
      <c r="E26" s="68" t="s">
        <v>964</v>
      </c>
      <c r="F26" s="126" t="s">
        <v>1098</v>
      </c>
      <c r="G26" s="59" t="s">
        <v>1184</v>
      </c>
      <c r="H26" s="149" t="s">
        <v>71</v>
      </c>
      <c r="I26" s="59" t="s">
        <v>109</v>
      </c>
      <c r="J26" s="150">
        <v>499</v>
      </c>
      <c r="K26" s="118">
        <f t="shared" si="0"/>
        <v>34.930000000000064</v>
      </c>
      <c r="L26" s="118">
        <f t="shared" si="1"/>
        <v>533.93000000000006</v>
      </c>
      <c r="M26" s="150">
        <v>534</v>
      </c>
      <c r="N26" s="59"/>
      <c r="O26" s="151" t="s">
        <v>489</v>
      </c>
      <c r="Q26" s="105">
        <f t="shared" si="2"/>
        <v>349.3</v>
      </c>
      <c r="R26" s="105">
        <f t="shared" si="3"/>
        <v>174.65</v>
      </c>
      <c r="S26" s="105">
        <f t="shared" si="4"/>
        <v>69.860000000000014</v>
      </c>
      <c r="T26" s="105">
        <f t="shared" si="5"/>
        <v>104.79000000000002</v>
      </c>
      <c r="V26" s="83">
        <v>4</v>
      </c>
      <c r="W26" s="127" t="s">
        <v>24</v>
      </c>
      <c r="X26" s="128" t="s">
        <v>39</v>
      </c>
      <c r="Y26" s="127" t="s">
        <v>41</v>
      </c>
      <c r="Z26" s="83" t="s">
        <v>38</v>
      </c>
      <c r="AA26" s="129">
        <f>SUM(X15,X8)</f>
        <v>5278.6299999999947</v>
      </c>
      <c r="AB26" s="100">
        <f t="shared" si="6"/>
        <v>5278.6299999999947</v>
      </c>
    </row>
    <row r="27" spans="1:28" s="104" customFormat="1" ht="22.95" customHeight="1">
      <c r="A27" s="73">
        <v>25</v>
      </c>
      <c r="B27" s="124">
        <v>243679</v>
      </c>
      <c r="C27" s="68" t="s">
        <v>100</v>
      </c>
      <c r="D27" s="171" t="s">
        <v>891</v>
      </c>
      <c r="E27" s="68" t="s">
        <v>965</v>
      </c>
      <c r="F27" s="126" t="s">
        <v>1099</v>
      </c>
      <c r="G27" s="59" t="s">
        <v>103</v>
      </c>
      <c r="H27" s="149" t="s">
        <v>71</v>
      </c>
      <c r="I27" s="59" t="s">
        <v>81</v>
      </c>
      <c r="J27" s="150">
        <v>399</v>
      </c>
      <c r="K27" s="118">
        <f t="shared" si="0"/>
        <v>27.930000000000007</v>
      </c>
      <c r="L27" s="118">
        <f t="shared" si="1"/>
        <v>426.93</v>
      </c>
      <c r="M27" s="150">
        <v>426.93</v>
      </c>
      <c r="N27" s="59"/>
      <c r="O27" s="71" t="s">
        <v>23</v>
      </c>
      <c r="Q27" s="105">
        <f t="shared" si="2"/>
        <v>279.3</v>
      </c>
      <c r="R27" s="105">
        <f t="shared" si="3"/>
        <v>139.65</v>
      </c>
      <c r="S27" s="105">
        <f t="shared" si="4"/>
        <v>55.860000000000014</v>
      </c>
      <c r="T27" s="105">
        <f t="shared" si="5"/>
        <v>83.79000000000002</v>
      </c>
      <c r="V27" s="83">
        <v>5</v>
      </c>
      <c r="W27" s="127" t="s">
        <v>25</v>
      </c>
      <c r="X27" s="128" t="s">
        <v>42</v>
      </c>
      <c r="Y27" s="127" t="s">
        <v>43</v>
      </c>
      <c r="Z27" s="83" t="s">
        <v>38</v>
      </c>
      <c r="AA27" s="129">
        <f>SUM(X16,X9)</f>
        <v>1047.392499999999</v>
      </c>
      <c r="AB27" s="100">
        <f t="shared" si="6"/>
        <v>1047.392499999999</v>
      </c>
    </row>
    <row r="28" spans="1:28" s="104" customFormat="1" ht="22.95" customHeight="1">
      <c r="A28" s="73">
        <v>26</v>
      </c>
      <c r="B28" s="124">
        <v>243679</v>
      </c>
      <c r="C28" s="68" t="s">
        <v>100</v>
      </c>
      <c r="D28" s="171" t="s">
        <v>892</v>
      </c>
      <c r="E28" s="68" t="s">
        <v>966</v>
      </c>
      <c r="F28" s="126" t="s">
        <v>1100</v>
      </c>
      <c r="G28" s="59" t="s">
        <v>103</v>
      </c>
      <c r="H28" s="149" t="s">
        <v>71</v>
      </c>
      <c r="I28" s="59" t="s">
        <v>72</v>
      </c>
      <c r="J28" s="150">
        <v>499</v>
      </c>
      <c r="K28" s="118">
        <f t="shared" si="0"/>
        <v>34.930000000000064</v>
      </c>
      <c r="L28" s="118">
        <f t="shared" si="1"/>
        <v>533.93000000000006</v>
      </c>
      <c r="M28" s="150">
        <v>534</v>
      </c>
      <c r="N28" s="59"/>
      <c r="O28" s="151" t="s">
        <v>110</v>
      </c>
      <c r="Q28" s="105">
        <f t="shared" si="2"/>
        <v>349.3</v>
      </c>
      <c r="R28" s="105">
        <f t="shared" si="3"/>
        <v>174.65</v>
      </c>
      <c r="S28" s="105">
        <f t="shared" si="4"/>
        <v>69.860000000000014</v>
      </c>
      <c r="T28" s="105">
        <f t="shared" si="5"/>
        <v>104.79000000000002</v>
      </c>
      <c r="V28" s="83">
        <v>6</v>
      </c>
      <c r="W28" s="127" t="s">
        <v>27</v>
      </c>
      <c r="X28" s="128" t="s">
        <v>44</v>
      </c>
      <c r="Y28" s="127" t="s">
        <v>45</v>
      </c>
      <c r="Z28" s="83" t="s">
        <v>38</v>
      </c>
      <c r="AA28" s="129">
        <f>SUM(X17,X11)</f>
        <v>9028.8799999999974</v>
      </c>
      <c r="AB28" s="100">
        <f t="shared" si="6"/>
        <v>9028.8799999999974</v>
      </c>
    </row>
    <row r="29" spans="1:28" s="104" customFormat="1" ht="22.95" customHeight="1">
      <c r="A29" s="73">
        <v>27</v>
      </c>
      <c r="B29" s="124">
        <v>243679</v>
      </c>
      <c r="C29" s="68" t="s">
        <v>100</v>
      </c>
      <c r="D29" s="171" t="s">
        <v>893</v>
      </c>
      <c r="E29" s="68" t="s">
        <v>967</v>
      </c>
      <c r="F29" s="126" t="s">
        <v>1101</v>
      </c>
      <c r="G29" s="60" t="s">
        <v>103</v>
      </c>
      <c r="H29" s="136" t="s">
        <v>71</v>
      </c>
      <c r="I29" s="60" t="s">
        <v>104</v>
      </c>
      <c r="J29" s="137">
        <v>299</v>
      </c>
      <c r="K29" s="118">
        <f t="shared" si="0"/>
        <v>20.930000000000007</v>
      </c>
      <c r="L29" s="118">
        <f t="shared" si="1"/>
        <v>319.93</v>
      </c>
      <c r="M29" s="137">
        <v>319.93</v>
      </c>
      <c r="N29" s="59"/>
      <c r="O29" s="119" t="s">
        <v>91</v>
      </c>
      <c r="Q29" s="105">
        <f t="shared" si="2"/>
        <v>209.3</v>
      </c>
      <c r="R29" s="105">
        <f t="shared" si="3"/>
        <v>104.65</v>
      </c>
      <c r="S29" s="105">
        <f t="shared" si="4"/>
        <v>41.860000000000014</v>
      </c>
      <c r="T29" s="105">
        <f t="shared" si="5"/>
        <v>62.79000000000002</v>
      </c>
      <c r="V29" s="83">
        <v>7</v>
      </c>
      <c r="W29" s="127" t="s">
        <v>19</v>
      </c>
      <c r="X29" s="128" t="s">
        <v>46</v>
      </c>
      <c r="Y29" s="127" t="s">
        <v>47</v>
      </c>
      <c r="Z29" s="83" t="s">
        <v>38</v>
      </c>
      <c r="AA29" s="129">
        <f>SUM(X18)</f>
        <v>0</v>
      </c>
      <c r="AB29" s="100">
        <f t="shared" si="6"/>
        <v>0</v>
      </c>
    </row>
    <row r="30" spans="1:28" s="104" customFormat="1" ht="22.95" customHeight="1">
      <c r="A30" s="73">
        <v>28</v>
      </c>
      <c r="B30" s="124">
        <v>243679</v>
      </c>
      <c r="C30" s="68" t="s">
        <v>265</v>
      </c>
      <c r="D30" s="171" t="s">
        <v>894</v>
      </c>
      <c r="E30" s="68" t="s">
        <v>968</v>
      </c>
      <c r="F30" s="126" t="s">
        <v>1102</v>
      </c>
      <c r="G30" s="60" t="s">
        <v>1185</v>
      </c>
      <c r="H30" s="136" t="s">
        <v>71</v>
      </c>
      <c r="I30" s="60" t="s">
        <v>72</v>
      </c>
      <c r="J30" s="137">
        <v>299</v>
      </c>
      <c r="K30" s="118">
        <f t="shared" si="0"/>
        <v>20.930000000000007</v>
      </c>
      <c r="L30" s="118">
        <f t="shared" si="1"/>
        <v>319.93</v>
      </c>
      <c r="M30" s="137">
        <v>319.93</v>
      </c>
      <c r="N30" s="59"/>
      <c r="O30" s="77" t="s">
        <v>110</v>
      </c>
      <c r="Q30" s="105">
        <f t="shared" si="2"/>
        <v>209.3</v>
      </c>
      <c r="R30" s="105">
        <f t="shared" si="3"/>
        <v>104.65</v>
      </c>
      <c r="S30" s="105">
        <f t="shared" si="4"/>
        <v>41.860000000000014</v>
      </c>
      <c r="T30" s="105">
        <f t="shared" si="5"/>
        <v>62.79000000000002</v>
      </c>
      <c r="V30" s="83">
        <v>8</v>
      </c>
      <c r="W30" s="131" t="s">
        <v>52</v>
      </c>
      <c r="X30" s="128" t="s">
        <v>53</v>
      </c>
      <c r="Y30" s="128" t="s">
        <v>54</v>
      </c>
      <c r="Z30" s="83" t="s">
        <v>38</v>
      </c>
      <c r="AA30" s="129">
        <f>SUM(X19)</f>
        <v>314.16000000000008</v>
      </c>
      <c r="AB30" s="100">
        <f>SUM(AA30)</f>
        <v>314.16000000000008</v>
      </c>
    </row>
    <row r="31" spans="1:28" s="104" customFormat="1" ht="22.95" customHeight="1" thickBot="1">
      <c r="A31" s="73">
        <v>29</v>
      </c>
      <c r="B31" s="124">
        <v>243679</v>
      </c>
      <c r="C31" s="68" t="s">
        <v>100</v>
      </c>
      <c r="D31" s="171" t="s">
        <v>895</v>
      </c>
      <c r="E31" s="68" t="s">
        <v>969</v>
      </c>
      <c r="F31" s="126" t="s">
        <v>1103</v>
      </c>
      <c r="G31" s="60" t="s">
        <v>103</v>
      </c>
      <c r="H31" s="136" t="s">
        <v>71</v>
      </c>
      <c r="I31" s="60" t="s">
        <v>104</v>
      </c>
      <c r="J31" s="137">
        <v>299</v>
      </c>
      <c r="K31" s="118">
        <f t="shared" si="0"/>
        <v>20.930000000000007</v>
      </c>
      <c r="L31" s="118">
        <f t="shared" si="1"/>
        <v>319.93</v>
      </c>
      <c r="M31" s="137">
        <v>319.93</v>
      </c>
      <c r="N31" s="59"/>
      <c r="O31" s="77" t="s">
        <v>110</v>
      </c>
      <c r="Q31" s="105">
        <f t="shared" si="2"/>
        <v>209.3</v>
      </c>
      <c r="R31" s="105">
        <f t="shared" si="3"/>
        <v>104.65</v>
      </c>
      <c r="S31" s="105">
        <f t="shared" si="4"/>
        <v>41.860000000000014</v>
      </c>
      <c r="T31" s="105">
        <f t="shared" si="5"/>
        <v>62.79000000000002</v>
      </c>
      <c r="V31" s="132"/>
      <c r="W31" s="132"/>
      <c r="X31" s="132"/>
      <c r="Y31" s="132"/>
      <c r="Z31" s="122" t="s">
        <v>48</v>
      </c>
      <c r="AA31" s="123">
        <f>SUM(AA23:AA30)</f>
        <v>28489.29999999997</v>
      </c>
      <c r="AB31" s="123">
        <f>SUM(AB23:AB30)</f>
        <v>28489.29999999997</v>
      </c>
    </row>
    <row r="32" spans="1:28" s="104" customFormat="1" ht="22.95" customHeight="1" thickTop="1">
      <c r="A32" s="73">
        <v>30</v>
      </c>
      <c r="B32" s="124">
        <v>243681</v>
      </c>
      <c r="C32" s="68" t="s">
        <v>113</v>
      </c>
      <c r="D32" s="171" t="s">
        <v>896</v>
      </c>
      <c r="E32" s="68" t="s">
        <v>970</v>
      </c>
      <c r="F32" s="126" t="s">
        <v>1104</v>
      </c>
      <c r="G32" s="60" t="s">
        <v>525</v>
      </c>
      <c r="H32" s="136" t="s">
        <v>71</v>
      </c>
      <c r="I32" s="60" t="s">
        <v>99</v>
      </c>
      <c r="J32" s="137">
        <v>499</v>
      </c>
      <c r="K32" s="118">
        <f t="shared" si="0"/>
        <v>34.930000000000064</v>
      </c>
      <c r="L32" s="118">
        <f t="shared" si="1"/>
        <v>533.93000000000006</v>
      </c>
      <c r="M32" s="137">
        <v>533.92999999999995</v>
      </c>
      <c r="N32" s="59"/>
      <c r="O32" s="77" t="s">
        <v>110</v>
      </c>
      <c r="Q32" s="105">
        <f t="shared" si="2"/>
        <v>349.3</v>
      </c>
      <c r="R32" s="105">
        <f t="shared" si="3"/>
        <v>174.65</v>
      </c>
      <c r="S32" s="105">
        <f t="shared" si="4"/>
        <v>69.860000000000014</v>
      </c>
      <c r="T32" s="105">
        <f t="shared" si="5"/>
        <v>104.79000000000002</v>
      </c>
      <c r="V32" s="132"/>
      <c r="W32" s="132"/>
      <c r="X32" s="132"/>
      <c r="Y32" s="132"/>
      <c r="Z32" s="132"/>
      <c r="AA32" s="132"/>
      <c r="AB32" s="132"/>
    </row>
    <row r="33" spans="1:28" s="104" customFormat="1" ht="22.95" customHeight="1">
      <c r="A33" s="73">
        <v>31</v>
      </c>
      <c r="B33" s="124">
        <v>243681</v>
      </c>
      <c r="C33" s="68" t="s">
        <v>95</v>
      </c>
      <c r="D33" s="171" t="s">
        <v>897</v>
      </c>
      <c r="E33" s="68" t="s">
        <v>971</v>
      </c>
      <c r="F33" s="126" t="s">
        <v>1105</v>
      </c>
      <c r="G33" s="60" t="s">
        <v>1186</v>
      </c>
      <c r="H33" s="136" t="s">
        <v>71</v>
      </c>
      <c r="I33" s="60" t="s">
        <v>109</v>
      </c>
      <c r="J33" s="137">
        <v>499</v>
      </c>
      <c r="K33" s="118">
        <f t="shared" si="0"/>
        <v>34.930000000000064</v>
      </c>
      <c r="L33" s="118">
        <f t="shared" si="1"/>
        <v>533.93000000000006</v>
      </c>
      <c r="M33" s="137">
        <v>533.92999999999995</v>
      </c>
      <c r="N33" s="59"/>
      <c r="O33" s="77" t="s">
        <v>110</v>
      </c>
      <c r="Q33" s="105">
        <f t="shared" si="2"/>
        <v>349.3</v>
      </c>
      <c r="R33" s="105">
        <f t="shared" si="3"/>
        <v>174.65</v>
      </c>
      <c r="S33" s="105">
        <f t="shared" si="4"/>
        <v>69.860000000000014</v>
      </c>
      <c r="T33" s="105">
        <f t="shared" si="5"/>
        <v>104.79000000000002</v>
      </c>
      <c r="V33" s="132"/>
      <c r="W33" s="132"/>
      <c r="X33" s="132"/>
      <c r="Y33" s="132"/>
      <c r="Z33" s="132"/>
      <c r="AA33" s="132"/>
      <c r="AB33" s="132"/>
    </row>
    <row r="34" spans="1:28" s="104" customFormat="1" ht="22.95" customHeight="1">
      <c r="A34" s="73">
        <v>32</v>
      </c>
      <c r="B34" s="124">
        <v>243681</v>
      </c>
      <c r="C34" s="68" t="s">
        <v>113</v>
      </c>
      <c r="D34" s="171" t="s">
        <v>1028</v>
      </c>
      <c r="E34" s="68" t="s">
        <v>1055</v>
      </c>
      <c r="F34" s="130" t="s">
        <v>1106</v>
      </c>
      <c r="G34" s="60" t="s">
        <v>1187</v>
      </c>
      <c r="H34" s="136" t="s">
        <v>71</v>
      </c>
      <c r="I34" s="60" t="s">
        <v>72</v>
      </c>
      <c r="J34" s="137">
        <v>399</v>
      </c>
      <c r="K34" s="118">
        <f t="shared" si="0"/>
        <v>27.930000000000007</v>
      </c>
      <c r="L34" s="118">
        <f t="shared" si="1"/>
        <v>426.93</v>
      </c>
      <c r="M34" s="138">
        <v>427</v>
      </c>
      <c r="N34" s="59"/>
      <c r="O34" s="77" t="s">
        <v>110</v>
      </c>
      <c r="Q34" s="105">
        <f t="shared" si="2"/>
        <v>279.3</v>
      </c>
      <c r="R34" s="105">
        <f t="shared" si="3"/>
        <v>139.65</v>
      </c>
      <c r="S34" s="105">
        <f t="shared" si="4"/>
        <v>55.860000000000014</v>
      </c>
      <c r="T34" s="105">
        <f t="shared" si="5"/>
        <v>83.79000000000002</v>
      </c>
      <c r="V34" s="132"/>
      <c r="W34" s="132"/>
      <c r="X34" s="132"/>
      <c r="Y34" s="132"/>
      <c r="Z34" s="132"/>
      <c r="AA34" s="132"/>
      <c r="AB34" s="132"/>
    </row>
    <row r="35" spans="1:28" s="104" customFormat="1" ht="22.95" customHeight="1">
      <c r="A35" s="73">
        <v>33</v>
      </c>
      <c r="B35" s="124">
        <v>243681</v>
      </c>
      <c r="C35" s="68" t="s">
        <v>100</v>
      </c>
      <c r="D35" s="171" t="s">
        <v>898</v>
      </c>
      <c r="E35" s="68" t="s">
        <v>972</v>
      </c>
      <c r="F35" s="126" t="s">
        <v>1107</v>
      </c>
      <c r="G35" s="60" t="s">
        <v>103</v>
      </c>
      <c r="H35" s="136" t="s">
        <v>71</v>
      </c>
      <c r="I35" s="60" t="s">
        <v>81</v>
      </c>
      <c r="J35" s="137">
        <v>399</v>
      </c>
      <c r="K35" s="118">
        <f t="shared" si="0"/>
        <v>27.930000000000007</v>
      </c>
      <c r="L35" s="118">
        <f t="shared" si="1"/>
        <v>426.93</v>
      </c>
      <c r="M35" s="137">
        <v>427</v>
      </c>
      <c r="N35" s="59"/>
      <c r="O35" s="77" t="s">
        <v>110</v>
      </c>
      <c r="Q35" s="105">
        <f t="shared" si="2"/>
        <v>279.3</v>
      </c>
      <c r="R35" s="105">
        <f t="shared" si="3"/>
        <v>139.65</v>
      </c>
      <c r="S35" s="105">
        <f t="shared" si="4"/>
        <v>55.860000000000014</v>
      </c>
      <c r="T35" s="105">
        <f t="shared" si="5"/>
        <v>83.79000000000002</v>
      </c>
      <c r="V35" s="132"/>
      <c r="W35" s="132"/>
      <c r="X35" s="132"/>
      <c r="Y35" s="132"/>
      <c r="Z35" s="132"/>
      <c r="AA35" s="132"/>
      <c r="AB35" s="132"/>
    </row>
    <row r="36" spans="1:28" s="104" customFormat="1" ht="22.95" customHeight="1">
      <c r="A36" s="73">
        <v>34</v>
      </c>
      <c r="B36" s="124">
        <v>243681</v>
      </c>
      <c r="C36" s="68" t="s">
        <v>100</v>
      </c>
      <c r="D36" s="171" t="s">
        <v>899</v>
      </c>
      <c r="E36" s="68" t="s">
        <v>973</v>
      </c>
      <c r="F36" s="126" t="s">
        <v>1108</v>
      </c>
      <c r="G36" s="60" t="s">
        <v>103</v>
      </c>
      <c r="H36" s="136" t="s">
        <v>71</v>
      </c>
      <c r="I36" s="60" t="s">
        <v>99</v>
      </c>
      <c r="J36" s="137">
        <v>599</v>
      </c>
      <c r="K36" s="118">
        <f t="shared" si="0"/>
        <v>41.930000000000064</v>
      </c>
      <c r="L36" s="118">
        <f t="shared" si="1"/>
        <v>640.93000000000006</v>
      </c>
      <c r="M36" s="137">
        <v>641</v>
      </c>
      <c r="N36" s="59"/>
      <c r="O36" s="80" t="s">
        <v>23</v>
      </c>
      <c r="Q36" s="105">
        <f t="shared" si="2"/>
        <v>419.3</v>
      </c>
      <c r="R36" s="105">
        <f t="shared" si="3"/>
        <v>209.65</v>
      </c>
      <c r="S36" s="105">
        <f t="shared" si="4"/>
        <v>83.860000000000014</v>
      </c>
      <c r="T36" s="105">
        <f t="shared" si="5"/>
        <v>125.79000000000002</v>
      </c>
      <c r="V36" s="132"/>
      <c r="W36" s="132"/>
      <c r="X36" s="132"/>
      <c r="Y36" s="132"/>
      <c r="Z36" s="132"/>
      <c r="AA36" s="132"/>
      <c r="AB36" s="132"/>
    </row>
    <row r="37" spans="1:28" s="104" customFormat="1" ht="22.95" customHeight="1">
      <c r="A37" s="73">
        <v>35</v>
      </c>
      <c r="B37" s="124">
        <v>243682</v>
      </c>
      <c r="C37" s="68" t="s">
        <v>260</v>
      </c>
      <c r="D37" s="171" t="s">
        <v>900</v>
      </c>
      <c r="E37" s="68" t="s">
        <v>974</v>
      </c>
      <c r="F37" s="126" t="s">
        <v>1109</v>
      </c>
      <c r="G37" s="60" t="s">
        <v>1188</v>
      </c>
      <c r="H37" s="136" t="s">
        <v>71</v>
      </c>
      <c r="I37" s="60" t="s">
        <v>109</v>
      </c>
      <c r="J37" s="137">
        <v>499</v>
      </c>
      <c r="K37" s="118">
        <f t="shared" si="0"/>
        <v>34.930000000000064</v>
      </c>
      <c r="L37" s="118">
        <f t="shared" si="1"/>
        <v>533.93000000000006</v>
      </c>
      <c r="M37" s="137">
        <v>534</v>
      </c>
      <c r="N37" s="59"/>
      <c r="O37" s="119" t="s">
        <v>91</v>
      </c>
      <c r="Q37" s="105">
        <f t="shared" si="2"/>
        <v>349.3</v>
      </c>
      <c r="R37" s="105">
        <f t="shared" si="3"/>
        <v>174.65</v>
      </c>
      <c r="S37" s="105">
        <f t="shared" si="4"/>
        <v>69.860000000000014</v>
      </c>
      <c r="T37" s="105">
        <f t="shared" si="5"/>
        <v>104.79000000000002</v>
      </c>
      <c r="V37" s="132"/>
      <c r="W37" s="132"/>
      <c r="X37" s="132"/>
      <c r="Y37" s="132"/>
      <c r="Z37" s="132"/>
      <c r="AA37" s="132"/>
      <c r="AB37" s="132"/>
    </row>
    <row r="38" spans="1:28" s="104" customFormat="1" ht="22.95" customHeight="1">
      <c r="A38" s="73">
        <v>36</v>
      </c>
      <c r="B38" s="124">
        <v>243682</v>
      </c>
      <c r="C38" s="68" t="s">
        <v>100</v>
      </c>
      <c r="D38" s="171" t="s">
        <v>901</v>
      </c>
      <c r="E38" s="68" t="s">
        <v>975</v>
      </c>
      <c r="F38" s="126" t="s">
        <v>1110</v>
      </c>
      <c r="G38" s="60" t="s">
        <v>103</v>
      </c>
      <c r="H38" s="136" t="s">
        <v>71</v>
      </c>
      <c r="I38" s="60" t="s">
        <v>104</v>
      </c>
      <c r="J38" s="137">
        <v>299</v>
      </c>
      <c r="K38" s="118">
        <f t="shared" si="0"/>
        <v>20.930000000000007</v>
      </c>
      <c r="L38" s="118">
        <f t="shared" si="1"/>
        <v>319.93</v>
      </c>
      <c r="M38" s="137">
        <v>319.93</v>
      </c>
      <c r="N38" s="59"/>
      <c r="O38" s="119" t="s">
        <v>91</v>
      </c>
      <c r="Q38" s="105">
        <f t="shared" si="2"/>
        <v>209.3</v>
      </c>
      <c r="R38" s="105">
        <f t="shared" si="3"/>
        <v>104.65</v>
      </c>
      <c r="S38" s="105">
        <f t="shared" si="4"/>
        <v>41.860000000000014</v>
      </c>
      <c r="T38" s="105">
        <f t="shared" si="5"/>
        <v>62.79000000000002</v>
      </c>
      <c r="V38" s="132"/>
      <c r="W38" s="132"/>
      <c r="X38" s="132"/>
      <c r="Y38" s="132"/>
      <c r="Z38" s="132"/>
      <c r="AA38" s="132"/>
      <c r="AB38" s="132"/>
    </row>
    <row r="39" spans="1:28" s="104" customFormat="1" ht="22.95" customHeight="1">
      <c r="A39" s="73">
        <v>37</v>
      </c>
      <c r="B39" s="124">
        <v>243682</v>
      </c>
      <c r="C39" s="68" t="s">
        <v>100</v>
      </c>
      <c r="D39" s="171" t="s">
        <v>902</v>
      </c>
      <c r="E39" s="68" t="s">
        <v>976</v>
      </c>
      <c r="F39" s="126" t="s">
        <v>1111</v>
      </c>
      <c r="G39" s="60" t="s">
        <v>103</v>
      </c>
      <c r="H39" s="136" t="s">
        <v>71</v>
      </c>
      <c r="I39" s="60" t="s">
        <v>104</v>
      </c>
      <c r="J39" s="137">
        <v>299</v>
      </c>
      <c r="K39" s="118">
        <f t="shared" si="0"/>
        <v>20.930000000000007</v>
      </c>
      <c r="L39" s="118">
        <f t="shared" si="1"/>
        <v>319.93</v>
      </c>
      <c r="M39" s="137">
        <v>319.93</v>
      </c>
      <c r="N39" s="59"/>
      <c r="O39" s="77" t="s">
        <v>110</v>
      </c>
      <c r="Q39" s="105">
        <f t="shared" si="2"/>
        <v>209.3</v>
      </c>
      <c r="R39" s="105">
        <f t="shared" si="3"/>
        <v>104.65</v>
      </c>
      <c r="S39" s="105">
        <f t="shared" si="4"/>
        <v>41.860000000000014</v>
      </c>
      <c r="T39" s="105">
        <f t="shared" si="5"/>
        <v>62.79000000000002</v>
      </c>
      <c r="V39" s="132"/>
      <c r="W39" s="132"/>
      <c r="X39" s="132"/>
      <c r="Y39" s="132"/>
      <c r="Z39" s="132"/>
      <c r="AA39" s="132"/>
      <c r="AB39" s="132"/>
    </row>
    <row r="40" spans="1:28" s="104" customFormat="1" ht="22.95" customHeight="1">
      <c r="A40" s="73">
        <v>38</v>
      </c>
      <c r="B40" s="124">
        <v>243682</v>
      </c>
      <c r="C40" s="68" t="s">
        <v>100</v>
      </c>
      <c r="D40" s="171" t="s">
        <v>903</v>
      </c>
      <c r="E40" s="68" t="s">
        <v>977</v>
      </c>
      <c r="F40" s="126" t="s">
        <v>1112</v>
      </c>
      <c r="G40" s="60" t="s">
        <v>103</v>
      </c>
      <c r="H40" s="136" t="s">
        <v>71</v>
      </c>
      <c r="I40" s="60" t="s">
        <v>104</v>
      </c>
      <c r="J40" s="137">
        <v>299</v>
      </c>
      <c r="K40" s="118">
        <f t="shared" si="0"/>
        <v>20.930000000000007</v>
      </c>
      <c r="L40" s="118">
        <f t="shared" si="1"/>
        <v>319.93</v>
      </c>
      <c r="M40" s="137">
        <v>319.93</v>
      </c>
      <c r="N40" s="59"/>
      <c r="O40" s="119" t="s">
        <v>91</v>
      </c>
      <c r="Q40" s="105">
        <f t="shared" si="2"/>
        <v>209.3</v>
      </c>
      <c r="R40" s="105">
        <f t="shared" si="3"/>
        <v>104.65</v>
      </c>
      <c r="S40" s="105">
        <f t="shared" si="4"/>
        <v>41.860000000000014</v>
      </c>
      <c r="T40" s="105">
        <f t="shared" si="5"/>
        <v>62.79000000000002</v>
      </c>
      <c r="V40" s="132"/>
      <c r="W40" s="132"/>
      <c r="X40" s="132"/>
      <c r="Y40" s="132"/>
      <c r="Z40" s="132"/>
      <c r="AA40" s="132"/>
      <c r="AB40" s="132"/>
    </row>
    <row r="41" spans="1:28" s="104" customFormat="1" ht="22.95" customHeight="1">
      <c r="A41" s="73">
        <v>39</v>
      </c>
      <c r="B41" s="124">
        <v>243683</v>
      </c>
      <c r="C41" s="68" t="s">
        <v>100</v>
      </c>
      <c r="D41" s="171" t="s">
        <v>904</v>
      </c>
      <c r="E41" s="68" t="s">
        <v>978</v>
      </c>
      <c r="F41" s="126" t="s">
        <v>1113</v>
      </c>
      <c r="G41" s="60" t="s">
        <v>103</v>
      </c>
      <c r="H41" s="136" t="s">
        <v>71</v>
      </c>
      <c r="I41" s="60" t="s">
        <v>72</v>
      </c>
      <c r="J41" s="137">
        <v>499</v>
      </c>
      <c r="K41" s="118">
        <f t="shared" si="0"/>
        <v>34.930000000000064</v>
      </c>
      <c r="L41" s="118">
        <f t="shared" si="1"/>
        <v>533.93000000000006</v>
      </c>
      <c r="M41" s="137">
        <v>533.92999999999995</v>
      </c>
      <c r="N41" s="59"/>
      <c r="O41" s="119" t="s">
        <v>91</v>
      </c>
      <c r="Q41" s="105">
        <f t="shared" si="2"/>
        <v>349.3</v>
      </c>
      <c r="R41" s="105">
        <f t="shared" si="3"/>
        <v>174.65</v>
      </c>
      <c r="S41" s="105">
        <f t="shared" si="4"/>
        <v>69.860000000000014</v>
      </c>
      <c r="T41" s="105">
        <f t="shared" si="5"/>
        <v>104.79000000000002</v>
      </c>
      <c r="V41" s="132"/>
      <c r="W41" s="132"/>
      <c r="X41" s="132"/>
      <c r="Y41" s="132"/>
      <c r="Z41" s="132"/>
      <c r="AA41" s="132"/>
      <c r="AB41" s="132"/>
    </row>
    <row r="42" spans="1:28" s="104" customFormat="1" ht="22.95" customHeight="1">
      <c r="A42" s="73">
        <v>40</v>
      </c>
      <c r="B42" s="124">
        <v>243683</v>
      </c>
      <c r="C42" s="68" t="s">
        <v>113</v>
      </c>
      <c r="D42" s="171" t="s">
        <v>1029</v>
      </c>
      <c r="E42" s="68" t="s">
        <v>1056</v>
      </c>
      <c r="F42" s="130" t="s">
        <v>1114</v>
      </c>
      <c r="G42" s="60" t="s">
        <v>1189</v>
      </c>
      <c r="H42" s="136" t="s">
        <v>71</v>
      </c>
      <c r="I42" s="60" t="s">
        <v>72</v>
      </c>
      <c r="J42" s="137">
        <v>399</v>
      </c>
      <c r="K42" s="118">
        <f t="shared" si="0"/>
        <v>27.930000000000007</v>
      </c>
      <c r="L42" s="118">
        <f t="shared" si="1"/>
        <v>426.93</v>
      </c>
      <c r="M42" s="138">
        <v>427</v>
      </c>
      <c r="N42" s="59"/>
      <c r="O42" s="80" t="s">
        <v>23</v>
      </c>
      <c r="Q42" s="105">
        <f t="shared" ref="Q42:Q105" si="7">J42*70/100</f>
        <v>279.3</v>
      </c>
      <c r="R42" s="105">
        <f t="shared" ref="R42:R105" si="8">Q42-(Q42*50/100)</f>
        <v>139.65</v>
      </c>
      <c r="S42" s="105">
        <f t="shared" ref="S42:S105" si="9">Q42-(Q42*80/100)</f>
        <v>55.860000000000014</v>
      </c>
      <c r="T42" s="105">
        <f t="shared" ref="T42:T105" si="10">Q42-(Q42*70/100)</f>
        <v>83.79000000000002</v>
      </c>
      <c r="V42" s="132"/>
      <c r="W42" s="132"/>
      <c r="X42" s="132"/>
      <c r="Y42" s="132"/>
      <c r="Z42" s="132"/>
      <c r="AA42" s="132"/>
      <c r="AB42" s="132"/>
    </row>
    <row r="43" spans="1:28" s="104" customFormat="1" ht="22.95" customHeight="1">
      <c r="A43" s="73">
        <v>41</v>
      </c>
      <c r="B43" s="124">
        <v>243683</v>
      </c>
      <c r="C43" s="68" t="s">
        <v>100</v>
      </c>
      <c r="D43" s="171" t="s">
        <v>905</v>
      </c>
      <c r="E43" s="68" t="s">
        <v>979</v>
      </c>
      <c r="F43" s="126" t="s">
        <v>1115</v>
      </c>
      <c r="G43" s="60" t="s">
        <v>103</v>
      </c>
      <c r="H43" s="136" t="s">
        <v>71</v>
      </c>
      <c r="I43" s="60" t="s">
        <v>104</v>
      </c>
      <c r="J43" s="137">
        <v>299</v>
      </c>
      <c r="K43" s="118">
        <f t="shared" si="0"/>
        <v>20.930000000000007</v>
      </c>
      <c r="L43" s="118">
        <f t="shared" si="1"/>
        <v>319.93</v>
      </c>
      <c r="M43" s="137">
        <v>575.88</v>
      </c>
      <c r="N43" s="59"/>
      <c r="O43" s="119" t="s">
        <v>91</v>
      </c>
      <c r="Q43" s="105">
        <f t="shared" si="7"/>
        <v>209.3</v>
      </c>
      <c r="R43" s="105">
        <f t="shared" si="8"/>
        <v>104.65</v>
      </c>
      <c r="S43" s="105">
        <f t="shared" si="9"/>
        <v>41.860000000000014</v>
      </c>
      <c r="T43" s="105">
        <f t="shared" si="10"/>
        <v>62.79000000000002</v>
      </c>
      <c r="V43" s="132"/>
      <c r="W43" s="132"/>
      <c r="X43" s="132"/>
      <c r="Y43" s="132"/>
      <c r="Z43" s="132"/>
    </row>
    <row r="44" spans="1:28" s="104" customFormat="1" ht="22.95" customHeight="1">
      <c r="A44" s="73">
        <v>42</v>
      </c>
      <c r="B44" s="124">
        <v>243683</v>
      </c>
      <c r="C44" s="68" t="s">
        <v>100</v>
      </c>
      <c r="D44" s="171" t="s">
        <v>906</v>
      </c>
      <c r="E44" s="68" t="s">
        <v>714</v>
      </c>
      <c r="F44" s="126" t="s">
        <v>1116</v>
      </c>
      <c r="G44" s="60" t="s">
        <v>103</v>
      </c>
      <c r="H44" s="136" t="s">
        <v>71</v>
      </c>
      <c r="I44" s="60" t="s">
        <v>104</v>
      </c>
      <c r="J44" s="137">
        <v>299</v>
      </c>
      <c r="K44" s="118">
        <f t="shared" si="0"/>
        <v>20.930000000000007</v>
      </c>
      <c r="L44" s="118">
        <f t="shared" si="1"/>
        <v>319.93</v>
      </c>
      <c r="M44" s="137">
        <v>575.87</v>
      </c>
      <c r="N44" s="59"/>
      <c r="O44" s="119" t="s">
        <v>91</v>
      </c>
      <c r="Q44" s="105">
        <f t="shared" si="7"/>
        <v>209.3</v>
      </c>
      <c r="R44" s="105">
        <f t="shared" si="8"/>
        <v>104.65</v>
      </c>
      <c r="S44" s="105">
        <f t="shared" si="9"/>
        <v>41.860000000000014</v>
      </c>
      <c r="T44" s="105">
        <f t="shared" si="10"/>
        <v>62.79000000000002</v>
      </c>
      <c r="V44" s="132"/>
      <c r="W44" s="132"/>
      <c r="X44" s="132"/>
      <c r="Y44" s="132"/>
      <c r="Z44" s="132"/>
      <c r="AA44" s="132"/>
      <c r="AB44" s="132"/>
    </row>
    <row r="45" spans="1:28" s="104" customFormat="1" ht="22.95" customHeight="1">
      <c r="A45" s="73">
        <v>43</v>
      </c>
      <c r="B45" s="124">
        <v>243683</v>
      </c>
      <c r="C45" s="68" t="s">
        <v>100</v>
      </c>
      <c r="D45" s="171" t="s">
        <v>907</v>
      </c>
      <c r="E45" s="68" t="s">
        <v>980</v>
      </c>
      <c r="F45" s="126" t="s">
        <v>1117</v>
      </c>
      <c r="G45" s="60" t="s">
        <v>103</v>
      </c>
      <c r="H45" s="136" t="s">
        <v>71</v>
      </c>
      <c r="I45" s="60" t="s">
        <v>104</v>
      </c>
      <c r="J45" s="137">
        <v>299</v>
      </c>
      <c r="K45" s="118">
        <f t="shared" si="0"/>
        <v>20.930000000000007</v>
      </c>
      <c r="L45" s="118">
        <f t="shared" si="1"/>
        <v>319.93</v>
      </c>
      <c r="M45" s="137">
        <v>320</v>
      </c>
      <c r="N45" s="59"/>
      <c r="O45" s="77" t="s">
        <v>110</v>
      </c>
      <c r="Q45" s="105">
        <f t="shared" si="7"/>
        <v>209.3</v>
      </c>
      <c r="R45" s="105">
        <f t="shared" si="8"/>
        <v>104.65</v>
      </c>
      <c r="S45" s="105">
        <f t="shared" si="9"/>
        <v>41.860000000000014</v>
      </c>
      <c r="T45" s="105">
        <f t="shared" si="10"/>
        <v>62.79000000000002</v>
      </c>
      <c r="V45" s="132"/>
      <c r="W45" s="132"/>
      <c r="X45" s="132"/>
      <c r="Y45" s="132"/>
      <c r="Z45" s="132"/>
      <c r="AA45" s="132"/>
      <c r="AB45" s="132"/>
    </row>
    <row r="46" spans="1:28" s="104" customFormat="1" ht="22.95" customHeight="1">
      <c r="A46" s="73">
        <v>44</v>
      </c>
      <c r="B46" s="124">
        <v>243683</v>
      </c>
      <c r="C46" s="68" t="s">
        <v>265</v>
      </c>
      <c r="D46" s="171" t="s">
        <v>908</v>
      </c>
      <c r="E46" s="68" t="s">
        <v>981</v>
      </c>
      <c r="F46" s="126" t="s">
        <v>1118</v>
      </c>
      <c r="G46" s="60" t="s">
        <v>1190</v>
      </c>
      <c r="H46" s="136" t="s">
        <v>71</v>
      </c>
      <c r="I46" s="60" t="s">
        <v>72</v>
      </c>
      <c r="J46" s="137">
        <v>299</v>
      </c>
      <c r="K46" s="118">
        <f t="shared" si="0"/>
        <v>20.930000000000007</v>
      </c>
      <c r="L46" s="118">
        <f t="shared" si="1"/>
        <v>319.93</v>
      </c>
      <c r="M46" s="137">
        <v>319.93</v>
      </c>
      <c r="N46" s="59"/>
      <c r="O46" s="77" t="s">
        <v>110</v>
      </c>
      <c r="Q46" s="105">
        <f t="shared" si="7"/>
        <v>209.3</v>
      </c>
      <c r="R46" s="105">
        <f t="shared" si="8"/>
        <v>104.65</v>
      </c>
      <c r="S46" s="105">
        <f t="shared" si="9"/>
        <v>41.860000000000014</v>
      </c>
      <c r="T46" s="105">
        <f t="shared" si="10"/>
        <v>62.79000000000002</v>
      </c>
      <c r="V46" s="132"/>
      <c r="W46" s="132"/>
      <c r="X46" s="132"/>
      <c r="Y46" s="132"/>
      <c r="Z46" s="132"/>
      <c r="AA46" s="132"/>
      <c r="AB46" s="132"/>
    </row>
    <row r="47" spans="1:28" s="104" customFormat="1" ht="22.95" customHeight="1">
      <c r="A47" s="73">
        <v>45</v>
      </c>
      <c r="B47" s="124">
        <v>243684</v>
      </c>
      <c r="C47" s="68" t="s">
        <v>262</v>
      </c>
      <c r="D47" s="171" t="s">
        <v>909</v>
      </c>
      <c r="E47" s="68" t="s">
        <v>982</v>
      </c>
      <c r="F47" s="126" t="s">
        <v>1119</v>
      </c>
      <c r="G47" s="60" t="s">
        <v>1191</v>
      </c>
      <c r="H47" s="136" t="s">
        <v>71</v>
      </c>
      <c r="I47" s="60" t="s">
        <v>72</v>
      </c>
      <c r="J47" s="137">
        <v>299</v>
      </c>
      <c r="K47" s="118">
        <f t="shared" si="0"/>
        <v>20.930000000000007</v>
      </c>
      <c r="L47" s="118">
        <f t="shared" si="1"/>
        <v>319.93</v>
      </c>
      <c r="M47" s="137">
        <v>319.93</v>
      </c>
      <c r="N47" s="59"/>
      <c r="O47" s="77" t="s">
        <v>110</v>
      </c>
      <c r="Q47" s="105">
        <f t="shared" si="7"/>
        <v>209.3</v>
      </c>
      <c r="R47" s="105">
        <f t="shared" si="8"/>
        <v>104.65</v>
      </c>
      <c r="S47" s="105">
        <f t="shared" si="9"/>
        <v>41.860000000000014</v>
      </c>
      <c r="T47" s="105">
        <f t="shared" si="10"/>
        <v>62.79000000000002</v>
      </c>
      <c r="U47" s="132"/>
      <c r="V47" s="132"/>
      <c r="W47" s="132"/>
      <c r="X47" s="132"/>
      <c r="Y47" s="132"/>
      <c r="Z47" s="132"/>
      <c r="AA47" s="132"/>
      <c r="AB47" s="132"/>
    </row>
    <row r="48" spans="1:28" s="104" customFormat="1" ht="22.95" customHeight="1">
      <c r="A48" s="73">
        <v>46</v>
      </c>
      <c r="B48" s="124">
        <v>243684</v>
      </c>
      <c r="C48" s="68" t="s">
        <v>100</v>
      </c>
      <c r="D48" s="171" t="s">
        <v>910</v>
      </c>
      <c r="E48" s="68" t="s">
        <v>983</v>
      </c>
      <c r="F48" s="126" t="s">
        <v>1120</v>
      </c>
      <c r="G48" s="60" t="s">
        <v>103</v>
      </c>
      <c r="H48" s="136" t="s">
        <v>71</v>
      </c>
      <c r="I48" s="60" t="s">
        <v>104</v>
      </c>
      <c r="J48" s="137">
        <v>299</v>
      </c>
      <c r="K48" s="118">
        <f t="shared" si="0"/>
        <v>20.930000000000007</v>
      </c>
      <c r="L48" s="118">
        <f t="shared" si="1"/>
        <v>319.93</v>
      </c>
      <c r="M48" s="137">
        <v>565.22</v>
      </c>
      <c r="N48" s="59"/>
      <c r="O48" s="119" t="s">
        <v>91</v>
      </c>
      <c r="Q48" s="105">
        <f t="shared" si="7"/>
        <v>209.3</v>
      </c>
      <c r="R48" s="105">
        <f t="shared" si="8"/>
        <v>104.65</v>
      </c>
      <c r="S48" s="105">
        <f t="shared" si="9"/>
        <v>41.860000000000014</v>
      </c>
      <c r="T48" s="105">
        <f t="shared" si="10"/>
        <v>62.79000000000002</v>
      </c>
      <c r="V48" s="132"/>
      <c r="W48" s="132"/>
      <c r="X48" s="132"/>
      <c r="Y48" s="132"/>
      <c r="Z48" s="132"/>
      <c r="AA48" s="132"/>
      <c r="AB48" s="132"/>
    </row>
    <row r="49" spans="1:28" s="104" customFormat="1" ht="22.95" customHeight="1">
      <c r="A49" s="73">
        <v>47</v>
      </c>
      <c r="B49" s="124">
        <v>243684</v>
      </c>
      <c r="C49" s="68" t="s">
        <v>100</v>
      </c>
      <c r="D49" s="171" t="s">
        <v>911</v>
      </c>
      <c r="E49" s="68" t="s">
        <v>984</v>
      </c>
      <c r="F49" s="126" t="s">
        <v>1121</v>
      </c>
      <c r="G49" s="60" t="s">
        <v>103</v>
      </c>
      <c r="H49" s="136" t="s">
        <v>71</v>
      </c>
      <c r="I49" s="60" t="s">
        <v>104</v>
      </c>
      <c r="J49" s="137">
        <v>299</v>
      </c>
      <c r="K49" s="118">
        <f t="shared" si="0"/>
        <v>20.930000000000007</v>
      </c>
      <c r="L49" s="118">
        <f t="shared" si="1"/>
        <v>319.93</v>
      </c>
      <c r="M49" s="137">
        <v>565.22</v>
      </c>
      <c r="N49" s="59"/>
      <c r="O49" s="119" t="s">
        <v>91</v>
      </c>
      <c r="Q49" s="105">
        <f t="shared" si="7"/>
        <v>209.3</v>
      </c>
      <c r="R49" s="105">
        <f t="shared" si="8"/>
        <v>104.65</v>
      </c>
      <c r="S49" s="105">
        <f t="shared" si="9"/>
        <v>41.860000000000014</v>
      </c>
      <c r="T49" s="105">
        <f t="shared" si="10"/>
        <v>62.79000000000002</v>
      </c>
      <c r="V49" s="132"/>
      <c r="W49" s="132"/>
      <c r="X49" s="132"/>
      <c r="Y49" s="132"/>
      <c r="Z49" s="132"/>
      <c r="AA49" s="132"/>
      <c r="AB49" s="132"/>
    </row>
    <row r="50" spans="1:28" s="104" customFormat="1" ht="22.95" customHeight="1">
      <c r="A50" s="73">
        <v>48</v>
      </c>
      <c r="B50" s="124">
        <v>243685</v>
      </c>
      <c r="C50" s="68" t="s">
        <v>82</v>
      </c>
      <c r="D50" s="171" t="s">
        <v>912</v>
      </c>
      <c r="E50" s="68" t="s">
        <v>985</v>
      </c>
      <c r="F50" s="126" t="s">
        <v>1122</v>
      </c>
      <c r="G50" s="139" t="s">
        <v>492</v>
      </c>
      <c r="H50" s="136" t="s">
        <v>71</v>
      </c>
      <c r="I50" s="60" t="s">
        <v>104</v>
      </c>
      <c r="J50" s="137">
        <v>299</v>
      </c>
      <c r="K50" s="118">
        <f t="shared" si="0"/>
        <v>20.930000000000007</v>
      </c>
      <c r="L50" s="118">
        <f t="shared" si="1"/>
        <v>319.93</v>
      </c>
      <c r="M50" s="137">
        <v>320</v>
      </c>
      <c r="N50" s="59"/>
      <c r="O50" s="80" t="s">
        <v>23</v>
      </c>
      <c r="Q50" s="105">
        <f t="shared" si="7"/>
        <v>209.3</v>
      </c>
      <c r="R50" s="105">
        <f t="shared" si="8"/>
        <v>104.65</v>
      </c>
      <c r="S50" s="105">
        <f t="shared" si="9"/>
        <v>41.860000000000014</v>
      </c>
      <c r="T50" s="105">
        <f t="shared" si="10"/>
        <v>62.79000000000002</v>
      </c>
      <c r="V50" s="132"/>
      <c r="W50" s="132"/>
      <c r="X50" s="132"/>
      <c r="Y50" s="132"/>
      <c r="Z50" s="132"/>
      <c r="AA50" s="132"/>
      <c r="AB50" s="132"/>
    </row>
    <row r="51" spans="1:28" s="104" customFormat="1" ht="22.95" customHeight="1">
      <c r="A51" s="73">
        <v>49</v>
      </c>
      <c r="B51" s="124">
        <v>243685</v>
      </c>
      <c r="C51" s="68" t="s">
        <v>100</v>
      </c>
      <c r="D51" s="171" t="s">
        <v>913</v>
      </c>
      <c r="E51" s="68" t="s">
        <v>986</v>
      </c>
      <c r="F51" s="126" t="s">
        <v>1123</v>
      </c>
      <c r="G51" s="60" t="s">
        <v>103</v>
      </c>
      <c r="H51" s="136" t="s">
        <v>71</v>
      </c>
      <c r="I51" s="60" t="s">
        <v>99</v>
      </c>
      <c r="J51" s="137">
        <v>599</v>
      </c>
      <c r="K51" s="118">
        <f t="shared" si="0"/>
        <v>41.930000000000064</v>
      </c>
      <c r="L51" s="118">
        <f t="shared" si="1"/>
        <v>640.93000000000006</v>
      </c>
      <c r="M51" s="137">
        <v>1110.95</v>
      </c>
      <c r="N51" s="59"/>
      <c r="O51" s="119" t="s">
        <v>91</v>
      </c>
      <c r="Q51" s="105">
        <f t="shared" si="7"/>
        <v>419.3</v>
      </c>
      <c r="R51" s="105">
        <f t="shared" si="8"/>
        <v>209.65</v>
      </c>
      <c r="S51" s="105">
        <f t="shared" si="9"/>
        <v>83.860000000000014</v>
      </c>
      <c r="T51" s="105">
        <f t="shared" si="10"/>
        <v>125.79000000000002</v>
      </c>
      <c r="V51" s="132"/>
      <c r="W51" s="132"/>
      <c r="X51" s="132"/>
      <c r="Y51" s="132"/>
      <c r="Z51" s="132"/>
      <c r="AA51" s="132"/>
      <c r="AB51" s="132"/>
    </row>
    <row r="52" spans="1:28" s="104" customFormat="1" ht="22.95" customHeight="1">
      <c r="A52" s="73">
        <v>50</v>
      </c>
      <c r="B52" s="124">
        <v>243685</v>
      </c>
      <c r="C52" s="68" t="s">
        <v>113</v>
      </c>
      <c r="D52" s="171" t="s">
        <v>914</v>
      </c>
      <c r="E52" s="68" t="s">
        <v>987</v>
      </c>
      <c r="F52" s="126" t="s">
        <v>1124</v>
      </c>
      <c r="G52" s="60" t="s">
        <v>525</v>
      </c>
      <c r="H52" s="136" t="s">
        <v>71</v>
      </c>
      <c r="I52" s="60" t="s">
        <v>72</v>
      </c>
      <c r="J52" s="137">
        <v>399</v>
      </c>
      <c r="K52" s="118">
        <f t="shared" si="0"/>
        <v>27.930000000000007</v>
      </c>
      <c r="L52" s="118">
        <f t="shared" si="1"/>
        <v>426.93</v>
      </c>
      <c r="M52" s="137">
        <v>740.02</v>
      </c>
      <c r="N52" s="59"/>
      <c r="O52" s="77" t="s">
        <v>110</v>
      </c>
      <c r="Q52" s="105">
        <f t="shared" si="7"/>
        <v>279.3</v>
      </c>
      <c r="R52" s="105">
        <f t="shared" si="8"/>
        <v>139.65</v>
      </c>
      <c r="S52" s="105">
        <f t="shared" si="9"/>
        <v>55.860000000000014</v>
      </c>
      <c r="T52" s="105">
        <f t="shared" si="10"/>
        <v>83.79000000000002</v>
      </c>
      <c r="V52" s="132"/>
      <c r="W52" s="132"/>
      <c r="X52" s="132"/>
      <c r="Y52" s="132"/>
      <c r="Z52" s="132"/>
      <c r="AA52" s="132"/>
      <c r="AB52" s="132"/>
    </row>
    <row r="53" spans="1:28" s="104" customFormat="1" ht="22.95" customHeight="1">
      <c r="A53" s="73">
        <v>51</v>
      </c>
      <c r="B53" s="124">
        <v>243685</v>
      </c>
      <c r="C53" s="68" t="s">
        <v>68</v>
      </c>
      <c r="D53" s="171" t="s">
        <v>915</v>
      </c>
      <c r="E53" s="68" t="s">
        <v>988</v>
      </c>
      <c r="F53" s="126" t="s">
        <v>1125</v>
      </c>
      <c r="G53" s="60" t="s">
        <v>1192</v>
      </c>
      <c r="H53" s="136" t="s">
        <v>86</v>
      </c>
      <c r="I53" s="60" t="s">
        <v>87</v>
      </c>
      <c r="J53" s="137">
        <v>399</v>
      </c>
      <c r="K53" s="118">
        <f t="shared" si="0"/>
        <v>27.930000000000007</v>
      </c>
      <c r="L53" s="118">
        <f t="shared" si="1"/>
        <v>426.93</v>
      </c>
      <c r="M53" s="137">
        <v>426.93</v>
      </c>
      <c r="N53" s="59"/>
      <c r="O53" s="80" t="s">
        <v>23</v>
      </c>
      <c r="Q53" s="105">
        <f t="shared" si="7"/>
        <v>279.3</v>
      </c>
      <c r="R53" s="105">
        <f t="shared" si="8"/>
        <v>139.65</v>
      </c>
      <c r="S53" s="105">
        <f t="shared" si="9"/>
        <v>55.860000000000014</v>
      </c>
      <c r="T53" s="105">
        <f t="shared" si="10"/>
        <v>83.79000000000002</v>
      </c>
      <c r="V53" s="132"/>
      <c r="W53" s="132"/>
      <c r="X53" s="132"/>
      <c r="Y53" s="132"/>
      <c r="Z53" s="132"/>
      <c r="AA53" s="132"/>
      <c r="AB53" s="132"/>
    </row>
    <row r="54" spans="1:28" s="104" customFormat="1" ht="22.95" customHeight="1">
      <c r="A54" s="73">
        <v>52</v>
      </c>
      <c r="B54" s="124">
        <v>243686</v>
      </c>
      <c r="C54" s="68" t="s">
        <v>100</v>
      </c>
      <c r="D54" s="171" t="s">
        <v>916</v>
      </c>
      <c r="E54" s="68" t="s">
        <v>989</v>
      </c>
      <c r="F54" s="126" t="s">
        <v>1126</v>
      </c>
      <c r="G54" s="60" t="s">
        <v>103</v>
      </c>
      <c r="H54" s="136" t="s">
        <v>71</v>
      </c>
      <c r="I54" s="60" t="s">
        <v>72</v>
      </c>
      <c r="J54" s="137">
        <v>499</v>
      </c>
      <c r="K54" s="118">
        <f t="shared" si="0"/>
        <v>34.930000000000064</v>
      </c>
      <c r="L54" s="118">
        <f t="shared" si="1"/>
        <v>533.93000000000006</v>
      </c>
      <c r="M54" s="137">
        <v>907.69</v>
      </c>
      <c r="N54" s="59"/>
      <c r="O54" s="151" t="s">
        <v>110</v>
      </c>
      <c r="Q54" s="105">
        <f t="shared" si="7"/>
        <v>349.3</v>
      </c>
      <c r="R54" s="105">
        <f t="shared" si="8"/>
        <v>174.65</v>
      </c>
      <c r="S54" s="105">
        <f t="shared" si="9"/>
        <v>69.860000000000014</v>
      </c>
      <c r="T54" s="105">
        <f t="shared" si="10"/>
        <v>104.79000000000002</v>
      </c>
      <c r="V54" s="132"/>
      <c r="W54" s="132"/>
      <c r="X54" s="132"/>
      <c r="Y54" s="132"/>
      <c r="Z54" s="132"/>
      <c r="AA54" s="132"/>
      <c r="AB54" s="132"/>
    </row>
    <row r="55" spans="1:28" s="104" customFormat="1" ht="22.95" customHeight="1">
      <c r="A55" s="73">
        <v>53</v>
      </c>
      <c r="B55" s="124">
        <v>243686</v>
      </c>
      <c r="C55" s="68" t="s">
        <v>100</v>
      </c>
      <c r="D55" s="171" t="s">
        <v>917</v>
      </c>
      <c r="E55" s="68" t="s">
        <v>990</v>
      </c>
      <c r="F55" s="126" t="s">
        <v>1127</v>
      </c>
      <c r="G55" s="60" t="s">
        <v>103</v>
      </c>
      <c r="H55" s="136" t="s">
        <v>71</v>
      </c>
      <c r="I55" s="60" t="s">
        <v>81</v>
      </c>
      <c r="J55" s="137">
        <v>399</v>
      </c>
      <c r="K55" s="118">
        <f t="shared" si="0"/>
        <v>27.930000000000007</v>
      </c>
      <c r="L55" s="118">
        <f t="shared" si="1"/>
        <v>426.93</v>
      </c>
      <c r="M55" s="137">
        <v>725.79</v>
      </c>
      <c r="N55" s="59"/>
      <c r="O55" s="121" t="s">
        <v>91</v>
      </c>
      <c r="Q55" s="105">
        <f t="shared" si="7"/>
        <v>279.3</v>
      </c>
      <c r="R55" s="105">
        <f t="shared" si="8"/>
        <v>139.65</v>
      </c>
      <c r="S55" s="105">
        <f t="shared" si="9"/>
        <v>55.860000000000014</v>
      </c>
      <c r="T55" s="105">
        <f t="shared" si="10"/>
        <v>83.79000000000002</v>
      </c>
      <c r="V55" s="132"/>
      <c r="W55" s="132"/>
      <c r="X55" s="132"/>
      <c r="Y55" s="132"/>
      <c r="Z55" s="132"/>
      <c r="AA55" s="132"/>
      <c r="AB55" s="132"/>
    </row>
    <row r="56" spans="1:28" s="104" customFormat="1" ht="22.95" customHeight="1">
      <c r="A56" s="73">
        <v>54</v>
      </c>
      <c r="B56" s="124">
        <v>243686</v>
      </c>
      <c r="C56" s="68" t="s">
        <v>100</v>
      </c>
      <c r="D56" s="171" t="s">
        <v>918</v>
      </c>
      <c r="E56" s="68" t="s">
        <v>991</v>
      </c>
      <c r="F56" s="126" t="s">
        <v>1128</v>
      </c>
      <c r="G56" s="60" t="s">
        <v>103</v>
      </c>
      <c r="H56" s="136" t="s">
        <v>71</v>
      </c>
      <c r="I56" s="60" t="s">
        <v>81</v>
      </c>
      <c r="J56" s="137">
        <v>399</v>
      </c>
      <c r="K56" s="118">
        <f t="shared" si="0"/>
        <v>27.930000000000007</v>
      </c>
      <c r="L56" s="118">
        <f t="shared" si="1"/>
        <v>426.93</v>
      </c>
      <c r="M56" s="137">
        <v>726</v>
      </c>
      <c r="N56" s="59"/>
      <c r="O56" s="121" t="s">
        <v>91</v>
      </c>
      <c r="Q56" s="105">
        <f t="shared" si="7"/>
        <v>279.3</v>
      </c>
      <c r="R56" s="105">
        <f t="shared" si="8"/>
        <v>139.65</v>
      </c>
      <c r="S56" s="105">
        <f t="shared" si="9"/>
        <v>55.860000000000014</v>
      </c>
      <c r="T56" s="105">
        <f t="shared" si="10"/>
        <v>83.79000000000002</v>
      </c>
      <c r="V56" s="132"/>
      <c r="W56" s="132"/>
      <c r="X56" s="132"/>
      <c r="Y56" s="132"/>
      <c r="Z56" s="132"/>
      <c r="AA56" s="132"/>
      <c r="AB56" s="132"/>
    </row>
    <row r="57" spans="1:28" s="104" customFormat="1" ht="22.95" customHeight="1">
      <c r="A57" s="73">
        <v>55</v>
      </c>
      <c r="B57" s="124">
        <v>243688</v>
      </c>
      <c r="C57" s="68" t="s">
        <v>100</v>
      </c>
      <c r="D57" s="171" t="s">
        <v>919</v>
      </c>
      <c r="E57" s="68" t="s">
        <v>992</v>
      </c>
      <c r="F57" s="126" t="s">
        <v>1129</v>
      </c>
      <c r="G57" s="60" t="s">
        <v>103</v>
      </c>
      <c r="H57" s="136" t="s">
        <v>71</v>
      </c>
      <c r="I57" s="60" t="s">
        <v>99</v>
      </c>
      <c r="J57" s="137">
        <v>599</v>
      </c>
      <c r="K57" s="118">
        <f t="shared" si="0"/>
        <v>41.930000000000064</v>
      </c>
      <c r="L57" s="118">
        <f t="shared" si="1"/>
        <v>640.93000000000006</v>
      </c>
      <c r="M57" s="137">
        <v>1046.8599999999999</v>
      </c>
      <c r="N57" s="59"/>
      <c r="O57" s="71" t="s">
        <v>23</v>
      </c>
      <c r="Q57" s="105">
        <f t="shared" si="7"/>
        <v>419.3</v>
      </c>
      <c r="R57" s="105">
        <f t="shared" si="8"/>
        <v>209.65</v>
      </c>
      <c r="S57" s="105">
        <f t="shared" si="9"/>
        <v>83.860000000000014</v>
      </c>
      <c r="T57" s="105">
        <f t="shared" si="10"/>
        <v>125.79000000000002</v>
      </c>
      <c r="V57" s="132"/>
      <c r="W57" s="132"/>
      <c r="X57" s="132"/>
      <c r="Y57" s="132"/>
      <c r="Z57" s="132"/>
      <c r="AA57" s="132"/>
      <c r="AB57" s="132"/>
    </row>
    <row r="58" spans="1:28" s="104" customFormat="1" ht="22.95" customHeight="1">
      <c r="A58" s="73">
        <v>56</v>
      </c>
      <c r="B58" s="124">
        <v>243688</v>
      </c>
      <c r="C58" s="68" t="s">
        <v>113</v>
      </c>
      <c r="D58" s="171" t="s">
        <v>1030</v>
      </c>
      <c r="E58" s="68" t="s">
        <v>1057</v>
      </c>
      <c r="F58" s="133" t="s">
        <v>1130</v>
      </c>
      <c r="G58" s="60" t="s">
        <v>1189</v>
      </c>
      <c r="H58" s="136" t="s">
        <v>71</v>
      </c>
      <c r="I58" s="60" t="s">
        <v>99</v>
      </c>
      <c r="J58" s="137">
        <v>499</v>
      </c>
      <c r="K58" s="118">
        <f t="shared" si="0"/>
        <v>34.930000000000064</v>
      </c>
      <c r="L58" s="118">
        <f t="shared" si="1"/>
        <v>533.93000000000006</v>
      </c>
      <c r="M58" s="138">
        <v>534</v>
      </c>
      <c r="N58" s="59"/>
      <c r="O58" s="71" t="s">
        <v>23</v>
      </c>
      <c r="Q58" s="105">
        <f t="shared" si="7"/>
        <v>349.3</v>
      </c>
      <c r="R58" s="105">
        <f t="shared" si="8"/>
        <v>174.65</v>
      </c>
      <c r="S58" s="105">
        <f t="shared" si="9"/>
        <v>69.860000000000014</v>
      </c>
      <c r="T58" s="105">
        <f t="shared" si="10"/>
        <v>104.79000000000002</v>
      </c>
      <c r="V58" s="132"/>
      <c r="W58" s="132"/>
      <c r="X58" s="132"/>
      <c r="Y58" s="132"/>
      <c r="Z58" s="132"/>
      <c r="AA58" s="132"/>
      <c r="AB58" s="132"/>
    </row>
    <row r="59" spans="1:28" s="104" customFormat="1" ht="22.95" customHeight="1">
      <c r="A59" s="73">
        <v>57</v>
      </c>
      <c r="B59" s="124">
        <v>243688</v>
      </c>
      <c r="C59" s="68" t="s">
        <v>100</v>
      </c>
      <c r="D59" s="171" t="s">
        <v>920</v>
      </c>
      <c r="E59" s="68" t="s">
        <v>993</v>
      </c>
      <c r="F59" s="126" t="s">
        <v>1131</v>
      </c>
      <c r="G59" s="60" t="s">
        <v>103</v>
      </c>
      <c r="H59" s="136" t="s">
        <v>71</v>
      </c>
      <c r="I59" s="60" t="s">
        <v>104</v>
      </c>
      <c r="J59" s="137">
        <v>299</v>
      </c>
      <c r="K59" s="118">
        <f t="shared" si="0"/>
        <v>20.930000000000007</v>
      </c>
      <c r="L59" s="118">
        <f t="shared" si="1"/>
        <v>319.93</v>
      </c>
      <c r="M59" s="137">
        <v>319.93</v>
      </c>
      <c r="N59" s="59"/>
      <c r="O59" s="71" t="s">
        <v>23</v>
      </c>
      <c r="Q59" s="105">
        <f t="shared" si="7"/>
        <v>209.3</v>
      </c>
      <c r="R59" s="105">
        <f t="shared" si="8"/>
        <v>104.65</v>
      </c>
      <c r="S59" s="105">
        <f t="shared" si="9"/>
        <v>41.860000000000014</v>
      </c>
      <c r="T59" s="105">
        <f t="shared" si="10"/>
        <v>62.79000000000002</v>
      </c>
      <c r="V59" s="132"/>
      <c r="W59" s="132"/>
      <c r="X59" s="132"/>
      <c r="Y59" s="132"/>
      <c r="Z59" s="132"/>
      <c r="AA59" s="132"/>
      <c r="AB59" s="132"/>
    </row>
    <row r="60" spans="1:28" s="104" customFormat="1" ht="22.95" customHeight="1">
      <c r="A60" s="73">
        <v>58</v>
      </c>
      <c r="B60" s="124">
        <v>243689</v>
      </c>
      <c r="C60" s="68" t="s">
        <v>100</v>
      </c>
      <c r="D60" s="171" t="s">
        <v>921</v>
      </c>
      <c r="E60" s="68" t="s">
        <v>338</v>
      </c>
      <c r="F60" s="126" t="s">
        <v>1132</v>
      </c>
      <c r="G60" s="60" t="s">
        <v>103</v>
      </c>
      <c r="H60" s="136" t="s">
        <v>71</v>
      </c>
      <c r="I60" s="60" t="s">
        <v>104</v>
      </c>
      <c r="J60" s="137">
        <v>299</v>
      </c>
      <c r="K60" s="118">
        <f t="shared" si="0"/>
        <v>20.930000000000007</v>
      </c>
      <c r="L60" s="118">
        <f t="shared" si="1"/>
        <v>319.93</v>
      </c>
      <c r="M60" s="137">
        <v>511.89</v>
      </c>
      <c r="N60" s="59"/>
      <c r="O60" s="121" t="s">
        <v>91</v>
      </c>
      <c r="Q60" s="105">
        <f t="shared" si="7"/>
        <v>209.3</v>
      </c>
      <c r="R60" s="105">
        <f t="shared" si="8"/>
        <v>104.65</v>
      </c>
      <c r="S60" s="105">
        <f t="shared" si="9"/>
        <v>41.860000000000014</v>
      </c>
      <c r="T60" s="105">
        <f t="shared" si="10"/>
        <v>62.79000000000002</v>
      </c>
      <c r="V60" s="132"/>
      <c r="W60" s="132"/>
      <c r="X60" s="132"/>
      <c r="Y60" s="132"/>
      <c r="Z60" s="132"/>
      <c r="AA60" s="132"/>
      <c r="AB60" s="132"/>
    </row>
    <row r="61" spans="1:28" s="104" customFormat="1" ht="22.95" customHeight="1">
      <c r="A61" s="73">
        <v>59</v>
      </c>
      <c r="B61" s="124">
        <v>243689</v>
      </c>
      <c r="C61" s="68" t="s">
        <v>264</v>
      </c>
      <c r="D61" s="171" t="s">
        <v>922</v>
      </c>
      <c r="E61" s="68" t="s">
        <v>994</v>
      </c>
      <c r="F61" s="126" t="s">
        <v>1133</v>
      </c>
      <c r="G61" s="60" t="s">
        <v>1193</v>
      </c>
      <c r="H61" s="136" t="s">
        <v>71</v>
      </c>
      <c r="I61" s="60" t="s">
        <v>72</v>
      </c>
      <c r="J61" s="137">
        <v>299</v>
      </c>
      <c r="K61" s="118">
        <f t="shared" si="0"/>
        <v>20.930000000000007</v>
      </c>
      <c r="L61" s="118">
        <f t="shared" si="1"/>
        <v>319.93</v>
      </c>
      <c r="M61" s="137">
        <v>512</v>
      </c>
      <c r="N61" s="59"/>
      <c r="O61" s="71" t="s">
        <v>23</v>
      </c>
      <c r="Q61" s="105">
        <f t="shared" si="7"/>
        <v>209.3</v>
      </c>
      <c r="R61" s="105">
        <f t="shared" si="8"/>
        <v>104.65</v>
      </c>
      <c r="S61" s="105">
        <f t="shared" si="9"/>
        <v>41.860000000000014</v>
      </c>
      <c r="T61" s="105">
        <f t="shared" si="10"/>
        <v>62.79000000000002</v>
      </c>
      <c r="V61" s="132"/>
      <c r="W61" s="132"/>
      <c r="X61" s="132"/>
      <c r="Y61" s="132"/>
      <c r="Z61" s="132"/>
      <c r="AA61" s="132"/>
      <c r="AB61" s="132"/>
    </row>
    <row r="62" spans="1:28" s="104" customFormat="1" ht="22.95" customHeight="1">
      <c r="A62" s="73">
        <v>60</v>
      </c>
      <c r="B62" s="124">
        <v>243689</v>
      </c>
      <c r="C62" s="68" t="s">
        <v>264</v>
      </c>
      <c r="D62" s="171" t="s">
        <v>923</v>
      </c>
      <c r="E62" s="68" t="s">
        <v>994</v>
      </c>
      <c r="F62" s="126" t="s">
        <v>1134</v>
      </c>
      <c r="G62" s="60" t="s">
        <v>1193</v>
      </c>
      <c r="H62" s="136" t="s">
        <v>71</v>
      </c>
      <c r="I62" s="60" t="s">
        <v>72</v>
      </c>
      <c r="J62" s="137">
        <v>299</v>
      </c>
      <c r="K62" s="118">
        <f t="shared" si="0"/>
        <v>20.930000000000007</v>
      </c>
      <c r="L62" s="118">
        <f t="shared" si="1"/>
        <v>319.93</v>
      </c>
      <c r="M62" s="137">
        <v>512</v>
      </c>
      <c r="N62" s="59"/>
      <c r="O62" s="71" t="s">
        <v>23</v>
      </c>
      <c r="Q62" s="105">
        <f t="shared" si="7"/>
        <v>209.3</v>
      </c>
      <c r="R62" s="105">
        <f t="shared" si="8"/>
        <v>104.65</v>
      </c>
      <c r="S62" s="105">
        <f t="shared" si="9"/>
        <v>41.860000000000014</v>
      </c>
      <c r="T62" s="105">
        <f t="shared" si="10"/>
        <v>62.79000000000002</v>
      </c>
      <c r="V62" s="132"/>
      <c r="W62" s="132"/>
      <c r="X62" s="132"/>
      <c r="Y62" s="132"/>
      <c r="Z62" s="132"/>
      <c r="AA62" s="132"/>
      <c r="AB62" s="132"/>
    </row>
    <row r="63" spans="1:28" s="104" customFormat="1" ht="22.95" customHeight="1">
      <c r="A63" s="73">
        <v>61</v>
      </c>
      <c r="B63" s="124">
        <v>243690</v>
      </c>
      <c r="C63" s="68" t="s">
        <v>100</v>
      </c>
      <c r="D63" s="171" t="s">
        <v>924</v>
      </c>
      <c r="E63" s="68" t="s">
        <v>995</v>
      </c>
      <c r="F63" s="126" t="s">
        <v>1135</v>
      </c>
      <c r="G63" s="60" t="s">
        <v>103</v>
      </c>
      <c r="H63" s="136" t="s">
        <v>71</v>
      </c>
      <c r="I63" s="60" t="s">
        <v>81</v>
      </c>
      <c r="J63" s="137">
        <v>399</v>
      </c>
      <c r="K63" s="118">
        <f t="shared" si="0"/>
        <v>27.930000000000007</v>
      </c>
      <c r="L63" s="118">
        <f t="shared" si="1"/>
        <v>426.93</v>
      </c>
      <c r="M63" s="137">
        <v>668.86</v>
      </c>
      <c r="N63" s="59"/>
      <c r="O63" s="121" t="s">
        <v>91</v>
      </c>
      <c r="Q63" s="105">
        <f t="shared" si="7"/>
        <v>279.3</v>
      </c>
      <c r="R63" s="105">
        <f t="shared" si="8"/>
        <v>139.65</v>
      </c>
      <c r="S63" s="105">
        <f t="shared" si="9"/>
        <v>55.860000000000014</v>
      </c>
      <c r="T63" s="105">
        <f t="shared" si="10"/>
        <v>83.79000000000002</v>
      </c>
      <c r="V63" s="132"/>
      <c r="W63" s="132"/>
      <c r="X63" s="132"/>
      <c r="Y63" s="132"/>
      <c r="Z63" s="132"/>
      <c r="AA63" s="132"/>
      <c r="AB63" s="132"/>
    </row>
    <row r="64" spans="1:28" s="104" customFormat="1" ht="22.95" customHeight="1">
      <c r="A64" s="73">
        <v>62</v>
      </c>
      <c r="B64" s="124">
        <v>243690</v>
      </c>
      <c r="C64" s="68" t="s">
        <v>100</v>
      </c>
      <c r="D64" s="171" t="s">
        <v>925</v>
      </c>
      <c r="E64" s="68" t="s">
        <v>996</v>
      </c>
      <c r="F64" s="126" t="s">
        <v>1136</v>
      </c>
      <c r="G64" s="60" t="s">
        <v>103</v>
      </c>
      <c r="H64" s="136" t="s">
        <v>71</v>
      </c>
      <c r="I64" s="60" t="s">
        <v>72</v>
      </c>
      <c r="J64" s="137">
        <v>499</v>
      </c>
      <c r="K64" s="118">
        <f t="shared" si="0"/>
        <v>34.930000000000064</v>
      </c>
      <c r="L64" s="118">
        <f t="shared" si="1"/>
        <v>533.93000000000006</v>
      </c>
      <c r="M64" s="137">
        <v>836</v>
      </c>
      <c r="N64" s="59"/>
      <c r="O64" s="77" t="s">
        <v>110</v>
      </c>
      <c r="Q64" s="105">
        <f t="shared" si="7"/>
        <v>349.3</v>
      </c>
      <c r="R64" s="105">
        <f t="shared" si="8"/>
        <v>174.65</v>
      </c>
      <c r="S64" s="105">
        <f t="shared" si="9"/>
        <v>69.860000000000014</v>
      </c>
      <c r="T64" s="105">
        <f t="shared" si="10"/>
        <v>104.79000000000002</v>
      </c>
      <c r="V64" s="132"/>
      <c r="W64" s="132"/>
      <c r="X64" s="132"/>
      <c r="Y64" s="132"/>
      <c r="Z64" s="132"/>
      <c r="AA64" s="132"/>
      <c r="AB64" s="132"/>
    </row>
    <row r="65" spans="1:28" s="104" customFormat="1" ht="22.95" customHeight="1">
      <c r="A65" s="73">
        <v>63</v>
      </c>
      <c r="B65" s="124">
        <v>243690</v>
      </c>
      <c r="C65" s="68" t="s">
        <v>100</v>
      </c>
      <c r="D65" s="171" t="s">
        <v>926</v>
      </c>
      <c r="E65" s="68" t="s">
        <v>997</v>
      </c>
      <c r="F65" s="126" t="s">
        <v>1137</v>
      </c>
      <c r="G65" s="60" t="s">
        <v>103</v>
      </c>
      <c r="H65" s="136" t="s">
        <v>71</v>
      </c>
      <c r="I65" s="60" t="s">
        <v>104</v>
      </c>
      <c r="J65" s="137">
        <v>299</v>
      </c>
      <c r="K65" s="118">
        <f t="shared" si="0"/>
        <v>20.930000000000007</v>
      </c>
      <c r="L65" s="118">
        <f t="shared" si="1"/>
        <v>319.93</v>
      </c>
      <c r="M65" s="137">
        <v>501.24</v>
      </c>
      <c r="N65" s="59"/>
      <c r="O65" s="80" t="s">
        <v>23</v>
      </c>
      <c r="Q65" s="105">
        <f t="shared" si="7"/>
        <v>209.3</v>
      </c>
      <c r="R65" s="105">
        <f t="shared" si="8"/>
        <v>104.65</v>
      </c>
      <c r="S65" s="105">
        <f t="shared" si="9"/>
        <v>41.860000000000014</v>
      </c>
      <c r="T65" s="105">
        <f t="shared" si="10"/>
        <v>62.79000000000002</v>
      </c>
      <c r="V65" s="132"/>
      <c r="W65" s="132"/>
      <c r="X65" s="132"/>
      <c r="Y65" s="132"/>
      <c r="Z65" s="132"/>
      <c r="AA65" s="132"/>
      <c r="AB65" s="132"/>
    </row>
    <row r="66" spans="1:28" s="104" customFormat="1" ht="22.95" customHeight="1">
      <c r="A66" s="73">
        <v>64</v>
      </c>
      <c r="B66" s="124">
        <v>243690</v>
      </c>
      <c r="C66" s="68" t="s">
        <v>100</v>
      </c>
      <c r="D66" s="171" t="s">
        <v>927</v>
      </c>
      <c r="E66" s="68" t="s">
        <v>998</v>
      </c>
      <c r="F66" s="126" t="s">
        <v>1138</v>
      </c>
      <c r="G66" s="60" t="s">
        <v>103</v>
      </c>
      <c r="H66" s="136" t="s">
        <v>71</v>
      </c>
      <c r="I66" s="60" t="s">
        <v>81</v>
      </c>
      <c r="J66" s="137">
        <v>399</v>
      </c>
      <c r="K66" s="118">
        <f t="shared" si="0"/>
        <v>27.930000000000007</v>
      </c>
      <c r="L66" s="118">
        <f t="shared" si="1"/>
        <v>426.93</v>
      </c>
      <c r="M66" s="137">
        <v>668.86</v>
      </c>
      <c r="N66" s="59"/>
      <c r="O66" s="77" t="s">
        <v>516</v>
      </c>
      <c r="Q66" s="105">
        <f t="shared" si="7"/>
        <v>279.3</v>
      </c>
      <c r="R66" s="105">
        <f t="shared" si="8"/>
        <v>139.65</v>
      </c>
      <c r="S66" s="105">
        <f t="shared" si="9"/>
        <v>55.860000000000014</v>
      </c>
      <c r="T66" s="105">
        <f t="shared" si="10"/>
        <v>83.79000000000002</v>
      </c>
      <c r="V66" s="132"/>
      <c r="W66" s="132"/>
      <c r="X66" s="132"/>
      <c r="Y66" s="132"/>
      <c r="Z66" s="132"/>
      <c r="AA66" s="132"/>
      <c r="AB66" s="132"/>
    </row>
    <row r="67" spans="1:28" s="104" customFormat="1" ht="22.95" customHeight="1">
      <c r="A67" s="73">
        <v>65</v>
      </c>
      <c r="B67" s="124">
        <v>243690</v>
      </c>
      <c r="C67" s="68" t="s">
        <v>82</v>
      </c>
      <c r="D67" s="171" t="s">
        <v>928</v>
      </c>
      <c r="E67" s="68" t="s">
        <v>999</v>
      </c>
      <c r="F67" s="126" t="s">
        <v>1139</v>
      </c>
      <c r="G67" s="139" t="s">
        <v>85</v>
      </c>
      <c r="H67" s="136" t="s">
        <v>86</v>
      </c>
      <c r="I67" s="60" t="s">
        <v>487</v>
      </c>
      <c r="J67" s="137">
        <v>399</v>
      </c>
      <c r="K67" s="118">
        <f t="shared" ref="K67:K105" si="11">L67-J67</f>
        <v>27.930000000000007</v>
      </c>
      <c r="L67" s="118">
        <f t="shared" ref="L67:L105" si="12">J67*1.07</f>
        <v>426.93</v>
      </c>
      <c r="M67" s="137">
        <v>668.86</v>
      </c>
      <c r="N67" s="59"/>
      <c r="O67" s="119" t="s">
        <v>91</v>
      </c>
      <c r="Q67" s="105">
        <f t="shared" si="7"/>
        <v>279.3</v>
      </c>
      <c r="R67" s="105">
        <f t="shared" si="8"/>
        <v>139.65</v>
      </c>
      <c r="S67" s="105">
        <f t="shared" si="9"/>
        <v>55.860000000000014</v>
      </c>
      <c r="T67" s="105">
        <f t="shared" si="10"/>
        <v>83.79000000000002</v>
      </c>
      <c r="V67" s="132"/>
      <c r="W67" s="132"/>
      <c r="X67" s="132"/>
      <c r="Y67" s="132"/>
      <c r="Z67" s="132"/>
      <c r="AA67" s="132"/>
      <c r="AB67" s="132"/>
    </row>
    <row r="68" spans="1:28" s="104" customFormat="1" ht="22.95" customHeight="1">
      <c r="A68" s="73">
        <v>66</v>
      </c>
      <c r="B68" s="124">
        <v>243691</v>
      </c>
      <c r="C68" s="68" t="s">
        <v>100</v>
      </c>
      <c r="D68" s="171" t="s">
        <v>929</v>
      </c>
      <c r="E68" s="68" t="s">
        <v>1000</v>
      </c>
      <c r="F68" s="126" t="s">
        <v>1140</v>
      </c>
      <c r="G68" s="60" t="s">
        <v>103</v>
      </c>
      <c r="H68" s="136" t="s">
        <v>71</v>
      </c>
      <c r="I68" s="60" t="s">
        <v>72</v>
      </c>
      <c r="J68" s="137">
        <v>499</v>
      </c>
      <c r="K68" s="118">
        <f t="shared" si="11"/>
        <v>34.930000000000064</v>
      </c>
      <c r="L68" s="118">
        <f t="shared" si="12"/>
        <v>533.93000000000006</v>
      </c>
      <c r="M68" s="137">
        <v>818.7</v>
      </c>
      <c r="N68" s="59"/>
      <c r="O68" s="119" t="s">
        <v>91</v>
      </c>
      <c r="Q68" s="105">
        <f t="shared" si="7"/>
        <v>349.3</v>
      </c>
      <c r="R68" s="105">
        <f t="shared" si="8"/>
        <v>174.65</v>
      </c>
      <c r="S68" s="105">
        <f t="shared" si="9"/>
        <v>69.860000000000014</v>
      </c>
      <c r="T68" s="105">
        <f t="shared" si="10"/>
        <v>104.79000000000002</v>
      </c>
      <c r="V68" s="132"/>
      <c r="W68" s="132"/>
      <c r="X68" s="132"/>
      <c r="Y68" s="132"/>
      <c r="Z68" s="132"/>
      <c r="AA68" s="132"/>
      <c r="AB68" s="132"/>
    </row>
    <row r="69" spans="1:28" s="104" customFormat="1" ht="22.95" customHeight="1">
      <c r="A69" s="73">
        <v>67</v>
      </c>
      <c r="B69" s="124">
        <v>243691</v>
      </c>
      <c r="C69" s="68" t="s">
        <v>100</v>
      </c>
      <c r="D69" s="171" t="s">
        <v>930</v>
      </c>
      <c r="E69" s="68" t="s">
        <v>1001</v>
      </c>
      <c r="F69" s="126" t="s">
        <v>1141</v>
      </c>
      <c r="G69" s="60" t="s">
        <v>103</v>
      </c>
      <c r="H69" s="136" t="s">
        <v>71</v>
      </c>
      <c r="I69" s="60" t="s">
        <v>99</v>
      </c>
      <c r="J69" s="137">
        <v>599</v>
      </c>
      <c r="K69" s="118">
        <f t="shared" si="11"/>
        <v>41.930000000000064</v>
      </c>
      <c r="L69" s="118">
        <f t="shared" si="12"/>
        <v>640.93000000000006</v>
      </c>
      <c r="M69" s="137">
        <v>982.77</v>
      </c>
      <c r="N69" s="59"/>
      <c r="O69" s="77" t="s">
        <v>110</v>
      </c>
      <c r="Q69" s="105">
        <f t="shared" si="7"/>
        <v>419.3</v>
      </c>
      <c r="R69" s="105">
        <f t="shared" si="8"/>
        <v>209.65</v>
      </c>
      <c r="S69" s="105">
        <f t="shared" si="9"/>
        <v>83.860000000000014</v>
      </c>
      <c r="T69" s="105">
        <f t="shared" si="10"/>
        <v>125.79000000000002</v>
      </c>
      <c r="V69" s="132"/>
      <c r="W69" s="132"/>
      <c r="X69" s="132"/>
      <c r="Y69" s="132"/>
      <c r="Z69" s="132"/>
      <c r="AA69" s="132"/>
      <c r="AB69" s="132"/>
    </row>
    <row r="70" spans="1:28" s="104" customFormat="1" ht="22.95" customHeight="1">
      <c r="A70" s="73">
        <v>68</v>
      </c>
      <c r="B70" s="124">
        <v>243692</v>
      </c>
      <c r="C70" s="68" t="s">
        <v>100</v>
      </c>
      <c r="D70" s="171" t="s">
        <v>931</v>
      </c>
      <c r="E70" s="68" t="s">
        <v>1002</v>
      </c>
      <c r="F70" s="126" t="s">
        <v>1142</v>
      </c>
      <c r="G70" s="60" t="s">
        <v>103</v>
      </c>
      <c r="H70" s="136" t="s">
        <v>71</v>
      </c>
      <c r="I70" s="60" t="s">
        <v>104</v>
      </c>
      <c r="J70" s="137">
        <v>299</v>
      </c>
      <c r="K70" s="118">
        <f t="shared" si="11"/>
        <v>20.930000000000007</v>
      </c>
      <c r="L70" s="118">
        <f t="shared" si="12"/>
        <v>319.93</v>
      </c>
      <c r="M70" s="137">
        <v>480</v>
      </c>
      <c r="N70" s="59"/>
      <c r="O70" s="119" t="s">
        <v>91</v>
      </c>
      <c r="Q70" s="105">
        <f t="shared" si="7"/>
        <v>209.3</v>
      </c>
      <c r="R70" s="105">
        <f t="shared" si="8"/>
        <v>104.65</v>
      </c>
      <c r="S70" s="105">
        <f t="shared" si="9"/>
        <v>41.860000000000014</v>
      </c>
      <c r="T70" s="105">
        <f t="shared" si="10"/>
        <v>62.79000000000002</v>
      </c>
      <c r="V70" s="132"/>
      <c r="W70" s="132"/>
      <c r="X70" s="132"/>
      <c r="Y70" s="132"/>
      <c r="Z70" s="132"/>
      <c r="AA70" s="132"/>
      <c r="AB70" s="132"/>
    </row>
    <row r="71" spans="1:28" s="104" customFormat="1" ht="22.95" customHeight="1">
      <c r="A71" s="73">
        <v>69</v>
      </c>
      <c r="B71" s="124">
        <v>243692</v>
      </c>
      <c r="C71" s="68" t="s">
        <v>100</v>
      </c>
      <c r="D71" s="171" t="s">
        <v>932</v>
      </c>
      <c r="E71" s="68" t="s">
        <v>1003</v>
      </c>
      <c r="F71" s="126" t="s">
        <v>1143</v>
      </c>
      <c r="G71" s="60" t="s">
        <v>103</v>
      </c>
      <c r="H71" s="136" t="s">
        <v>71</v>
      </c>
      <c r="I71" s="60" t="s">
        <v>104</v>
      </c>
      <c r="J71" s="137">
        <v>299</v>
      </c>
      <c r="K71" s="118">
        <f t="shared" si="11"/>
        <v>20.930000000000007</v>
      </c>
      <c r="L71" s="118">
        <f t="shared" si="12"/>
        <v>319.93</v>
      </c>
      <c r="M71" s="137">
        <v>480</v>
      </c>
      <c r="N71" s="59"/>
      <c r="O71" s="77" t="s">
        <v>110</v>
      </c>
      <c r="Q71" s="105">
        <f t="shared" si="7"/>
        <v>209.3</v>
      </c>
      <c r="R71" s="105">
        <f t="shared" si="8"/>
        <v>104.65</v>
      </c>
      <c r="S71" s="105">
        <f t="shared" si="9"/>
        <v>41.860000000000014</v>
      </c>
      <c r="T71" s="105">
        <f t="shared" si="10"/>
        <v>62.79000000000002</v>
      </c>
      <c r="V71" s="132"/>
      <c r="W71" s="132"/>
      <c r="X71" s="132"/>
      <c r="Y71" s="132"/>
      <c r="Z71" s="132"/>
      <c r="AA71" s="132"/>
      <c r="AB71" s="132"/>
    </row>
    <row r="72" spans="1:28" s="104" customFormat="1" ht="22.95" customHeight="1">
      <c r="A72" s="73">
        <v>70</v>
      </c>
      <c r="B72" s="124">
        <v>243692</v>
      </c>
      <c r="C72" s="68" t="s">
        <v>100</v>
      </c>
      <c r="D72" s="171" t="s">
        <v>933</v>
      </c>
      <c r="E72" s="68" t="s">
        <v>1004</v>
      </c>
      <c r="F72" s="126" t="s">
        <v>1144</v>
      </c>
      <c r="G72" s="60" t="s">
        <v>103</v>
      </c>
      <c r="H72" s="136" t="s">
        <v>71</v>
      </c>
      <c r="I72" s="60" t="s">
        <v>104</v>
      </c>
      <c r="J72" s="137">
        <v>299</v>
      </c>
      <c r="K72" s="118">
        <f t="shared" si="11"/>
        <v>20.930000000000007</v>
      </c>
      <c r="L72" s="118">
        <f t="shared" si="12"/>
        <v>319.93</v>
      </c>
      <c r="M72" s="137">
        <v>479.9</v>
      </c>
      <c r="N72" s="59"/>
      <c r="O72" s="77" t="s">
        <v>110</v>
      </c>
      <c r="Q72" s="105">
        <f t="shared" si="7"/>
        <v>209.3</v>
      </c>
      <c r="R72" s="105">
        <f t="shared" si="8"/>
        <v>104.65</v>
      </c>
      <c r="S72" s="105">
        <f t="shared" si="9"/>
        <v>41.860000000000014</v>
      </c>
      <c r="T72" s="105">
        <f t="shared" si="10"/>
        <v>62.79000000000002</v>
      </c>
      <c r="V72" s="132"/>
      <c r="W72" s="132"/>
      <c r="X72" s="132"/>
      <c r="Y72" s="132"/>
      <c r="Z72" s="132"/>
      <c r="AA72" s="132"/>
      <c r="AB72" s="132"/>
    </row>
    <row r="73" spans="1:28" s="104" customFormat="1" ht="22.95" customHeight="1">
      <c r="A73" s="73">
        <v>71</v>
      </c>
      <c r="B73" s="124">
        <v>243693</v>
      </c>
      <c r="C73" s="68" t="s">
        <v>100</v>
      </c>
      <c r="D73" s="171" t="s">
        <v>934</v>
      </c>
      <c r="E73" s="68" t="s">
        <v>1005</v>
      </c>
      <c r="F73" s="126" t="s">
        <v>1145</v>
      </c>
      <c r="G73" s="60" t="s">
        <v>103</v>
      </c>
      <c r="H73" s="136" t="s">
        <v>71</v>
      </c>
      <c r="I73" s="60" t="s">
        <v>99</v>
      </c>
      <c r="J73" s="137">
        <v>599</v>
      </c>
      <c r="K73" s="118">
        <f t="shared" si="11"/>
        <v>41.930000000000064</v>
      </c>
      <c r="L73" s="118">
        <f t="shared" si="12"/>
        <v>640.93000000000006</v>
      </c>
      <c r="M73" s="137">
        <v>940.04</v>
      </c>
      <c r="N73" s="59"/>
      <c r="O73" s="119" t="s">
        <v>91</v>
      </c>
      <c r="Q73" s="105">
        <f t="shared" si="7"/>
        <v>419.3</v>
      </c>
      <c r="R73" s="105">
        <f t="shared" si="8"/>
        <v>209.65</v>
      </c>
      <c r="S73" s="105">
        <f t="shared" si="9"/>
        <v>83.860000000000014</v>
      </c>
      <c r="T73" s="105">
        <f t="shared" si="10"/>
        <v>125.79000000000002</v>
      </c>
      <c r="V73" s="132"/>
      <c r="W73" s="132"/>
      <c r="X73" s="132"/>
      <c r="Y73" s="132"/>
      <c r="Z73" s="132"/>
      <c r="AA73" s="132"/>
      <c r="AB73" s="132"/>
    </row>
    <row r="74" spans="1:28" s="104" customFormat="1" ht="22.95" customHeight="1">
      <c r="A74" s="73">
        <v>72</v>
      </c>
      <c r="B74" s="124">
        <v>243693</v>
      </c>
      <c r="C74" s="68" t="s">
        <v>100</v>
      </c>
      <c r="D74" s="171" t="s">
        <v>935</v>
      </c>
      <c r="E74" s="68" t="s">
        <v>1006</v>
      </c>
      <c r="F74" s="126" t="s">
        <v>1146</v>
      </c>
      <c r="G74" s="60" t="s">
        <v>103</v>
      </c>
      <c r="H74" s="136" t="s">
        <v>71</v>
      </c>
      <c r="I74" s="60" t="s">
        <v>72</v>
      </c>
      <c r="J74" s="137">
        <v>399</v>
      </c>
      <c r="K74" s="118">
        <f t="shared" si="11"/>
        <v>27.930000000000007</v>
      </c>
      <c r="L74" s="118">
        <f t="shared" si="12"/>
        <v>426.93</v>
      </c>
      <c r="M74" s="137">
        <v>626.16999999999996</v>
      </c>
      <c r="N74" s="59"/>
      <c r="O74" s="119" t="s">
        <v>91</v>
      </c>
      <c r="Q74" s="105">
        <f t="shared" si="7"/>
        <v>279.3</v>
      </c>
      <c r="R74" s="105">
        <f t="shared" si="8"/>
        <v>139.65</v>
      </c>
      <c r="S74" s="105">
        <f t="shared" si="9"/>
        <v>55.860000000000014</v>
      </c>
      <c r="T74" s="105">
        <f t="shared" si="10"/>
        <v>83.79000000000002</v>
      </c>
      <c r="V74" s="132"/>
      <c r="W74" s="132"/>
      <c r="X74" s="132"/>
      <c r="Y74" s="132"/>
      <c r="Z74" s="132"/>
      <c r="AA74" s="132"/>
      <c r="AB74" s="132"/>
    </row>
    <row r="75" spans="1:28" s="104" customFormat="1" ht="22.95" customHeight="1">
      <c r="A75" s="73">
        <v>73</v>
      </c>
      <c r="B75" s="124">
        <v>243694</v>
      </c>
      <c r="C75" s="68" t="s">
        <v>68</v>
      </c>
      <c r="D75" s="171" t="s">
        <v>936</v>
      </c>
      <c r="E75" s="68" t="s">
        <v>1007</v>
      </c>
      <c r="F75" s="126" t="s">
        <v>1147</v>
      </c>
      <c r="G75" s="60" t="s">
        <v>857</v>
      </c>
      <c r="H75" s="136" t="s">
        <v>71</v>
      </c>
      <c r="I75" s="60" t="s">
        <v>72</v>
      </c>
      <c r="J75" s="137">
        <v>399</v>
      </c>
      <c r="K75" s="118">
        <f t="shared" si="11"/>
        <v>27.930000000000007</v>
      </c>
      <c r="L75" s="118">
        <f t="shared" si="12"/>
        <v>426.93</v>
      </c>
      <c r="M75" s="137">
        <v>611.92999999999995</v>
      </c>
      <c r="N75" s="59"/>
      <c r="O75" s="80" t="s">
        <v>23</v>
      </c>
      <c r="Q75" s="105">
        <f t="shared" si="7"/>
        <v>279.3</v>
      </c>
      <c r="R75" s="105">
        <f t="shared" si="8"/>
        <v>139.65</v>
      </c>
      <c r="S75" s="105">
        <f t="shared" si="9"/>
        <v>55.860000000000014</v>
      </c>
      <c r="T75" s="105">
        <f t="shared" si="10"/>
        <v>83.79000000000002</v>
      </c>
      <c r="V75" s="132"/>
      <c r="W75" s="132"/>
      <c r="X75" s="132"/>
      <c r="Y75" s="132"/>
      <c r="Z75" s="132"/>
      <c r="AA75" s="132"/>
      <c r="AB75" s="132"/>
    </row>
    <row r="76" spans="1:28" s="104" customFormat="1" ht="22.95" customHeight="1">
      <c r="A76" s="73">
        <v>74</v>
      </c>
      <c r="B76" s="124">
        <v>243695</v>
      </c>
      <c r="C76" s="68" t="s">
        <v>263</v>
      </c>
      <c r="D76" s="171" t="s">
        <v>937</v>
      </c>
      <c r="E76" s="68" t="s">
        <v>1008</v>
      </c>
      <c r="F76" s="126" t="s">
        <v>1148</v>
      </c>
      <c r="G76" s="60" t="s">
        <v>1194</v>
      </c>
      <c r="H76" s="136" t="s">
        <v>71</v>
      </c>
      <c r="I76" s="60" t="s">
        <v>99</v>
      </c>
      <c r="J76" s="137">
        <v>399</v>
      </c>
      <c r="K76" s="118">
        <f t="shared" si="11"/>
        <v>27.930000000000007</v>
      </c>
      <c r="L76" s="118">
        <f t="shared" si="12"/>
        <v>426.93</v>
      </c>
      <c r="M76" s="137">
        <v>598</v>
      </c>
      <c r="N76" s="59"/>
      <c r="O76" s="77" t="s">
        <v>489</v>
      </c>
      <c r="Q76" s="105">
        <f t="shared" si="7"/>
        <v>279.3</v>
      </c>
      <c r="R76" s="105">
        <f t="shared" si="8"/>
        <v>139.65</v>
      </c>
      <c r="S76" s="105">
        <f t="shared" si="9"/>
        <v>55.860000000000014</v>
      </c>
      <c r="T76" s="105">
        <f t="shared" si="10"/>
        <v>83.79000000000002</v>
      </c>
      <c r="V76" s="132"/>
      <c r="W76" s="132"/>
      <c r="X76" s="132"/>
      <c r="Y76" s="132"/>
      <c r="Z76" s="132"/>
      <c r="AA76" s="132"/>
      <c r="AB76" s="132"/>
    </row>
    <row r="77" spans="1:28" s="104" customFormat="1" ht="22.95" customHeight="1">
      <c r="A77" s="73">
        <v>75</v>
      </c>
      <c r="B77" s="124">
        <v>243695</v>
      </c>
      <c r="C77" s="68" t="s">
        <v>100</v>
      </c>
      <c r="D77" s="171" t="s">
        <v>938</v>
      </c>
      <c r="E77" s="68" t="s">
        <v>1009</v>
      </c>
      <c r="F77" s="126" t="s">
        <v>1149</v>
      </c>
      <c r="G77" s="60" t="s">
        <v>103</v>
      </c>
      <c r="H77" s="136" t="s">
        <v>71</v>
      </c>
      <c r="I77" s="60" t="s">
        <v>104</v>
      </c>
      <c r="J77" s="137">
        <v>299</v>
      </c>
      <c r="K77" s="118">
        <f t="shared" si="11"/>
        <v>20.930000000000007</v>
      </c>
      <c r="L77" s="118">
        <f t="shared" si="12"/>
        <v>319.93</v>
      </c>
      <c r="M77" s="137">
        <v>448</v>
      </c>
      <c r="N77" s="59"/>
      <c r="O77" s="77" t="s">
        <v>23</v>
      </c>
      <c r="Q77" s="105">
        <f t="shared" si="7"/>
        <v>209.3</v>
      </c>
      <c r="R77" s="105">
        <f t="shared" si="8"/>
        <v>104.65</v>
      </c>
      <c r="S77" s="105">
        <f t="shared" si="9"/>
        <v>41.860000000000014</v>
      </c>
      <c r="T77" s="105">
        <f t="shared" si="10"/>
        <v>62.79000000000002</v>
      </c>
      <c r="V77" s="132"/>
      <c r="W77" s="132"/>
      <c r="X77" s="132"/>
      <c r="Y77" s="132"/>
      <c r="Z77" s="132"/>
      <c r="AA77" s="132"/>
      <c r="AB77" s="132"/>
    </row>
    <row r="78" spans="1:28" s="104" customFormat="1" ht="22.95" customHeight="1">
      <c r="A78" s="73">
        <v>76</v>
      </c>
      <c r="B78" s="124">
        <v>243695</v>
      </c>
      <c r="C78" s="68" t="s">
        <v>100</v>
      </c>
      <c r="D78" s="171" t="s">
        <v>939</v>
      </c>
      <c r="E78" s="68" t="s">
        <v>1010</v>
      </c>
      <c r="F78" s="126" t="s">
        <v>1150</v>
      </c>
      <c r="G78" s="60" t="s">
        <v>103</v>
      </c>
      <c r="H78" s="136" t="s">
        <v>71</v>
      </c>
      <c r="I78" s="60" t="s">
        <v>99</v>
      </c>
      <c r="J78" s="137">
        <v>599</v>
      </c>
      <c r="K78" s="118">
        <f t="shared" si="11"/>
        <v>41.930000000000064</v>
      </c>
      <c r="L78" s="118">
        <f t="shared" si="12"/>
        <v>640.93000000000006</v>
      </c>
      <c r="M78" s="137">
        <v>897.31</v>
      </c>
      <c r="N78" s="59"/>
      <c r="O78" s="119" t="s">
        <v>91</v>
      </c>
      <c r="Q78" s="105">
        <f t="shared" si="7"/>
        <v>419.3</v>
      </c>
      <c r="R78" s="105">
        <f t="shared" si="8"/>
        <v>209.65</v>
      </c>
      <c r="S78" s="105">
        <f t="shared" si="9"/>
        <v>83.860000000000014</v>
      </c>
      <c r="T78" s="105">
        <f t="shared" si="10"/>
        <v>125.79000000000002</v>
      </c>
      <c r="V78" s="134"/>
      <c r="W78" s="132"/>
      <c r="X78" s="132"/>
      <c r="Y78" s="132"/>
      <c r="Z78" s="132"/>
      <c r="AA78" s="132"/>
      <c r="AB78" s="132"/>
    </row>
    <row r="79" spans="1:28" s="104" customFormat="1" ht="22.95" customHeight="1">
      <c r="A79" s="73">
        <v>77</v>
      </c>
      <c r="B79" s="124">
        <v>243696</v>
      </c>
      <c r="C79" s="68" t="s">
        <v>100</v>
      </c>
      <c r="D79" s="171" t="s">
        <v>940</v>
      </c>
      <c r="E79" s="68" t="s">
        <v>1011</v>
      </c>
      <c r="F79" s="126" t="s">
        <v>1151</v>
      </c>
      <c r="G79" s="60" t="s">
        <v>103</v>
      </c>
      <c r="H79" s="136" t="s">
        <v>71</v>
      </c>
      <c r="I79" s="60" t="s">
        <v>104</v>
      </c>
      <c r="J79" s="137">
        <v>299</v>
      </c>
      <c r="K79" s="118">
        <f t="shared" si="11"/>
        <v>20.930000000000007</v>
      </c>
      <c r="L79" s="118">
        <f t="shared" si="12"/>
        <v>319.93</v>
      </c>
      <c r="M79" s="137">
        <v>437.19</v>
      </c>
      <c r="N79" s="59"/>
      <c r="O79" s="77" t="s">
        <v>512</v>
      </c>
      <c r="Q79" s="105">
        <f t="shared" si="7"/>
        <v>209.3</v>
      </c>
      <c r="R79" s="105">
        <f t="shared" si="8"/>
        <v>104.65</v>
      </c>
      <c r="S79" s="105">
        <f t="shared" si="9"/>
        <v>41.860000000000014</v>
      </c>
      <c r="T79" s="105">
        <f t="shared" si="10"/>
        <v>62.79000000000002</v>
      </c>
      <c r="V79" s="132"/>
      <c r="W79" s="132"/>
      <c r="X79" s="132"/>
      <c r="Y79" s="132"/>
      <c r="Z79" s="132"/>
      <c r="AA79" s="132"/>
      <c r="AB79" s="132"/>
    </row>
    <row r="80" spans="1:28" s="104" customFormat="1" ht="22.95" customHeight="1">
      <c r="A80" s="73">
        <v>78</v>
      </c>
      <c r="B80" s="124">
        <v>243696</v>
      </c>
      <c r="C80" s="68" t="s">
        <v>100</v>
      </c>
      <c r="D80" s="171" t="s">
        <v>941</v>
      </c>
      <c r="E80" s="68" t="s">
        <v>1012</v>
      </c>
      <c r="F80" s="126" t="s">
        <v>1152</v>
      </c>
      <c r="G80" s="60" t="s">
        <v>103</v>
      </c>
      <c r="H80" s="136" t="s">
        <v>71</v>
      </c>
      <c r="I80" s="60" t="s">
        <v>104</v>
      </c>
      <c r="J80" s="137">
        <v>299</v>
      </c>
      <c r="K80" s="118">
        <f t="shared" si="11"/>
        <v>20.930000000000007</v>
      </c>
      <c r="L80" s="118">
        <f t="shared" si="12"/>
        <v>319.93</v>
      </c>
      <c r="M80" s="137">
        <v>437.24</v>
      </c>
      <c r="N80" s="59"/>
      <c r="O80" s="119" t="s">
        <v>91</v>
      </c>
      <c r="Q80" s="105">
        <f t="shared" si="7"/>
        <v>209.3</v>
      </c>
      <c r="R80" s="105">
        <f t="shared" si="8"/>
        <v>104.65</v>
      </c>
      <c r="S80" s="105">
        <f t="shared" si="9"/>
        <v>41.860000000000014</v>
      </c>
      <c r="T80" s="105">
        <f t="shared" si="10"/>
        <v>62.79000000000002</v>
      </c>
      <c r="V80" s="132"/>
      <c r="W80" s="132"/>
      <c r="X80" s="132"/>
      <c r="Y80" s="132"/>
      <c r="Z80" s="132"/>
      <c r="AA80" s="132"/>
      <c r="AB80" s="132"/>
    </row>
    <row r="81" spans="1:28" s="104" customFormat="1" ht="22.95" customHeight="1">
      <c r="A81" s="73">
        <v>79</v>
      </c>
      <c r="B81" s="124">
        <v>243696</v>
      </c>
      <c r="C81" s="68" t="s">
        <v>100</v>
      </c>
      <c r="D81" s="171" t="s">
        <v>942</v>
      </c>
      <c r="E81" s="68" t="s">
        <v>1013</v>
      </c>
      <c r="F81" s="126" t="s">
        <v>1153</v>
      </c>
      <c r="G81" s="60" t="s">
        <v>103</v>
      </c>
      <c r="H81" s="136" t="s">
        <v>71</v>
      </c>
      <c r="I81" s="60" t="s">
        <v>99</v>
      </c>
      <c r="J81" s="137">
        <v>599</v>
      </c>
      <c r="K81" s="118">
        <f t="shared" si="11"/>
        <v>41.930000000000064</v>
      </c>
      <c r="L81" s="118">
        <f t="shared" si="12"/>
        <v>640.93000000000006</v>
      </c>
      <c r="M81" s="137">
        <v>983</v>
      </c>
      <c r="N81" s="59"/>
      <c r="O81" s="119" t="s">
        <v>91</v>
      </c>
      <c r="Q81" s="105">
        <f t="shared" si="7"/>
        <v>419.3</v>
      </c>
      <c r="R81" s="105">
        <f t="shared" si="8"/>
        <v>209.65</v>
      </c>
      <c r="S81" s="105">
        <f t="shared" si="9"/>
        <v>83.860000000000014</v>
      </c>
      <c r="T81" s="105">
        <f t="shared" si="10"/>
        <v>125.79000000000002</v>
      </c>
      <c r="V81" s="132"/>
      <c r="W81" s="132"/>
      <c r="X81" s="132"/>
      <c r="Y81" s="132"/>
      <c r="Z81" s="132"/>
      <c r="AA81" s="132"/>
      <c r="AB81" s="132"/>
    </row>
    <row r="82" spans="1:28" s="104" customFormat="1" ht="22.95" customHeight="1">
      <c r="A82" s="73">
        <v>80</v>
      </c>
      <c r="B82" s="124">
        <v>243696</v>
      </c>
      <c r="C82" s="68" t="s">
        <v>100</v>
      </c>
      <c r="D82" s="171" t="s">
        <v>943</v>
      </c>
      <c r="E82" s="68" t="s">
        <v>1014</v>
      </c>
      <c r="F82" s="126" t="s">
        <v>1154</v>
      </c>
      <c r="G82" s="60" t="s">
        <v>103</v>
      </c>
      <c r="H82" s="136" t="s">
        <v>71</v>
      </c>
      <c r="I82" s="60" t="s">
        <v>104</v>
      </c>
      <c r="J82" s="137">
        <v>299</v>
      </c>
      <c r="K82" s="118">
        <f t="shared" si="11"/>
        <v>20.930000000000007</v>
      </c>
      <c r="L82" s="118">
        <f t="shared" si="12"/>
        <v>319.93</v>
      </c>
      <c r="M82" s="137">
        <v>437.24</v>
      </c>
      <c r="N82" s="59"/>
      <c r="O82" s="77" t="s">
        <v>23</v>
      </c>
      <c r="Q82" s="105">
        <f t="shared" si="7"/>
        <v>209.3</v>
      </c>
      <c r="R82" s="105">
        <f t="shared" si="8"/>
        <v>104.65</v>
      </c>
      <c r="S82" s="105">
        <f t="shared" si="9"/>
        <v>41.860000000000014</v>
      </c>
      <c r="T82" s="105">
        <f t="shared" si="10"/>
        <v>62.79000000000002</v>
      </c>
      <c r="V82" s="132"/>
      <c r="W82" s="132"/>
      <c r="X82" s="132"/>
      <c r="Y82" s="132"/>
      <c r="Z82" s="132"/>
      <c r="AA82" s="132"/>
      <c r="AB82" s="132"/>
    </row>
    <row r="83" spans="1:28" s="104" customFormat="1" ht="22.95" customHeight="1">
      <c r="A83" s="73">
        <v>81</v>
      </c>
      <c r="B83" s="124">
        <v>243698</v>
      </c>
      <c r="C83" s="68" t="s">
        <v>100</v>
      </c>
      <c r="D83" s="171" t="s">
        <v>944</v>
      </c>
      <c r="E83" s="68" t="s">
        <v>1015</v>
      </c>
      <c r="F83" s="126" t="s">
        <v>1155</v>
      </c>
      <c r="G83" s="60" t="s">
        <v>103</v>
      </c>
      <c r="H83" s="136" t="s">
        <v>71</v>
      </c>
      <c r="I83" s="60" t="s">
        <v>104</v>
      </c>
      <c r="J83" s="137">
        <v>299</v>
      </c>
      <c r="K83" s="118">
        <f t="shared" si="11"/>
        <v>20.930000000000007</v>
      </c>
      <c r="L83" s="118">
        <f t="shared" si="12"/>
        <v>319.93</v>
      </c>
      <c r="M83" s="137">
        <v>415.91</v>
      </c>
      <c r="N83" s="59"/>
      <c r="O83" s="119" t="s">
        <v>91</v>
      </c>
      <c r="Q83" s="105">
        <f t="shared" si="7"/>
        <v>209.3</v>
      </c>
      <c r="R83" s="105">
        <f t="shared" si="8"/>
        <v>104.65</v>
      </c>
      <c r="S83" s="105">
        <f t="shared" si="9"/>
        <v>41.860000000000014</v>
      </c>
      <c r="T83" s="105">
        <f t="shared" si="10"/>
        <v>62.79000000000002</v>
      </c>
      <c r="V83" s="132"/>
      <c r="W83" s="132"/>
      <c r="X83" s="132"/>
      <c r="Y83" s="132"/>
      <c r="Z83" s="132"/>
      <c r="AA83" s="132"/>
      <c r="AB83" s="132"/>
    </row>
    <row r="84" spans="1:28" s="104" customFormat="1" ht="22.95" customHeight="1">
      <c r="A84" s="73">
        <v>82</v>
      </c>
      <c r="B84" s="124">
        <v>243698</v>
      </c>
      <c r="C84" s="68" t="s">
        <v>100</v>
      </c>
      <c r="D84" s="171" t="s">
        <v>945</v>
      </c>
      <c r="E84" s="68" t="s">
        <v>1016</v>
      </c>
      <c r="F84" s="126" t="s">
        <v>1156</v>
      </c>
      <c r="G84" s="60" t="s">
        <v>103</v>
      </c>
      <c r="H84" s="136" t="s">
        <v>71</v>
      </c>
      <c r="I84" s="60" t="s">
        <v>99</v>
      </c>
      <c r="J84" s="137">
        <v>599</v>
      </c>
      <c r="K84" s="118">
        <f t="shared" si="11"/>
        <v>41.930000000000064</v>
      </c>
      <c r="L84" s="118">
        <f t="shared" si="12"/>
        <v>640.93000000000006</v>
      </c>
      <c r="M84" s="137">
        <v>833.21</v>
      </c>
      <c r="N84" s="59"/>
      <c r="O84" s="77" t="s">
        <v>110</v>
      </c>
      <c r="Q84" s="105">
        <f t="shared" si="7"/>
        <v>419.3</v>
      </c>
      <c r="R84" s="105">
        <f t="shared" si="8"/>
        <v>209.65</v>
      </c>
      <c r="S84" s="105">
        <f t="shared" si="9"/>
        <v>83.860000000000014</v>
      </c>
      <c r="T84" s="105">
        <f t="shared" si="10"/>
        <v>125.79000000000002</v>
      </c>
      <c r="V84" s="132"/>
      <c r="W84" s="132"/>
      <c r="X84" s="132"/>
      <c r="Y84" s="132"/>
      <c r="Z84" s="132"/>
      <c r="AA84" s="132"/>
      <c r="AB84" s="132"/>
    </row>
    <row r="85" spans="1:28" s="104" customFormat="1" ht="22.95" customHeight="1">
      <c r="A85" s="73">
        <v>83</v>
      </c>
      <c r="B85" s="124">
        <v>243698</v>
      </c>
      <c r="C85" s="68" t="s">
        <v>100</v>
      </c>
      <c r="D85" s="171" t="s">
        <v>946</v>
      </c>
      <c r="E85" s="68" t="s">
        <v>1017</v>
      </c>
      <c r="F85" s="126" t="s">
        <v>1157</v>
      </c>
      <c r="G85" s="60" t="s">
        <v>103</v>
      </c>
      <c r="H85" s="136" t="s">
        <v>71</v>
      </c>
      <c r="I85" s="60" t="s">
        <v>72</v>
      </c>
      <c r="J85" s="137">
        <v>499</v>
      </c>
      <c r="K85" s="118">
        <f t="shared" si="11"/>
        <v>34.930000000000064</v>
      </c>
      <c r="L85" s="118">
        <f t="shared" si="12"/>
        <v>533.93000000000006</v>
      </c>
      <c r="M85" s="137">
        <v>694.13</v>
      </c>
      <c r="N85" s="59"/>
      <c r="O85" s="77" t="s">
        <v>110</v>
      </c>
      <c r="Q85" s="105">
        <f t="shared" si="7"/>
        <v>349.3</v>
      </c>
      <c r="R85" s="105">
        <f t="shared" si="8"/>
        <v>174.65</v>
      </c>
      <c r="S85" s="105">
        <f t="shared" si="9"/>
        <v>69.860000000000014</v>
      </c>
      <c r="T85" s="105">
        <f t="shared" si="10"/>
        <v>104.79000000000002</v>
      </c>
      <c r="V85" s="132"/>
      <c r="W85" s="132"/>
      <c r="X85" s="132"/>
      <c r="Y85" s="132"/>
      <c r="Z85" s="132"/>
      <c r="AA85" s="132"/>
      <c r="AB85" s="132"/>
    </row>
    <row r="86" spans="1:28" s="104" customFormat="1" ht="22.95" customHeight="1">
      <c r="A86" s="73">
        <v>84</v>
      </c>
      <c r="B86" s="124">
        <v>243700</v>
      </c>
      <c r="C86" s="68" t="s">
        <v>100</v>
      </c>
      <c r="D86" s="171" t="s">
        <v>947</v>
      </c>
      <c r="E86" s="68" t="s">
        <v>1018</v>
      </c>
      <c r="F86" s="126" t="s">
        <v>1158</v>
      </c>
      <c r="G86" s="60" t="s">
        <v>103</v>
      </c>
      <c r="H86" s="136" t="s">
        <v>71</v>
      </c>
      <c r="I86" s="60" t="s">
        <v>99</v>
      </c>
      <c r="J86" s="137">
        <v>599</v>
      </c>
      <c r="K86" s="118">
        <f t="shared" si="11"/>
        <v>41.930000000000064</v>
      </c>
      <c r="L86" s="118">
        <f t="shared" si="12"/>
        <v>640.93000000000006</v>
      </c>
      <c r="M86" s="140">
        <v>791</v>
      </c>
      <c r="N86" s="59"/>
      <c r="O86" s="119" t="s">
        <v>91</v>
      </c>
      <c r="Q86" s="105">
        <f t="shared" si="7"/>
        <v>419.3</v>
      </c>
      <c r="R86" s="105">
        <f t="shared" si="8"/>
        <v>209.65</v>
      </c>
      <c r="S86" s="105">
        <f t="shared" si="9"/>
        <v>83.860000000000014</v>
      </c>
      <c r="T86" s="105">
        <f t="shared" si="10"/>
        <v>125.79000000000002</v>
      </c>
      <c r="V86" s="132"/>
      <c r="W86" s="132"/>
      <c r="X86" s="132"/>
      <c r="Y86" s="132"/>
      <c r="Z86" s="132"/>
      <c r="AA86" s="132"/>
      <c r="AB86" s="132"/>
    </row>
    <row r="87" spans="1:28" s="104" customFormat="1" ht="22.95" customHeight="1">
      <c r="A87" s="73">
        <v>85</v>
      </c>
      <c r="B87" s="124">
        <v>243700</v>
      </c>
      <c r="C87" s="68" t="s">
        <v>263</v>
      </c>
      <c r="D87" s="171" t="s">
        <v>1031</v>
      </c>
      <c r="E87" s="68" t="s">
        <v>1058</v>
      </c>
      <c r="F87" s="126" t="s">
        <v>1159</v>
      </c>
      <c r="G87" s="60" t="s">
        <v>1195</v>
      </c>
      <c r="H87" s="136" t="s">
        <v>86</v>
      </c>
      <c r="I87" s="60" t="s">
        <v>487</v>
      </c>
      <c r="J87" s="137">
        <v>399</v>
      </c>
      <c r="K87" s="118">
        <f t="shared" si="11"/>
        <v>27.930000000000007</v>
      </c>
      <c r="L87" s="118">
        <f t="shared" si="12"/>
        <v>426.93</v>
      </c>
      <c r="M87" s="140">
        <v>527</v>
      </c>
      <c r="N87" s="59"/>
      <c r="O87" s="77" t="s">
        <v>489</v>
      </c>
      <c r="Q87" s="105">
        <f t="shared" si="7"/>
        <v>279.3</v>
      </c>
      <c r="R87" s="105">
        <f t="shared" si="8"/>
        <v>139.65</v>
      </c>
      <c r="S87" s="105">
        <f t="shared" si="9"/>
        <v>55.860000000000014</v>
      </c>
      <c r="T87" s="105">
        <f t="shared" si="10"/>
        <v>83.79000000000002</v>
      </c>
      <c r="V87" s="132"/>
      <c r="W87" s="132"/>
      <c r="X87" s="132"/>
      <c r="Y87" s="132"/>
      <c r="Z87" s="132"/>
      <c r="AA87" s="132"/>
      <c r="AB87" s="132"/>
    </row>
    <row r="88" spans="1:28" s="104" customFormat="1" ht="22.95" customHeight="1">
      <c r="A88" s="73">
        <v>86</v>
      </c>
      <c r="B88" s="124">
        <v>243702</v>
      </c>
      <c r="C88" s="68" t="s">
        <v>263</v>
      </c>
      <c r="D88" s="171" t="s">
        <v>1032</v>
      </c>
      <c r="E88" s="68" t="s">
        <v>1059</v>
      </c>
      <c r="F88" s="126" t="s">
        <v>1160</v>
      </c>
      <c r="G88" s="60" t="s">
        <v>1196</v>
      </c>
      <c r="H88" s="136" t="s">
        <v>71</v>
      </c>
      <c r="I88" s="60" t="s">
        <v>72</v>
      </c>
      <c r="J88" s="137">
        <v>299</v>
      </c>
      <c r="K88" s="118">
        <f t="shared" si="11"/>
        <v>20.930000000000007</v>
      </c>
      <c r="L88" s="118">
        <f t="shared" si="12"/>
        <v>319.93</v>
      </c>
      <c r="M88" s="140">
        <v>320</v>
      </c>
      <c r="N88" s="59"/>
      <c r="O88" s="77" t="s">
        <v>489</v>
      </c>
      <c r="Q88" s="105">
        <f t="shared" si="7"/>
        <v>209.3</v>
      </c>
      <c r="R88" s="105">
        <f t="shared" si="8"/>
        <v>104.65</v>
      </c>
      <c r="S88" s="105">
        <f t="shared" si="9"/>
        <v>41.860000000000014</v>
      </c>
      <c r="T88" s="105">
        <f t="shared" si="10"/>
        <v>62.79000000000002</v>
      </c>
      <c r="V88" s="132"/>
      <c r="W88" s="132"/>
      <c r="X88" s="132"/>
      <c r="Y88" s="132"/>
      <c r="Z88" s="132"/>
      <c r="AA88" s="132"/>
      <c r="AB88" s="132"/>
    </row>
    <row r="89" spans="1:28" s="104" customFormat="1" ht="22.95" customHeight="1">
      <c r="A89" s="73">
        <v>87</v>
      </c>
      <c r="B89" s="124">
        <v>243702</v>
      </c>
      <c r="C89" s="68" t="s">
        <v>100</v>
      </c>
      <c r="D89" s="171" t="s">
        <v>1033</v>
      </c>
      <c r="E89" s="68" t="s">
        <v>1060</v>
      </c>
      <c r="F89" s="126" t="s">
        <v>1161</v>
      </c>
      <c r="G89" s="60" t="s">
        <v>103</v>
      </c>
      <c r="H89" s="136" t="s">
        <v>71</v>
      </c>
      <c r="I89" s="60" t="s">
        <v>81</v>
      </c>
      <c r="J89" s="137">
        <v>399</v>
      </c>
      <c r="K89" s="118">
        <f t="shared" si="11"/>
        <v>27.930000000000007</v>
      </c>
      <c r="L89" s="118">
        <f t="shared" si="12"/>
        <v>426.93</v>
      </c>
      <c r="M89" s="140">
        <v>500</v>
      </c>
      <c r="N89" s="59"/>
      <c r="O89" s="119" t="s">
        <v>91</v>
      </c>
      <c r="Q89" s="105">
        <f t="shared" si="7"/>
        <v>279.3</v>
      </c>
      <c r="R89" s="105">
        <f t="shared" si="8"/>
        <v>139.65</v>
      </c>
      <c r="S89" s="105">
        <f t="shared" si="9"/>
        <v>55.860000000000014</v>
      </c>
      <c r="T89" s="105">
        <f t="shared" si="10"/>
        <v>83.79000000000002</v>
      </c>
      <c r="V89" s="132"/>
      <c r="W89" s="132"/>
      <c r="X89" s="132"/>
      <c r="Y89" s="132"/>
      <c r="Z89" s="132"/>
      <c r="AA89" s="132"/>
      <c r="AB89" s="132"/>
    </row>
    <row r="90" spans="1:28" s="104" customFormat="1" ht="22.95" customHeight="1">
      <c r="A90" s="73">
        <v>88</v>
      </c>
      <c r="B90" s="124">
        <v>243703</v>
      </c>
      <c r="C90" s="68" t="s">
        <v>100</v>
      </c>
      <c r="D90" s="171" t="s">
        <v>1034</v>
      </c>
      <c r="E90" s="68" t="s">
        <v>1061</v>
      </c>
      <c r="F90" s="126" t="s">
        <v>1162</v>
      </c>
      <c r="G90" s="60" t="s">
        <v>103</v>
      </c>
      <c r="H90" s="136" t="s">
        <v>71</v>
      </c>
      <c r="I90" s="60" t="s">
        <v>72</v>
      </c>
      <c r="J90" s="137">
        <v>499</v>
      </c>
      <c r="K90" s="118">
        <f t="shared" si="11"/>
        <v>34.930000000000064</v>
      </c>
      <c r="L90" s="118">
        <f t="shared" si="12"/>
        <v>533.93000000000006</v>
      </c>
      <c r="M90" s="140">
        <v>533.92999999999995</v>
      </c>
      <c r="N90" s="59"/>
      <c r="O90" s="119" t="s">
        <v>91</v>
      </c>
      <c r="Q90" s="105">
        <f t="shared" si="7"/>
        <v>349.3</v>
      </c>
      <c r="R90" s="105">
        <f t="shared" si="8"/>
        <v>174.65</v>
      </c>
      <c r="S90" s="105">
        <f t="shared" si="9"/>
        <v>69.860000000000014</v>
      </c>
      <c r="T90" s="105">
        <f t="shared" si="10"/>
        <v>104.79000000000002</v>
      </c>
      <c r="V90" s="132"/>
      <c r="W90" s="132"/>
      <c r="X90" s="132"/>
      <c r="Y90" s="132"/>
      <c r="Z90" s="132"/>
      <c r="AA90" s="132"/>
      <c r="AB90" s="132"/>
    </row>
    <row r="91" spans="1:28" s="104" customFormat="1" ht="22.95" customHeight="1">
      <c r="A91" s="73">
        <v>89</v>
      </c>
      <c r="B91" s="124">
        <v>243703</v>
      </c>
      <c r="C91" s="68" t="s">
        <v>100</v>
      </c>
      <c r="D91" s="171" t="s">
        <v>1035</v>
      </c>
      <c r="E91" s="68" t="s">
        <v>1062</v>
      </c>
      <c r="F91" s="126" t="s">
        <v>1163</v>
      </c>
      <c r="G91" s="60" t="s">
        <v>103</v>
      </c>
      <c r="H91" s="136" t="s">
        <v>71</v>
      </c>
      <c r="I91" s="60" t="s">
        <v>104</v>
      </c>
      <c r="J91" s="137">
        <v>299</v>
      </c>
      <c r="K91" s="118">
        <f t="shared" si="11"/>
        <v>20.930000000000007</v>
      </c>
      <c r="L91" s="118">
        <f t="shared" si="12"/>
        <v>319.93</v>
      </c>
      <c r="M91" s="140">
        <v>319.93</v>
      </c>
      <c r="N91" s="59"/>
      <c r="O91" s="77" t="s">
        <v>110</v>
      </c>
      <c r="Q91" s="105">
        <f t="shared" si="7"/>
        <v>209.3</v>
      </c>
      <c r="R91" s="105">
        <f t="shared" si="8"/>
        <v>104.65</v>
      </c>
      <c r="S91" s="105">
        <f t="shared" si="9"/>
        <v>41.860000000000014</v>
      </c>
      <c r="T91" s="105">
        <f t="shared" si="10"/>
        <v>62.79000000000002</v>
      </c>
      <c r="V91" s="132"/>
      <c r="W91" s="132"/>
      <c r="X91" s="132"/>
      <c r="Y91" s="132"/>
      <c r="Z91" s="132"/>
      <c r="AA91" s="132"/>
      <c r="AB91" s="132"/>
    </row>
    <row r="92" spans="1:28" s="104" customFormat="1" ht="22.95" customHeight="1">
      <c r="A92" s="73">
        <v>90</v>
      </c>
      <c r="B92" s="124">
        <v>243703</v>
      </c>
      <c r="C92" s="68" t="s">
        <v>100</v>
      </c>
      <c r="D92" s="171" t="s">
        <v>1036</v>
      </c>
      <c r="E92" s="68" t="s">
        <v>1063</v>
      </c>
      <c r="F92" s="126" t="s">
        <v>1164</v>
      </c>
      <c r="G92" s="60" t="s">
        <v>103</v>
      </c>
      <c r="H92" s="136" t="s">
        <v>71</v>
      </c>
      <c r="I92" s="60" t="s">
        <v>72</v>
      </c>
      <c r="J92" s="137">
        <v>499</v>
      </c>
      <c r="K92" s="118">
        <f t="shared" si="11"/>
        <v>34.930000000000064</v>
      </c>
      <c r="L92" s="118">
        <f t="shared" si="12"/>
        <v>533.93000000000006</v>
      </c>
      <c r="M92" s="140">
        <v>533.92999999999995</v>
      </c>
      <c r="N92" s="59"/>
      <c r="O92" s="77" t="s">
        <v>110</v>
      </c>
      <c r="Q92" s="105">
        <f t="shared" si="7"/>
        <v>349.3</v>
      </c>
      <c r="R92" s="105">
        <f t="shared" si="8"/>
        <v>174.65</v>
      </c>
      <c r="S92" s="105">
        <f t="shared" si="9"/>
        <v>69.860000000000014</v>
      </c>
      <c r="T92" s="105">
        <f t="shared" si="10"/>
        <v>104.79000000000002</v>
      </c>
      <c r="V92" s="132"/>
      <c r="W92" s="132"/>
      <c r="X92" s="132"/>
      <c r="Y92" s="132"/>
      <c r="Z92" s="132"/>
      <c r="AA92" s="132"/>
      <c r="AB92" s="132"/>
    </row>
    <row r="93" spans="1:28" s="104" customFormat="1" ht="22.95" customHeight="1">
      <c r="A93" s="73">
        <v>91</v>
      </c>
      <c r="B93" s="124">
        <v>243703</v>
      </c>
      <c r="C93" s="68" t="s">
        <v>100</v>
      </c>
      <c r="D93" s="171" t="s">
        <v>1037</v>
      </c>
      <c r="E93" s="68" t="s">
        <v>1064</v>
      </c>
      <c r="F93" s="126" t="s">
        <v>1165</v>
      </c>
      <c r="G93" s="60" t="s">
        <v>103</v>
      </c>
      <c r="H93" s="136" t="s">
        <v>71</v>
      </c>
      <c r="I93" s="60" t="s">
        <v>104</v>
      </c>
      <c r="J93" s="137">
        <v>299</v>
      </c>
      <c r="K93" s="118">
        <f t="shared" si="11"/>
        <v>20.930000000000007</v>
      </c>
      <c r="L93" s="118">
        <f t="shared" si="12"/>
        <v>319.93</v>
      </c>
      <c r="M93" s="140">
        <v>320</v>
      </c>
      <c r="N93" s="59"/>
      <c r="O93" s="77" t="s">
        <v>110</v>
      </c>
      <c r="Q93" s="105">
        <f t="shared" si="7"/>
        <v>209.3</v>
      </c>
      <c r="R93" s="105">
        <f t="shared" si="8"/>
        <v>104.65</v>
      </c>
      <c r="S93" s="105">
        <f t="shared" si="9"/>
        <v>41.860000000000014</v>
      </c>
      <c r="T93" s="105">
        <f t="shared" si="10"/>
        <v>62.79000000000002</v>
      </c>
      <c r="V93" s="132"/>
      <c r="W93" s="132"/>
      <c r="X93" s="132"/>
      <c r="Y93" s="132"/>
      <c r="Z93" s="132"/>
      <c r="AA93" s="132"/>
      <c r="AB93" s="132"/>
    </row>
    <row r="94" spans="1:28" s="104" customFormat="1" ht="22.95" customHeight="1">
      <c r="A94" s="73">
        <v>92</v>
      </c>
      <c r="B94" s="124">
        <v>243704</v>
      </c>
      <c r="C94" s="68" t="s">
        <v>100</v>
      </c>
      <c r="D94" s="171" t="s">
        <v>1038</v>
      </c>
      <c r="E94" s="68" t="s">
        <v>1065</v>
      </c>
      <c r="F94" s="126" t="s">
        <v>1166</v>
      </c>
      <c r="G94" s="119" t="s">
        <v>103</v>
      </c>
      <c r="H94" s="136" t="s">
        <v>71</v>
      </c>
      <c r="I94" s="119" t="s">
        <v>104</v>
      </c>
      <c r="J94" s="141">
        <v>299</v>
      </c>
      <c r="K94" s="118">
        <f t="shared" si="11"/>
        <v>20.930000000000007</v>
      </c>
      <c r="L94" s="118">
        <f t="shared" si="12"/>
        <v>319.93</v>
      </c>
      <c r="M94" s="141">
        <v>319.93</v>
      </c>
      <c r="N94" s="59"/>
      <c r="O94" s="142" t="s">
        <v>512</v>
      </c>
      <c r="Q94" s="105">
        <f t="shared" si="7"/>
        <v>209.3</v>
      </c>
      <c r="R94" s="105">
        <f t="shared" si="8"/>
        <v>104.65</v>
      </c>
      <c r="S94" s="105">
        <f t="shared" si="9"/>
        <v>41.860000000000014</v>
      </c>
      <c r="T94" s="105">
        <f t="shared" si="10"/>
        <v>62.79000000000002</v>
      </c>
      <c r="V94" s="132"/>
      <c r="W94" s="132"/>
      <c r="X94" s="132"/>
      <c r="Y94" s="132"/>
      <c r="Z94" s="132"/>
      <c r="AA94" s="132"/>
      <c r="AB94" s="132"/>
    </row>
    <row r="95" spans="1:28" s="104" customFormat="1" ht="22.95" customHeight="1">
      <c r="A95" s="73">
        <v>93</v>
      </c>
      <c r="B95" s="124">
        <v>243705</v>
      </c>
      <c r="C95" s="68" t="s">
        <v>100</v>
      </c>
      <c r="D95" s="171" t="s">
        <v>1039</v>
      </c>
      <c r="E95" s="68" t="s">
        <v>1066</v>
      </c>
      <c r="F95" s="126" t="s">
        <v>1167</v>
      </c>
      <c r="G95" s="119" t="s">
        <v>103</v>
      </c>
      <c r="H95" s="136" t="s">
        <v>71</v>
      </c>
      <c r="I95" s="119" t="s">
        <v>99</v>
      </c>
      <c r="J95" s="141">
        <v>599</v>
      </c>
      <c r="K95" s="118">
        <f t="shared" si="11"/>
        <v>41.930000000000064</v>
      </c>
      <c r="L95" s="118">
        <f t="shared" si="12"/>
        <v>640.93000000000006</v>
      </c>
      <c r="M95" s="141">
        <v>640.92999999999995</v>
      </c>
      <c r="N95" s="59"/>
      <c r="O95" s="142" t="s">
        <v>512</v>
      </c>
      <c r="Q95" s="105">
        <f t="shared" si="7"/>
        <v>419.3</v>
      </c>
      <c r="R95" s="105">
        <f t="shared" si="8"/>
        <v>209.65</v>
      </c>
      <c r="S95" s="105">
        <f t="shared" si="9"/>
        <v>83.860000000000014</v>
      </c>
      <c r="T95" s="105">
        <f t="shared" si="10"/>
        <v>125.79000000000002</v>
      </c>
      <c r="V95" s="132"/>
      <c r="W95" s="132"/>
      <c r="X95" s="132"/>
      <c r="Y95" s="132"/>
      <c r="Z95" s="132"/>
      <c r="AA95" s="132"/>
      <c r="AB95" s="132"/>
    </row>
    <row r="96" spans="1:28" s="104" customFormat="1" ht="22.95" customHeight="1">
      <c r="A96" s="73">
        <v>94</v>
      </c>
      <c r="B96" s="124">
        <v>243705</v>
      </c>
      <c r="C96" s="68" t="s">
        <v>100</v>
      </c>
      <c r="D96" s="171" t="s">
        <v>1040</v>
      </c>
      <c r="E96" s="68" t="s">
        <v>1067</v>
      </c>
      <c r="F96" s="126" t="s">
        <v>1168</v>
      </c>
      <c r="G96" s="119" t="s">
        <v>103</v>
      </c>
      <c r="H96" s="136" t="s">
        <v>71</v>
      </c>
      <c r="I96" s="119" t="s">
        <v>104</v>
      </c>
      <c r="J96" s="141">
        <v>299</v>
      </c>
      <c r="K96" s="118">
        <f t="shared" si="11"/>
        <v>20.930000000000007</v>
      </c>
      <c r="L96" s="118">
        <f t="shared" si="12"/>
        <v>319.93</v>
      </c>
      <c r="M96" s="141">
        <v>319.93</v>
      </c>
      <c r="N96" s="59"/>
      <c r="O96" s="119" t="s">
        <v>91</v>
      </c>
      <c r="Q96" s="105">
        <f t="shared" si="7"/>
        <v>209.3</v>
      </c>
      <c r="R96" s="105">
        <f t="shared" si="8"/>
        <v>104.65</v>
      </c>
      <c r="S96" s="105">
        <f t="shared" si="9"/>
        <v>41.860000000000014</v>
      </c>
      <c r="T96" s="105">
        <f t="shared" si="10"/>
        <v>62.79000000000002</v>
      </c>
      <c r="V96" s="132"/>
      <c r="W96" s="132"/>
      <c r="X96" s="132"/>
      <c r="Y96" s="132"/>
      <c r="Z96" s="132"/>
      <c r="AA96" s="132"/>
      <c r="AB96" s="132"/>
    </row>
    <row r="97" spans="1:28" s="104" customFormat="1" ht="22.95" customHeight="1">
      <c r="A97" s="73">
        <v>95</v>
      </c>
      <c r="B97" s="124">
        <v>243705</v>
      </c>
      <c r="C97" s="68" t="s">
        <v>100</v>
      </c>
      <c r="D97" s="171" t="s">
        <v>1041</v>
      </c>
      <c r="E97" s="68" t="s">
        <v>1068</v>
      </c>
      <c r="F97" s="126" t="s">
        <v>1169</v>
      </c>
      <c r="G97" s="119" t="s">
        <v>103</v>
      </c>
      <c r="H97" s="136" t="s">
        <v>71</v>
      </c>
      <c r="I97" s="119" t="s">
        <v>104</v>
      </c>
      <c r="J97" s="141">
        <v>299</v>
      </c>
      <c r="K97" s="118">
        <f t="shared" si="11"/>
        <v>20.930000000000007</v>
      </c>
      <c r="L97" s="118">
        <f t="shared" si="12"/>
        <v>319.93</v>
      </c>
      <c r="M97" s="141">
        <v>320</v>
      </c>
      <c r="N97" s="59"/>
      <c r="O97" s="77" t="s">
        <v>110</v>
      </c>
      <c r="Q97" s="105">
        <f t="shared" si="7"/>
        <v>209.3</v>
      </c>
      <c r="R97" s="105">
        <f t="shared" si="8"/>
        <v>104.65</v>
      </c>
      <c r="S97" s="105">
        <f t="shared" si="9"/>
        <v>41.860000000000014</v>
      </c>
      <c r="T97" s="105">
        <f t="shared" si="10"/>
        <v>62.79000000000002</v>
      </c>
      <c r="V97" s="132"/>
      <c r="W97" s="132"/>
      <c r="X97" s="132"/>
      <c r="Y97" s="132"/>
      <c r="Z97" s="132"/>
      <c r="AA97" s="132"/>
      <c r="AB97" s="132"/>
    </row>
    <row r="98" spans="1:28" s="104" customFormat="1" ht="22.95" customHeight="1">
      <c r="A98" s="73">
        <v>96</v>
      </c>
      <c r="B98" s="124">
        <v>243706</v>
      </c>
      <c r="C98" s="68" t="s">
        <v>100</v>
      </c>
      <c r="D98" s="171" t="s">
        <v>1042</v>
      </c>
      <c r="E98" s="68" t="s">
        <v>1069</v>
      </c>
      <c r="F98" s="126" t="s">
        <v>1170</v>
      </c>
      <c r="G98" s="119" t="s">
        <v>103</v>
      </c>
      <c r="H98" s="136" t="s">
        <v>71</v>
      </c>
      <c r="I98" s="119" t="s">
        <v>104</v>
      </c>
      <c r="J98" s="141">
        <v>299</v>
      </c>
      <c r="K98" s="118">
        <f t="shared" si="11"/>
        <v>20.930000000000007</v>
      </c>
      <c r="L98" s="118">
        <f t="shared" si="12"/>
        <v>319.93</v>
      </c>
      <c r="M98" s="143">
        <v>320</v>
      </c>
      <c r="N98" s="59"/>
      <c r="O98" s="119" t="s">
        <v>91</v>
      </c>
      <c r="Q98" s="105">
        <f t="shared" si="7"/>
        <v>209.3</v>
      </c>
      <c r="R98" s="105">
        <f t="shared" si="8"/>
        <v>104.65</v>
      </c>
      <c r="S98" s="105">
        <f t="shared" si="9"/>
        <v>41.860000000000014</v>
      </c>
      <c r="T98" s="105">
        <f t="shared" si="10"/>
        <v>62.79000000000002</v>
      </c>
      <c r="V98" s="132"/>
      <c r="W98" s="132"/>
      <c r="X98" s="132"/>
      <c r="Y98" s="132"/>
      <c r="Z98" s="132"/>
      <c r="AA98" s="132"/>
      <c r="AB98" s="132"/>
    </row>
    <row r="99" spans="1:28" s="104" customFormat="1" ht="22.95" customHeight="1">
      <c r="A99" s="73">
        <v>97</v>
      </c>
      <c r="B99" s="124">
        <v>243706</v>
      </c>
      <c r="C99" s="68" t="s">
        <v>100</v>
      </c>
      <c r="D99" s="171" t="s">
        <v>1043</v>
      </c>
      <c r="E99" s="68" t="s">
        <v>1070</v>
      </c>
      <c r="F99" s="126" t="s">
        <v>1171</v>
      </c>
      <c r="G99" s="119" t="s">
        <v>103</v>
      </c>
      <c r="H99" s="136" t="s">
        <v>71</v>
      </c>
      <c r="I99" s="119" t="s">
        <v>104</v>
      </c>
      <c r="J99" s="141">
        <v>299</v>
      </c>
      <c r="K99" s="118">
        <f t="shared" si="11"/>
        <v>20.930000000000007</v>
      </c>
      <c r="L99" s="118">
        <f t="shared" si="12"/>
        <v>319.93</v>
      </c>
      <c r="M99" s="143">
        <v>319.93</v>
      </c>
      <c r="N99" s="59"/>
      <c r="O99" s="77" t="s">
        <v>110</v>
      </c>
      <c r="Q99" s="105">
        <f t="shared" si="7"/>
        <v>209.3</v>
      </c>
      <c r="R99" s="105">
        <f t="shared" si="8"/>
        <v>104.65</v>
      </c>
      <c r="S99" s="105">
        <f t="shared" si="9"/>
        <v>41.860000000000014</v>
      </c>
      <c r="T99" s="105">
        <f t="shared" si="10"/>
        <v>62.79000000000002</v>
      </c>
      <c r="V99" s="132"/>
      <c r="W99" s="132"/>
      <c r="X99" s="132"/>
      <c r="Y99" s="132"/>
      <c r="Z99" s="132"/>
      <c r="AA99" s="132"/>
      <c r="AB99" s="132"/>
    </row>
    <row r="100" spans="1:28" s="104" customFormat="1" ht="22.95" customHeight="1">
      <c r="A100" s="73">
        <v>98</v>
      </c>
      <c r="B100" s="124">
        <v>243707</v>
      </c>
      <c r="C100" s="68" t="s">
        <v>260</v>
      </c>
      <c r="D100" s="171" t="s">
        <v>1044</v>
      </c>
      <c r="E100" s="68" t="s">
        <v>1071</v>
      </c>
      <c r="F100" s="126" t="s">
        <v>1172</v>
      </c>
      <c r="G100" s="119" t="s">
        <v>1197</v>
      </c>
      <c r="H100" s="136" t="s">
        <v>71</v>
      </c>
      <c r="I100" s="119" t="s">
        <v>104</v>
      </c>
      <c r="J100" s="141">
        <v>299</v>
      </c>
      <c r="K100" s="118">
        <f t="shared" si="11"/>
        <v>20.930000000000007</v>
      </c>
      <c r="L100" s="118">
        <f t="shared" si="12"/>
        <v>319.93</v>
      </c>
      <c r="M100" s="142">
        <v>320</v>
      </c>
      <c r="N100" s="59"/>
      <c r="O100" s="119" t="s">
        <v>91</v>
      </c>
      <c r="Q100" s="105">
        <f t="shared" si="7"/>
        <v>209.3</v>
      </c>
      <c r="R100" s="105">
        <f t="shared" si="8"/>
        <v>104.65</v>
      </c>
      <c r="S100" s="105">
        <f t="shared" si="9"/>
        <v>41.860000000000014</v>
      </c>
      <c r="T100" s="105">
        <f t="shared" si="10"/>
        <v>62.79000000000002</v>
      </c>
      <c r="V100" s="132"/>
      <c r="W100" s="132"/>
      <c r="X100" s="132"/>
      <c r="Y100" s="132"/>
      <c r="Z100" s="132"/>
      <c r="AA100" s="132"/>
      <c r="AB100" s="132"/>
    </row>
    <row r="101" spans="1:28" s="104" customFormat="1" ht="22.95" customHeight="1">
      <c r="A101" s="73">
        <v>99</v>
      </c>
      <c r="B101" s="124">
        <v>243707</v>
      </c>
      <c r="C101" s="68" t="s">
        <v>100</v>
      </c>
      <c r="D101" s="171" t="s">
        <v>1045</v>
      </c>
      <c r="E101" s="68" t="s">
        <v>1072</v>
      </c>
      <c r="F101" s="126" t="s">
        <v>1173</v>
      </c>
      <c r="G101" s="119" t="s">
        <v>103</v>
      </c>
      <c r="H101" s="136" t="s">
        <v>71</v>
      </c>
      <c r="I101" s="119" t="s">
        <v>104</v>
      </c>
      <c r="J101" s="141">
        <v>299</v>
      </c>
      <c r="K101" s="118">
        <f t="shared" si="11"/>
        <v>20.930000000000007</v>
      </c>
      <c r="L101" s="118">
        <f t="shared" si="12"/>
        <v>319.93</v>
      </c>
      <c r="M101" s="142">
        <v>319.93</v>
      </c>
      <c r="N101" s="59"/>
      <c r="O101" s="77" t="s">
        <v>110</v>
      </c>
      <c r="Q101" s="105">
        <f t="shared" si="7"/>
        <v>209.3</v>
      </c>
      <c r="R101" s="105">
        <f t="shared" si="8"/>
        <v>104.65</v>
      </c>
      <c r="S101" s="105">
        <f t="shared" si="9"/>
        <v>41.860000000000014</v>
      </c>
      <c r="T101" s="105">
        <f t="shared" si="10"/>
        <v>62.79000000000002</v>
      </c>
      <c r="V101" s="132"/>
      <c r="W101" s="132"/>
      <c r="X101" s="132"/>
      <c r="Y101" s="132"/>
      <c r="Z101" s="132"/>
      <c r="AA101" s="132"/>
      <c r="AB101" s="132"/>
    </row>
    <row r="102" spans="1:28" s="104" customFormat="1" ht="22.95" customHeight="1">
      <c r="A102" s="73">
        <v>100</v>
      </c>
      <c r="B102" s="124">
        <v>243707</v>
      </c>
      <c r="C102" s="68" t="s">
        <v>100</v>
      </c>
      <c r="D102" s="171" t="s">
        <v>1046</v>
      </c>
      <c r="E102" s="68" t="s">
        <v>1073</v>
      </c>
      <c r="F102" s="126" t="s">
        <v>1174</v>
      </c>
      <c r="G102" s="119" t="s">
        <v>103</v>
      </c>
      <c r="H102" s="136" t="s">
        <v>71</v>
      </c>
      <c r="I102" s="119" t="s">
        <v>104</v>
      </c>
      <c r="J102" s="141">
        <v>299</v>
      </c>
      <c r="K102" s="118">
        <f t="shared" si="11"/>
        <v>20.930000000000007</v>
      </c>
      <c r="L102" s="118">
        <f t="shared" si="12"/>
        <v>319.93</v>
      </c>
      <c r="M102" s="142">
        <v>320</v>
      </c>
      <c r="N102" s="59"/>
      <c r="O102" s="77" t="s">
        <v>110</v>
      </c>
      <c r="Q102" s="105">
        <f t="shared" si="7"/>
        <v>209.3</v>
      </c>
      <c r="R102" s="105">
        <f t="shared" si="8"/>
        <v>104.65</v>
      </c>
      <c r="S102" s="105">
        <f t="shared" si="9"/>
        <v>41.860000000000014</v>
      </c>
      <c r="T102" s="105">
        <f t="shared" si="10"/>
        <v>62.79000000000002</v>
      </c>
      <c r="V102" s="132"/>
      <c r="W102" s="132"/>
      <c r="X102" s="132"/>
      <c r="Y102" s="132"/>
      <c r="Z102" s="132"/>
      <c r="AA102" s="132"/>
      <c r="AB102" s="132"/>
    </row>
    <row r="103" spans="1:28" s="104" customFormat="1" ht="22.95" customHeight="1">
      <c r="A103" s="73">
        <v>101</v>
      </c>
      <c r="B103" s="124">
        <v>243707</v>
      </c>
      <c r="C103" s="68" t="s">
        <v>100</v>
      </c>
      <c r="D103" s="171" t="s">
        <v>1047</v>
      </c>
      <c r="E103" s="68" t="s">
        <v>1074</v>
      </c>
      <c r="F103" s="126" t="s">
        <v>1175</v>
      </c>
      <c r="G103" s="119" t="s">
        <v>103</v>
      </c>
      <c r="H103" s="136" t="s">
        <v>71</v>
      </c>
      <c r="I103" s="119" t="s">
        <v>77</v>
      </c>
      <c r="J103" s="141">
        <v>399</v>
      </c>
      <c r="K103" s="118">
        <f t="shared" si="11"/>
        <v>27.930000000000007</v>
      </c>
      <c r="L103" s="118">
        <f t="shared" si="12"/>
        <v>426.93</v>
      </c>
      <c r="M103" s="142">
        <v>426.93</v>
      </c>
      <c r="N103" s="59"/>
      <c r="O103" s="77" t="s">
        <v>110</v>
      </c>
      <c r="Q103" s="105">
        <f t="shared" si="7"/>
        <v>279.3</v>
      </c>
      <c r="R103" s="105">
        <f t="shared" si="8"/>
        <v>139.65</v>
      </c>
      <c r="S103" s="105">
        <f t="shared" si="9"/>
        <v>55.860000000000014</v>
      </c>
      <c r="T103" s="105">
        <f t="shared" si="10"/>
        <v>83.79000000000002</v>
      </c>
      <c r="V103" s="132"/>
      <c r="W103" s="132"/>
      <c r="X103" s="132"/>
      <c r="Y103" s="132"/>
      <c r="Z103" s="132"/>
      <c r="AA103" s="132"/>
      <c r="AB103" s="132"/>
    </row>
    <row r="104" spans="1:28" s="104" customFormat="1" ht="22.95" customHeight="1">
      <c r="A104" s="73">
        <v>102</v>
      </c>
      <c r="B104" s="124">
        <v>243707</v>
      </c>
      <c r="C104" s="68" t="s">
        <v>100</v>
      </c>
      <c r="D104" s="171" t="s">
        <v>1048</v>
      </c>
      <c r="E104" s="68" t="s">
        <v>1075</v>
      </c>
      <c r="F104" s="126" t="s">
        <v>1176</v>
      </c>
      <c r="G104" s="119" t="s">
        <v>103</v>
      </c>
      <c r="H104" s="136" t="s">
        <v>71</v>
      </c>
      <c r="I104" s="119" t="s">
        <v>99</v>
      </c>
      <c r="J104" s="141">
        <v>599</v>
      </c>
      <c r="K104" s="118">
        <f t="shared" si="11"/>
        <v>41.930000000000064</v>
      </c>
      <c r="L104" s="118">
        <f t="shared" si="12"/>
        <v>640.93000000000006</v>
      </c>
      <c r="M104" s="142">
        <v>641</v>
      </c>
      <c r="N104" s="59"/>
      <c r="O104" s="119" t="s">
        <v>91</v>
      </c>
      <c r="Q104" s="105">
        <f t="shared" si="7"/>
        <v>419.3</v>
      </c>
      <c r="R104" s="105">
        <f t="shared" si="8"/>
        <v>209.65</v>
      </c>
      <c r="S104" s="105">
        <f t="shared" si="9"/>
        <v>83.860000000000014</v>
      </c>
      <c r="T104" s="105">
        <f t="shared" si="10"/>
        <v>125.79000000000002</v>
      </c>
      <c r="V104" s="132"/>
      <c r="W104" s="132"/>
      <c r="X104" s="132"/>
      <c r="Y104" s="132"/>
      <c r="Z104" s="132"/>
      <c r="AA104" s="132"/>
      <c r="AB104" s="132"/>
    </row>
    <row r="105" spans="1:28" s="104" customFormat="1" ht="22.95" customHeight="1">
      <c r="A105" s="73">
        <v>103</v>
      </c>
      <c r="B105" s="124">
        <v>243707</v>
      </c>
      <c r="C105" s="68" t="s">
        <v>100</v>
      </c>
      <c r="D105" s="171" t="s">
        <v>1049</v>
      </c>
      <c r="E105" s="68" t="s">
        <v>1076</v>
      </c>
      <c r="F105" s="126" t="s">
        <v>1177</v>
      </c>
      <c r="G105" s="119" t="s">
        <v>103</v>
      </c>
      <c r="H105" s="136" t="s">
        <v>71</v>
      </c>
      <c r="I105" s="119" t="s">
        <v>81</v>
      </c>
      <c r="J105" s="141">
        <v>399</v>
      </c>
      <c r="K105" s="118">
        <f t="shared" si="11"/>
        <v>27.930000000000007</v>
      </c>
      <c r="L105" s="118">
        <f t="shared" si="12"/>
        <v>426.93</v>
      </c>
      <c r="M105" s="142">
        <v>427</v>
      </c>
      <c r="N105" s="59"/>
      <c r="O105" s="77" t="s">
        <v>110</v>
      </c>
      <c r="Q105" s="105">
        <f t="shared" si="7"/>
        <v>279.3</v>
      </c>
      <c r="R105" s="105">
        <f t="shared" si="8"/>
        <v>139.65</v>
      </c>
      <c r="S105" s="105">
        <f t="shared" si="9"/>
        <v>55.860000000000014</v>
      </c>
      <c r="T105" s="105">
        <f t="shared" si="10"/>
        <v>83.79000000000002</v>
      </c>
      <c r="V105" s="132"/>
      <c r="W105" s="132"/>
      <c r="X105" s="132"/>
      <c r="Y105" s="132"/>
      <c r="Z105" s="132"/>
      <c r="AA105" s="132"/>
      <c r="AB105" s="132"/>
    </row>
    <row r="106" spans="1:28" s="5" customFormat="1" ht="22.95" customHeight="1">
      <c r="A106" s="3"/>
      <c r="C106" s="3"/>
      <c r="H106" s="3"/>
      <c r="I106" s="3"/>
      <c r="J106" s="6"/>
      <c r="K106" s="6"/>
      <c r="L106" s="6"/>
      <c r="M106" s="6"/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"/>
      <c r="C107" s="3"/>
      <c r="H107" s="3"/>
      <c r="I107" s="3"/>
      <c r="J107" s="6">
        <f>SUM(J3:J106)</f>
        <v>40699</v>
      </c>
      <c r="K107" s="6">
        <f t="shared" ref="K107:T107" si="13">SUM(K3:K106)</f>
        <v>2848.9300000000017</v>
      </c>
      <c r="L107" s="6">
        <f t="shared" si="13"/>
        <v>43547.930000000022</v>
      </c>
      <c r="M107" s="6">
        <f t="shared" si="13"/>
        <v>53538.880000000005</v>
      </c>
      <c r="N107" s="6"/>
      <c r="O107" s="6"/>
      <c r="P107" s="6">
        <f t="shared" si="13"/>
        <v>0</v>
      </c>
      <c r="Q107" s="6">
        <f t="shared" si="13"/>
        <v>28489.299999999952</v>
      </c>
      <c r="R107" s="6">
        <f t="shared" si="13"/>
        <v>14244.649999999976</v>
      </c>
      <c r="S107" s="6">
        <f t="shared" si="13"/>
        <v>5697.8599999999979</v>
      </c>
      <c r="T107" s="6">
        <f t="shared" si="13"/>
        <v>8546.7900000000009</v>
      </c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"/>
      <c r="C108" s="3"/>
      <c r="H108" s="3"/>
      <c r="I108" s="3"/>
      <c r="J108" s="6"/>
      <c r="K108" s="6"/>
      <c r="L108" s="6"/>
      <c r="M108" s="6"/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"/>
      <c r="C109" s="3"/>
      <c r="H109" s="3"/>
      <c r="I109" s="3"/>
      <c r="J109" s="6"/>
      <c r="K109" s="6"/>
      <c r="L109" s="6"/>
      <c r="M109" s="6"/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"/>
      <c r="C110" s="3"/>
      <c r="H110" s="3"/>
      <c r="I110" s="3"/>
      <c r="J110" s="6"/>
      <c r="K110" s="6"/>
      <c r="L110" s="6"/>
      <c r="M110" s="6"/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"/>
      <c r="C111" s="3"/>
      <c r="H111" s="3"/>
      <c r="I111" s="3"/>
      <c r="J111" s="6"/>
      <c r="K111" s="6"/>
      <c r="L111" s="6"/>
      <c r="M111" s="6"/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"/>
      <c r="C112" s="3"/>
      <c r="H112" s="3"/>
      <c r="I112" s="3"/>
      <c r="J112" s="6"/>
      <c r="K112" s="6"/>
      <c r="L112" s="6"/>
      <c r="M112" s="6"/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"/>
      <c r="C113" s="3"/>
      <c r="H113" s="3"/>
      <c r="I113" s="3"/>
      <c r="J113" s="6"/>
      <c r="K113" s="6"/>
      <c r="L113" s="6"/>
      <c r="M113" s="6"/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"/>
      <c r="C114" s="3"/>
      <c r="H114" s="3"/>
      <c r="I114" s="3"/>
      <c r="J114" s="6"/>
      <c r="K114" s="6"/>
      <c r="L114" s="6"/>
      <c r="M114" s="6"/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"/>
      <c r="C115" s="3"/>
      <c r="H115" s="3"/>
      <c r="I115" s="3"/>
      <c r="J115" s="6"/>
      <c r="K115" s="6"/>
      <c r="L115" s="6"/>
      <c r="M115" s="6"/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"/>
      <c r="C116" s="3"/>
      <c r="H116" s="3"/>
      <c r="I116" s="3"/>
      <c r="J116" s="6"/>
      <c r="K116" s="6"/>
      <c r="L116" s="6"/>
      <c r="M116" s="6"/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"/>
      <c r="C117" s="3"/>
      <c r="H117" s="3"/>
      <c r="I117" s="3"/>
      <c r="J117" s="6"/>
      <c r="K117" s="6"/>
      <c r="L117" s="6"/>
      <c r="M117" s="6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"/>
      <c r="C118" s="3"/>
      <c r="H118" s="3"/>
      <c r="I118" s="3"/>
      <c r="J118" s="6"/>
      <c r="K118" s="6"/>
      <c r="L118" s="6"/>
      <c r="M118" s="6"/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"/>
      <c r="C119" s="3"/>
      <c r="H119" s="3"/>
      <c r="I119" s="3"/>
      <c r="J119" s="6"/>
      <c r="K119" s="6"/>
      <c r="L119" s="6"/>
      <c r="M119" s="6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"/>
      <c r="C120" s="3"/>
      <c r="H120" s="3"/>
      <c r="I120" s="3"/>
      <c r="J120" s="6"/>
      <c r="K120" s="6"/>
      <c r="L120" s="6"/>
      <c r="M120" s="6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"/>
      <c r="C121" s="3"/>
      <c r="H121" s="3"/>
      <c r="I121" s="3"/>
      <c r="J121" s="6"/>
      <c r="K121" s="6"/>
      <c r="L121" s="6"/>
      <c r="M121" s="6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"/>
      <c r="C122" s="3"/>
      <c r="H122" s="3"/>
      <c r="I122" s="3"/>
      <c r="J122" s="6"/>
      <c r="K122" s="6"/>
      <c r="L122" s="6"/>
      <c r="M122" s="6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"/>
      <c r="C123" s="3"/>
      <c r="H123" s="3"/>
      <c r="I123" s="3"/>
      <c r="J123" s="6"/>
      <c r="K123" s="6"/>
      <c r="L123" s="6"/>
      <c r="M123" s="6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"/>
      <c r="C124" s="3"/>
      <c r="H124" s="3"/>
      <c r="I124" s="3"/>
      <c r="J124" s="6"/>
      <c r="K124" s="6"/>
      <c r="L124" s="6"/>
      <c r="M124" s="6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"/>
      <c r="C125" s="3"/>
      <c r="H125" s="3"/>
      <c r="I125" s="3"/>
      <c r="J125" s="6"/>
      <c r="K125" s="6"/>
      <c r="L125" s="6"/>
      <c r="M125" s="6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"/>
      <c r="C126" s="3"/>
      <c r="H126" s="3"/>
      <c r="I126" s="3"/>
      <c r="J126" s="6"/>
      <c r="K126" s="6"/>
      <c r="L126" s="6"/>
      <c r="M126" s="6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C127" s="3"/>
      <c r="H127" s="3"/>
      <c r="I127" s="3"/>
      <c r="J127" s="6"/>
      <c r="K127" s="6"/>
      <c r="L127" s="6"/>
      <c r="M127" s="6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C128" s="3"/>
      <c r="H128" s="3"/>
      <c r="I128" s="3"/>
      <c r="J128" s="6"/>
      <c r="K128" s="6"/>
      <c r="L128" s="6"/>
      <c r="M128" s="6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C129" s="3"/>
      <c r="H129" s="3"/>
      <c r="I129" s="3"/>
      <c r="J129" s="6"/>
      <c r="K129" s="6"/>
      <c r="L129" s="6"/>
      <c r="M129" s="6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"/>
      <c r="C130" s="3"/>
      <c r="H130" s="3"/>
      <c r="I130" s="3"/>
      <c r="J130" s="6"/>
      <c r="K130" s="6"/>
      <c r="L130" s="6"/>
      <c r="M130" s="6"/>
      <c r="V130" s="19"/>
      <c r="W130" s="19"/>
      <c r="X130" s="19"/>
      <c r="Y130" s="19"/>
      <c r="Z130" s="19"/>
      <c r="AA130" s="19"/>
      <c r="AB130" s="19"/>
    </row>
    <row r="131" spans="1:28" s="5" customFormat="1" ht="22.95" customHeight="1">
      <c r="A131" s="3"/>
      <c r="C131" s="3"/>
      <c r="H131" s="3"/>
      <c r="I131" s="3"/>
      <c r="J131" s="6"/>
      <c r="K131" s="6"/>
      <c r="L131" s="6"/>
      <c r="M131" s="6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C132" s="3"/>
      <c r="H132" s="3"/>
      <c r="I132" s="3"/>
      <c r="J132" s="6"/>
      <c r="K132" s="6"/>
      <c r="L132" s="6"/>
      <c r="M132" s="6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C133" s="3"/>
      <c r="H133" s="3"/>
      <c r="I133" s="3"/>
      <c r="J133" s="6"/>
      <c r="K133" s="6"/>
      <c r="L133" s="6"/>
      <c r="M133" s="6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C134" s="3"/>
      <c r="H134" s="3"/>
      <c r="I134" s="3"/>
      <c r="J134" s="6"/>
      <c r="K134" s="6"/>
      <c r="L134" s="6"/>
      <c r="M134" s="6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C135" s="3"/>
      <c r="H135" s="3"/>
      <c r="I135" s="3"/>
      <c r="J135" s="6"/>
      <c r="K135" s="6"/>
      <c r="L135" s="6"/>
      <c r="M135" s="6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C136" s="3"/>
      <c r="H136" s="3"/>
      <c r="I136" s="3"/>
      <c r="J136" s="6"/>
      <c r="K136" s="6"/>
      <c r="L136" s="6"/>
      <c r="M136" s="6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C137" s="3"/>
      <c r="H137" s="3"/>
      <c r="I137" s="3"/>
      <c r="J137" s="6"/>
      <c r="K137" s="6"/>
      <c r="L137" s="6"/>
      <c r="M137" s="6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C138" s="3"/>
      <c r="H138" s="3"/>
      <c r="I138" s="3"/>
      <c r="J138" s="6"/>
      <c r="K138" s="6"/>
      <c r="L138" s="6"/>
      <c r="M138" s="6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C139" s="3"/>
      <c r="H139" s="3"/>
      <c r="I139" s="3"/>
      <c r="J139" s="6"/>
      <c r="K139" s="6"/>
      <c r="L139" s="6"/>
      <c r="M139" s="6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C140" s="3"/>
      <c r="H140" s="3"/>
      <c r="I140" s="3"/>
      <c r="J140" s="6"/>
      <c r="K140" s="6"/>
      <c r="L140" s="6"/>
      <c r="M140" s="6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H142" s="3"/>
      <c r="I142" s="3"/>
      <c r="J142" s="6"/>
      <c r="K142" s="6"/>
      <c r="L142" s="6"/>
      <c r="M142" s="6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C159" s="3"/>
      <c r="H159" s="3"/>
      <c r="I159" s="3"/>
      <c r="J159" s="6"/>
      <c r="K159" s="6"/>
      <c r="L159" s="6"/>
      <c r="M159" s="6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C160" s="3"/>
      <c r="H160" s="3"/>
      <c r="I160" s="3"/>
      <c r="J160" s="6"/>
      <c r="K160" s="6"/>
      <c r="L160" s="6"/>
      <c r="M160" s="6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"/>
      <c r="C161" s="3"/>
      <c r="H161" s="3"/>
      <c r="I161" s="3"/>
      <c r="J161" s="6"/>
      <c r="K161" s="6"/>
      <c r="L161" s="6"/>
      <c r="M161" s="6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"/>
      <c r="C162" s="3"/>
      <c r="H162" s="3"/>
      <c r="I162" s="3"/>
      <c r="J162" s="6"/>
      <c r="K162" s="6"/>
      <c r="L162" s="6"/>
      <c r="M162" s="6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"/>
      <c r="C163" s="3"/>
      <c r="H163" s="3"/>
      <c r="I163" s="3"/>
      <c r="J163" s="6"/>
      <c r="K163" s="6"/>
      <c r="L163" s="6"/>
      <c r="M163" s="6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"/>
      <c r="C164" s="3"/>
      <c r="H164" s="3"/>
      <c r="I164" s="3"/>
      <c r="J164" s="6"/>
      <c r="K164" s="6"/>
      <c r="L164" s="6"/>
      <c r="M164" s="6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C165" s="3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C166" s="3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C167" s="3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C168" s="3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C169" s="3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C170" s="3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C171" s="3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  <c r="AC171" s="2"/>
    </row>
    <row r="172" spans="1:29" s="5" customFormat="1" ht="22.95" customHeight="1">
      <c r="A172" s="3"/>
      <c r="C172" s="3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  <c r="AC172" s="2"/>
    </row>
    <row r="173" spans="1:29" s="5" customFormat="1" ht="22.95" customHeight="1">
      <c r="A173" s="3"/>
      <c r="C173" s="3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3"/>
      <c r="C174" s="3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  <c r="AC174" s="2"/>
    </row>
  </sheetData>
  <mergeCells count="19">
    <mergeCell ref="V10:W10"/>
    <mergeCell ref="V11:W11"/>
    <mergeCell ref="V12:W12"/>
    <mergeCell ref="V14:W14"/>
    <mergeCell ref="V19:W19"/>
    <mergeCell ref="V18:W18"/>
    <mergeCell ref="V21:AB21"/>
    <mergeCell ref="A1:AB1"/>
    <mergeCell ref="V13:W13"/>
    <mergeCell ref="V15:W15"/>
    <mergeCell ref="V16:W16"/>
    <mergeCell ref="V17:W17"/>
    <mergeCell ref="V3:W3"/>
    <mergeCell ref="V4:W4"/>
    <mergeCell ref="V5:W5"/>
    <mergeCell ref="V6:W6"/>
    <mergeCell ref="V7:W7"/>
    <mergeCell ref="V8:W8"/>
    <mergeCell ref="V9:W9"/>
  </mergeCells>
  <dataValidations count="1">
    <dataValidation type="list" allowBlank="1" showErrorMessage="1" sqref="H3:H105" xr:uid="{B7C0A13D-50D1-4757-8781-B44B9933ACAE}">
      <formula1>Service_Model</formula1>
    </dataValidation>
  </dataValidations>
  <pageMargins left="0.11811023622047245" right="0.11811023622047245" top="0.55118110236220474" bottom="0.35433070866141736" header="0.31496062992125984" footer="0.31496062992125984"/>
  <pageSetup paperSize="9" scale="37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04933-674E-4AE4-9FDB-2910EF66C05C}">
  <dimension ref="A1:AC174"/>
  <sheetViews>
    <sheetView topLeftCell="A60" zoomScale="80" zoomScaleNormal="80" workbookViewId="0">
      <selection activeCell="D69" sqref="D1:D1048576"/>
    </sheetView>
  </sheetViews>
  <sheetFormatPr defaultColWidth="8.88671875" defaultRowHeight="19.8"/>
  <cols>
    <col min="1" max="1" width="4.33203125" style="187" bestFit="1" customWidth="1"/>
    <col min="2" max="2" width="10.44140625" style="187" customWidth="1"/>
    <col min="3" max="3" width="11.88671875" style="187" bestFit="1" customWidth="1"/>
    <col min="4" max="4" width="14.109375" style="187" customWidth="1"/>
    <col min="5" max="5" width="33.5546875" style="187" customWidth="1"/>
    <col min="6" max="6" width="16.33203125" style="225" customWidth="1"/>
    <col min="7" max="7" width="24.88671875" style="233" bestFit="1" customWidth="1"/>
    <col min="8" max="8" width="11.6640625" style="225" customWidth="1"/>
    <col min="9" max="9" width="13.109375" style="187" customWidth="1"/>
    <col min="10" max="10" width="16.44140625" style="234" customWidth="1"/>
    <col min="11" max="11" width="9.33203125" style="234" customWidth="1"/>
    <col min="12" max="12" width="14.33203125" style="234" customWidth="1"/>
    <col min="13" max="13" width="12.6640625" style="234" customWidth="1"/>
    <col min="14" max="14" width="10.5546875" style="187" bestFit="1" customWidth="1"/>
    <col min="15" max="15" width="26.5546875" style="187" customWidth="1"/>
    <col min="16" max="16" width="1.109375" style="187" customWidth="1"/>
    <col min="17" max="17" width="13.109375" style="187" customWidth="1"/>
    <col min="18" max="18" width="10.33203125" style="187" customWidth="1"/>
    <col min="19" max="19" width="16.6640625" style="187" customWidth="1"/>
    <col min="20" max="20" width="11.109375" style="187" bestFit="1" customWidth="1"/>
    <col min="21" max="21" width="1" style="187" customWidth="1"/>
    <col min="22" max="22" width="4.44140625" style="187" bestFit="1" customWidth="1"/>
    <col min="23" max="23" width="31.44140625" style="187" bestFit="1" customWidth="1"/>
    <col min="24" max="24" width="21.6640625" style="187" bestFit="1" customWidth="1"/>
    <col min="25" max="25" width="13.109375" style="187" bestFit="1" customWidth="1"/>
    <col min="26" max="26" width="8" style="187" bestFit="1" customWidth="1"/>
    <col min="27" max="28" width="11.44140625" style="187" bestFit="1" customWidth="1"/>
    <col min="29" max="29" width="8.88671875" style="232"/>
    <col min="30" max="16384" width="8.88671875" style="187"/>
  </cols>
  <sheetData>
    <row r="1" spans="1:29" ht="20.399999999999999">
      <c r="A1" s="434" t="s">
        <v>58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  <c r="P1" s="435"/>
      <c r="Q1" s="435"/>
      <c r="R1" s="435"/>
      <c r="S1" s="435"/>
      <c r="T1" s="435"/>
      <c r="U1" s="435"/>
      <c r="V1" s="435"/>
      <c r="W1" s="435"/>
      <c r="X1" s="435"/>
      <c r="Y1" s="435"/>
      <c r="Z1" s="435"/>
      <c r="AA1" s="435"/>
      <c r="AB1" s="435"/>
      <c r="AC1" s="186"/>
    </row>
    <row r="2" spans="1:29" s="197" customFormat="1" ht="51.6" customHeight="1">
      <c r="A2" s="188" t="s">
        <v>0</v>
      </c>
      <c r="B2" s="188" t="s">
        <v>1</v>
      </c>
      <c r="C2" s="188" t="s">
        <v>2</v>
      </c>
      <c r="D2" s="188" t="s">
        <v>3</v>
      </c>
      <c r="E2" s="189" t="s">
        <v>4</v>
      </c>
      <c r="F2" s="190" t="s">
        <v>55</v>
      </c>
      <c r="G2" s="191" t="s">
        <v>5</v>
      </c>
      <c r="H2" s="192" t="s">
        <v>6</v>
      </c>
      <c r="I2" s="192" t="s">
        <v>7</v>
      </c>
      <c r="J2" s="193" t="s">
        <v>8</v>
      </c>
      <c r="K2" s="193" t="s">
        <v>9</v>
      </c>
      <c r="L2" s="193" t="s">
        <v>10</v>
      </c>
      <c r="M2" s="194" t="s">
        <v>11</v>
      </c>
      <c r="N2" s="195" t="s">
        <v>12</v>
      </c>
      <c r="O2" s="196" t="s">
        <v>13</v>
      </c>
      <c r="Q2" s="196" t="s">
        <v>14</v>
      </c>
      <c r="R2" s="196" t="s">
        <v>15</v>
      </c>
      <c r="S2" s="198" t="s">
        <v>16</v>
      </c>
      <c r="T2" s="196" t="s">
        <v>17</v>
      </c>
      <c r="V2" s="199"/>
      <c r="W2" s="199"/>
      <c r="X2" s="199"/>
      <c r="Y2" s="199"/>
      <c r="Z2" s="199"/>
      <c r="AA2" s="199"/>
      <c r="AB2" s="199"/>
    </row>
    <row r="3" spans="1:29" s="203" customFormat="1" ht="22.95" customHeight="1">
      <c r="A3" s="200">
        <v>1</v>
      </c>
      <c r="B3" s="173">
        <v>243654</v>
      </c>
      <c r="C3" s="181" t="s">
        <v>73</v>
      </c>
      <c r="D3" s="178" t="s">
        <v>1309</v>
      </c>
      <c r="E3" s="59" t="s">
        <v>1420</v>
      </c>
      <c r="F3" s="175" t="s">
        <v>1198</v>
      </c>
      <c r="G3" s="60" t="s">
        <v>80</v>
      </c>
      <c r="H3" s="201" t="s">
        <v>71</v>
      </c>
      <c r="I3" s="150" t="s">
        <v>81</v>
      </c>
      <c r="J3" s="150">
        <v>399</v>
      </c>
      <c r="K3" s="202">
        <f t="shared" ref="K3:K11" si="0">L3-J3</f>
        <v>27.930000000000007</v>
      </c>
      <c r="L3" s="202">
        <f t="shared" ref="L3:L11" si="1">J3*1.07</f>
        <v>426.93</v>
      </c>
      <c r="M3" s="150">
        <v>426.93</v>
      </c>
      <c r="N3" s="119"/>
      <c r="O3" s="119" t="s">
        <v>91</v>
      </c>
      <c r="Q3" s="204">
        <f>J3*70/100</f>
        <v>279.3</v>
      </c>
      <c r="R3" s="204">
        <f>Q3-(Q3*50/100)</f>
        <v>139.65</v>
      </c>
      <c r="S3" s="204">
        <f>Q3-(Q3*80/100)</f>
        <v>55.860000000000014</v>
      </c>
      <c r="T3" s="204">
        <f>Q3-(Q3*70/100)</f>
        <v>83.79000000000002</v>
      </c>
      <c r="V3" s="436" t="s">
        <v>20</v>
      </c>
      <c r="W3" s="436"/>
      <c r="X3" s="205">
        <f>SUM(Q127)</f>
        <v>32328.939999999937</v>
      </c>
      <c r="Y3" s="206"/>
      <c r="Z3" s="206"/>
      <c r="AA3" s="206"/>
      <c r="AB3" s="206"/>
      <c r="AC3" s="207"/>
    </row>
    <row r="4" spans="1:29" s="203" customFormat="1" ht="22.95" customHeight="1">
      <c r="A4" s="200">
        <v>2</v>
      </c>
      <c r="B4" s="173">
        <v>243654</v>
      </c>
      <c r="C4" s="181" t="s">
        <v>73</v>
      </c>
      <c r="D4" s="178" t="s">
        <v>1310</v>
      </c>
      <c r="E4" s="59" t="s">
        <v>1421</v>
      </c>
      <c r="F4" s="175" t="s">
        <v>1199</v>
      </c>
      <c r="G4" s="60" t="s">
        <v>80</v>
      </c>
      <c r="H4" s="201" t="s">
        <v>71</v>
      </c>
      <c r="I4" s="150" t="s">
        <v>81</v>
      </c>
      <c r="J4" s="150">
        <v>399</v>
      </c>
      <c r="K4" s="202">
        <f t="shared" si="0"/>
        <v>27.930000000000007</v>
      </c>
      <c r="L4" s="202">
        <f t="shared" si="1"/>
        <v>426.93</v>
      </c>
      <c r="M4" s="150">
        <v>426.93</v>
      </c>
      <c r="N4" s="119"/>
      <c r="O4" s="119" t="s">
        <v>91</v>
      </c>
      <c r="Q4" s="204">
        <f t="shared" ref="Q4:Q30" si="2">J4*70/100</f>
        <v>279.3</v>
      </c>
      <c r="R4" s="204">
        <f t="shared" ref="R4:R30" si="3">Q4-(Q4*50/100)</f>
        <v>139.65</v>
      </c>
      <c r="S4" s="204">
        <f t="shared" ref="S4:S30" si="4">Q4-(Q4*80/100)</f>
        <v>55.860000000000014</v>
      </c>
      <c r="T4" s="204">
        <f t="shared" ref="T4:T30" si="5">Q4-(Q4*70/100)</f>
        <v>83.79000000000002</v>
      </c>
      <c r="V4" s="436" t="s">
        <v>21</v>
      </c>
      <c r="W4" s="436"/>
      <c r="X4" s="205">
        <f>SUM(R127)</f>
        <v>16164.469999999968</v>
      </c>
      <c r="Y4" s="206"/>
      <c r="Z4" s="206"/>
      <c r="AA4" s="206"/>
      <c r="AB4" s="206"/>
      <c r="AC4" s="207"/>
    </row>
    <row r="5" spans="1:29" s="203" customFormat="1" ht="22.95" customHeight="1">
      <c r="A5" s="200">
        <v>3</v>
      </c>
      <c r="B5" s="174">
        <v>243658</v>
      </c>
      <c r="C5" s="181" t="s">
        <v>73</v>
      </c>
      <c r="D5" s="178" t="s">
        <v>1311</v>
      </c>
      <c r="E5" s="59" t="s">
        <v>1422</v>
      </c>
      <c r="F5" s="175" t="s">
        <v>1200</v>
      </c>
      <c r="G5" s="60" t="s">
        <v>1529</v>
      </c>
      <c r="H5" s="201" t="s">
        <v>71</v>
      </c>
      <c r="I5" s="150" t="s">
        <v>81</v>
      </c>
      <c r="J5" s="150">
        <v>399</v>
      </c>
      <c r="K5" s="202">
        <f t="shared" si="0"/>
        <v>27.930000000000007</v>
      </c>
      <c r="L5" s="202">
        <f t="shared" si="1"/>
        <v>426.93</v>
      </c>
      <c r="M5" s="150">
        <v>426.93</v>
      </c>
      <c r="N5" s="119"/>
      <c r="O5" s="119" t="s">
        <v>91</v>
      </c>
      <c r="Q5" s="204">
        <f t="shared" si="2"/>
        <v>279.3</v>
      </c>
      <c r="R5" s="204">
        <f t="shared" si="3"/>
        <v>139.65</v>
      </c>
      <c r="S5" s="204">
        <f t="shared" si="4"/>
        <v>55.860000000000014</v>
      </c>
      <c r="T5" s="204">
        <f t="shared" si="5"/>
        <v>83.79000000000002</v>
      </c>
      <c r="V5" s="430" t="s">
        <v>22</v>
      </c>
      <c r="W5" s="430"/>
      <c r="X5" s="208">
        <f>X4*25/100</f>
        <v>4041.1174999999917</v>
      </c>
      <c r="Y5" s="206"/>
      <c r="Z5" s="206"/>
      <c r="AA5" s="206"/>
      <c r="AB5" s="206"/>
      <c r="AC5" s="207"/>
    </row>
    <row r="6" spans="1:29" s="203" customFormat="1" ht="22.95" customHeight="1">
      <c r="A6" s="200">
        <v>4</v>
      </c>
      <c r="B6" s="174">
        <v>243666</v>
      </c>
      <c r="C6" s="181" t="s">
        <v>68</v>
      </c>
      <c r="D6" s="179" t="s">
        <v>1312</v>
      </c>
      <c r="E6" s="181" t="s">
        <v>1423</v>
      </c>
      <c r="F6" s="175" t="s">
        <v>1201</v>
      </c>
      <c r="G6" s="60" t="s">
        <v>116</v>
      </c>
      <c r="H6" s="201" t="s">
        <v>86</v>
      </c>
      <c r="I6" s="60" t="s">
        <v>87</v>
      </c>
      <c r="J6" s="150">
        <v>327.10000000000002</v>
      </c>
      <c r="K6" s="150">
        <f t="shared" si="0"/>
        <v>22.897000000000048</v>
      </c>
      <c r="L6" s="150">
        <f t="shared" si="1"/>
        <v>349.99700000000007</v>
      </c>
      <c r="M6" s="150">
        <v>374.5</v>
      </c>
      <c r="N6" s="119"/>
      <c r="O6" s="119" t="s">
        <v>91</v>
      </c>
      <c r="Q6" s="204">
        <f t="shared" si="2"/>
        <v>228.97</v>
      </c>
      <c r="R6" s="204">
        <f t="shared" si="3"/>
        <v>114.485</v>
      </c>
      <c r="S6" s="204">
        <f t="shared" si="4"/>
        <v>45.794000000000011</v>
      </c>
      <c r="T6" s="204">
        <f t="shared" si="5"/>
        <v>68.691000000000003</v>
      </c>
      <c r="V6" s="430" t="s">
        <v>49</v>
      </c>
      <c r="W6" s="430"/>
      <c r="X6" s="208">
        <f>X4*25/100</f>
        <v>4041.1174999999917</v>
      </c>
      <c r="Y6" s="206"/>
      <c r="Z6" s="206"/>
      <c r="AA6" s="206"/>
      <c r="AB6" s="206"/>
      <c r="AC6" s="207"/>
    </row>
    <row r="7" spans="1:29" s="203" customFormat="1" ht="22.95" customHeight="1">
      <c r="A7" s="200">
        <v>5</v>
      </c>
      <c r="B7" s="174">
        <v>243669</v>
      </c>
      <c r="C7" s="181" t="s">
        <v>73</v>
      </c>
      <c r="D7" s="179" t="s">
        <v>1313</v>
      </c>
      <c r="E7" s="181" t="s">
        <v>1424</v>
      </c>
      <c r="F7" s="176" t="s">
        <v>1202</v>
      </c>
      <c r="G7" s="60" t="s">
        <v>1530</v>
      </c>
      <c r="H7" s="201" t="s">
        <v>71</v>
      </c>
      <c r="I7" s="60" t="s">
        <v>484</v>
      </c>
      <c r="J7" s="150">
        <v>399</v>
      </c>
      <c r="K7" s="150">
        <f t="shared" si="0"/>
        <v>27.930000000000007</v>
      </c>
      <c r="L7" s="150">
        <f t="shared" si="1"/>
        <v>426.93</v>
      </c>
      <c r="M7" s="150">
        <v>426.93</v>
      </c>
      <c r="N7" s="119"/>
      <c r="O7" s="119" t="s">
        <v>91</v>
      </c>
      <c r="Q7" s="204">
        <f t="shared" si="2"/>
        <v>279.3</v>
      </c>
      <c r="R7" s="204">
        <f t="shared" si="3"/>
        <v>139.65</v>
      </c>
      <c r="S7" s="204">
        <f t="shared" si="4"/>
        <v>55.860000000000014</v>
      </c>
      <c r="T7" s="204">
        <f t="shared" si="5"/>
        <v>83.79000000000002</v>
      </c>
      <c r="V7" s="430" t="s">
        <v>23</v>
      </c>
      <c r="W7" s="430"/>
      <c r="X7" s="208">
        <f>X4*25/100</f>
        <v>4041.1174999999917</v>
      </c>
      <c r="Y7" s="206"/>
      <c r="Z7" s="206"/>
      <c r="AA7" s="206"/>
      <c r="AB7" s="206"/>
      <c r="AC7" s="207"/>
    </row>
    <row r="8" spans="1:29" s="203" customFormat="1" ht="22.95" customHeight="1">
      <c r="A8" s="200">
        <v>6</v>
      </c>
      <c r="B8" s="174">
        <v>243679</v>
      </c>
      <c r="C8" s="59" t="s">
        <v>73</v>
      </c>
      <c r="D8" s="178" t="s">
        <v>1314</v>
      </c>
      <c r="E8" s="59" t="s">
        <v>1425</v>
      </c>
      <c r="F8" s="176" t="s">
        <v>1203</v>
      </c>
      <c r="G8" s="60" t="s">
        <v>80</v>
      </c>
      <c r="H8" s="136" t="s">
        <v>71</v>
      </c>
      <c r="I8" s="60" t="s">
        <v>81</v>
      </c>
      <c r="J8" s="137">
        <v>399</v>
      </c>
      <c r="K8" s="150">
        <f t="shared" si="0"/>
        <v>27.930000000000007</v>
      </c>
      <c r="L8" s="150">
        <f t="shared" si="1"/>
        <v>426.93</v>
      </c>
      <c r="M8" s="138">
        <v>427</v>
      </c>
      <c r="N8" s="119"/>
      <c r="O8" s="119" t="s">
        <v>44</v>
      </c>
      <c r="Q8" s="204">
        <f t="shared" si="2"/>
        <v>279.3</v>
      </c>
      <c r="R8" s="204">
        <f t="shared" si="3"/>
        <v>139.65</v>
      </c>
      <c r="S8" s="204">
        <f t="shared" si="4"/>
        <v>55.860000000000014</v>
      </c>
      <c r="T8" s="204">
        <f t="shared" si="5"/>
        <v>83.79000000000002</v>
      </c>
      <c r="V8" s="430" t="s">
        <v>24</v>
      </c>
      <c r="W8" s="430"/>
      <c r="X8" s="208">
        <f>X4*20/100</f>
        <v>3232.8939999999939</v>
      </c>
      <c r="Y8" s="206"/>
      <c r="Z8" s="206"/>
      <c r="AA8" s="206"/>
      <c r="AB8" s="206"/>
      <c r="AC8" s="207"/>
    </row>
    <row r="9" spans="1:29" s="203" customFormat="1" ht="22.95" customHeight="1">
      <c r="A9" s="200">
        <v>7</v>
      </c>
      <c r="B9" s="174">
        <v>243681</v>
      </c>
      <c r="C9" s="59" t="s">
        <v>73</v>
      </c>
      <c r="D9" s="178" t="s">
        <v>1315</v>
      </c>
      <c r="E9" s="237" t="s">
        <v>1426</v>
      </c>
      <c r="F9" s="176" t="s">
        <v>1204</v>
      </c>
      <c r="G9" s="60" t="s">
        <v>1531</v>
      </c>
      <c r="H9" s="136" t="s">
        <v>71</v>
      </c>
      <c r="I9" s="60" t="s">
        <v>81</v>
      </c>
      <c r="J9" s="137">
        <v>399</v>
      </c>
      <c r="K9" s="150">
        <f t="shared" si="0"/>
        <v>27.930000000000007</v>
      </c>
      <c r="L9" s="150">
        <f t="shared" si="1"/>
        <v>426.93</v>
      </c>
      <c r="M9" s="138">
        <v>427</v>
      </c>
      <c r="N9" s="119"/>
      <c r="O9" s="119" t="s">
        <v>44</v>
      </c>
      <c r="Q9" s="204">
        <f t="shared" si="2"/>
        <v>279.3</v>
      </c>
      <c r="R9" s="204">
        <f t="shared" si="3"/>
        <v>139.65</v>
      </c>
      <c r="S9" s="204">
        <f t="shared" si="4"/>
        <v>55.860000000000014</v>
      </c>
      <c r="T9" s="204">
        <f t="shared" si="5"/>
        <v>83.79000000000002</v>
      </c>
      <c r="V9" s="430" t="s">
        <v>25</v>
      </c>
      <c r="W9" s="430"/>
      <c r="X9" s="208">
        <f>X4*5/100</f>
        <v>808.22349999999847</v>
      </c>
      <c r="Y9" s="206"/>
      <c r="Z9" s="206"/>
      <c r="AA9" s="206"/>
      <c r="AB9" s="206"/>
      <c r="AC9" s="207"/>
    </row>
    <row r="10" spans="1:29" s="203" customFormat="1" ht="22.95" customHeight="1">
      <c r="A10" s="200">
        <v>8</v>
      </c>
      <c r="B10" s="174">
        <v>243686</v>
      </c>
      <c r="C10" s="59" t="s">
        <v>100</v>
      </c>
      <c r="D10" s="178" t="s">
        <v>1316</v>
      </c>
      <c r="E10" s="59" t="s">
        <v>1427</v>
      </c>
      <c r="F10" s="175" t="s">
        <v>1205</v>
      </c>
      <c r="G10" s="60" t="s">
        <v>103</v>
      </c>
      <c r="H10" s="136" t="s">
        <v>71</v>
      </c>
      <c r="I10" s="60" t="s">
        <v>81</v>
      </c>
      <c r="J10" s="137">
        <v>399</v>
      </c>
      <c r="K10" s="150">
        <f t="shared" si="0"/>
        <v>27.930000000000007</v>
      </c>
      <c r="L10" s="150">
        <f t="shared" si="1"/>
        <v>426.93</v>
      </c>
      <c r="M10" s="137">
        <v>832.79</v>
      </c>
      <c r="N10" s="119"/>
      <c r="O10" s="119" t="s">
        <v>516</v>
      </c>
      <c r="Q10" s="204">
        <f t="shared" si="2"/>
        <v>279.3</v>
      </c>
      <c r="R10" s="204">
        <f t="shared" si="3"/>
        <v>139.65</v>
      </c>
      <c r="S10" s="204">
        <f t="shared" si="4"/>
        <v>55.860000000000014</v>
      </c>
      <c r="T10" s="204">
        <f t="shared" si="5"/>
        <v>83.79000000000002</v>
      </c>
      <c r="V10" s="436" t="s">
        <v>26</v>
      </c>
      <c r="W10" s="436"/>
      <c r="X10" s="205">
        <f>SUM(S127)</f>
        <v>6465.7879999999914</v>
      </c>
      <c r="Y10" s="206"/>
      <c r="Z10" s="206"/>
      <c r="AA10" s="206"/>
      <c r="AB10" s="206"/>
      <c r="AC10" s="207"/>
    </row>
    <row r="11" spans="1:29" s="203" customFormat="1" ht="22.95" customHeight="1">
      <c r="A11" s="200">
        <v>9</v>
      </c>
      <c r="B11" s="174">
        <v>243686</v>
      </c>
      <c r="C11" s="59" t="s">
        <v>100</v>
      </c>
      <c r="D11" s="178" t="s">
        <v>1317</v>
      </c>
      <c r="E11" s="59" t="s">
        <v>1428</v>
      </c>
      <c r="F11" s="175" t="s">
        <v>1206</v>
      </c>
      <c r="G11" s="60" t="s">
        <v>103</v>
      </c>
      <c r="H11" s="136" t="s">
        <v>71</v>
      </c>
      <c r="I11" s="60" t="s">
        <v>104</v>
      </c>
      <c r="J11" s="137">
        <v>299</v>
      </c>
      <c r="K11" s="150">
        <f t="shared" si="0"/>
        <v>20.930000000000007</v>
      </c>
      <c r="L11" s="150">
        <f t="shared" si="1"/>
        <v>319.93</v>
      </c>
      <c r="M11" s="137">
        <v>651</v>
      </c>
      <c r="N11" s="119"/>
      <c r="O11" s="119" t="s">
        <v>110</v>
      </c>
      <c r="Q11" s="204">
        <f t="shared" si="2"/>
        <v>209.3</v>
      </c>
      <c r="R11" s="204">
        <f t="shared" si="3"/>
        <v>104.65</v>
      </c>
      <c r="S11" s="204">
        <f t="shared" si="4"/>
        <v>41.860000000000014</v>
      </c>
      <c r="T11" s="204">
        <f t="shared" si="5"/>
        <v>62.79000000000002</v>
      </c>
      <c r="V11" s="430" t="s">
        <v>27</v>
      </c>
      <c r="W11" s="430"/>
      <c r="X11" s="208">
        <f>SUM(X10)</f>
        <v>6465.7879999999914</v>
      </c>
      <c r="Y11" s="206"/>
      <c r="Z11" s="206"/>
      <c r="AA11" s="206"/>
      <c r="AB11" s="206"/>
      <c r="AC11" s="207"/>
    </row>
    <row r="12" spans="1:29" s="203" customFormat="1" ht="22.95" customHeight="1">
      <c r="A12" s="200">
        <v>10</v>
      </c>
      <c r="B12" s="174">
        <v>243688</v>
      </c>
      <c r="C12" s="59" t="s">
        <v>73</v>
      </c>
      <c r="D12" s="60" t="s">
        <v>1318</v>
      </c>
      <c r="E12" s="237" t="s">
        <v>1429</v>
      </c>
      <c r="F12" s="177" t="s">
        <v>1207</v>
      </c>
      <c r="G12" s="60" t="s">
        <v>1532</v>
      </c>
      <c r="H12" s="136" t="s">
        <v>71</v>
      </c>
      <c r="I12" s="60" t="s">
        <v>81</v>
      </c>
      <c r="J12" s="137">
        <v>399</v>
      </c>
      <c r="K12" s="150">
        <v>27.930000000000007</v>
      </c>
      <c r="L12" s="150">
        <v>426.93</v>
      </c>
      <c r="M12" s="138">
        <v>427</v>
      </c>
      <c r="N12" s="119"/>
      <c r="O12" s="119" t="s">
        <v>44</v>
      </c>
      <c r="Q12" s="204">
        <f t="shared" si="2"/>
        <v>279.3</v>
      </c>
      <c r="R12" s="204">
        <f t="shared" si="3"/>
        <v>139.65</v>
      </c>
      <c r="S12" s="204">
        <f t="shared" si="4"/>
        <v>55.860000000000014</v>
      </c>
      <c r="T12" s="204">
        <f t="shared" si="5"/>
        <v>83.79000000000002</v>
      </c>
      <c r="V12" s="436" t="s">
        <v>28</v>
      </c>
      <c r="W12" s="436"/>
      <c r="X12" s="205">
        <f>SUM(T127)</f>
        <v>9698.6820000000153</v>
      </c>
      <c r="Y12" s="206"/>
      <c r="Z12" s="206"/>
      <c r="AA12" s="206"/>
      <c r="AB12" s="206"/>
    </row>
    <row r="13" spans="1:29" s="203" customFormat="1" ht="22.95" customHeight="1">
      <c r="A13" s="200">
        <v>11</v>
      </c>
      <c r="B13" s="174">
        <v>243690</v>
      </c>
      <c r="C13" s="59" t="s">
        <v>100</v>
      </c>
      <c r="D13" s="178" t="s">
        <v>1319</v>
      </c>
      <c r="E13" s="59" t="s">
        <v>1430</v>
      </c>
      <c r="F13" s="175" t="s">
        <v>1208</v>
      </c>
      <c r="G13" s="60" t="s">
        <v>103</v>
      </c>
      <c r="H13" s="136" t="s">
        <v>71</v>
      </c>
      <c r="I13" s="60" t="s">
        <v>104</v>
      </c>
      <c r="J13" s="137">
        <v>299</v>
      </c>
      <c r="K13" s="150">
        <v>20.930000000000007</v>
      </c>
      <c r="L13" s="150">
        <v>319.93</v>
      </c>
      <c r="M13" s="137">
        <v>501.24</v>
      </c>
      <c r="N13" s="119"/>
      <c r="O13" s="119" t="s">
        <v>44</v>
      </c>
      <c r="Q13" s="204">
        <f t="shared" si="2"/>
        <v>209.3</v>
      </c>
      <c r="R13" s="204">
        <f t="shared" si="3"/>
        <v>104.65</v>
      </c>
      <c r="S13" s="204">
        <f t="shared" si="4"/>
        <v>41.860000000000014</v>
      </c>
      <c r="T13" s="204">
        <f t="shared" si="5"/>
        <v>62.79000000000002</v>
      </c>
      <c r="V13" s="430" t="s">
        <v>22</v>
      </c>
      <c r="W13" s="430"/>
      <c r="X13" s="209">
        <f>SUM(T10,T14,T39,T90,T123)</f>
        <v>376.9500000000001</v>
      </c>
      <c r="Y13" s="206"/>
      <c r="Z13" s="206"/>
      <c r="AA13" s="206"/>
      <c r="AB13" s="206"/>
    </row>
    <row r="14" spans="1:29" s="203" customFormat="1" ht="22.95" customHeight="1">
      <c r="A14" s="200">
        <v>12</v>
      </c>
      <c r="B14" s="174">
        <v>243695</v>
      </c>
      <c r="C14" s="59" t="s">
        <v>100</v>
      </c>
      <c r="D14" s="178" t="s">
        <v>1320</v>
      </c>
      <c r="E14" s="59" t="s">
        <v>1431</v>
      </c>
      <c r="F14" s="175" t="s">
        <v>1209</v>
      </c>
      <c r="G14" s="60" t="s">
        <v>103</v>
      </c>
      <c r="H14" s="136" t="s">
        <v>71</v>
      </c>
      <c r="I14" s="60" t="s">
        <v>104</v>
      </c>
      <c r="J14" s="137">
        <v>299</v>
      </c>
      <c r="K14" s="150">
        <v>20.930000000000007</v>
      </c>
      <c r="L14" s="150">
        <v>319.93</v>
      </c>
      <c r="M14" s="137">
        <v>554.91</v>
      </c>
      <c r="N14" s="119"/>
      <c r="O14" s="119" t="s">
        <v>516</v>
      </c>
      <c r="Q14" s="204">
        <f t="shared" si="2"/>
        <v>209.3</v>
      </c>
      <c r="R14" s="204">
        <f t="shared" si="3"/>
        <v>104.65</v>
      </c>
      <c r="S14" s="204">
        <f t="shared" si="4"/>
        <v>41.860000000000014</v>
      </c>
      <c r="T14" s="204">
        <f t="shared" si="5"/>
        <v>62.79000000000002</v>
      </c>
      <c r="V14" s="430" t="s">
        <v>23</v>
      </c>
      <c r="W14" s="430"/>
      <c r="X14" s="209">
        <f>SUM(T16,T18:T20,T22:T23,T33,T42,T47,T51,T55,T58,T64,T67:T68,T92,T100,T107,T117,T122)</f>
        <v>1555.7009999999998</v>
      </c>
      <c r="Y14" s="206"/>
      <c r="Z14" s="206"/>
      <c r="AA14" s="206"/>
      <c r="AB14" s="206"/>
    </row>
    <row r="15" spans="1:29" s="203" customFormat="1" ht="22.95" customHeight="1">
      <c r="A15" s="200">
        <v>13</v>
      </c>
      <c r="B15" s="174">
        <v>243696</v>
      </c>
      <c r="C15" s="59" t="s">
        <v>100</v>
      </c>
      <c r="D15" s="178" t="s">
        <v>1321</v>
      </c>
      <c r="E15" s="59" t="s">
        <v>1432</v>
      </c>
      <c r="F15" s="175" t="s">
        <v>1210</v>
      </c>
      <c r="G15" s="60" t="s">
        <v>103</v>
      </c>
      <c r="H15" s="136" t="s">
        <v>71</v>
      </c>
      <c r="I15" s="60" t="s">
        <v>99</v>
      </c>
      <c r="J15" s="137">
        <v>599</v>
      </c>
      <c r="K15" s="150">
        <v>41.930000000000064</v>
      </c>
      <c r="L15" s="150">
        <v>640.93000000000006</v>
      </c>
      <c r="M15" s="137">
        <v>768.96</v>
      </c>
      <c r="N15" s="119"/>
      <c r="O15" s="119" t="s">
        <v>110</v>
      </c>
      <c r="Q15" s="204">
        <f t="shared" si="2"/>
        <v>419.3</v>
      </c>
      <c r="R15" s="204">
        <f t="shared" si="3"/>
        <v>209.65</v>
      </c>
      <c r="S15" s="204">
        <f t="shared" si="4"/>
        <v>83.860000000000014</v>
      </c>
      <c r="T15" s="204">
        <f t="shared" si="5"/>
        <v>125.79000000000002</v>
      </c>
      <c r="V15" s="430" t="s">
        <v>24</v>
      </c>
      <c r="W15" s="430"/>
      <c r="X15" s="209">
        <f>SUM(T11,T15,T21,T17,T26:T27,T31:T32,T34:T35,T37:T38,T43:T46,T49,T52,T54,T57,T59,T65,T75,T77:T78,T81:T82,T87:T88,T91,T116,T120:T121,T124,T112,T114)</f>
        <v>2953.4399999999991</v>
      </c>
      <c r="Y15" s="206"/>
      <c r="Z15" s="206"/>
      <c r="AA15" s="206"/>
      <c r="AB15" s="206"/>
    </row>
    <row r="16" spans="1:29" s="203" customFormat="1" ht="22.95" customHeight="1">
      <c r="A16" s="200">
        <v>14</v>
      </c>
      <c r="B16" s="174">
        <v>243702</v>
      </c>
      <c r="C16" s="59" t="s">
        <v>113</v>
      </c>
      <c r="D16" s="178" t="s">
        <v>1322</v>
      </c>
      <c r="E16" s="59" t="s">
        <v>1433</v>
      </c>
      <c r="F16" s="177" t="s">
        <v>1211</v>
      </c>
      <c r="G16" s="60" t="s">
        <v>1189</v>
      </c>
      <c r="H16" s="136" t="s">
        <v>71</v>
      </c>
      <c r="I16" s="60" t="s">
        <v>72</v>
      </c>
      <c r="J16" s="137">
        <v>399</v>
      </c>
      <c r="K16" s="150">
        <v>27.930000000000007</v>
      </c>
      <c r="L16" s="150">
        <v>426.93</v>
      </c>
      <c r="M16" s="138">
        <v>427</v>
      </c>
      <c r="N16" s="119"/>
      <c r="O16" s="119" t="s">
        <v>23</v>
      </c>
      <c r="Q16" s="204">
        <f t="shared" si="2"/>
        <v>279.3</v>
      </c>
      <c r="R16" s="204">
        <f t="shared" si="3"/>
        <v>139.65</v>
      </c>
      <c r="S16" s="204">
        <f t="shared" si="4"/>
        <v>55.860000000000014</v>
      </c>
      <c r="T16" s="204">
        <f t="shared" si="5"/>
        <v>83.79000000000002</v>
      </c>
      <c r="V16" s="430" t="s">
        <v>25</v>
      </c>
      <c r="W16" s="430"/>
      <c r="X16" s="209">
        <f>SUM(T69:T71,T79,T106,T108,T118)</f>
        <v>544.5300000000002</v>
      </c>
      <c r="Y16" s="206"/>
      <c r="Z16" s="206"/>
      <c r="AA16" s="206"/>
      <c r="AB16" s="206"/>
    </row>
    <row r="17" spans="1:28" s="203" customFormat="1" ht="22.95" customHeight="1">
      <c r="A17" s="200">
        <v>15</v>
      </c>
      <c r="B17" s="174">
        <v>243703</v>
      </c>
      <c r="C17" s="59" t="s">
        <v>1527</v>
      </c>
      <c r="D17" s="178" t="s">
        <v>1323</v>
      </c>
      <c r="E17" s="59" t="s">
        <v>1434</v>
      </c>
      <c r="F17" s="175" t="s">
        <v>1212</v>
      </c>
      <c r="G17" s="60" t="s">
        <v>1533</v>
      </c>
      <c r="H17" s="136" t="s">
        <v>71</v>
      </c>
      <c r="I17" s="60" t="s">
        <v>81</v>
      </c>
      <c r="J17" s="137">
        <v>299</v>
      </c>
      <c r="K17" s="150">
        <v>20.930000000000007</v>
      </c>
      <c r="L17" s="150">
        <v>319.93</v>
      </c>
      <c r="M17" s="140">
        <v>320</v>
      </c>
      <c r="N17" s="119"/>
      <c r="O17" s="119" t="s">
        <v>110</v>
      </c>
      <c r="Q17" s="204">
        <f t="shared" si="2"/>
        <v>209.3</v>
      </c>
      <c r="R17" s="204">
        <f t="shared" si="3"/>
        <v>104.65</v>
      </c>
      <c r="S17" s="204">
        <f t="shared" si="4"/>
        <v>41.860000000000014</v>
      </c>
      <c r="T17" s="204">
        <f t="shared" si="5"/>
        <v>62.79000000000002</v>
      </c>
      <c r="V17" s="430" t="s">
        <v>27</v>
      </c>
      <c r="W17" s="430"/>
      <c r="X17" s="209">
        <f>SUM(T3:T9,T12:T13,T24:T25,T28:T30,T36,T40:T41,T48,T50,T53,T56,T60:T63,T66,T72:T74,T76,T80,T83:T84,T86,T89,T93:T99,T101:T105,T109,T110:T111,T113,T115,T119,T125)</f>
        <v>4205.2709999999988</v>
      </c>
      <c r="Y17" s="206"/>
      <c r="Z17" s="206"/>
      <c r="AA17" s="206"/>
      <c r="AB17" s="206"/>
    </row>
    <row r="18" spans="1:28" s="203" customFormat="1" ht="22.95" customHeight="1">
      <c r="A18" s="200">
        <v>16</v>
      </c>
      <c r="B18" s="174">
        <v>243703</v>
      </c>
      <c r="C18" s="59" t="s">
        <v>113</v>
      </c>
      <c r="D18" s="178" t="s">
        <v>1324</v>
      </c>
      <c r="E18" s="59" t="s">
        <v>1435</v>
      </c>
      <c r="F18" s="177" t="s">
        <v>1213</v>
      </c>
      <c r="G18" s="60" t="s">
        <v>1534</v>
      </c>
      <c r="H18" s="136" t="s">
        <v>71</v>
      </c>
      <c r="I18" s="60" t="s">
        <v>99</v>
      </c>
      <c r="J18" s="137">
        <v>499</v>
      </c>
      <c r="K18" s="150">
        <v>34.930000000000064</v>
      </c>
      <c r="L18" s="150">
        <v>533.93000000000006</v>
      </c>
      <c r="M18" s="138">
        <v>534</v>
      </c>
      <c r="N18" s="119"/>
      <c r="O18" s="119" t="s">
        <v>23</v>
      </c>
      <c r="Q18" s="204">
        <f t="shared" si="2"/>
        <v>349.3</v>
      </c>
      <c r="R18" s="204">
        <f t="shared" si="3"/>
        <v>174.65</v>
      </c>
      <c r="S18" s="204">
        <f t="shared" si="4"/>
        <v>69.860000000000014</v>
      </c>
      <c r="T18" s="204">
        <f t="shared" si="5"/>
        <v>104.79000000000002</v>
      </c>
      <c r="V18" s="430" t="s">
        <v>19</v>
      </c>
      <c r="W18" s="430"/>
      <c r="X18" s="209"/>
      <c r="Y18" s="206"/>
      <c r="Z18" s="206"/>
      <c r="AA18" s="206"/>
      <c r="AB18" s="206"/>
    </row>
    <row r="19" spans="1:28" s="203" customFormat="1" ht="22.95" customHeight="1">
      <c r="A19" s="200">
        <v>17</v>
      </c>
      <c r="B19" s="174">
        <v>243704</v>
      </c>
      <c r="C19" s="59" t="s">
        <v>68</v>
      </c>
      <c r="D19" s="178" t="s">
        <v>1325</v>
      </c>
      <c r="E19" s="59" t="s">
        <v>1436</v>
      </c>
      <c r="F19" s="175" t="s">
        <v>1214</v>
      </c>
      <c r="G19" s="119" t="s">
        <v>850</v>
      </c>
      <c r="H19" s="136" t="s">
        <v>71</v>
      </c>
      <c r="I19" s="119" t="s">
        <v>81</v>
      </c>
      <c r="J19" s="141">
        <v>299</v>
      </c>
      <c r="K19" s="150">
        <v>20.930000000000007</v>
      </c>
      <c r="L19" s="150">
        <v>319.93</v>
      </c>
      <c r="M19" s="141">
        <v>319.93</v>
      </c>
      <c r="N19" s="119"/>
      <c r="O19" s="119" t="s">
        <v>23</v>
      </c>
      <c r="Q19" s="204">
        <f t="shared" si="2"/>
        <v>209.3</v>
      </c>
      <c r="R19" s="204">
        <f t="shared" si="3"/>
        <v>104.65</v>
      </c>
      <c r="S19" s="204">
        <f t="shared" si="4"/>
        <v>41.860000000000014</v>
      </c>
      <c r="T19" s="204">
        <f t="shared" si="5"/>
        <v>62.79000000000002</v>
      </c>
      <c r="V19" s="431" t="s">
        <v>51</v>
      </c>
      <c r="W19" s="432"/>
      <c r="X19" s="209">
        <f>SUM(T85)</f>
        <v>62.79000000000002</v>
      </c>
      <c r="Y19" s="206"/>
      <c r="Z19" s="206"/>
      <c r="AA19" s="206"/>
      <c r="AB19" s="206"/>
    </row>
    <row r="20" spans="1:28" s="203" customFormat="1" ht="22.95" customHeight="1">
      <c r="A20" s="200">
        <v>18</v>
      </c>
      <c r="B20" s="174">
        <v>243705</v>
      </c>
      <c r="C20" s="59" t="s">
        <v>73</v>
      </c>
      <c r="D20" s="178" t="s">
        <v>1326</v>
      </c>
      <c r="E20" s="59" t="s">
        <v>1437</v>
      </c>
      <c r="F20" s="175" t="s">
        <v>1215</v>
      </c>
      <c r="G20" s="119" t="s">
        <v>1535</v>
      </c>
      <c r="H20" s="136" t="s">
        <v>71</v>
      </c>
      <c r="I20" s="119" t="s">
        <v>72</v>
      </c>
      <c r="J20" s="141">
        <v>299</v>
      </c>
      <c r="K20" s="150">
        <v>20.930000000000007</v>
      </c>
      <c r="L20" s="150">
        <v>319.93</v>
      </c>
      <c r="M20" s="141">
        <v>319.93</v>
      </c>
      <c r="N20" s="119"/>
      <c r="O20" s="119" t="s">
        <v>23</v>
      </c>
      <c r="Q20" s="204">
        <f t="shared" si="2"/>
        <v>209.3</v>
      </c>
      <c r="R20" s="204">
        <f t="shared" si="3"/>
        <v>104.65</v>
      </c>
      <c r="S20" s="204">
        <f t="shared" si="4"/>
        <v>41.860000000000014</v>
      </c>
      <c r="T20" s="204">
        <f t="shared" si="5"/>
        <v>62.79000000000002</v>
      </c>
      <c r="V20" s="206"/>
      <c r="W20" s="206"/>
      <c r="X20" s="206"/>
      <c r="Y20" s="206"/>
      <c r="Z20" s="206"/>
      <c r="AA20" s="206"/>
      <c r="AB20" s="206"/>
    </row>
    <row r="21" spans="1:28" s="203" customFormat="1" ht="22.95" customHeight="1">
      <c r="A21" s="200">
        <v>19</v>
      </c>
      <c r="B21" s="174">
        <v>243707</v>
      </c>
      <c r="C21" s="59" t="s">
        <v>113</v>
      </c>
      <c r="D21" s="178" t="s">
        <v>1327</v>
      </c>
      <c r="E21" s="59" t="s">
        <v>1438</v>
      </c>
      <c r="F21" s="175" t="s">
        <v>1216</v>
      </c>
      <c r="G21" s="119" t="s">
        <v>852</v>
      </c>
      <c r="H21" s="136" t="s">
        <v>71</v>
      </c>
      <c r="I21" s="119" t="s">
        <v>99</v>
      </c>
      <c r="J21" s="141">
        <v>499</v>
      </c>
      <c r="K21" s="150">
        <v>34.930000000000064</v>
      </c>
      <c r="L21" s="150">
        <v>533.93000000000006</v>
      </c>
      <c r="M21" s="210">
        <v>534</v>
      </c>
      <c r="N21" s="119"/>
      <c r="O21" s="119" t="s">
        <v>131</v>
      </c>
      <c r="Q21" s="204">
        <f t="shared" si="2"/>
        <v>349.3</v>
      </c>
      <c r="R21" s="204">
        <f t="shared" si="3"/>
        <v>174.65</v>
      </c>
      <c r="S21" s="204">
        <f t="shared" si="4"/>
        <v>69.860000000000014</v>
      </c>
      <c r="T21" s="204">
        <f t="shared" si="5"/>
        <v>104.79000000000002</v>
      </c>
      <c r="V21" s="433" t="s">
        <v>29</v>
      </c>
      <c r="W21" s="433"/>
      <c r="X21" s="433"/>
      <c r="Y21" s="433"/>
      <c r="Z21" s="433"/>
      <c r="AA21" s="433"/>
      <c r="AB21" s="433"/>
    </row>
    <row r="22" spans="1:28" s="203" customFormat="1" ht="22.95" customHeight="1">
      <c r="A22" s="200">
        <v>20</v>
      </c>
      <c r="B22" s="174">
        <v>243708</v>
      </c>
      <c r="C22" s="59" t="s">
        <v>82</v>
      </c>
      <c r="D22" s="178" t="s">
        <v>1328</v>
      </c>
      <c r="E22" s="59" t="s">
        <v>1439</v>
      </c>
      <c r="F22" s="175" t="s">
        <v>1217</v>
      </c>
      <c r="G22" s="119" t="s">
        <v>1536</v>
      </c>
      <c r="H22" s="136" t="s">
        <v>71</v>
      </c>
      <c r="I22" s="119" t="s">
        <v>72</v>
      </c>
      <c r="J22" s="141">
        <v>399</v>
      </c>
      <c r="K22" s="150">
        <v>27.930000000000007</v>
      </c>
      <c r="L22" s="150">
        <v>426.93</v>
      </c>
      <c r="M22" s="210">
        <v>426.93</v>
      </c>
      <c r="N22" s="119"/>
      <c r="O22" s="119" t="s">
        <v>23</v>
      </c>
      <c r="Q22" s="211">
        <f t="shared" si="2"/>
        <v>279.3</v>
      </c>
      <c r="R22" s="211">
        <f t="shared" si="3"/>
        <v>139.65</v>
      </c>
      <c r="S22" s="211">
        <f t="shared" si="4"/>
        <v>55.860000000000014</v>
      </c>
      <c r="T22" s="211">
        <f t="shared" si="5"/>
        <v>83.79000000000002</v>
      </c>
      <c r="V22" s="212" t="s">
        <v>30</v>
      </c>
      <c r="W22" s="212" t="s">
        <v>31</v>
      </c>
      <c r="X22" s="212" t="s">
        <v>32</v>
      </c>
      <c r="Y22" s="213" t="s">
        <v>33</v>
      </c>
      <c r="Z22" s="212" t="s">
        <v>34</v>
      </c>
      <c r="AA22" s="212" t="s">
        <v>18</v>
      </c>
      <c r="AB22" s="212" t="s">
        <v>35</v>
      </c>
    </row>
    <row r="23" spans="1:28" s="203" customFormat="1" ht="22.95" customHeight="1">
      <c r="A23" s="200">
        <v>21</v>
      </c>
      <c r="B23" s="174">
        <v>243708</v>
      </c>
      <c r="C23" s="59" t="s">
        <v>68</v>
      </c>
      <c r="D23" s="178" t="s">
        <v>1329</v>
      </c>
      <c r="E23" s="59" t="s">
        <v>1440</v>
      </c>
      <c r="F23" s="175" t="s">
        <v>1218</v>
      </c>
      <c r="G23" s="119" t="s">
        <v>857</v>
      </c>
      <c r="H23" s="136" t="s">
        <v>71</v>
      </c>
      <c r="I23" s="119" t="s">
        <v>81</v>
      </c>
      <c r="J23" s="141">
        <v>299</v>
      </c>
      <c r="K23" s="150">
        <v>20.930000000000007</v>
      </c>
      <c r="L23" s="150">
        <v>319.93</v>
      </c>
      <c r="M23" s="210">
        <v>320</v>
      </c>
      <c r="N23" s="119"/>
      <c r="O23" s="119" t="s">
        <v>23</v>
      </c>
      <c r="P23" s="180"/>
      <c r="Q23" s="204">
        <f t="shared" si="2"/>
        <v>209.3</v>
      </c>
      <c r="R23" s="204">
        <f t="shared" si="3"/>
        <v>104.65</v>
      </c>
      <c r="S23" s="204">
        <f t="shared" si="4"/>
        <v>41.860000000000014</v>
      </c>
      <c r="T23" s="204">
        <f t="shared" si="5"/>
        <v>62.79000000000002</v>
      </c>
      <c r="V23" s="214">
        <v>1</v>
      </c>
      <c r="W23" s="215" t="s">
        <v>22</v>
      </c>
      <c r="X23" s="216" t="s">
        <v>36</v>
      </c>
      <c r="Y23" s="215" t="s">
        <v>37</v>
      </c>
      <c r="Z23" s="214" t="s">
        <v>38</v>
      </c>
      <c r="AA23" s="217">
        <f>SUM(X13,X5)</f>
        <v>4418.0674999999919</v>
      </c>
      <c r="AB23" s="218">
        <f>SUM(AA23)</f>
        <v>4418.0674999999919</v>
      </c>
    </row>
    <row r="24" spans="1:28" s="203" customFormat="1" ht="22.95" customHeight="1">
      <c r="A24" s="200">
        <v>22</v>
      </c>
      <c r="B24" s="174">
        <v>243709</v>
      </c>
      <c r="C24" s="59" t="s">
        <v>100</v>
      </c>
      <c r="D24" s="178" t="s">
        <v>1330</v>
      </c>
      <c r="E24" s="59" t="s">
        <v>1441</v>
      </c>
      <c r="F24" s="175" t="s">
        <v>1219</v>
      </c>
      <c r="G24" s="60" t="s">
        <v>103</v>
      </c>
      <c r="H24" s="201" t="s">
        <v>71</v>
      </c>
      <c r="I24" s="60" t="s">
        <v>81</v>
      </c>
      <c r="J24" s="150">
        <v>399</v>
      </c>
      <c r="K24" s="150">
        <f t="shared" ref="K24:K70" si="6">L24-J24</f>
        <v>27.930000000000007</v>
      </c>
      <c r="L24" s="150">
        <f t="shared" ref="L24:L70" si="7">J24*1.07</f>
        <v>426.93</v>
      </c>
      <c r="M24" s="150">
        <v>426.93</v>
      </c>
      <c r="N24" s="119"/>
      <c r="O24" s="219" t="s">
        <v>91</v>
      </c>
      <c r="P24" s="180"/>
      <c r="Q24" s="204">
        <f t="shared" si="2"/>
        <v>279.3</v>
      </c>
      <c r="R24" s="204">
        <f t="shared" si="3"/>
        <v>139.65</v>
      </c>
      <c r="S24" s="204">
        <f t="shared" si="4"/>
        <v>55.860000000000014</v>
      </c>
      <c r="T24" s="204">
        <f t="shared" si="5"/>
        <v>83.79000000000002</v>
      </c>
      <c r="V24" s="214">
        <v>2</v>
      </c>
      <c r="W24" s="215" t="s">
        <v>49</v>
      </c>
      <c r="X24" s="216" t="s">
        <v>50</v>
      </c>
      <c r="Y24" s="215" t="s">
        <v>37</v>
      </c>
      <c r="Z24" s="214" t="s">
        <v>38</v>
      </c>
      <c r="AA24" s="217">
        <f>SUM(X6)</f>
        <v>4041.1174999999917</v>
      </c>
      <c r="AB24" s="218">
        <f t="shared" ref="AB24:AB29" si="8">SUM(AA24)</f>
        <v>4041.1174999999917</v>
      </c>
    </row>
    <row r="25" spans="1:28" s="203" customFormat="1" ht="22.95" customHeight="1">
      <c r="A25" s="200">
        <v>23</v>
      </c>
      <c r="B25" s="174">
        <v>243709</v>
      </c>
      <c r="C25" s="59" t="s">
        <v>1022</v>
      </c>
      <c r="D25" s="178" t="s">
        <v>1331</v>
      </c>
      <c r="E25" s="59" t="s">
        <v>1442</v>
      </c>
      <c r="F25" s="175" t="s">
        <v>1220</v>
      </c>
      <c r="G25" s="60" t="s">
        <v>1178</v>
      </c>
      <c r="H25" s="201" t="s">
        <v>71</v>
      </c>
      <c r="I25" s="60" t="s">
        <v>104</v>
      </c>
      <c r="J25" s="150">
        <v>150</v>
      </c>
      <c r="K25" s="150">
        <f t="shared" si="6"/>
        <v>10.5</v>
      </c>
      <c r="L25" s="150">
        <f t="shared" si="7"/>
        <v>160.5</v>
      </c>
      <c r="M25" s="150">
        <v>161</v>
      </c>
      <c r="N25" s="119"/>
      <c r="O25" s="219" t="s">
        <v>91</v>
      </c>
      <c r="P25" s="180"/>
      <c r="Q25" s="204">
        <f t="shared" si="2"/>
        <v>105</v>
      </c>
      <c r="R25" s="204">
        <f t="shared" si="3"/>
        <v>52.5</v>
      </c>
      <c r="S25" s="204">
        <f t="shared" si="4"/>
        <v>21</v>
      </c>
      <c r="T25" s="204">
        <f t="shared" si="5"/>
        <v>31.5</v>
      </c>
      <c r="V25" s="214">
        <v>3</v>
      </c>
      <c r="W25" s="215" t="s">
        <v>23</v>
      </c>
      <c r="X25" s="216" t="s">
        <v>39</v>
      </c>
      <c r="Y25" s="215" t="s">
        <v>40</v>
      </c>
      <c r="Z25" s="214" t="s">
        <v>38</v>
      </c>
      <c r="AA25" s="217">
        <f>SUM(X14,X7)</f>
        <v>5596.8184999999912</v>
      </c>
      <c r="AB25" s="218">
        <f t="shared" si="8"/>
        <v>5596.8184999999912</v>
      </c>
    </row>
    <row r="26" spans="1:28" s="203" customFormat="1" ht="22.95" customHeight="1">
      <c r="A26" s="200">
        <v>24</v>
      </c>
      <c r="B26" s="174">
        <v>243709</v>
      </c>
      <c r="C26" s="59" t="s">
        <v>100</v>
      </c>
      <c r="D26" s="178" t="s">
        <v>1332</v>
      </c>
      <c r="E26" s="59" t="s">
        <v>1443</v>
      </c>
      <c r="F26" s="175" t="s">
        <v>1221</v>
      </c>
      <c r="G26" s="60" t="s">
        <v>103</v>
      </c>
      <c r="H26" s="201" t="s">
        <v>71</v>
      </c>
      <c r="I26" s="60" t="s">
        <v>81</v>
      </c>
      <c r="J26" s="150">
        <v>399</v>
      </c>
      <c r="K26" s="150">
        <f t="shared" si="6"/>
        <v>27.930000000000007</v>
      </c>
      <c r="L26" s="150">
        <f t="shared" si="7"/>
        <v>426.93</v>
      </c>
      <c r="M26" s="150">
        <v>426.93</v>
      </c>
      <c r="N26" s="119"/>
      <c r="O26" s="219" t="s">
        <v>110</v>
      </c>
      <c r="P26" s="180"/>
      <c r="Q26" s="204">
        <f t="shared" si="2"/>
        <v>279.3</v>
      </c>
      <c r="R26" s="204">
        <f t="shared" si="3"/>
        <v>139.65</v>
      </c>
      <c r="S26" s="204">
        <f t="shared" si="4"/>
        <v>55.860000000000014</v>
      </c>
      <c r="T26" s="204">
        <f t="shared" si="5"/>
        <v>83.79000000000002</v>
      </c>
      <c r="V26" s="214">
        <v>4</v>
      </c>
      <c r="W26" s="215" t="s">
        <v>24</v>
      </c>
      <c r="X26" s="216" t="s">
        <v>39</v>
      </c>
      <c r="Y26" s="215" t="s">
        <v>41</v>
      </c>
      <c r="Z26" s="214" t="s">
        <v>38</v>
      </c>
      <c r="AA26" s="217">
        <f>SUM(X15,X8)</f>
        <v>6186.3339999999935</v>
      </c>
      <c r="AB26" s="218">
        <f t="shared" si="8"/>
        <v>6186.3339999999935</v>
      </c>
    </row>
    <row r="27" spans="1:28" s="203" customFormat="1" ht="22.95" customHeight="1">
      <c r="A27" s="200">
        <v>25</v>
      </c>
      <c r="B27" s="174">
        <v>243709</v>
      </c>
      <c r="C27" s="59" t="s">
        <v>100</v>
      </c>
      <c r="D27" s="178" t="s">
        <v>1333</v>
      </c>
      <c r="E27" s="59" t="s">
        <v>1444</v>
      </c>
      <c r="F27" s="175" t="s">
        <v>1222</v>
      </c>
      <c r="G27" s="60" t="s">
        <v>103</v>
      </c>
      <c r="H27" s="201" t="s">
        <v>71</v>
      </c>
      <c r="I27" s="60" t="s">
        <v>81</v>
      </c>
      <c r="J27" s="150">
        <v>399</v>
      </c>
      <c r="K27" s="150">
        <f t="shared" si="6"/>
        <v>27.930000000000007</v>
      </c>
      <c r="L27" s="150">
        <f t="shared" si="7"/>
        <v>426.93</v>
      </c>
      <c r="M27" s="150">
        <v>426.93</v>
      </c>
      <c r="N27" s="119"/>
      <c r="O27" s="219" t="s">
        <v>110</v>
      </c>
      <c r="P27" s="180"/>
      <c r="Q27" s="204">
        <f t="shared" si="2"/>
        <v>279.3</v>
      </c>
      <c r="R27" s="204">
        <f t="shared" si="3"/>
        <v>139.65</v>
      </c>
      <c r="S27" s="204">
        <f t="shared" si="4"/>
        <v>55.860000000000014</v>
      </c>
      <c r="T27" s="204">
        <f t="shared" si="5"/>
        <v>83.79000000000002</v>
      </c>
      <c r="V27" s="214">
        <v>5</v>
      </c>
      <c r="W27" s="215" t="s">
        <v>25</v>
      </c>
      <c r="X27" s="216" t="s">
        <v>42</v>
      </c>
      <c r="Y27" s="215" t="s">
        <v>43</v>
      </c>
      <c r="Z27" s="214" t="s">
        <v>38</v>
      </c>
      <c r="AA27" s="217">
        <f>SUM(X16,X9)</f>
        <v>1352.7534999999987</v>
      </c>
      <c r="AB27" s="218">
        <f t="shared" si="8"/>
        <v>1352.7534999999987</v>
      </c>
    </row>
    <row r="28" spans="1:28" s="203" customFormat="1" ht="22.95" customHeight="1">
      <c r="A28" s="200">
        <v>26</v>
      </c>
      <c r="B28" s="174">
        <v>243709</v>
      </c>
      <c r="C28" s="59" t="s">
        <v>100</v>
      </c>
      <c r="D28" s="178" t="s">
        <v>1334</v>
      </c>
      <c r="E28" s="59" t="s">
        <v>1445</v>
      </c>
      <c r="F28" s="175" t="s">
        <v>1223</v>
      </c>
      <c r="G28" s="60" t="s">
        <v>103</v>
      </c>
      <c r="H28" s="201" t="s">
        <v>71</v>
      </c>
      <c r="I28" s="60" t="s">
        <v>104</v>
      </c>
      <c r="J28" s="150">
        <v>299</v>
      </c>
      <c r="K28" s="150">
        <f t="shared" si="6"/>
        <v>20.930000000000007</v>
      </c>
      <c r="L28" s="150">
        <f t="shared" si="7"/>
        <v>319.93</v>
      </c>
      <c r="M28" s="150">
        <v>319.93</v>
      </c>
      <c r="N28" s="119"/>
      <c r="O28" s="219" t="s">
        <v>91</v>
      </c>
      <c r="P28" s="180"/>
      <c r="Q28" s="204">
        <f t="shared" si="2"/>
        <v>209.3</v>
      </c>
      <c r="R28" s="204">
        <f t="shared" si="3"/>
        <v>104.65</v>
      </c>
      <c r="S28" s="204">
        <f t="shared" si="4"/>
        <v>41.860000000000014</v>
      </c>
      <c r="T28" s="204">
        <f t="shared" si="5"/>
        <v>62.79000000000002</v>
      </c>
      <c r="V28" s="214">
        <v>6</v>
      </c>
      <c r="W28" s="215" t="s">
        <v>27</v>
      </c>
      <c r="X28" s="216" t="s">
        <v>44</v>
      </c>
      <c r="Y28" s="215" t="s">
        <v>45</v>
      </c>
      <c r="Z28" s="214" t="s">
        <v>38</v>
      </c>
      <c r="AA28" s="217">
        <f>SUM(X17,X11)</f>
        <v>10671.05899999999</v>
      </c>
      <c r="AB28" s="218">
        <f t="shared" si="8"/>
        <v>10671.05899999999</v>
      </c>
    </row>
    <row r="29" spans="1:28" s="203" customFormat="1" ht="22.95" customHeight="1">
      <c r="A29" s="200">
        <v>27</v>
      </c>
      <c r="B29" s="174">
        <v>243709</v>
      </c>
      <c r="C29" s="59" t="s">
        <v>100</v>
      </c>
      <c r="D29" s="178" t="s">
        <v>1335</v>
      </c>
      <c r="E29" s="59" t="s">
        <v>1446</v>
      </c>
      <c r="F29" s="175" t="s">
        <v>1224</v>
      </c>
      <c r="G29" s="60" t="s">
        <v>103</v>
      </c>
      <c r="H29" s="201" t="s">
        <v>71</v>
      </c>
      <c r="I29" s="60" t="s">
        <v>72</v>
      </c>
      <c r="J29" s="150">
        <v>499</v>
      </c>
      <c r="K29" s="150">
        <f t="shared" si="6"/>
        <v>34.930000000000064</v>
      </c>
      <c r="L29" s="150">
        <f t="shared" si="7"/>
        <v>533.93000000000006</v>
      </c>
      <c r="M29" s="150">
        <v>533.92999999999995</v>
      </c>
      <c r="N29" s="119"/>
      <c r="O29" s="219" t="s">
        <v>91</v>
      </c>
      <c r="P29" s="180"/>
      <c r="Q29" s="204">
        <f t="shared" si="2"/>
        <v>349.3</v>
      </c>
      <c r="R29" s="204">
        <f t="shared" si="3"/>
        <v>174.65</v>
      </c>
      <c r="S29" s="204">
        <f t="shared" si="4"/>
        <v>69.860000000000014</v>
      </c>
      <c r="T29" s="204">
        <f t="shared" si="5"/>
        <v>104.79000000000002</v>
      </c>
      <c r="V29" s="214">
        <v>7</v>
      </c>
      <c r="W29" s="215" t="s">
        <v>19</v>
      </c>
      <c r="X29" s="216" t="s">
        <v>46</v>
      </c>
      <c r="Y29" s="215" t="s">
        <v>47</v>
      </c>
      <c r="Z29" s="214" t="s">
        <v>38</v>
      </c>
      <c r="AA29" s="217">
        <f>SUM(X18)</f>
        <v>0</v>
      </c>
      <c r="AB29" s="218">
        <f t="shared" si="8"/>
        <v>0</v>
      </c>
    </row>
    <row r="30" spans="1:28" s="203" customFormat="1" ht="22.95" customHeight="1">
      <c r="A30" s="200">
        <v>28</v>
      </c>
      <c r="B30" s="174">
        <v>243710</v>
      </c>
      <c r="C30" s="59" t="s">
        <v>100</v>
      </c>
      <c r="D30" s="178" t="s">
        <v>1336</v>
      </c>
      <c r="E30" s="59" t="s">
        <v>1447</v>
      </c>
      <c r="F30" s="175" t="s">
        <v>1225</v>
      </c>
      <c r="G30" s="60" t="s">
        <v>103</v>
      </c>
      <c r="H30" s="201" t="s">
        <v>71</v>
      </c>
      <c r="I30" s="60" t="s">
        <v>104</v>
      </c>
      <c r="J30" s="150">
        <v>299</v>
      </c>
      <c r="K30" s="150">
        <f t="shared" si="6"/>
        <v>20.930000000000007</v>
      </c>
      <c r="L30" s="150">
        <f t="shared" si="7"/>
        <v>319.93</v>
      </c>
      <c r="M30" s="150">
        <v>319</v>
      </c>
      <c r="N30" s="119"/>
      <c r="O30" s="219" t="s">
        <v>91</v>
      </c>
      <c r="P30" s="180"/>
      <c r="Q30" s="204">
        <f t="shared" si="2"/>
        <v>209.3</v>
      </c>
      <c r="R30" s="204">
        <f t="shared" si="3"/>
        <v>104.65</v>
      </c>
      <c r="S30" s="204">
        <f t="shared" si="4"/>
        <v>41.860000000000014</v>
      </c>
      <c r="T30" s="204">
        <f t="shared" si="5"/>
        <v>62.79000000000002</v>
      </c>
      <c r="V30" s="214">
        <v>8</v>
      </c>
      <c r="W30" s="220" t="s">
        <v>52</v>
      </c>
      <c r="X30" s="216" t="s">
        <v>53</v>
      </c>
      <c r="Y30" s="221" t="s">
        <v>54</v>
      </c>
      <c r="Z30" s="222" t="s">
        <v>38</v>
      </c>
      <c r="AA30" s="217">
        <f>SUM(X19)</f>
        <v>62.79000000000002</v>
      </c>
      <c r="AB30" s="218">
        <f>SUM(AA30)</f>
        <v>62.79000000000002</v>
      </c>
    </row>
    <row r="31" spans="1:28" s="203" customFormat="1" ht="22.95" customHeight="1" thickBot="1">
      <c r="A31" s="200">
        <v>29</v>
      </c>
      <c r="B31" s="174">
        <v>243710</v>
      </c>
      <c r="C31" s="59" t="s">
        <v>82</v>
      </c>
      <c r="D31" s="178" t="s">
        <v>1337</v>
      </c>
      <c r="E31" s="59" t="s">
        <v>1448</v>
      </c>
      <c r="F31" s="175" t="s">
        <v>1226</v>
      </c>
      <c r="G31" s="60" t="s">
        <v>1182</v>
      </c>
      <c r="H31" s="201" t="s">
        <v>71</v>
      </c>
      <c r="I31" s="60" t="s">
        <v>72</v>
      </c>
      <c r="J31" s="150">
        <v>399</v>
      </c>
      <c r="K31" s="150">
        <f t="shared" si="6"/>
        <v>27.930000000000007</v>
      </c>
      <c r="L31" s="150">
        <f t="shared" si="7"/>
        <v>426.93</v>
      </c>
      <c r="M31" s="150">
        <v>427</v>
      </c>
      <c r="N31" s="119"/>
      <c r="O31" s="219" t="s">
        <v>110</v>
      </c>
      <c r="P31" s="180"/>
      <c r="Q31" s="204">
        <f t="shared" ref="Q31:Q94" si="9">J31*70/100</f>
        <v>279.3</v>
      </c>
      <c r="R31" s="204">
        <f t="shared" ref="R31:R94" si="10">Q31-(Q31*50/100)</f>
        <v>139.65</v>
      </c>
      <c r="S31" s="204">
        <f t="shared" ref="S31:S94" si="11">Q31-(Q31*80/100)</f>
        <v>55.860000000000014</v>
      </c>
      <c r="T31" s="204">
        <f t="shared" ref="T31:T94" si="12">Q31-(Q31*70/100)</f>
        <v>83.79000000000002</v>
      </c>
      <c r="V31" s="187"/>
      <c r="W31" s="187"/>
      <c r="X31" s="187"/>
      <c r="Y31" s="187"/>
      <c r="Z31" s="223" t="s">
        <v>48</v>
      </c>
      <c r="AA31" s="224">
        <f>SUM(AA23:AA30)</f>
        <v>32328.939999999955</v>
      </c>
      <c r="AB31" s="224">
        <f>SUM(AB23:AB30)</f>
        <v>32328.939999999955</v>
      </c>
    </row>
    <row r="32" spans="1:28" s="203" customFormat="1" ht="22.95" customHeight="1" thickTop="1">
      <c r="A32" s="200">
        <v>30</v>
      </c>
      <c r="B32" s="174">
        <v>243710</v>
      </c>
      <c r="C32" s="59" t="s">
        <v>100</v>
      </c>
      <c r="D32" s="178" t="s">
        <v>1338</v>
      </c>
      <c r="E32" s="59" t="s">
        <v>1449</v>
      </c>
      <c r="F32" s="175" t="s">
        <v>1227</v>
      </c>
      <c r="G32" s="60" t="s">
        <v>103</v>
      </c>
      <c r="H32" s="201" t="s">
        <v>71</v>
      </c>
      <c r="I32" s="60" t="s">
        <v>99</v>
      </c>
      <c r="J32" s="150">
        <v>599</v>
      </c>
      <c r="K32" s="150">
        <f t="shared" si="6"/>
        <v>41.930000000000064</v>
      </c>
      <c r="L32" s="150">
        <f t="shared" si="7"/>
        <v>640.93000000000006</v>
      </c>
      <c r="M32" s="150">
        <v>641</v>
      </c>
      <c r="N32" s="119"/>
      <c r="O32" s="219" t="s">
        <v>110</v>
      </c>
      <c r="P32" s="180"/>
      <c r="Q32" s="204">
        <f t="shared" si="9"/>
        <v>419.3</v>
      </c>
      <c r="R32" s="204">
        <f t="shared" si="10"/>
        <v>209.65</v>
      </c>
      <c r="S32" s="204">
        <f t="shared" si="11"/>
        <v>83.860000000000014</v>
      </c>
      <c r="T32" s="204">
        <f t="shared" si="12"/>
        <v>125.79000000000002</v>
      </c>
      <c r="V32" s="187"/>
      <c r="W32" s="187"/>
      <c r="X32" s="187"/>
      <c r="Y32" s="187"/>
      <c r="Z32" s="187"/>
      <c r="AA32" s="187"/>
      <c r="AB32" s="187"/>
    </row>
    <row r="33" spans="1:28" s="203" customFormat="1" ht="22.95" customHeight="1">
      <c r="A33" s="200">
        <v>31</v>
      </c>
      <c r="B33" s="174">
        <v>243710</v>
      </c>
      <c r="C33" s="181" t="s">
        <v>108</v>
      </c>
      <c r="D33" s="178" t="s">
        <v>1339</v>
      </c>
      <c r="E33" s="59" t="s">
        <v>1450</v>
      </c>
      <c r="F33" s="177" t="s">
        <v>1228</v>
      </c>
      <c r="G33" s="60" t="s">
        <v>1534</v>
      </c>
      <c r="H33" s="201" t="s">
        <v>71</v>
      </c>
      <c r="I33" s="60" t="s">
        <v>99</v>
      </c>
      <c r="J33" s="150">
        <v>499</v>
      </c>
      <c r="K33" s="150">
        <f t="shared" si="6"/>
        <v>34.930000000000064</v>
      </c>
      <c r="L33" s="150">
        <f t="shared" si="7"/>
        <v>533.93000000000006</v>
      </c>
      <c r="M33" s="182">
        <v>534</v>
      </c>
      <c r="N33" s="119"/>
      <c r="O33" s="219" t="s">
        <v>23</v>
      </c>
      <c r="P33" s="180"/>
      <c r="Q33" s="204">
        <f t="shared" si="9"/>
        <v>349.3</v>
      </c>
      <c r="R33" s="204">
        <f t="shared" si="10"/>
        <v>174.65</v>
      </c>
      <c r="S33" s="204">
        <f t="shared" si="11"/>
        <v>69.860000000000014</v>
      </c>
      <c r="T33" s="204">
        <f t="shared" si="12"/>
        <v>104.79000000000002</v>
      </c>
      <c r="V33" s="187"/>
      <c r="W33" s="187"/>
      <c r="X33" s="187"/>
      <c r="Y33" s="187"/>
      <c r="Z33" s="187"/>
      <c r="AA33" s="187"/>
      <c r="AB33" s="187"/>
    </row>
    <row r="34" spans="1:28" s="203" customFormat="1" ht="22.95" customHeight="1">
      <c r="A34" s="200">
        <v>32</v>
      </c>
      <c r="B34" s="174">
        <v>243710</v>
      </c>
      <c r="C34" s="59" t="s">
        <v>100</v>
      </c>
      <c r="D34" s="178" t="s">
        <v>1340</v>
      </c>
      <c r="E34" s="59" t="s">
        <v>1451</v>
      </c>
      <c r="F34" s="175" t="s">
        <v>1229</v>
      </c>
      <c r="G34" s="60" t="s">
        <v>103</v>
      </c>
      <c r="H34" s="201" t="s">
        <v>71</v>
      </c>
      <c r="I34" s="60" t="s">
        <v>104</v>
      </c>
      <c r="J34" s="150">
        <v>299</v>
      </c>
      <c r="K34" s="150">
        <f t="shared" si="6"/>
        <v>20.930000000000007</v>
      </c>
      <c r="L34" s="150">
        <f t="shared" si="7"/>
        <v>319.93</v>
      </c>
      <c r="M34" s="150">
        <v>319.93</v>
      </c>
      <c r="N34" s="119"/>
      <c r="O34" s="219" t="s">
        <v>110</v>
      </c>
      <c r="P34" s="180"/>
      <c r="Q34" s="204">
        <f t="shared" si="9"/>
        <v>209.3</v>
      </c>
      <c r="R34" s="204">
        <f t="shared" si="10"/>
        <v>104.65</v>
      </c>
      <c r="S34" s="204">
        <f t="shared" si="11"/>
        <v>41.860000000000014</v>
      </c>
      <c r="T34" s="204">
        <f t="shared" si="12"/>
        <v>62.79000000000002</v>
      </c>
      <c r="V34" s="187"/>
      <c r="W34" s="187"/>
      <c r="X34" s="187"/>
      <c r="Y34" s="187"/>
      <c r="Z34" s="187"/>
      <c r="AA34" s="187"/>
      <c r="AB34" s="187"/>
    </row>
    <row r="35" spans="1:28" s="203" customFormat="1" ht="22.95" customHeight="1">
      <c r="A35" s="200">
        <v>33</v>
      </c>
      <c r="B35" s="174">
        <v>243711</v>
      </c>
      <c r="C35" s="59" t="s">
        <v>100</v>
      </c>
      <c r="D35" s="178" t="s">
        <v>1341</v>
      </c>
      <c r="E35" s="59" t="s">
        <v>1452</v>
      </c>
      <c r="F35" s="175" t="s">
        <v>1230</v>
      </c>
      <c r="G35" s="60" t="s">
        <v>103</v>
      </c>
      <c r="H35" s="201" t="s">
        <v>71</v>
      </c>
      <c r="I35" s="60" t="s">
        <v>81</v>
      </c>
      <c r="J35" s="150">
        <v>399</v>
      </c>
      <c r="K35" s="150">
        <f t="shared" si="6"/>
        <v>27.930000000000007</v>
      </c>
      <c r="L35" s="150">
        <f t="shared" si="7"/>
        <v>426.93</v>
      </c>
      <c r="M35" s="150">
        <v>426.93</v>
      </c>
      <c r="N35" s="119"/>
      <c r="O35" s="219" t="s">
        <v>110</v>
      </c>
      <c r="P35" s="180"/>
      <c r="Q35" s="204">
        <f t="shared" si="9"/>
        <v>279.3</v>
      </c>
      <c r="R35" s="204">
        <f t="shared" si="10"/>
        <v>139.65</v>
      </c>
      <c r="S35" s="204">
        <f t="shared" si="11"/>
        <v>55.860000000000014</v>
      </c>
      <c r="T35" s="204">
        <f t="shared" si="12"/>
        <v>83.79000000000002</v>
      </c>
      <c r="V35" s="187"/>
      <c r="W35" s="187"/>
      <c r="X35" s="187"/>
      <c r="Y35" s="187"/>
      <c r="Z35" s="187"/>
      <c r="AA35" s="187"/>
      <c r="AB35" s="187"/>
    </row>
    <row r="36" spans="1:28" s="203" customFormat="1" ht="22.95" customHeight="1">
      <c r="A36" s="200">
        <v>34</v>
      </c>
      <c r="B36" s="174">
        <v>243711</v>
      </c>
      <c r="C36" s="59" t="s">
        <v>100</v>
      </c>
      <c r="D36" s="178" t="s">
        <v>1342</v>
      </c>
      <c r="E36" s="59" t="s">
        <v>1453</v>
      </c>
      <c r="F36" s="175" t="s">
        <v>1231</v>
      </c>
      <c r="G36" s="60" t="s">
        <v>103</v>
      </c>
      <c r="H36" s="201" t="s">
        <v>71</v>
      </c>
      <c r="I36" s="60" t="s">
        <v>104</v>
      </c>
      <c r="J36" s="150">
        <v>299</v>
      </c>
      <c r="K36" s="150">
        <f t="shared" si="6"/>
        <v>20.930000000000007</v>
      </c>
      <c r="L36" s="150">
        <f t="shared" si="7"/>
        <v>319.93</v>
      </c>
      <c r="M36" s="150">
        <v>320</v>
      </c>
      <c r="N36" s="119"/>
      <c r="O36" s="219" t="s">
        <v>91</v>
      </c>
      <c r="P36" s="180"/>
      <c r="Q36" s="204">
        <f t="shared" si="9"/>
        <v>209.3</v>
      </c>
      <c r="R36" s="204">
        <f t="shared" si="10"/>
        <v>104.65</v>
      </c>
      <c r="S36" s="204">
        <f t="shared" si="11"/>
        <v>41.860000000000014</v>
      </c>
      <c r="T36" s="204">
        <f t="shared" si="12"/>
        <v>62.79000000000002</v>
      </c>
      <c r="V36" s="187"/>
      <c r="W36" s="187"/>
      <c r="X36" s="187"/>
      <c r="Y36" s="187"/>
      <c r="Z36" s="187"/>
      <c r="AA36" s="187"/>
      <c r="AB36" s="187"/>
    </row>
    <row r="37" spans="1:28" s="203" customFormat="1" ht="22.95" customHeight="1">
      <c r="A37" s="200">
        <v>35</v>
      </c>
      <c r="B37" s="174">
        <v>243711</v>
      </c>
      <c r="C37" s="59" t="s">
        <v>95</v>
      </c>
      <c r="D37" s="178" t="s">
        <v>1343</v>
      </c>
      <c r="E37" s="59" t="s">
        <v>1454</v>
      </c>
      <c r="F37" s="175" t="s">
        <v>1232</v>
      </c>
      <c r="G37" s="60" t="s">
        <v>98</v>
      </c>
      <c r="H37" s="201" t="s">
        <v>71</v>
      </c>
      <c r="I37" s="60" t="s">
        <v>99</v>
      </c>
      <c r="J37" s="150">
        <v>399</v>
      </c>
      <c r="K37" s="150">
        <f t="shared" si="6"/>
        <v>27.930000000000007</v>
      </c>
      <c r="L37" s="150">
        <f t="shared" si="7"/>
        <v>426.93</v>
      </c>
      <c r="M37" s="150">
        <v>427</v>
      </c>
      <c r="N37" s="119"/>
      <c r="O37" s="219" t="s">
        <v>110</v>
      </c>
      <c r="P37" s="180"/>
      <c r="Q37" s="204">
        <f t="shared" si="9"/>
        <v>279.3</v>
      </c>
      <c r="R37" s="204">
        <f t="shared" si="10"/>
        <v>139.65</v>
      </c>
      <c r="S37" s="204">
        <f t="shared" si="11"/>
        <v>55.860000000000014</v>
      </c>
      <c r="T37" s="204">
        <f t="shared" si="12"/>
        <v>83.79000000000002</v>
      </c>
      <c r="V37" s="187"/>
      <c r="W37" s="187"/>
      <c r="X37" s="187"/>
      <c r="Y37" s="187"/>
      <c r="Z37" s="187"/>
      <c r="AA37" s="187"/>
      <c r="AB37" s="187"/>
    </row>
    <row r="38" spans="1:28" s="203" customFormat="1" ht="22.95" customHeight="1">
      <c r="A38" s="200">
        <v>36</v>
      </c>
      <c r="B38" s="174">
        <v>243711</v>
      </c>
      <c r="C38" s="59" t="s">
        <v>100</v>
      </c>
      <c r="D38" s="178" t="s">
        <v>1344</v>
      </c>
      <c r="E38" s="59" t="s">
        <v>1455</v>
      </c>
      <c r="F38" s="175" t="s">
        <v>1233</v>
      </c>
      <c r="G38" s="60" t="s">
        <v>103</v>
      </c>
      <c r="H38" s="201" t="s">
        <v>71</v>
      </c>
      <c r="I38" s="60" t="s">
        <v>99</v>
      </c>
      <c r="J38" s="150">
        <v>599</v>
      </c>
      <c r="K38" s="150">
        <f t="shared" si="6"/>
        <v>41.930000000000064</v>
      </c>
      <c r="L38" s="150">
        <f t="shared" si="7"/>
        <v>640.93000000000006</v>
      </c>
      <c r="M38" s="150">
        <v>640.92999999999995</v>
      </c>
      <c r="N38" s="119"/>
      <c r="O38" s="219" t="s">
        <v>110</v>
      </c>
      <c r="P38" s="180"/>
      <c r="Q38" s="204">
        <f t="shared" si="9"/>
        <v>419.3</v>
      </c>
      <c r="R38" s="204">
        <f t="shared" si="10"/>
        <v>209.65</v>
      </c>
      <c r="S38" s="204">
        <f t="shared" si="11"/>
        <v>83.860000000000014</v>
      </c>
      <c r="T38" s="204">
        <f t="shared" si="12"/>
        <v>125.79000000000002</v>
      </c>
      <c r="V38" s="187"/>
      <c r="W38" s="187"/>
      <c r="X38" s="187"/>
      <c r="Y38" s="187"/>
      <c r="Z38" s="187"/>
      <c r="AA38" s="187"/>
      <c r="AB38" s="187"/>
    </row>
    <row r="39" spans="1:28" s="203" customFormat="1" ht="22.95" customHeight="1">
      <c r="A39" s="200">
        <v>37</v>
      </c>
      <c r="B39" s="174">
        <v>243711</v>
      </c>
      <c r="C39" s="59" t="s">
        <v>100</v>
      </c>
      <c r="D39" s="178" t="s">
        <v>1345</v>
      </c>
      <c r="E39" s="59" t="s">
        <v>1456</v>
      </c>
      <c r="F39" s="175" t="s">
        <v>1234</v>
      </c>
      <c r="G39" s="60" t="s">
        <v>103</v>
      </c>
      <c r="H39" s="201" t="s">
        <v>71</v>
      </c>
      <c r="I39" s="60" t="s">
        <v>81</v>
      </c>
      <c r="J39" s="150">
        <v>399</v>
      </c>
      <c r="K39" s="150">
        <f t="shared" si="6"/>
        <v>27.930000000000007</v>
      </c>
      <c r="L39" s="150">
        <f t="shared" si="7"/>
        <v>426.93</v>
      </c>
      <c r="M39" s="150">
        <v>426.93</v>
      </c>
      <c r="N39" s="119"/>
      <c r="O39" s="219" t="s">
        <v>516</v>
      </c>
      <c r="P39" s="180"/>
      <c r="Q39" s="204">
        <f t="shared" si="9"/>
        <v>279.3</v>
      </c>
      <c r="R39" s="204">
        <f t="shared" si="10"/>
        <v>139.65</v>
      </c>
      <c r="S39" s="204">
        <f t="shared" si="11"/>
        <v>55.860000000000014</v>
      </c>
      <c r="T39" s="204">
        <f t="shared" si="12"/>
        <v>83.79000000000002</v>
      </c>
      <c r="V39" s="187"/>
      <c r="W39" s="187"/>
      <c r="X39" s="187"/>
      <c r="Y39" s="187"/>
      <c r="Z39" s="187"/>
      <c r="AA39" s="187"/>
      <c r="AB39" s="187"/>
    </row>
    <row r="40" spans="1:28" s="203" customFormat="1" ht="22.95" customHeight="1">
      <c r="A40" s="200">
        <v>38</v>
      </c>
      <c r="B40" s="174">
        <v>243712</v>
      </c>
      <c r="C40" s="59" t="s">
        <v>100</v>
      </c>
      <c r="D40" s="178" t="s">
        <v>1346</v>
      </c>
      <c r="E40" s="59" t="s">
        <v>1457</v>
      </c>
      <c r="F40" s="175" t="s">
        <v>1235</v>
      </c>
      <c r="G40" s="60" t="s">
        <v>103</v>
      </c>
      <c r="H40" s="201" t="s">
        <v>71</v>
      </c>
      <c r="I40" s="60" t="s">
        <v>104</v>
      </c>
      <c r="J40" s="150">
        <v>299</v>
      </c>
      <c r="K40" s="150">
        <f t="shared" si="6"/>
        <v>20.930000000000007</v>
      </c>
      <c r="L40" s="150">
        <f t="shared" si="7"/>
        <v>319.93</v>
      </c>
      <c r="M40" s="150">
        <v>319.93</v>
      </c>
      <c r="N40" s="119"/>
      <c r="O40" s="219" t="s">
        <v>91</v>
      </c>
      <c r="P40" s="180"/>
      <c r="Q40" s="204">
        <f t="shared" si="9"/>
        <v>209.3</v>
      </c>
      <c r="R40" s="204">
        <f t="shared" si="10"/>
        <v>104.65</v>
      </c>
      <c r="S40" s="204">
        <f t="shared" si="11"/>
        <v>41.860000000000014</v>
      </c>
      <c r="T40" s="204">
        <f t="shared" si="12"/>
        <v>62.79000000000002</v>
      </c>
      <c r="V40" s="187"/>
      <c r="W40" s="187"/>
      <c r="X40" s="187"/>
      <c r="Y40" s="187"/>
      <c r="Z40" s="187"/>
      <c r="AA40" s="187"/>
      <c r="AB40" s="187"/>
    </row>
    <row r="41" spans="1:28" s="203" customFormat="1" ht="22.95" customHeight="1">
      <c r="A41" s="200">
        <v>39</v>
      </c>
      <c r="B41" s="174">
        <v>243712</v>
      </c>
      <c r="C41" s="59" t="s">
        <v>100</v>
      </c>
      <c r="D41" s="178" t="s">
        <v>1347</v>
      </c>
      <c r="E41" s="59" t="s">
        <v>1458</v>
      </c>
      <c r="F41" s="175" t="s">
        <v>1236</v>
      </c>
      <c r="G41" s="60" t="s">
        <v>103</v>
      </c>
      <c r="H41" s="201" t="s">
        <v>71</v>
      </c>
      <c r="I41" s="60" t="s">
        <v>104</v>
      </c>
      <c r="J41" s="150">
        <v>299</v>
      </c>
      <c r="K41" s="150">
        <f t="shared" si="6"/>
        <v>20.930000000000007</v>
      </c>
      <c r="L41" s="150">
        <f t="shared" si="7"/>
        <v>319.93</v>
      </c>
      <c r="M41" s="150">
        <v>319.93</v>
      </c>
      <c r="N41" s="119"/>
      <c r="O41" s="219" t="s">
        <v>91</v>
      </c>
      <c r="P41" s="180"/>
      <c r="Q41" s="204">
        <f t="shared" si="9"/>
        <v>209.3</v>
      </c>
      <c r="R41" s="204">
        <f t="shared" si="10"/>
        <v>104.65</v>
      </c>
      <c r="S41" s="204">
        <f t="shared" si="11"/>
        <v>41.860000000000014</v>
      </c>
      <c r="T41" s="204">
        <f t="shared" si="12"/>
        <v>62.79000000000002</v>
      </c>
      <c r="V41" s="187"/>
      <c r="W41" s="187"/>
      <c r="X41" s="187"/>
      <c r="Y41" s="187"/>
      <c r="Z41" s="187"/>
      <c r="AA41" s="187"/>
      <c r="AB41" s="187"/>
    </row>
    <row r="42" spans="1:28" s="203" customFormat="1" ht="22.95" customHeight="1">
      <c r="A42" s="200">
        <v>40</v>
      </c>
      <c r="B42" s="174">
        <v>243712</v>
      </c>
      <c r="C42" s="59" t="s">
        <v>100</v>
      </c>
      <c r="D42" s="178" t="s">
        <v>1348</v>
      </c>
      <c r="E42" s="59" t="s">
        <v>1459</v>
      </c>
      <c r="F42" s="175" t="s">
        <v>1237</v>
      </c>
      <c r="G42" s="60" t="s">
        <v>103</v>
      </c>
      <c r="H42" s="201" t="s">
        <v>71</v>
      </c>
      <c r="I42" s="60" t="s">
        <v>104</v>
      </c>
      <c r="J42" s="150">
        <v>299</v>
      </c>
      <c r="K42" s="150">
        <f t="shared" si="6"/>
        <v>20.930000000000007</v>
      </c>
      <c r="L42" s="150">
        <f t="shared" si="7"/>
        <v>319.93</v>
      </c>
      <c r="M42" s="150">
        <v>320</v>
      </c>
      <c r="N42" s="119"/>
      <c r="O42" s="219" t="s">
        <v>23</v>
      </c>
      <c r="P42" s="180"/>
      <c r="Q42" s="204">
        <f t="shared" si="9"/>
        <v>209.3</v>
      </c>
      <c r="R42" s="204">
        <f t="shared" si="10"/>
        <v>104.65</v>
      </c>
      <c r="S42" s="204">
        <f t="shared" si="11"/>
        <v>41.860000000000014</v>
      </c>
      <c r="T42" s="204">
        <f t="shared" si="12"/>
        <v>62.79000000000002</v>
      </c>
      <c r="V42" s="187"/>
      <c r="W42" s="187"/>
      <c r="X42" s="187"/>
      <c r="Y42" s="187"/>
      <c r="Z42" s="187"/>
      <c r="AA42" s="187"/>
      <c r="AB42" s="187"/>
    </row>
    <row r="43" spans="1:28" s="203" customFormat="1" ht="22.95" customHeight="1">
      <c r="A43" s="200">
        <v>41</v>
      </c>
      <c r="B43" s="174">
        <v>243712</v>
      </c>
      <c r="C43" s="59" t="s">
        <v>100</v>
      </c>
      <c r="D43" s="178" t="s">
        <v>1349</v>
      </c>
      <c r="E43" s="59" t="s">
        <v>1460</v>
      </c>
      <c r="F43" s="175" t="s">
        <v>1238</v>
      </c>
      <c r="G43" s="60" t="s">
        <v>103</v>
      </c>
      <c r="H43" s="201" t="s">
        <v>71</v>
      </c>
      <c r="I43" s="60" t="s">
        <v>104</v>
      </c>
      <c r="J43" s="150">
        <v>299</v>
      </c>
      <c r="K43" s="150">
        <f t="shared" si="6"/>
        <v>20.930000000000007</v>
      </c>
      <c r="L43" s="150">
        <f t="shared" si="7"/>
        <v>319.93</v>
      </c>
      <c r="M43" s="150">
        <v>319.93</v>
      </c>
      <c r="N43" s="119"/>
      <c r="O43" s="219" t="s">
        <v>110</v>
      </c>
      <c r="P43" s="180"/>
      <c r="Q43" s="204">
        <f t="shared" si="9"/>
        <v>209.3</v>
      </c>
      <c r="R43" s="204">
        <f t="shared" si="10"/>
        <v>104.65</v>
      </c>
      <c r="S43" s="204">
        <f t="shared" si="11"/>
        <v>41.860000000000014</v>
      </c>
      <c r="T43" s="204">
        <f t="shared" si="12"/>
        <v>62.79000000000002</v>
      </c>
      <c r="V43" s="187"/>
      <c r="W43" s="187"/>
      <c r="X43" s="187"/>
      <c r="Y43" s="187"/>
      <c r="Z43" s="187"/>
    </row>
    <row r="44" spans="1:28" s="203" customFormat="1" ht="22.95" customHeight="1">
      <c r="A44" s="200">
        <v>42</v>
      </c>
      <c r="B44" s="174">
        <v>243712</v>
      </c>
      <c r="C44" s="59" t="s">
        <v>100</v>
      </c>
      <c r="D44" s="178" t="s">
        <v>1350</v>
      </c>
      <c r="E44" s="59" t="s">
        <v>1461</v>
      </c>
      <c r="F44" s="175" t="s">
        <v>1239</v>
      </c>
      <c r="G44" s="60" t="s">
        <v>103</v>
      </c>
      <c r="H44" s="201" t="s">
        <v>71</v>
      </c>
      <c r="I44" s="60" t="s">
        <v>99</v>
      </c>
      <c r="J44" s="150">
        <v>599</v>
      </c>
      <c r="K44" s="150">
        <f t="shared" si="6"/>
        <v>41.930000000000064</v>
      </c>
      <c r="L44" s="150">
        <f t="shared" si="7"/>
        <v>640.93000000000006</v>
      </c>
      <c r="M44" s="150">
        <v>640.92999999999995</v>
      </c>
      <c r="N44" s="119"/>
      <c r="O44" s="219" t="s">
        <v>110</v>
      </c>
      <c r="P44" s="180"/>
      <c r="Q44" s="204">
        <f t="shared" si="9"/>
        <v>419.3</v>
      </c>
      <c r="R44" s="204">
        <f t="shared" si="10"/>
        <v>209.65</v>
      </c>
      <c r="S44" s="204">
        <f t="shared" si="11"/>
        <v>83.860000000000014</v>
      </c>
      <c r="T44" s="204">
        <f t="shared" si="12"/>
        <v>125.79000000000002</v>
      </c>
      <c r="V44" s="187"/>
      <c r="W44" s="187"/>
      <c r="X44" s="187"/>
      <c r="Y44" s="187"/>
      <c r="Z44" s="187"/>
      <c r="AA44" s="187"/>
      <c r="AB44" s="187"/>
    </row>
    <row r="45" spans="1:28" s="203" customFormat="1" ht="22.95" customHeight="1">
      <c r="A45" s="200">
        <v>43</v>
      </c>
      <c r="B45" s="174">
        <v>243712</v>
      </c>
      <c r="C45" s="59" t="s">
        <v>100</v>
      </c>
      <c r="D45" s="178" t="s">
        <v>1351</v>
      </c>
      <c r="E45" s="59" t="s">
        <v>1462</v>
      </c>
      <c r="F45" s="175" t="s">
        <v>1240</v>
      </c>
      <c r="G45" s="60" t="s">
        <v>103</v>
      </c>
      <c r="H45" s="201" t="s">
        <v>71</v>
      </c>
      <c r="I45" s="60" t="s">
        <v>81</v>
      </c>
      <c r="J45" s="150">
        <v>399</v>
      </c>
      <c r="K45" s="150">
        <f t="shared" si="6"/>
        <v>27.930000000000007</v>
      </c>
      <c r="L45" s="150">
        <f t="shared" si="7"/>
        <v>426.93</v>
      </c>
      <c r="M45" s="150">
        <v>426.93</v>
      </c>
      <c r="N45" s="119"/>
      <c r="O45" s="219" t="s">
        <v>110</v>
      </c>
      <c r="P45" s="180"/>
      <c r="Q45" s="204">
        <f t="shared" si="9"/>
        <v>279.3</v>
      </c>
      <c r="R45" s="204">
        <f t="shared" si="10"/>
        <v>139.65</v>
      </c>
      <c r="S45" s="204">
        <f t="shared" si="11"/>
        <v>55.860000000000014</v>
      </c>
      <c r="T45" s="204">
        <f t="shared" si="12"/>
        <v>83.79000000000002</v>
      </c>
      <c r="V45" s="187"/>
      <c r="W45" s="187"/>
      <c r="X45" s="187"/>
      <c r="Y45" s="187"/>
      <c r="Z45" s="187"/>
      <c r="AA45" s="187"/>
      <c r="AB45" s="187"/>
    </row>
    <row r="46" spans="1:28" s="203" customFormat="1" ht="22.95" customHeight="1">
      <c r="A46" s="200">
        <v>44</v>
      </c>
      <c r="B46" s="174">
        <v>243712</v>
      </c>
      <c r="C46" s="59" t="s">
        <v>100</v>
      </c>
      <c r="D46" s="178" t="s">
        <v>1352</v>
      </c>
      <c r="E46" s="59" t="s">
        <v>1463</v>
      </c>
      <c r="F46" s="175" t="s">
        <v>1241</v>
      </c>
      <c r="G46" s="60" t="s">
        <v>103</v>
      </c>
      <c r="H46" s="201" t="s">
        <v>71</v>
      </c>
      <c r="I46" s="60" t="s">
        <v>104</v>
      </c>
      <c r="J46" s="150">
        <v>299</v>
      </c>
      <c r="K46" s="150">
        <f t="shared" si="6"/>
        <v>20.930000000000007</v>
      </c>
      <c r="L46" s="150">
        <f t="shared" si="7"/>
        <v>319.93</v>
      </c>
      <c r="M46" s="150">
        <v>319.93</v>
      </c>
      <c r="N46" s="119"/>
      <c r="O46" s="219" t="s">
        <v>110</v>
      </c>
      <c r="P46" s="180"/>
      <c r="Q46" s="204">
        <f t="shared" si="9"/>
        <v>209.3</v>
      </c>
      <c r="R46" s="204">
        <f t="shared" si="10"/>
        <v>104.65</v>
      </c>
      <c r="S46" s="204">
        <f t="shared" si="11"/>
        <v>41.860000000000014</v>
      </c>
      <c r="T46" s="204">
        <f t="shared" si="12"/>
        <v>62.79000000000002</v>
      </c>
      <c r="V46" s="187"/>
      <c r="W46" s="187"/>
      <c r="X46" s="187"/>
      <c r="Y46" s="187"/>
      <c r="Z46" s="187"/>
      <c r="AA46" s="187"/>
      <c r="AB46" s="187"/>
    </row>
    <row r="47" spans="1:28" s="203" customFormat="1" ht="22.95" customHeight="1">
      <c r="A47" s="200">
        <v>45</v>
      </c>
      <c r="B47" s="174">
        <v>243713</v>
      </c>
      <c r="C47" s="59" t="s">
        <v>100</v>
      </c>
      <c r="D47" s="178" t="s">
        <v>1353</v>
      </c>
      <c r="E47" s="59" t="s">
        <v>1464</v>
      </c>
      <c r="F47" s="175" t="s">
        <v>1242</v>
      </c>
      <c r="G47" s="60" t="s">
        <v>103</v>
      </c>
      <c r="H47" s="201" t="s">
        <v>71</v>
      </c>
      <c r="I47" s="60" t="s">
        <v>81</v>
      </c>
      <c r="J47" s="150">
        <v>399</v>
      </c>
      <c r="K47" s="150">
        <f t="shared" si="6"/>
        <v>27.930000000000007</v>
      </c>
      <c r="L47" s="150">
        <f t="shared" si="7"/>
        <v>426.93</v>
      </c>
      <c r="M47" s="150">
        <v>426.93</v>
      </c>
      <c r="N47" s="119"/>
      <c r="O47" s="219" t="s">
        <v>23</v>
      </c>
      <c r="P47" s="180"/>
      <c r="Q47" s="204">
        <f t="shared" si="9"/>
        <v>279.3</v>
      </c>
      <c r="R47" s="204">
        <f t="shared" si="10"/>
        <v>139.65</v>
      </c>
      <c r="S47" s="204">
        <f t="shared" si="11"/>
        <v>55.860000000000014</v>
      </c>
      <c r="T47" s="204">
        <f t="shared" si="12"/>
        <v>83.79000000000002</v>
      </c>
      <c r="U47" s="187"/>
      <c r="V47" s="187"/>
      <c r="W47" s="187"/>
      <c r="X47" s="187"/>
      <c r="Y47" s="187"/>
      <c r="Z47" s="187"/>
      <c r="AA47" s="187"/>
      <c r="AB47" s="187"/>
    </row>
    <row r="48" spans="1:28" s="203" customFormat="1" ht="22.95" customHeight="1">
      <c r="A48" s="200">
        <v>46</v>
      </c>
      <c r="B48" s="174">
        <v>243713</v>
      </c>
      <c r="C48" s="59" t="s">
        <v>100</v>
      </c>
      <c r="D48" s="178" t="s">
        <v>1354</v>
      </c>
      <c r="E48" s="59" t="s">
        <v>1465</v>
      </c>
      <c r="F48" s="175" t="s">
        <v>1243</v>
      </c>
      <c r="G48" s="60" t="s">
        <v>103</v>
      </c>
      <c r="H48" s="201" t="s">
        <v>71</v>
      </c>
      <c r="I48" s="60" t="s">
        <v>72</v>
      </c>
      <c r="J48" s="150">
        <v>499</v>
      </c>
      <c r="K48" s="150">
        <f t="shared" si="6"/>
        <v>34.930000000000064</v>
      </c>
      <c r="L48" s="150">
        <f t="shared" si="7"/>
        <v>533.93000000000006</v>
      </c>
      <c r="M48" s="150">
        <v>533.92999999999995</v>
      </c>
      <c r="N48" s="119"/>
      <c r="O48" s="219" t="s">
        <v>91</v>
      </c>
      <c r="P48" s="180"/>
      <c r="Q48" s="204">
        <f t="shared" si="9"/>
        <v>349.3</v>
      </c>
      <c r="R48" s="204">
        <f t="shared" si="10"/>
        <v>174.65</v>
      </c>
      <c r="S48" s="204">
        <f t="shared" si="11"/>
        <v>69.860000000000014</v>
      </c>
      <c r="T48" s="204">
        <f t="shared" si="12"/>
        <v>104.79000000000002</v>
      </c>
      <c r="V48" s="187"/>
      <c r="W48" s="187"/>
      <c r="X48" s="187"/>
      <c r="Y48" s="187"/>
      <c r="Z48" s="187"/>
      <c r="AA48" s="187"/>
      <c r="AB48" s="187"/>
    </row>
    <row r="49" spans="1:28" s="203" customFormat="1" ht="22.95" customHeight="1">
      <c r="A49" s="200">
        <v>47</v>
      </c>
      <c r="B49" s="174">
        <v>243713</v>
      </c>
      <c r="C49" s="59" t="s">
        <v>265</v>
      </c>
      <c r="D49" s="178" t="s">
        <v>1355</v>
      </c>
      <c r="E49" s="59" t="s">
        <v>1466</v>
      </c>
      <c r="F49" s="175" t="s">
        <v>1244</v>
      </c>
      <c r="G49" s="60" t="s">
        <v>1190</v>
      </c>
      <c r="H49" s="201" t="s">
        <v>71</v>
      </c>
      <c r="I49" s="60" t="s">
        <v>72</v>
      </c>
      <c r="J49" s="150">
        <v>299</v>
      </c>
      <c r="K49" s="150">
        <f t="shared" si="6"/>
        <v>20.930000000000007</v>
      </c>
      <c r="L49" s="150">
        <f t="shared" si="7"/>
        <v>319.93</v>
      </c>
      <c r="M49" s="150">
        <v>320</v>
      </c>
      <c r="N49" s="119"/>
      <c r="O49" s="219" t="s">
        <v>110</v>
      </c>
      <c r="P49" s="180"/>
      <c r="Q49" s="204">
        <f t="shared" si="9"/>
        <v>209.3</v>
      </c>
      <c r="R49" s="204">
        <f t="shared" si="10"/>
        <v>104.65</v>
      </c>
      <c r="S49" s="204">
        <f t="shared" si="11"/>
        <v>41.860000000000014</v>
      </c>
      <c r="T49" s="204">
        <f t="shared" si="12"/>
        <v>62.79000000000002</v>
      </c>
      <c r="V49" s="187"/>
      <c r="W49" s="187"/>
      <c r="X49" s="187"/>
      <c r="Y49" s="187"/>
      <c r="Z49" s="187"/>
      <c r="AA49" s="187"/>
      <c r="AB49" s="187"/>
    </row>
    <row r="50" spans="1:28" s="203" customFormat="1" ht="22.95" customHeight="1">
      <c r="A50" s="200">
        <v>48</v>
      </c>
      <c r="B50" s="174">
        <v>243713</v>
      </c>
      <c r="C50" s="59" t="s">
        <v>68</v>
      </c>
      <c r="D50" s="178" t="s">
        <v>1356</v>
      </c>
      <c r="E50" s="59" t="s">
        <v>1467</v>
      </c>
      <c r="F50" s="175" t="s">
        <v>1245</v>
      </c>
      <c r="G50" s="60" t="s">
        <v>1537</v>
      </c>
      <c r="H50" s="201" t="s">
        <v>86</v>
      </c>
      <c r="I50" s="60" t="s">
        <v>87</v>
      </c>
      <c r="J50" s="150">
        <v>399</v>
      </c>
      <c r="K50" s="150">
        <f t="shared" si="6"/>
        <v>27.930000000000007</v>
      </c>
      <c r="L50" s="150">
        <f t="shared" si="7"/>
        <v>426.93</v>
      </c>
      <c r="M50" s="150">
        <v>426.93</v>
      </c>
      <c r="N50" s="119"/>
      <c r="O50" s="219" t="s">
        <v>91</v>
      </c>
      <c r="P50" s="180"/>
      <c r="Q50" s="204">
        <f t="shared" si="9"/>
        <v>279.3</v>
      </c>
      <c r="R50" s="204">
        <f t="shared" si="10"/>
        <v>139.65</v>
      </c>
      <c r="S50" s="204">
        <f t="shared" si="11"/>
        <v>55.860000000000014</v>
      </c>
      <c r="T50" s="204">
        <f t="shared" si="12"/>
        <v>83.79000000000002</v>
      </c>
      <c r="V50" s="187"/>
      <c r="W50" s="187"/>
      <c r="X50" s="187"/>
      <c r="Y50" s="187"/>
      <c r="Z50" s="187"/>
      <c r="AA50" s="187"/>
      <c r="AB50" s="187"/>
    </row>
    <row r="51" spans="1:28" s="203" customFormat="1" ht="22.95" customHeight="1">
      <c r="A51" s="200">
        <v>49</v>
      </c>
      <c r="B51" s="174">
        <v>243713</v>
      </c>
      <c r="C51" s="59" t="s">
        <v>82</v>
      </c>
      <c r="D51" s="178" t="s">
        <v>1357</v>
      </c>
      <c r="E51" s="59" t="s">
        <v>1468</v>
      </c>
      <c r="F51" s="175" t="s">
        <v>1246</v>
      </c>
      <c r="G51" s="60" t="s">
        <v>1538</v>
      </c>
      <c r="H51" s="201" t="s">
        <v>86</v>
      </c>
      <c r="I51" s="60" t="s">
        <v>87</v>
      </c>
      <c r="J51" s="150">
        <v>399</v>
      </c>
      <c r="K51" s="150">
        <f t="shared" si="6"/>
        <v>27.930000000000007</v>
      </c>
      <c r="L51" s="150">
        <f t="shared" si="7"/>
        <v>426.93</v>
      </c>
      <c r="M51" s="150">
        <v>426.93</v>
      </c>
      <c r="N51" s="119"/>
      <c r="O51" s="219" t="s">
        <v>23</v>
      </c>
      <c r="P51" s="180"/>
      <c r="Q51" s="204">
        <f t="shared" si="9"/>
        <v>279.3</v>
      </c>
      <c r="R51" s="204">
        <f t="shared" si="10"/>
        <v>139.65</v>
      </c>
      <c r="S51" s="204">
        <f t="shared" si="11"/>
        <v>55.860000000000014</v>
      </c>
      <c r="T51" s="204">
        <f t="shared" si="12"/>
        <v>83.79000000000002</v>
      </c>
      <c r="V51" s="187"/>
      <c r="W51" s="187"/>
      <c r="X51" s="187"/>
      <c r="Y51" s="187"/>
      <c r="Z51" s="187"/>
      <c r="AA51" s="187"/>
      <c r="AB51" s="187"/>
    </row>
    <row r="52" spans="1:28" s="203" customFormat="1" ht="22.95" customHeight="1">
      <c r="A52" s="200">
        <v>50</v>
      </c>
      <c r="B52" s="174">
        <v>243713</v>
      </c>
      <c r="C52" s="59" t="s">
        <v>100</v>
      </c>
      <c r="D52" s="178" t="s">
        <v>1358</v>
      </c>
      <c r="E52" s="59" t="s">
        <v>1469</v>
      </c>
      <c r="F52" s="175" t="s">
        <v>1247</v>
      </c>
      <c r="G52" s="60" t="s">
        <v>103</v>
      </c>
      <c r="H52" s="201" t="s">
        <v>71</v>
      </c>
      <c r="I52" s="60" t="s">
        <v>81</v>
      </c>
      <c r="J52" s="150">
        <v>399</v>
      </c>
      <c r="K52" s="150">
        <f t="shared" si="6"/>
        <v>27.930000000000007</v>
      </c>
      <c r="L52" s="150">
        <f t="shared" si="7"/>
        <v>426.93</v>
      </c>
      <c r="M52" s="150">
        <v>427</v>
      </c>
      <c r="N52" s="119"/>
      <c r="O52" s="219" t="s">
        <v>110</v>
      </c>
      <c r="P52" s="180"/>
      <c r="Q52" s="204">
        <f t="shared" si="9"/>
        <v>279.3</v>
      </c>
      <c r="R52" s="204">
        <f t="shared" si="10"/>
        <v>139.65</v>
      </c>
      <c r="S52" s="204">
        <f t="shared" si="11"/>
        <v>55.860000000000014</v>
      </c>
      <c r="T52" s="204">
        <f t="shared" si="12"/>
        <v>83.79000000000002</v>
      </c>
      <c r="V52" s="187"/>
      <c r="W52" s="187"/>
      <c r="X52" s="187"/>
      <c r="Y52" s="187"/>
      <c r="Z52" s="187"/>
      <c r="AA52" s="187"/>
      <c r="AB52" s="187"/>
    </row>
    <row r="53" spans="1:28" s="203" customFormat="1" ht="22.95" customHeight="1">
      <c r="A53" s="200">
        <v>51</v>
      </c>
      <c r="B53" s="174">
        <v>243716</v>
      </c>
      <c r="C53" s="181" t="s">
        <v>82</v>
      </c>
      <c r="D53" s="180" t="s">
        <v>1359</v>
      </c>
      <c r="E53" s="181" t="s">
        <v>1470</v>
      </c>
      <c r="F53" s="175" t="s">
        <v>1248</v>
      </c>
      <c r="G53" s="60" t="s">
        <v>1539</v>
      </c>
      <c r="H53" s="201" t="s">
        <v>71</v>
      </c>
      <c r="I53" s="60" t="s">
        <v>72</v>
      </c>
      <c r="J53" s="150">
        <v>399</v>
      </c>
      <c r="K53" s="150">
        <f t="shared" si="6"/>
        <v>27.930000000000007</v>
      </c>
      <c r="L53" s="150">
        <f t="shared" si="7"/>
        <v>426.93</v>
      </c>
      <c r="M53" s="150">
        <v>426.93</v>
      </c>
      <c r="N53" s="119"/>
      <c r="O53" s="219" t="s">
        <v>91</v>
      </c>
      <c r="P53" s="180"/>
      <c r="Q53" s="204">
        <f t="shared" si="9"/>
        <v>279.3</v>
      </c>
      <c r="R53" s="204">
        <f t="shared" si="10"/>
        <v>139.65</v>
      </c>
      <c r="S53" s="204">
        <f t="shared" si="11"/>
        <v>55.860000000000014</v>
      </c>
      <c r="T53" s="204">
        <f t="shared" si="12"/>
        <v>83.79000000000002</v>
      </c>
      <c r="V53" s="187"/>
      <c r="W53" s="187"/>
      <c r="X53" s="187"/>
      <c r="Y53" s="187"/>
      <c r="Z53" s="187"/>
      <c r="AA53" s="187"/>
      <c r="AB53" s="187"/>
    </row>
    <row r="54" spans="1:28" s="203" customFormat="1" ht="22.95" customHeight="1">
      <c r="A54" s="200">
        <v>52</v>
      </c>
      <c r="B54" s="174">
        <v>243717</v>
      </c>
      <c r="C54" s="181" t="s">
        <v>82</v>
      </c>
      <c r="D54" s="179" t="s">
        <v>1360</v>
      </c>
      <c r="E54" s="181" t="s">
        <v>1471</v>
      </c>
      <c r="F54" s="175" t="s">
        <v>1249</v>
      </c>
      <c r="G54" s="60" t="s">
        <v>1540</v>
      </c>
      <c r="H54" s="201" t="s">
        <v>71</v>
      </c>
      <c r="I54" s="60" t="s">
        <v>72</v>
      </c>
      <c r="J54" s="150">
        <v>399</v>
      </c>
      <c r="K54" s="150">
        <f t="shared" si="6"/>
        <v>27.930000000000007</v>
      </c>
      <c r="L54" s="150">
        <f t="shared" si="7"/>
        <v>426.93</v>
      </c>
      <c r="M54" s="150">
        <v>725.79</v>
      </c>
      <c r="N54" s="119"/>
      <c r="O54" s="219" t="s">
        <v>110</v>
      </c>
      <c r="P54" s="180"/>
      <c r="Q54" s="204">
        <f t="shared" si="9"/>
        <v>279.3</v>
      </c>
      <c r="R54" s="204">
        <f t="shared" si="10"/>
        <v>139.65</v>
      </c>
      <c r="S54" s="204">
        <f t="shared" si="11"/>
        <v>55.860000000000014</v>
      </c>
      <c r="T54" s="204">
        <f t="shared" si="12"/>
        <v>83.79000000000002</v>
      </c>
      <c r="V54" s="187"/>
      <c r="W54" s="187"/>
      <c r="X54" s="187"/>
      <c r="Y54" s="187"/>
      <c r="Z54" s="187"/>
      <c r="AA54" s="187"/>
      <c r="AB54" s="187"/>
    </row>
    <row r="55" spans="1:28" s="203" customFormat="1" ht="22.95" customHeight="1">
      <c r="A55" s="200">
        <v>53</v>
      </c>
      <c r="B55" s="174">
        <v>243717</v>
      </c>
      <c r="C55" s="59" t="s">
        <v>68</v>
      </c>
      <c r="D55" s="178" t="s">
        <v>1361</v>
      </c>
      <c r="E55" s="59" t="s">
        <v>1472</v>
      </c>
      <c r="F55" s="177" t="s">
        <v>1250</v>
      </c>
      <c r="G55" s="60" t="s">
        <v>116</v>
      </c>
      <c r="H55" s="201" t="s">
        <v>86</v>
      </c>
      <c r="I55" s="60" t="s">
        <v>1541</v>
      </c>
      <c r="J55" s="150">
        <v>327.10000000000002</v>
      </c>
      <c r="K55" s="150">
        <f t="shared" si="6"/>
        <v>22.897000000000048</v>
      </c>
      <c r="L55" s="150">
        <f t="shared" si="7"/>
        <v>349.99700000000007</v>
      </c>
      <c r="M55" s="182">
        <v>375</v>
      </c>
      <c r="N55" s="119"/>
      <c r="O55" s="219" t="s">
        <v>23</v>
      </c>
      <c r="P55" s="180"/>
      <c r="Q55" s="204">
        <f t="shared" si="9"/>
        <v>228.97</v>
      </c>
      <c r="R55" s="204">
        <f t="shared" si="10"/>
        <v>114.485</v>
      </c>
      <c r="S55" s="204">
        <f t="shared" si="11"/>
        <v>45.794000000000011</v>
      </c>
      <c r="T55" s="204">
        <f t="shared" si="12"/>
        <v>68.691000000000003</v>
      </c>
      <c r="V55" s="187"/>
      <c r="W55" s="187"/>
      <c r="X55" s="187"/>
      <c r="Y55" s="187"/>
      <c r="Z55" s="187"/>
      <c r="AA55" s="187"/>
      <c r="AB55" s="187"/>
    </row>
    <row r="56" spans="1:28" s="203" customFormat="1" ht="22.95" customHeight="1">
      <c r="A56" s="200">
        <v>54</v>
      </c>
      <c r="B56" s="174">
        <v>243717</v>
      </c>
      <c r="C56" s="59" t="s">
        <v>262</v>
      </c>
      <c r="D56" s="178" t="s">
        <v>1362</v>
      </c>
      <c r="E56" s="59" t="s">
        <v>1473</v>
      </c>
      <c r="F56" s="175" t="s">
        <v>1251</v>
      </c>
      <c r="G56" s="60" t="s">
        <v>500</v>
      </c>
      <c r="H56" s="201" t="s">
        <v>71</v>
      </c>
      <c r="I56" s="60" t="s">
        <v>72</v>
      </c>
      <c r="J56" s="150">
        <v>299</v>
      </c>
      <c r="K56" s="150">
        <f t="shared" si="6"/>
        <v>20.930000000000007</v>
      </c>
      <c r="L56" s="150">
        <f t="shared" si="7"/>
        <v>319.93</v>
      </c>
      <c r="M56" s="150">
        <v>543.89</v>
      </c>
      <c r="N56" s="119"/>
      <c r="O56" s="219" t="s">
        <v>91</v>
      </c>
      <c r="P56" s="180"/>
      <c r="Q56" s="204">
        <f t="shared" si="9"/>
        <v>209.3</v>
      </c>
      <c r="R56" s="204">
        <f t="shared" si="10"/>
        <v>104.65</v>
      </c>
      <c r="S56" s="204">
        <f t="shared" si="11"/>
        <v>41.860000000000014</v>
      </c>
      <c r="T56" s="204">
        <f t="shared" si="12"/>
        <v>62.79000000000002</v>
      </c>
      <c r="V56" s="187"/>
      <c r="W56" s="187"/>
      <c r="X56" s="187"/>
      <c r="Y56" s="187"/>
      <c r="Z56" s="187"/>
      <c r="AA56" s="187"/>
      <c r="AB56" s="187"/>
    </row>
    <row r="57" spans="1:28" s="203" customFormat="1" ht="22.95" customHeight="1">
      <c r="A57" s="200">
        <v>55</v>
      </c>
      <c r="B57" s="174">
        <v>243717</v>
      </c>
      <c r="C57" s="59" t="s">
        <v>100</v>
      </c>
      <c r="D57" s="178" t="s">
        <v>1363</v>
      </c>
      <c r="E57" s="59" t="s">
        <v>1474</v>
      </c>
      <c r="F57" s="175" t="s">
        <v>1252</v>
      </c>
      <c r="G57" s="60" t="s">
        <v>103</v>
      </c>
      <c r="H57" s="201" t="s">
        <v>71</v>
      </c>
      <c r="I57" s="60" t="s">
        <v>81</v>
      </c>
      <c r="J57" s="150">
        <v>399</v>
      </c>
      <c r="K57" s="150">
        <f t="shared" si="6"/>
        <v>27.930000000000007</v>
      </c>
      <c r="L57" s="150">
        <f t="shared" si="7"/>
        <v>426.93</v>
      </c>
      <c r="M57" s="150">
        <v>725.79</v>
      </c>
      <c r="N57" s="119"/>
      <c r="O57" s="219" t="s">
        <v>110</v>
      </c>
      <c r="P57" s="180"/>
      <c r="Q57" s="204">
        <f t="shared" si="9"/>
        <v>279.3</v>
      </c>
      <c r="R57" s="204">
        <f t="shared" si="10"/>
        <v>139.65</v>
      </c>
      <c r="S57" s="204">
        <f t="shared" si="11"/>
        <v>55.860000000000014</v>
      </c>
      <c r="T57" s="204">
        <f t="shared" si="12"/>
        <v>83.79000000000002</v>
      </c>
      <c r="V57" s="187"/>
      <c r="W57" s="187"/>
      <c r="X57" s="187"/>
      <c r="Y57" s="187"/>
      <c r="Z57" s="187"/>
      <c r="AA57" s="187"/>
      <c r="AB57" s="187"/>
    </row>
    <row r="58" spans="1:28" s="203" customFormat="1" ht="22.95" customHeight="1">
      <c r="A58" s="200">
        <v>56</v>
      </c>
      <c r="B58" s="174">
        <v>243717</v>
      </c>
      <c r="C58" s="59" t="s">
        <v>100</v>
      </c>
      <c r="D58" s="178" t="s">
        <v>1364</v>
      </c>
      <c r="E58" s="59" t="s">
        <v>1475</v>
      </c>
      <c r="F58" s="175" t="s">
        <v>1253</v>
      </c>
      <c r="G58" s="60" t="s">
        <v>103</v>
      </c>
      <c r="H58" s="201" t="s">
        <v>71</v>
      </c>
      <c r="I58" s="60" t="s">
        <v>99</v>
      </c>
      <c r="J58" s="150">
        <v>599</v>
      </c>
      <c r="K58" s="150">
        <f t="shared" si="6"/>
        <v>41.930000000000064</v>
      </c>
      <c r="L58" s="150">
        <f t="shared" si="7"/>
        <v>640.93000000000006</v>
      </c>
      <c r="M58" s="150">
        <v>1090</v>
      </c>
      <c r="N58" s="119"/>
      <c r="O58" s="219" t="s">
        <v>23</v>
      </c>
      <c r="P58" s="180"/>
      <c r="Q58" s="204">
        <f t="shared" si="9"/>
        <v>419.3</v>
      </c>
      <c r="R58" s="204">
        <f t="shared" si="10"/>
        <v>209.65</v>
      </c>
      <c r="S58" s="204">
        <f t="shared" si="11"/>
        <v>83.860000000000014</v>
      </c>
      <c r="T58" s="204">
        <f t="shared" si="12"/>
        <v>125.79000000000002</v>
      </c>
      <c r="V58" s="187"/>
      <c r="W58" s="187"/>
      <c r="X58" s="187"/>
      <c r="Y58" s="187"/>
      <c r="Z58" s="187"/>
      <c r="AA58" s="187"/>
      <c r="AB58" s="187"/>
    </row>
    <row r="59" spans="1:28" s="203" customFormat="1" ht="22.95" customHeight="1">
      <c r="A59" s="200">
        <v>57</v>
      </c>
      <c r="B59" s="174">
        <v>243717</v>
      </c>
      <c r="C59" s="59" t="s">
        <v>100</v>
      </c>
      <c r="D59" s="178" t="s">
        <v>1365</v>
      </c>
      <c r="E59" s="59" t="s">
        <v>1476</v>
      </c>
      <c r="F59" s="175" t="s">
        <v>1254</v>
      </c>
      <c r="G59" s="60" t="s">
        <v>103</v>
      </c>
      <c r="H59" s="201" t="s">
        <v>71</v>
      </c>
      <c r="I59" s="60" t="s">
        <v>104</v>
      </c>
      <c r="J59" s="150">
        <v>299</v>
      </c>
      <c r="K59" s="150">
        <f t="shared" si="6"/>
        <v>20.930000000000007</v>
      </c>
      <c r="L59" s="150">
        <f t="shared" si="7"/>
        <v>319.93</v>
      </c>
      <c r="M59" s="150">
        <v>650</v>
      </c>
      <c r="N59" s="119"/>
      <c r="O59" s="219" t="s">
        <v>110</v>
      </c>
      <c r="P59" s="180"/>
      <c r="Q59" s="204">
        <f t="shared" si="9"/>
        <v>209.3</v>
      </c>
      <c r="R59" s="204">
        <f t="shared" si="10"/>
        <v>104.65</v>
      </c>
      <c r="S59" s="204">
        <f t="shared" si="11"/>
        <v>41.860000000000014</v>
      </c>
      <c r="T59" s="204">
        <f t="shared" si="12"/>
        <v>62.79000000000002</v>
      </c>
      <c r="V59" s="187"/>
      <c r="W59" s="187"/>
      <c r="X59" s="187"/>
      <c r="Y59" s="187"/>
      <c r="Z59" s="187"/>
      <c r="AA59" s="187"/>
      <c r="AB59" s="187"/>
    </row>
    <row r="60" spans="1:28" s="203" customFormat="1" ht="22.95" customHeight="1">
      <c r="A60" s="200">
        <v>58</v>
      </c>
      <c r="B60" s="174">
        <v>243717</v>
      </c>
      <c r="C60" s="59" t="s">
        <v>100</v>
      </c>
      <c r="D60" s="178" t="s">
        <v>1366</v>
      </c>
      <c r="E60" s="59" t="s">
        <v>1477</v>
      </c>
      <c r="F60" s="175" t="s">
        <v>1255</v>
      </c>
      <c r="G60" s="60" t="s">
        <v>103</v>
      </c>
      <c r="H60" s="201" t="s">
        <v>71</v>
      </c>
      <c r="I60" s="60" t="s">
        <v>99</v>
      </c>
      <c r="J60" s="150">
        <v>599</v>
      </c>
      <c r="K60" s="150">
        <f t="shared" si="6"/>
        <v>41.930000000000064</v>
      </c>
      <c r="L60" s="150">
        <f t="shared" si="7"/>
        <v>640.93000000000006</v>
      </c>
      <c r="M60" s="150">
        <v>1090</v>
      </c>
      <c r="N60" s="119"/>
      <c r="O60" s="219" t="s">
        <v>91</v>
      </c>
      <c r="P60" s="180"/>
      <c r="Q60" s="204">
        <f t="shared" si="9"/>
        <v>419.3</v>
      </c>
      <c r="R60" s="204">
        <f t="shared" si="10"/>
        <v>209.65</v>
      </c>
      <c r="S60" s="204">
        <f t="shared" si="11"/>
        <v>83.860000000000014</v>
      </c>
      <c r="T60" s="204">
        <f t="shared" si="12"/>
        <v>125.79000000000002</v>
      </c>
      <c r="V60" s="187"/>
      <c r="W60" s="187"/>
      <c r="X60" s="187"/>
      <c r="Y60" s="187"/>
      <c r="Z60" s="187"/>
      <c r="AA60" s="187"/>
      <c r="AB60" s="187"/>
    </row>
    <row r="61" spans="1:28" s="203" customFormat="1" ht="22.95" customHeight="1">
      <c r="A61" s="200">
        <v>59</v>
      </c>
      <c r="B61" s="174">
        <v>243717</v>
      </c>
      <c r="C61" s="59" t="s">
        <v>100</v>
      </c>
      <c r="D61" s="178" t="s">
        <v>1367</v>
      </c>
      <c r="E61" s="59" t="s">
        <v>1478</v>
      </c>
      <c r="F61" s="175" t="s">
        <v>1256</v>
      </c>
      <c r="G61" s="60" t="s">
        <v>103</v>
      </c>
      <c r="H61" s="201" t="s">
        <v>71</v>
      </c>
      <c r="I61" s="60" t="s">
        <v>99</v>
      </c>
      <c r="J61" s="150">
        <v>599</v>
      </c>
      <c r="K61" s="150">
        <f t="shared" si="6"/>
        <v>41.930000000000064</v>
      </c>
      <c r="L61" s="150">
        <f t="shared" si="7"/>
        <v>640.93000000000006</v>
      </c>
      <c r="M61" s="150">
        <v>1089.5899999999999</v>
      </c>
      <c r="N61" s="119"/>
      <c r="O61" s="219" t="s">
        <v>91</v>
      </c>
      <c r="P61" s="180"/>
      <c r="Q61" s="204">
        <f t="shared" si="9"/>
        <v>419.3</v>
      </c>
      <c r="R61" s="204">
        <f t="shared" si="10"/>
        <v>209.65</v>
      </c>
      <c r="S61" s="204">
        <f t="shared" si="11"/>
        <v>83.860000000000014</v>
      </c>
      <c r="T61" s="204">
        <f t="shared" si="12"/>
        <v>125.79000000000002</v>
      </c>
      <c r="V61" s="187"/>
      <c r="W61" s="187"/>
      <c r="X61" s="187"/>
      <c r="Y61" s="187"/>
      <c r="Z61" s="187"/>
      <c r="AA61" s="187"/>
      <c r="AB61" s="187"/>
    </row>
    <row r="62" spans="1:28" s="203" customFormat="1" ht="22.95" customHeight="1">
      <c r="A62" s="200">
        <v>60</v>
      </c>
      <c r="B62" s="174">
        <v>243718</v>
      </c>
      <c r="C62" s="59" t="s">
        <v>100</v>
      </c>
      <c r="D62" s="60" t="s">
        <v>1368</v>
      </c>
      <c r="E62" s="59" t="s">
        <v>1479</v>
      </c>
      <c r="F62" s="175" t="s">
        <v>1257</v>
      </c>
      <c r="G62" s="60" t="s">
        <v>103</v>
      </c>
      <c r="H62" s="201" t="s">
        <v>71</v>
      </c>
      <c r="I62" s="60" t="s">
        <v>81</v>
      </c>
      <c r="J62" s="150">
        <v>399</v>
      </c>
      <c r="K62" s="150">
        <f t="shared" si="6"/>
        <v>27.930000000000007</v>
      </c>
      <c r="L62" s="150">
        <f t="shared" si="7"/>
        <v>426.93</v>
      </c>
      <c r="M62" s="150">
        <v>697.32</v>
      </c>
      <c r="N62" s="119"/>
      <c r="O62" s="219" t="s">
        <v>91</v>
      </c>
      <c r="P62" s="180"/>
      <c r="Q62" s="204">
        <f t="shared" si="9"/>
        <v>279.3</v>
      </c>
      <c r="R62" s="204">
        <f t="shared" si="10"/>
        <v>139.65</v>
      </c>
      <c r="S62" s="204">
        <f t="shared" si="11"/>
        <v>55.860000000000014</v>
      </c>
      <c r="T62" s="204">
        <f t="shared" si="12"/>
        <v>83.79000000000002</v>
      </c>
      <c r="V62" s="187"/>
      <c r="W62" s="187"/>
      <c r="X62" s="187"/>
      <c r="Y62" s="187"/>
      <c r="Z62" s="187"/>
      <c r="AA62" s="187"/>
      <c r="AB62" s="187"/>
    </row>
    <row r="63" spans="1:28" s="203" customFormat="1" ht="22.95" customHeight="1">
      <c r="A63" s="200">
        <v>61</v>
      </c>
      <c r="B63" s="174">
        <v>243718</v>
      </c>
      <c r="C63" s="59" t="s">
        <v>100</v>
      </c>
      <c r="D63" s="60" t="s">
        <v>1369</v>
      </c>
      <c r="E63" s="59" t="s">
        <v>1480</v>
      </c>
      <c r="F63" s="175" t="s">
        <v>1258</v>
      </c>
      <c r="G63" s="60" t="s">
        <v>103</v>
      </c>
      <c r="H63" s="201" t="s">
        <v>71</v>
      </c>
      <c r="I63" s="60" t="s">
        <v>81</v>
      </c>
      <c r="J63" s="150">
        <v>399</v>
      </c>
      <c r="K63" s="150">
        <f t="shared" si="6"/>
        <v>27.930000000000007</v>
      </c>
      <c r="L63" s="150">
        <f t="shared" si="7"/>
        <v>426.93</v>
      </c>
      <c r="M63" s="150">
        <v>712</v>
      </c>
      <c r="N63" s="119"/>
      <c r="O63" s="219" t="s">
        <v>91</v>
      </c>
      <c r="P63" s="180"/>
      <c r="Q63" s="204">
        <f t="shared" si="9"/>
        <v>279.3</v>
      </c>
      <c r="R63" s="204">
        <f t="shared" si="10"/>
        <v>139.65</v>
      </c>
      <c r="S63" s="204">
        <f t="shared" si="11"/>
        <v>55.860000000000014</v>
      </c>
      <c r="T63" s="204">
        <f t="shared" si="12"/>
        <v>83.79000000000002</v>
      </c>
      <c r="V63" s="187"/>
      <c r="W63" s="187"/>
      <c r="X63" s="187"/>
      <c r="Y63" s="187"/>
      <c r="Z63" s="187"/>
      <c r="AA63" s="187"/>
      <c r="AB63" s="187"/>
    </row>
    <row r="64" spans="1:28" s="203" customFormat="1" ht="22.95" customHeight="1">
      <c r="A64" s="200">
        <v>62</v>
      </c>
      <c r="B64" s="174">
        <v>243718</v>
      </c>
      <c r="C64" s="59" t="s">
        <v>100</v>
      </c>
      <c r="D64" s="60" t="s">
        <v>1370</v>
      </c>
      <c r="E64" s="59" t="s">
        <v>1481</v>
      </c>
      <c r="F64" s="175" t="s">
        <v>1259</v>
      </c>
      <c r="G64" s="60" t="s">
        <v>103</v>
      </c>
      <c r="H64" s="201" t="s">
        <v>71</v>
      </c>
      <c r="I64" s="60" t="s">
        <v>81</v>
      </c>
      <c r="J64" s="150">
        <v>399</v>
      </c>
      <c r="K64" s="150">
        <f t="shared" si="6"/>
        <v>27.930000000000007</v>
      </c>
      <c r="L64" s="150">
        <f t="shared" si="7"/>
        <v>426.93</v>
      </c>
      <c r="M64" s="150">
        <v>711.55</v>
      </c>
      <c r="N64" s="119"/>
      <c r="O64" s="219" t="s">
        <v>23</v>
      </c>
      <c r="P64" s="180"/>
      <c r="Q64" s="204">
        <f t="shared" si="9"/>
        <v>279.3</v>
      </c>
      <c r="R64" s="204">
        <f t="shared" si="10"/>
        <v>139.65</v>
      </c>
      <c r="S64" s="204">
        <f t="shared" si="11"/>
        <v>55.860000000000014</v>
      </c>
      <c r="T64" s="204">
        <f t="shared" si="12"/>
        <v>83.79000000000002</v>
      </c>
      <c r="V64" s="187"/>
      <c r="W64" s="187"/>
      <c r="X64" s="187"/>
      <c r="Y64" s="187"/>
      <c r="Z64" s="187"/>
      <c r="AA64" s="187"/>
      <c r="AB64" s="187"/>
    </row>
    <row r="65" spans="1:28" s="203" customFormat="1" ht="22.95" customHeight="1">
      <c r="A65" s="200">
        <v>63</v>
      </c>
      <c r="B65" s="174">
        <v>243718</v>
      </c>
      <c r="C65" s="59" t="s">
        <v>100</v>
      </c>
      <c r="D65" s="60" t="s">
        <v>1371</v>
      </c>
      <c r="E65" s="59" t="s">
        <v>1482</v>
      </c>
      <c r="F65" s="175" t="s">
        <v>1260</v>
      </c>
      <c r="G65" s="60" t="s">
        <v>103</v>
      </c>
      <c r="H65" s="201" t="s">
        <v>71</v>
      </c>
      <c r="I65" s="60" t="s">
        <v>104</v>
      </c>
      <c r="J65" s="150">
        <v>299</v>
      </c>
      <c r="K65" s="150">
        <f t="shared" si="6"/>
        <v>20.930000000000007</v>
      </c>
      <c r="L65" s="150">
        <f t="shared" si="7"/>
        <v>319.93</v>
      </c>
      <c r="M65" s="150">
        <v>533.22</v>
      </c>
      <c r="N65" s="119"/>
      <c r="O65" s="219" t="s">
        <v>110</v>
      </c>
      <c r="P65" s="180"/>
      <c r="Q65" s="204">
        <f t="shared" si="9"/>
        <v>209.3</v>
      </c>
      <c r="R65" s="204">
        <f t="shared" si="10"/>
        <v>104.65</v>
      </c>
      <c r="S65" s="204">
        <f t="shared" si="11"/>
        <v>41.860000000000014</v>
      </c>
      <c r="T65" s="204">
        <f t="shared" si="12"/>
        <v>62.79000000000002</v>
      </c>
      <c r="V65" s="187"/>
      <c r="W65" s="187"/>
      <c r="X65" s="187"/>
      <c r="Y65" s="187"/>
      <c r="Z65" s="187"/>
      <c r="AA65" s="187"/>
      <c r="AB65" s="187"/>
    </row>
    <row r="66" spans="1:28" s="203" customFormat="1" ht="22.95" customHeight="1">
      <c r="A66" s="200">
        <v>64</v>
      </c>
      <c r="B66" s="174">
        <v>243719</v>
      </c>
      <c r="C66" s="59" t="s">
        <v>100</v>
      </c>
      <c r="D66" s="178" t="s">
        <v>1372</v>
      </c>
      <c r="E66" s="59" t="s">
        <v>1483</v>
      </c>
      <c r="F66" s="175" t="s">
        <v>1261</v>
      </c>
      <c r="G66" s="60" t="s">
        <v>103</v>
      </c>
      <c r="H66" s="201" t="s">
        <v>71</v>
      </c>
      <c r="I66" s="60" t="s">
        <v>72</v>
      </c>
      <c r="J66" s="150">
        <v>499</v>
      </c>
      <c r="K66" s="150">
        <f t="shared" si="6"/>
        <v>34.930000000000064</v>
      </c>
      <c r="L66" s="150">
        <f t="shared" si="7"/>
        <v>533.93000000000006</v>
      </c>
      <c r="M66" s="150">
        <v>872.09</v>
      </c>
      <c r="N66" s="119"/>
      <c r="O66" s="219" t="s">
        <v>91</v>
      </c>
      <c r="P66" s="180"/>
      <c r="Q66" s="204">
        <f t="shared" si="9"/>
        <v>349.3</v>
      </c>
      <c r="R66" s="204">
        <f t="shared" si="10"/>
        <v>174.65</v>
      </c>
      <c r="S66" s="204">
        <f t="shared" si="11"/>
        <v>69.860000000000014</v>
      </c>
      <c r="T66" s="204">
        <f t="shared" si="12"/>
        <v>104.79000000000002</v>
      </c>
      <c r="V66" s="187"/>
      <c r="W66" s="187"/>
      <c r="X66" s="187"/>
      <c r="Y66" s="187"/>
      <c r="Z66" s="187"/>
      <c r="AA66" s="187"/>
      <c r="AB66" s="187"/>
    </row>
    <row r="67" spans="1:28" s="203" customFormat="1" ht="22.95" customHeight="1">
      <c r="A67" s="200">
        <v>65</v>
      </c>
      <c r="B67" s="174">
        <v>243719</v>
      </c>
      <c r="C67" s="59" t="s">
        <v>100</v>
      </c>
      <c r="D67" s="178" t="s">
        <v>1373</v>
      </c>
      <c r="E67" s="59" t="s">
        <v>1484</v>
      </c>
      <c r="F67" s="175" t="s">
        <v>1262</v>
      </c>
      <c r="G67" s="60" t="s">
        <v>103</v>
      </c>
      <c r="H67" s="201" t="s">
        <v>71</v>
      </c>
      <c r="I67" s="60" t="s">
        <v>104</v>
      </c>
      <c r="J67" s="150">
        <v>299</v>
      </c>
      <c r="K67" s="150">
        <f t="shared" si="6"/>
        <v>20.930000000000007</v>
      </c>
      <c r="L67" s="150">
        <f t="shared" si="7"/>
        <v>319.93</v>
      </c>
      <c r="M67" s="150">
        <v>522.55999999999995</v>
      </c>
      <c r="N67" s="119"/>
      <c r="O67" s="219" t="s">
        <v>23</v>
      </c>
      <c r="P67" s="180"/>
      <c r="Q67" s="204">
        <f t="shared" si="9"/>
        <v>209.3</v>
      </c>
      <c r="R67" s="204">
        <f t="shared" si="10"/>
        <v>104.65</v>
      </c>
      <c r="S67" s="204">
        <f t="shared" si="11"/>
        <v>41.860000000000014</v>
      </c>
      <c r="T67" s="204">
        <f t="shared" si="12"/>
        <v>62.79000000000002</v>
      </c>
      <c r="V67" s="187"/>
      <c r="W67" s="187"/>
      <c r="X67" s="187"/>
      <c r="Y67" s="187"/>
      <c r="Z67" s="187"/>
      <c r="AA67" s="187"/>
      <c r="AB67" s="187"/>
    </row>
    <row r="68" spans="1:28" s="203" customFormat="1" ht="22.95" customHeight="1">
      <c r="A68" s="200">
        <v>66</v>
      </c>
      <c r="B68" s="174">
        <v>243720</v>
      </c>
      <c r="C68" s="59" t="s">
        <v>265</v>
      </c>
      <c r="D68" s="178" t="s">
        <v>1374</v>
      </c>
      <c r="E68" s="59" t="s">
        <v>1485</v>
      </c>
      <c r="F68" s="175" t="s">
        <v>1263</v>
      </c>
      <c r="G68" s="60" t="s">
        <v>515</v>
      </c>
      <c r="H68" s="201" t="s">
        <v>71</v>
      </c>
      <c r="I68" s="60" t="s">
        <v>72</v>
      </c>
      <c r="J68" s="150">
        <v>299</v>
      </c>
      <c r="K68" s="150">
        <f t="shared" si="6"/>
        <v>20.930000000000007</v>
      </c>
      <c r="L68" s="150">
        <f t="shared" si="7"/>
        <v>319.93</v>
      </c>
      <c r="M68" s="150">
        <v>512</v>
      </c>
      <c r="N68" s="119"/>
      <c r="O68" s="219" t="s">
        <v>23</v>
      </c>
      <c r="P68" s="180"/>
      <c r="Q68" s="204">
        <f t="shared" si="9"/>
        <v>209.3</v>
      </c>
      <c r="R68" s="204">
        <f t="shared" si="10"/>
        <v>104.65</v>
      </c>
      <c r="S68" s="204">
        <f t="shared" si="11"/>
        <v>41.860000000000014</v>
      </c>
      <c r="T68" s="204">
        <f t="shared" si="12"/>
        <v>62.79000000000002</v>
      </c>
      <c r="V68" s="187"/>
      <c r="W68" s="187"/>
      <c r="X68" s="187"/>
      <c r="Y68" s="187"/>
      <c r="Z68" s="187"/>
      <c r="AA68" s="187"/>
      <c r="AB68" s="187"/>
    </row>
    <row r="69" spans="1:28" s="203" customFormat="1" ht="22.95" customHeight="1">
      <c r="A69" s="200">
        <v>67</v>
      </c>
      <c r="B69" s="174">
        <v>243719</v>
      </c>
      <c r="C69" s="59" t="s">
        <v>1528</v>
      </c>
      <c r="D69" s="178" t="s">
        <v>1375</v>
      </c>
      <c r="E69" s="59" t="s">
        <v>1486</v>
      </c>
      <c r="F69" s="175" t="s">
        <v>1264</v>
      </c>
      <c r="G69" s="60" t="s">
        <v>1543</v>
      </c>
      <c r="H69" s="201" t="s">
        <v>71</v>
      </c>
      <c r="I69" s="60" t="s">
        <v>99</v>
      </c>
      <c r="J69" s="150">
        <v>299</v>
      </c>
      <c r="K69" s="150">
        <f t="shared" si="6"/>
        <v>20.930000000000007</v>
      </c>
      <c r="L69" s="150">
        <f t="shared" si="7"/>
        <v>319.93</v>
      </c>
      <c r="M69" s="150">
        <v>427</v>
      </c>
      <c r="N69" s="119"/>
      <c r="O69" s="219" t="s">
        <v>489</v>
      </c>
      <c r="P69" s="180"/>
      <c r="Q69" s="204">
        <f t="shared" si="9"/>
        <v>209.3</v>
      </c>
      <c r="R69" s="204">
        <f t="shared" si="10"/>
        <v>104.65</v>
      </c>
      <c r="S69" s="204">
        <f t="shared" si="11"/>
        <v>41.860000000000014</v>
      </c>
      <c r="T69" s="204">
        <f t="shared" si="12"/>
        <v>62.79000000000002</v>
      </c>
      <c r="V69" s="187"/>
      <c r="W69" s="187"/>
      <c r="X69" s="187"/>
      <c r="Y69" s="187"/>
      <c r="Z69" s="187"/>
      <c r="AA69" s="187"/>
      <c r="AB69" s="187"/>
    </row>
    <row r="70" spans="1:28" s="203" customFormat="1" ht="22.95" customHeight="1">
      <c r="A70" s="200">
        <v>68</v>
      </c>
      <c r="B70" s="174">
        <v>243718</v>
      </c>
      <c r="C70" s="59" t="s">
        <v>260</v>
      </c>
      <c r="D70" s="60" t="s">
        <v>1376</v>
      </c>
      <c r="E70" s="59" t="s">
        <v>1487</v>
      </c>
      <c r="F70" s="175" t="s">
        <v>1265</v>
      </c>
      <c r="G70" s="60" t="s">
        <v>1543</v>
      </c>
      <c r="H70" s="201" t="s">
        <v>71</v>
      </c>
      <c r="I70" s="60" t="s">
        <v>99</v>
      </c>
      <c r="J70" s="150">
        <v>399</v>
      </c>
      <c r="K70" s="150">
        <f t="shared" si="6"/>
        <v>27.930000000000007</v>
      </c>
      <c r="L70" s="150">
        <f t="shared" si="7"/>
        <v>426.93</v>
      </c>
      <c r="M70" s="150">
        <v>427</v>
      </c>
      <c r="N70" s="119"/>
      <c r="O70" s="219" t="s">
        <v>489</v>
      </c>
      <c r="P70" s="180"/>
      <c r="Q70" s="204">
        <f t="shared" si="9"/>
        <v>279.3</v>
      </c>
      <c r="R70" s="204">
        <f t="shared" si="10"/>
        <v>139.65</v>
      </c>
      <c r="S70" s="204">
        <f t="shared" si="11"/>
        <v>55.860000000000014</v>
      </c>
      <c r="T70" s="204">
        <f t="shared" si="12"/>
        <v>83.79000000000002</v>
      </c>
      <c r="V70" s="187"/>
      <c r="W70" s="187"/>
      <c r="X70" s="187"/>
      <c r="Y70" s="187"/>
      <c r="Z70" s="187"/>
      <c r="AA70" s="187"/>
      <c r="AB70" s="187"/>
    </row>
    <row r="71" spans="1:28" s="203" customFormat="1" ht="22.95" customHeight="1">
      <c r="A71" s="200">
        <v>69</v>
      </c>
      <c r="B71" s="174">
        <v>243718</v>
      </c>
      <c r="C71" s="59" t="s">
        <v>260</v>
      </c>
      <c r="D71" s="178" t="s">
        <v>1377</v>
      </c>
      <c r="E71" s="59" t="s">
        <v>1488</v>
      </c>
      <c r="F71" s="175" t="s">
        <v>1266</v>
      </c>
      <c r="G71" s="60" t="s">
        <v>1542</v>
      </c>
      <c r="H71" s="201" t="s">
        <v>71</v>
      </c>
      <c r="I71" s="60" t="s">
        <v>109</v>
      </c>
      <c r="J71" s="150">
        <v>499</v>
      </c>
      <c r="K71" s="150">
        <f t="shared" ref="K71:K113" si="13">L71-J71</f>
        <v>34.930000000000064</v>
      </c>
      <c r="L71" s="150">
        <f t="shared" ref="L71:L113" si="14">J71*1.07</f>
        <v>533.93000000000006</v>
      </c>
      <c r="M71" s="150">
        <v>890</v>
      </c>
      <c r="N71" s="119"/>
      <c r="O71" s="219" t="s">
        <v>489</v>
      </c>
      <c r="P71" s="180"/>
      <c r="Q71" s="204">
        <f t="shared" si="9"/>
        <v>349.3</v>
      </c>
      <c r="R71" s="204">
        <f t="shared" si="10"/>
        <v>174.65</v>
      </c>
      <c r="S71" s="204">
        <f t="shared" si="11"/>
        <v>69.860000000000014</v>
      </c>
      <c r="T71" s="204">
        <f t="shared" si="12"/>
        <v>104.79000000000002</v>
      </c>
      <c r="V71" s="187"/>
      <c r="W71" s="187"/>
      <c r="X71" s="187"/>
      <c r="Y71" s="187"/>
      <c r="Z71" s="187"/>
      <c r="AA71" s="187"/>
      <c r="AB71" s="187"/>
    </row>
    <row r="72" spans="1:28" s="203" customFormat="1" ht="22.95" customHeight="1">
      <c r="A72" s="200">
        <v>70</v>
      </c>
      <c r="B72" s="174">
        <v>243711</v>
      </c>
      <c r="C72" s="59" t="s">
        <v>264</v>
      </c>
      <c r="D72" s="178" t="s">
        <v>1378</v>
      </c>
      <c r="E72" s="59" t="s">
        <v>1489</v>
      </c>
      <c r="F72" s="175" t="s">
        <v>1267</v>
      </c>
      <c r="G72" s="60" t="s">
        <v>1544</v>
      </c>
      <c r="H72" s="201" t="s">
        <v>71</v>
      </c>
      <c r="I72" s="60" t="s">
        <v>99</v>
      </c>
      <c r="J72" s="150">
        <v>399</v>
      </c>
      <c r="K72" s="150">
        <f t="shared" si="13"/>
        <v>27.930000000000007</v>
      </c>
      <c r="L72" s="150">
        <f t="shared" si="14"/>
        <v>426.93</v>
      </c>
      <c r="M72" s="150">
        <v>426.93</v>
      </c>
      <c r="N72" s="119"/>
      <c r="O72" s="219" t="s">
        <v>91</v>
      </c>
      <c r="P72" s="180"/>
      <c r="Q72" s="204">
        <f t="shared" si="9"/>
        <v>279.3</v>
      </c>
      <c r="R72" s="204">
        <f t="shared" si="10"/>
        <v>139.65</v>
      </c>
      <c r="S72" s="204">
        <f t="shared" si="11"/>
        <v>55.860000000000014</v>
      </c>
      <c r="T72" s="204">
        <f t="shared" si="12"/>
        <v>83.79000000000002</v>
      </c>
      <c r="V72" s="187"/>
      <c r="W72" s="187"/>
      <c r="X72" s="187"/>
      <c r="Y72" s="187"/>
      <c r="Z72" s="187"/>
      <c r="AA72" s="187"/>
      <c r="AB72" s="187"/>
    </row>
    <row r="73" spans="1:28" s="203" customFormat="1" ht="22.95" customHeight="1">
      <c r="A73" s="200">
        <v>71</v>
      </c>
      <c r="B73" s="174">
        <v>243725</v>
      </c>
      <c r="C73" s="59" t="s">
        <v>263</v>
      </c>
      <c r="D73" s="178" t="s">
        <v>1379</v>
      </c>
      <c r="E73" s="59" t="s">
        <v>1490</v>
      </c>
      <c r="F73" s="175" t="s">
        <v>1268</v>
      </c>
      <c r="G73" s="60" t="s">
        <v>503</v>
      </c>
      <c r="H73" s="201" t="s">
        <v>86</v>
      </c>
      <c r="I73" s="60" t="s">
        <v>127</v>
      </c>
      <c r="J73" s="150">
        <v>499</v>
      </c>
      <c r="K73" s="150">
        <f t="shared" si="13"/>
        <v>34.930000000000064</v>
      </c>
      <c r="L73" s="150">
        <f t="shared" si="14"/>
        <v>533.93000000000006</v>
      </c>
      <c r="M73" s="150">
        <v>765.31</v>
      </c>
      <c r="N73" s="119"/>
      <c r="O73" s="219" t="s">
        <v>91</v>
      </c>
      <c r="P73" s="180"/>
      <c r="Q73" s="204">
        <f t="shared" si="9"/>
        <v>349.3</v>
      </c>
      <c r="R73" s="204">
        <f t="shared" si="10"/>
        <v>174.65</v>
      </c>
      <c r="S73" s="204">
        <f t="shared" si="11"/>
        <v>69.860000000000014</v>
      </c>
      <c r="T73" s="204">
        <f t="shared" si="12"/>
        <v>104.79000000000002</v>
      </c>
      <c r="V73" s="187"/>
      <c r="W73" s="187"/>
      <c r="X73" s="187"/>
      <c r="Y73" s="187"/>
      <c r="Z73" s="187"/>
      <c r="AA73" s="187"/>
      <c r="AB73" s="187"/>
    </row>
    <row r="74" spans="1:28" s="203" customFormat="1" ht="22.95" customHeight="1">
      <c r="A74" s="200">
        <v>72</v>
      </c>
      <c r="B74" s="174">
        <v>243725</v>
      </c>
      <c r="C74" s="59" t="s">
        <v>100</v>
      </c>
      <c r="D74" s="178" t="s">
        <v>1380</v>
      </c>
      <c r="E74" s="59" t="s">
        <v>1491</v>
      </c>
      <c r="F74" s="175" t="s">
        <v>1269</v>
      </c>
      <c r="G74" s="60" t="s">
        <v>103</v>
      </c>
      <c r="H74" s="201" t="s">
        <v>71</v>
      </c>
      <c r="I74" s="60" t="s">
        <v>104</v>
      </c>
      <c r="J74" s="150">
        <v>299</v>
      </c>
      <c r="K74" s="150">
        <f t="shared" si="13"/>
        <v>20.930000000000007</v>
      </c>
      <c r="L74" s="150">
        <f t="shared" si="14"/>
        <v>319.93</v>
      </c>
      <c r="M74" s="150">
        <v>458.54</v>
      </c>
      <c r="N74" s="119"/>
      <c r="O74" s="219" t="s">
        <v>91</v>
      </c>
      <c r="P74" s="180"/>
      <c r="Q74" s="204">
        <f t="shared" si="9"/>
        <v>209.3</v>
      </c>
      <c r="R74" s="204">
        <f t="shared" si="10"/>
        <v>104.65</v>
      </c>
      <c r="S74" s="204">
        <f t="shared" si="11"/>
        <v>41.860000000000014</v>
      </c>
      <c r="T74" s="204">
        <f t="shared" si="12"/>
        <v>62.79000000000002</v>
      </c>
      <c r="V74" s="187"/>
      <c r="W74" s="187"/>
      <c r="X74" s="187"/>
      <c r="Y74" s="187"/>
      <c r="Z74" s="187"/>
      <c r="AA74" s="187"/>
      <c r="AB74" s="187"/>
    </row>
    <row r="75" spans="1:28" s="203" customFormat="1" ht="22.95" customHeight="1">
      <c r="A75" s="200">
        <v>73</v>
      </c>
      <c r="B75" s="174">
        <v>243725</v>
      </c>
      <c r="C75" s="59" t="s">
        <v>100</v>
      </c>
      <c r="D75" s="178" t="s">
        <v>1381</v>
      </c>
      <c r="E75" s="59" t="s">
        <v>1492</v>
      </c>
      <c r="F75" s="175" t="s">
        <v>1270</v>
      </c>
      <c r="G75" s="60" t="s">
        <v>103</v>
      </c>
      <c r="H75" s="201" t="s">
        <v>71</v>
      </c>
      <c r="I75" s="60" t="s">
        <v>104</v>
      </c>
      <c r="J75" s="150">
        <v>299</v>
      </c>
      <c r="K75" s="150">
        <f t="shared" si="13"/>
        <v>20.930000000000007</v>
      </c>
      <c r="L75" s="150">
        <f t="shared" si="14"/>
        <v>319.93</v>
      </c>
      <c r="M75" s="150">
        <v>458.57</v>
      </c>
      <c r="N75" s="119"/>
      <c r="O75" s="219" t="s">
        <v>110</v>
      </c>
      <c r="P75" s="180"/>
      <c r="Q75" s="204">
        <f t="shared" si="9"/>
        <v>209.3</v>
      </c>
      <c r="R75" s="204">
        <f t="shared" si="10"/>
        <v>104.65</v>
      </c>
      <c r="S75" s="204">
        <f t="shared" si="11"/>
        <v>41.860000000000014</v>
      </c>
      <c r="T75" s="204">
        <f t="shared" si="12"/>
        <v>62.79000000000002</v>
      </c>
      <c r="V75" s="187"/>
      <c r="W75" s="187"/>
      <c r="X75" s="187"/>
      <c r="Y75" s="187"/>
      <c r="Z75" s="187"/>
      <c r="AA75" s="187"/>
      <c r="AB75" s="187"/>
    </row>
    <row r="76" spans="1:28" s="203" customFormat="1" ht="22.95" customHeight="1">
      <c r="A76" s="200">
        <v>74</v>
      </c>
      <c r="B76" s="174">
        <v>243725</v>
      </c>
      <c r="C76" s="59" t="s">
        <v>113</v>
      </c>
      <c r="D76" s="178" t="s">
        <v>1382</v>
      </c>
      <c r="E76" s="59" t="s">
        <v>1493</v>
      </c>
      <c r="F76" s="175" t="s">
        <v>1271</v>
      </c>
      <c r="G76" s="60" t="s">
        <v>1545</v>
      </c>
      <c r="H76" s="201" t="s">
        <v>71</v>
      </c>
      <c r="I76" s="60" t="s">
        <v>109</v>
      </c>
      <c r="J76" s="150">
        <v>499</v>
      </c>
      <c r="K76" s="150">
        <f t="shared" si="13"/>
        <v>34.930000000000064</v>
      </c>
      <c r="L76" s="150">
        <f t="shared" si="14"/>
        <v>533.93000000000006</v>
      </c>
      <c r="M76" s="150">
        <v>766</v>
      </c>
      <c r="N76" s="119"/>
      <c r="O76" s="219" t="s">
        <v>91</v>
      </c>
      <c r="P76" s="180"/>
      <c r="Q76" s="204">
        <f t="shared" si="9"/>
        <v>349.3</v>
      </c>
      <c r="R76" s="204">
        <f t="shared" si="10"/>
        <v>174.65</v>
      </c>
      <c r="S76" s="204">
        <f t="shared" si="11"/>
        <v>69.860000000000014</v>
      </c>
      <c r="T76" s="204">
        <f t="shared" si="12"/>
        <v>104.79000000000002</v>
      </c>
      <c r="V76" s="187"/>
      <c r="W76" s="187"/>
      <c r="X76" s="187"/>
      <c r="Y76" s="187"/>
      <c r="Z76" s="187"/>
      <c r="AA76" s="187"/>
      <c r="AB76" s="187"/>
    </row>
    <row r="77" spans="1:28" s="203" customFormat="1" ht="22.95" customHeight="1">
      <c r="A77" s="200">
        <v>75</v>
      </c>
      <c r="B77" s="174">
        <v>243725</v>
      </c>
      <c r="C77" s="59" t="s">
        <v>100</v>
      </c>
      <c r="D77" s="178" t="s">
        <v>1383</v>
      </c>
      <c r="E77" s="59" t="s">
        <v>1494</v>
      </c>
      <c r="F77" s="175" t="s">
        <v>1272</v>
      </c>
      <c r="G77" s="60" t="s">
        <v>103</v>
      </c>
      <c r="H77" s="201" t="s">
        <v>71</v>
      </c>
      <c r="I77" s="60" t="s">
        <v>104</v>
      </c>
      <c r="J77" s="150">
        <v>299</v>
      </c>
      <c r="K77" s="150">
        <f t="shared" si="13"/>
        <v>20.930000000000007</v>
      </c>
      <c r="L77" s="150">
        <f t="shared" si="14"/>
        <v>319.93</v>
      </c>
      <c r="M77" s="150">
        <v>458.57</v>
      </c>
      <c r="N77" s="119"/>
      <c r="O77" s="219" t="s">
        <v>110</v>
      </c>
      <c r="P77" s="180"/>
      <c r="Q77" s="204">
        <f t="shared" si="9"/>
        <v>209.3</v>
      </c>
      <c r="R77" s="204">
        <f t="shared" si="10"/>
        <v>104.65</v>
      </c>
      <c r="S77" s="204">
        <f t="shared" si="11"/>
        <v>41.860000000000014</v>
      </c>
      <c r="T77" s="204">
        <f t="shared" si="12"/>
        <v>62.79000000000002</v>
      </c>
      <c r="V77" s="187"/>
      <c r="W77" s="187"/>
      <c r="X77" s="187"/>
      <c r="Y77" s="187"/>
      <c r="Z77" s="187"/>
      <c r="AA77" s="187"/>
      <c r="AB77" s="187"/>
    </row>
    <row r="78" spans="1:28" s="203" customFormat="1" ht="22.95" customHeight="1">
      <c r="A78" s="200">
        <v>76</v>
      </c>
      <c r="B78" s="174">
        <v>243726</v>
      </c>
      <c r="C78" s="59" t="s">
        <v>82</v>
      </c>
      <c r="D78" s="178" t="s">
        <v>1384</v>
      </c>
      <c r="E78" s="59" t="s">
        <v>1495</v>
      </c>
      <c r="F78" s="175" t="s">
        <v>1273</v>
      </c>
      <c r="G78" s="60" t="s">
        <v>1546</v>
      </c>
      <c r="H78" s="201" t="s">
        <v>71</v>
      </c>
      <c r="I78" s="60" t="s">
        <v>72</v>
      </c>
      <c r="J78" s="150">
        <v>399</v>
      </c>
      <c r="K78" s="150">
        <f t="shared" si="13"/>
        <v>27.930000000000007</v>
      </c>
      <c r="L78" s="150">
        <f t="shared" si="14"/>
        <v>426.93</v>
      </c>
      <c r="M78" s="150">
        <v>597</v>
      </c>
      <c r="N78" s="119"/>
      <c r="O78" s="219" t="s">
        <v>110</v>
      </c>
      <c r="P78" s="180"/>
      <c r="Q78" s="204">
        <f t="shared" si="9"/>
        <v>279.3</v>
      </c>
      <c r="R78" s="204">
        <f t="shared" si="10"/>
        <v>139.65</v>
      </c>
      <c r="S78" s="204">
        <f t="shared" si="11"/>
        <v>55.860000000000014</v>
      </c>
      <c r="T78" s="204">
        <f t="shared" si="12"/>
        <v>83.79000000000002</v>
      </c>
      <c r="V78" s="225"/>
      <c r="W78" s="187"/>
      <c r="X78" s="187"/>
      <c r="Y78" s="187"/>
      <c r="Z78" s="187"/>
      <c r="AA78" s="187"/>
      <c r="AB78" s="187"/>
    </row>
    <row r="79" spans="1:28" s="203" customFormat="1" ht="22.95" customHeight="1">
      <c r="A79" s="200">
        <v>77</v>
      </c>
      <c r="B79" s="174">
        <v>243726</v>
      </c>
      <c r="C79" s="59" t="s">
        <v>260</v>
      </c>
      <c r="D79" s="178" t="s">
        <v>1385</v>
      </c>
      <c r="E79" s="59" t="s">
        <v>1496</v>
      </c>
      <c r="F79" s="175" t="s">
        <v>1274</v>
      </c>
      <c r="G79" s="60" t="s">
        <v>1547</v>
      </c>
      <c r="H79" s="201" t="s">
        <v>71</v>
      </c>
      <c r="I79" s="60" t="s">
        <v>72</v>
      </c>
      <c r="J79" s="150">
        <v>299</v>
      </c>
      <c r="K79" s="150">
        <f t="shared" si="13"/>
        <v>20.930000000000007</v>
      </c>
      <c r="L79" s="150">
        <f t="shared" si="14"/>
        <v>319.93</v>
      </c>
      <c r="M79" s="150">
        <v>448</v>
      </c>
      <c r="N79" s="119"/>
      <c r="O79" s="219" t="s">
        <v>489</v>
      </c>
      <c r="P79" s="180"/>
      <c r="Q79" s="204">
        <f t="shared" si="9"/>
        <v>209.3</v>
      </c>
      <c r="R79" s="204">
        <f t="shared" si="10"/>
        <v>104.65</v>
      </c>
      <c r="S79" s="204">
        <f t="shared" si="11"/>
        <v>41.860000000000014</v>
      </c>
      <c r="T79" s="204">
        <f t="shared" si="12"/>
        <v>62.79000000000002</v>
      </c>
      <c r="V79" s="187"/>
      <c r="W79" s="187"/>
      <c r="X79" s="187"/>
      <c r="Y79" s="187"/>
      <c r="Z79" s="187"/>
      <c r="AA79" s="187"/>
      <c r="AB79" s="187"/>
    </row>
    <row r="80" spans="1:28" s="203" customFormat="1" ht="22.95" customHeight="1">
      <c r="A80" s="200">
        <v>78</v>
      </c>
      <c r="B80" s="174">
        <v>243726</v>
      </c>
      <c r="C80" s="59" t="s">
        <v>100</v>
      </c>
      <c r="D80" s="178" t="s">
        <v>1386</v>
      </c>
      <c r="E80" s="59" t="s">
        <v>1497</v>
      </c>
      <c r="F80" s="175" t="s">
        <v>1275</v>
      </c>
      <c r="G80" s="60" t="s">
        <v>103</v>
      </c>
      <c r="H80" s="201" t="s">
        <v>71</v>
      </c>
      <c r="I80" s="60" t="s">
        <v>104</v>
      </c>
      <c r="J80" s="150">
        <v>299</v>
      </c>
      <c r="K80" s="150">
        <f t="shared" si="13"/>
        <v>20.930000000000007</v>
      </c>
      <c r="L80" s="150">
        <f t="shared" si="14"/>
        <v>319.93</v>
      </c>
      <c r="M80" s="150">
        <v>447.91</v>
      </c>
      <c r="N80" s="119"/>
      <c r="O80" s="219" t="s">
        <v>91</v>
      </c>
      <c r="P80" s="180"/>
      <c r="Q80" s="204">
        <f t="shared" si="9"/>
        <v>209.3</v>
      </c>
      <c r="R80" s="204">
        <f t="shared" si="10"/>
        <v>104.65</v>
      </c>
      <c r="S80" s="204">
        <f t="shared" si="11"/>
        <v>41.860000000000014</v>
      </c>
      <c r="T80" s="204">
        <f t="shared" si="12"/>
        <v>62.79000000000002</v>
      </c>
      <c r="V80" s="187"/>
      <c r="W80" s="187"/>
      <c r="X80" s="187"/>
      <c r="Y80" s="187"/>
      <c r="Z80" s="187"/>
      <c r="AA80" s="187"/>
      <c r="AB80" s="187"/>
    </row>
    <row r="81" spans="1:28" s="203" customFormat="1" ht="22.95" customHeight="1">
      <c r="A81" s="200">
        <v>79</v>
      </c>
      <c r="B81" s="174">
        <v>243726</v>
      </c>
      <c r="C81" s="59" t="s">
        <v>100</v>
      </c>
      <c r="D81" s="178" t="s">
        <v>1387</v>
      </c>
      <c r="E81" s="59" t="s">
        <v>1498</v>
      </c>
      <c r="F81" s="175" t="s">
        <v>1276</v>
      </c>
      <c r="G81" s="60" t="s">
        <v>103</v>
      </c>
      <c r="H81" s="201" t="s">
        <v>71</v>
      </c>
      <c r="I81" s="60" t="s">
        <v>81</v>
      </c>
      <c r="J81" s="150">
        <v>399</v>
      </c>
      <c r="K81" s="150">
        <f t="shared" si="13"/>
        <v>27.930000000000007</v>
      </c>
      <c r="L81" s="150">
        <f t="shared" si="14"/>
        <v>426.93</v>
      </c>
      <c r="M81" s="150">
        <v>597.71</v>
      </c>
      <c r="N81" s="119"/>
      <c r="O81" s="219" t="s">
        <v>110</v>
      </c>
      <c r="P81" s="180"/>
      <c r="Q81" s="204">
        <f t="shared" si="9"/>
        <v>279.3</v>
      </c>
      <c r="R81" s="204">
        <f t="shared" si="10"/>
        <v>139.65</v>
      </c>
      <c r="S81" s="204">
        <f t="shared" si="11"/>
        <v>55.860000000000014</v>
      </c>
      <c r="T81" s="204">
        <f t="shared" si="12"/>
        <v>83.79000000000002</v>
      </c>
      <c r="V81" s="187"/>
      <c r="W81" s="187"/>
      <c r="X81" s="187"/>
      <c r="Y81" s="187"/>
      <c r="Z81" s="187"/>
      <c r="AA81" s="187"/>
      <c r="AB81" s="187"/>
    </row>
    <row r="82" spans="1:28" s="203" customFormat="1" ht="22.95" customHeight="1">
      <c r="A82" s="200">
        <v>80</v>
      </c>
      <c r="B82" s="174">
        <v>243726</v>
      </c>
      <c r="C82" s="59" t="s">
        <v>100</v>
      </c>
      <c r="D82" s="178" t="s">
        <v>1388</v>
      </c>
      <c r="E82" s="59" t="s">
        <v>1499</v>
      </c>
      <c r="F82" s="175" t="s">
        <v>1277</v>
      </c>
      <c r="G82" s="60" t="s">
        <v>103</v>
      </c>
      <c r="H82" s="201" t="s">
        <v>71</v>
      </c>
      <c r="I82" s="60" t="s">
        <v>104</v>
      </c>
      <c r="J82" s="150">
        <v>299</v>
      </c>
      <c r="K82" s="150">
        <f t="shared" si="13"/>
        <v>20.930000000000007</v>
      </c>
      <c r="L82" s="150">
        <f t="shared" si="14"/>
        <v>319.93</v>
      </c>
      <c r="M82" s="150">
        <v>447.91</v>
      </c>
      <c r="N82" s="119"/>
      <c r="O82" s="219" t="s">
        <v>110</v>
      </c>
      <c r="P82" s="180"/>
      <c r="Q82" s="204">
        <f t="shared" si="9"/>
        <v>209.3</v>
      </c>
      <c r="R82" s="204">
        <f t="shared" si="10"/>
        <v>104.65</v>
      </c>
      <c r="S82" s="204">
        <f t="shared" si="11"/>
        <v>41.860000000000014</v>
      </c>
      <c r="T82" s="204">
        <f t="shared" si="12"/>
        <v>62.79000000000002</v>
      </c>
      <c r="V82" s="187"/>
      <c r="W82" s="187"/>
      <c r="X82" s="187"/>
      <c r="Y82" s="187"/>
      <c r="Z82" s="187"/>
      <c r="AA82" s="187"/>
      <c r="AB82" s="187"/>
    </row>
    <row r="83" spans="1:28" s="203" customFormat="1" ht="22.95" customHeight="1">
      <c r="A83" s="200">
        <v>81</v>
      </c>
      <c r="B83" s="174">
        <v>243727</v>
      </c>
      <c r="C83" s="59" t="s">
        <v>73</v>
      </c>
      <c r="D83" s="178" t="s">
        <v>1389</v>
      </c>
      <c r="E83" s="59" t="s">
        <v>1500</v>
      </c>
      <c r="F83" s="175" t="s">
        <v>1278</v>
      </c>
      <c r="G83" s="60" t="s">
        <v>834</v>
      </c>
      <c r="H83" s="201" t="s">
        <v>86</v>
      </c>
      <c r="I83" s="60" t="s">
        <v>87</v>
      </c>
      <c r="J83" s="150">
        <v>399</v>
      </c>
      <c r="K83" s="150">
        <f t="shared" si="13"/>
        <v>27.930000000000007</v>
      </c>
      <c r="L83" s="150">
        <f t="shared" si="14"/>
        <v>426.93</v>
      </c>
      <c r="M83" s="150">
        <v>583.48</v>
      </c>
      <c r="N83" s="119"/>
      <c r="O83" s="219" t="s">
        <v>91</v>
      </c>
      <c r="P83" s="180"/>
      <c r="Q83" s="204">
        <f t="shared" si="9"/>
        <v>279.3</v>
      </c>
      <c r="R83" s="204">
        <f t="shared" si="10"/>
        <v>139.65</v>
      </c>
      <c r="S83" s="204">
        <f t="shared" si="11"/>
        <v>55.860000000000014</v>
      </c>
      <c r="T83" s="204">
        <f t="shared" si="12"/>
        <v>83.79000000000002</v>
      </c>
      <c r="V83" s="187"/>
      <c r="W83" s="187"/>
      <c r="X83" s="187"/>
      <c r="Y83" s="187"/>
      <c r="Z83" s="187"/>
      <c r="AA83" s="187"/>
      <c r="AB83" s="187"/>
    </row>
    <row r="84" spans="1:28" s="203" customFormat="1" ht="22.95" customHeight="1">
      <c r="A84" s="200">
        <v>82</v>
      </c>
      <c r="B84" s="174">
        <v>243727</v>
      </c>
      <c r="C84" s="59" t="s">
        <v>1527</v>
      </c>
      <c r="D84" s="178" t="s">
        <v>1390</v>
      </c>
      <c r="E84" s="59" t="s">
        <v>1501</v>
      </c>
      <c r="F84" s="175" t="s">
        <v>1279</v>
      </c>
      <c r="G84" s="60" t="s">
        <v>1548</v>
      </c>
      <c r="H84" s="201" t="s">
        <v>71</v>
      </c>
      <c r="I84" s="60" t="s">
        <v>72</v>
      </c>
      <c r="J84" s="150">
        <v>399</v>
      </c>
      <c r="K84" s="150">
        <f t="shared" si="13"/>
        <v>27.930000000000007</v>
      </c>
      <c r="L84" s="150">
        <f t="shared" si="14"/>
        <v>426.93</v>
      </c>
      <c r="M84" s="150">
        <v>583.48</v>
      </c>
      <c r="N84" s="119"/>
      <c r="O84" s="219" t="s">
        <v>91</v>
      </c>
      <c r="P84" s="180"/>
      <c r="Q84" s="204">
        <f t="shared" si="9"/>
        <v>279.3</v>
      </c>
      <c r="R84" s="204">
        <f t="shared" si="10"/>
        <v>139.65</v>
      </c>
      <c r="S84" s="204">
        <f t="shared" si="11"/>
        <v>55.860000000000014</v>
      </c>
      <c r="T84" s="204">
        <f t="shared" si="12"/>
        <v>83.79000000000002</v>
      </c>
      <c r="V84" s="187"/>
      <c r="W84" s="187"/>
      <c r="X84" s="187"/>
      <c r="Y84" s="187"/>
      <c r="Z84" s="187"/>
      <c r="AA84" s="187"/>
      <c r="AB84" s="187"/>
    </row>
    <row r="85" spans="1:28" s="203" customFormat="1" ht="22.95" customHeight="1">
      <c r="A85" s="200">
        <v>83</v>
      </c>
      <c r="B85" s="174">
        <v>243727</v>
      </c>
      <c r="C85" s="59" t="s">
        <v>100</v>
      </c>
      <c r="D85" s="178" t="s">
        <v>1391</v>
      </c>
      <c r="E85" s="59" t="s">
        <v>1502</v>
      </c>
      <c r="F85" s="175" t="s">
        <v>1280</v>
      </c>
      <c r="G85" s="60" t="s">
        <v>103</v>
      </c>
      <c r="H85" s="201" t="s">
        <v>71</v>
      </c>
      <c r="I85" s="60" t="s">
        <v>104</v>
      </c>
      <c r="J85" s="150">
        <v>299</v>
      </c>
      <c r="K85" s="150">
        <f t="shared" si="13"/>
        <v>20.930000000000007</v>
      </c>
      <c r="L85" s="150">
        <f t="shared" si="14"/>
        <v>319.93</v>
      </c>
      <c r="M85" s="150">
        <v>437.26</v>
      </c>
      <c r="N85" s="119"/>
      <c r="O85" s="219" t="s">
        <v>512</v>
      </c>
      <c r="P85" s="180"/>
      <c r="Q85" s="204">
        <f t="shared" si="9"/>
        <v>209.3</v>
      </c>
      <c r="R85" s="204">
        <f t="shared" si="10"/>
        <v>104.65</v>
      </c>
      <c r="S85" s="204">
        <f t="shared" si="11"/>
        <v>41.860000000000014</v>
      </c>
      <c r="T85" s="204">
        <f t="shared" si="12"/>
        <v>62.79000000000002</v>
      </c>
      <c r="V85" s="187"/>
      <c r="W85" s="187"/>
      <c r="X85" s="187"/>
      <c r="Y85" s="187"/>
      <c r="Z85" s="187"/>
      <c r="AA85" s="187"/>
      <c r="AB85" s="187"/>
    </row>
    <row r="86" spans="1:28" s="203" customFormat="1" ht="22.95" customHeight="1">
      <c r="A86" s="200">
        <v>84</v>
      </c>
      <c r="B86" s="174">
        <v>243727</v>
      </c>
      <c r="C86" s="59" t="s">
        <v>262</v>
      </c>
      <c r="D86" s="178" t="s">
        <v>1392</v>
      </c>
      <c r="E86" s="59" t="s">
        <v>1503</v>
      </c>
      <c r="F86" s="175" t="s">
        <v>1281</v>
      </c>
      <c r="G86" s="60" t="s">
        <v>500</v>
      </c>
      <c r="H86" s="201" t="s">
        <v>71</v>
      </c>
      <c r="I86" s="60" t="s">
        <v>72</v>
      </c>
      <c r="J86" s="150">
        <v>299</v>
      </c>
      <c r="K86" s="150">
        <f t="shared" si="13"/>
        <v>20.930000000000007</v>
      </c>
      <c r="L86" s="150">
        <f t="shared" si="14"/>
        <v>319.93</v>
      </c>
      <c r="M86" s="150">
        <v>437</v>
      </c>
      <c r="N86" s="119"/>
      <c r="O86" s="219" t="s">
        <v>91</v>
      </c>
      <c r="P86" s="180"/>
      <c r="Q86" s="204">
        <f t="shared" si="9"/>
        <v>209.3</v>
      </c>
      <c r="R86" s="204">
        <f t="shared" si="10"/>
        <v>104.65</v>
      </c>
      <c r="S86" s="204">
        <f t="shared" si="11"/>
        <v>41.860000000000014</v>
      </c>
      <c r="T86" s="204">
        <f t="shared" si="12"/>
        <v>62.79000000000002</v>
      </c>
      <c r="V86" s="187"/>
      <c r="W86" s="187"/>
      <c r="X86" s="187"/>
      <c r="Y86" s="187"/>
      <c r="Z86" s="187"/>
      <c r="AA86" s="187"/>
      <c r="AB86" s="187"/>
    </row>
    <row r="87" spans="1:28" s="203" customFormat="1" ht="22.95" customHeight="1">
      <c r="A87" s="200">
        <v>85</v>
      </c>
      <c r="B87" s="174">
        <v>243727</v>
      </c>
      <c r="C87" s="59" t="s">
        <v>100</v>
      </c>
      <c r="D87" s="178" t="s">
        <v>1393</v>
      </c>
      <c r="E87" s="59" t="s">
        <v>1504</v>
      </c>
      <c r="F87" s="175" t="s">
        <v>1282</v>
      </c>
      <c r="G87" s="60" t="s">
        <v>103</v>
      </c>
      <c r="H87" s="201" t="s">
        <v>71</v>
      </c>
      <c r="I87" s="60" t="s">
        <v>99</v>
      </c>
      <c r="J87" s="150">
        <v>599</v>
      </c>
      <c r="K87" s="150">
        <f t="shared" si="13"/>
        <v>41.930000000000064</v>
      </c>
      <c r="L87" s="150">
        <f t="shared" si="14"/>
        <v>640.93000000000006</v>
      </c>
      <c r="M87" s="150">
        <v>875.96</v>
      </c>
      <c r="N87" s="119"/>
      <c r="O87" s="219" t="s">
        <v>110</v>
      </c>
      <c r="P87" s="180"/>
      <c r="Q87" s="204">
        <f t="shared" si="9"/>
        <v>419.3</v>
      </c>
      <c r="R87" s="204">
        <f t="shared" si="10"/>
        <v>209.65</v>
      </c>
      <c r="S87" s="204">
        <f t="shared" si="11"/>
        <v>83.860000000000014</v>
      </c>
      <c r="T87" s="204">
        <f t="shared" si="12"/>
        <v>125.79000000000002</v>
      </c>
      <c r="V87" s="187"/>
      <c r="W87" s="187"/>
      <c r="X87" s="187"/>
      <c r="Y87" s="187"/>
      <c r="Z87" s="187"/>
      <c r="AA87" s="187"/>
      <c r="AB87" s="187"/>
    </row>
    <row r="88" spans="1:28" s="203" customFormat="1" ht="22.95" customHeight="1">
      <c r="A88" s="200">
        <v>86</v>
      </c>
      <c r="B88" s="174">
        <v>243728</v>
      </c>
      <c r="C88" s="59" t="s">
        <v>100</v>
      </c>
      <c r="D88" s="178" t="s">
        <v>1394</v>
      </c>
      <c r="E88" s="59" t="s">
        <v>1505</v>
      </c>
      <c r="F88" s="175" t="s">
        <v>1283</v>
      </c>
      <c r="G88" s="60" t="s">
        <v>103</v>
      </c>
      <c r="H88" s="201" t="s">
        <v>71</v>
      </c>
      <c r="I88" s="60" t="s">
        <v>104</v>
      </c>
      <c r="J88" s="150">
        <v>299</v>
      </c>
      <c r="K88" s="150">
        <f t="shared" si="13"/>
        <v>20.930000000000007</v>
      </c>
      <c r="L88" s="150">
        <f t="shared" si="14"/>
        <v>319.93</v>
      </c>
      <c r="M88" s="150">
        <v>426.58</v>
      </c>
      <c r="N88" s="119"/>
      <c r="O88" s="219" t="s">
        <v>110</v>
      </c>
      <c r="P88" s="180"/>
      <c r="Q88" s="204">
        <f t="shared" si="9"/>
        <v>209.3</v>
      </c>
      <c r="R88" s="204">
        <f t="shared" si="10"/>
        <v>104.65</v>
      </c>
      <c r="S88" s="204">
        <f t="shared" si="11"/>
        <v>41.860000000000014</v>
      </c>
      <c r="T88" s="204">
        <f t="shared" si="12"/>
        <v>62.79000000000002</v>
      </c>
      <c r="V88" s="187"/>
      <c r="W88" s="187"/>
      <c r="X88" s="187"/>
      <c r="Y88" s="187"/>
      <c r="Z88" s="187"/>
      <c r="AA88" s="187"/>
      <c r="AB88" s="187"/>
    </row>
    <row r="89" spans="1:28" s="203" customFormat="1" ht="22.95" customHeight="1">
      <c r="A89" s="200">
        <v>87</v>
      </c>
      <c r="B89" s="174">
        <v>243728</v>
      </c>
      <c r="C89" s="59" t="s">
        <v>100</v>
      </c>
      <c r="D89" s="178" t="s">
        <v>1395</v>
      </c>
      <c r="E89" s="59" t="s">
        <v>337</v>
      </c>
      <c r="F89" s="175" t="s">
        <v>1284</v>
      </c>
      <c r="G89" s="226" t="s">
        <v>103</v>
      </c>
      <c r="H89" s="201" t="s">
        <v>71</v>
      </c>
      <c r="I89" s="60" t="s">
        <v>104</v>
      </c>
      <c r="J89" s="150">
        <v>299</v>
      </c>
      <c r="K89" s="150">
        <f t="shared" si="13"/>
        <v>20.930000000000007</v>
      </c>
      <c r="L89" s="150">
        <f t="shared" si="14"/>
        <v>319.93</v>
      </c>
      <c r="M89" s="150">
        <v>426.58</v>
      </c>
      <c r="N89" s="119"/>
      <c r="O89" s="219" t="s">
        <v>91</v>
      </c>
      <c r="P89" s="180"/>
      <c r="Q89" s="204">
        <f t="shared" si="9"/>
        <v>209.3</v>
      </c>
      <c r="R89" s="204">
        <f t="shared" si="10"/>
        <v>104.65</v>
      </c>
      <c r="S89" s="204">
        <f t="shared" si="11"/>
        <v>41.860000000000014</v>
      </c>
      <c r="T89" s="204">
        <f t="shared" si="12"/>
        <v>62.79000000000002</v>
      </c>
      <c r="V89" s="187"/>
      <c r="W89" s="187"/>
      <c r="X89" s="187"/>
      <c r="Y89" s="187"/>
      <c r="Z89" s="187"/>
      <c r="AA89" s="187"/>
      <c r="AB89" s="187"/>
    </row>
    <row r="90" spans="1:28" s="203" customFormat="1" ht="22.95" customHeight="1">
      <c r="A90" s="200">
        <v>88</v>
      </c>
      <c r="B90" s="174">
        <v>243728</v>
      </c>
      <c r="C90" s="59" t="s">
        <v>100</v>
      </c>
      <c r="D90" s="178" t="s">
        <v>1396</v>
      </c>
      <c r="E90" s="59" t="s">
        <v>1506</v>
      </c>
      <c r="F90" s="175" t="s">
        <v>1285</v>
      </c>
      <c r="G90" s="226" t="s">
        <v>103</v>
      </c>
      <c r="H90" s="201" t="s">
        <v>71</v>
      </c>
      <c r="I90" s="60" t="s">
        <v>81</v>
      </c>
      <c r="J90" s="150">
        <v>399</v>
      </c>
      <c r="K90" s="150">
        <f t="shared" si="13"/>
        <v>27.930000000000007</v>
      </c>
      <c r="L90" s="150">
        <f t="shared" si="14"/>
        <v>426.93</v>
      </c>
      <c r="M90" s="150">
        <v>569.24</v>
      </c>
      <c r="N90" s="119"/>
      <c r="O90" s="219" t="s">
        <v>1549</v>
      </c>
      <c r="P90" s="180"/>
      <c r="Q90" s="204">
        <f t="shared" si="9"/>
        <v>279.3</v>
      </c>
      <c r="R90" s="204">
        <f t="shared" si="10"/>
        <v>139.65</v>
      </c>
      <c r="S90" s="204">
        <f t="shared" si="11"/>
        <v>55.860000000000014</v>
      </c>
      <c r="T90" s="204">
        <f t="shared" si="12"/>
        <v>83.79000000000002</v>
      </c>
      <c r="V90" s="187"/>
      <c r="W90" s="187"/>
      <c r="X90" s="187"/>
      <c r="Y90" s="187"/>
      <c r="Z90" s="187"/>
      <c r="AA90" s="187"/>
      <c r="AB90" s="187"/>
    </row>
    <row r="91" spans="1:28" s="203" customFormat="1" ht="22.95" customHeight="1">
      <c r="A91" s="200">
        <v>89</v>
      </c>
      <c r="B91" s="174">
        <v>243728</v>
      </c>
      <c r="C91" s="59" t="s">
        <v>100</v>
      </c>
      <c r="D91" s="178" t="s">
        <v>1397</v>
      </c>
      <c r="E91" s="59" t="s">
        <v>1507</v>
      </c>
      <c r="F91" s="175" t="s">
        <v>1286</v>
      </c>
      <c r="G91" s="226" t="s">
        <v>103</v>
      </c>
      <c r="H91" s="201" t="s">
        <v>71</v>
      </c>
      <c r="I91" s="60" t="s">
        <v>104</v>
      </c>
      <c r="J91" s="150">
        <v>299</v>
      </c>
      <c r="K91" s="150">
        <f t="shared" si="13"/>
        <v>20.930000000000007</v>
      </c>
      <c r="L91" s="150">
        <f t="shared" si="14"/>
        <v>319.93</v>
      </c>
      <c r="M91" s="150">
        <v>426.58</v>
      </c>
      <c r="N91" s="119"/>
      <c r="O91" s="219" t="s">
        <v>110</v>
      </c>
      <c r="P91" s="180"/>
      <c r="Q91" s="204">
        <f t="shared" si="9"/>
        <v>209.3</v>
      </c>
      <c r="R91" s="204">
        <f t="shared" si="10"/>
        <v>104.65</v>
      </c>
      <c r="S91" s="204">
        <f t="shared" si="11"/>
        <v>41.860000000000014</v>
      </c>
      <c r="T91" s="204">
        <f t="shared" si="12"/>
        <v>62.79000000000002</v>
      </c>
      <c r="V91" s="187"/>
      <c r="W91" s="187"/>
      <c r="X91" s="187"/>
      <c r="Y91" s="187"/>
      <c r="Z91" s="187"/>
      <c r="AA91" s="187"/>
      <c r="AB91" s="187"/>
    </row>
    <row r="92" spans="1:28" s="203" customFormat="1" ht="22.95" customHeight="1">
      <c r="A92" s="200">
        <v>90</v>
      </c>
      <c r="B92" s="174">
        <v>243729</v>
      </c>
      <c r="C92" s="59" t="s">
        <v>68</v>
      </c>
      <c r="D92" s="178" t="s">
        <v>1398</v>
      </c>
      <c r="E92" s="59" t="s">
        <v>1508</v>
      </c>
      <c r="F92" s="175" t="s">
        <v>1287</v>
      </c>
      <c r="G92" s="60" t="s">
        <v>498</v>
      </c>
      <c r="H92" s="201" t="s">
        <v>71</v>
      </c>
      <c r="I92" s="60" t="s">
        <v>72</v>
      </c>
      <c r="J92" s="150">
        <v>399</v>
      </c>
      <c r="K92" s="150">
        <f t="shared" si="13"/>
        <v>27.930000000000007</v>
      </c>
      <c r="L92" s="150">
        <f t="shared" si="14"/>
        <v>426.93</v>
      </c>
      <c r="M92" s="150">
        <v>555.01</v>
      </c>
      <c r="N92" s="119"/>
      <c r="O92" s="219" t="s">
        <v>23</v>
      </c>
      <c r="P92" s="180"/>
      <c r="Q92" s="204">
        <f t="shared" si="9"/>
        <v>279.3</v>
      </c>
      <c r="R92" s="204">
        <f t="shared" si="10"/>
        <v>139.65</v>
      </c>
      <c r="S92" s="204">
        <f t="shared" si="11"/>
        <v>55.860000000000014</v>
      </c>
      <c r="T92" s="204">
        <f t="shared" si="12"/>
        <v>83.79000000000002</v>
      </c>
      <c r="V92" s="187"/>
      <c r="W92" s="187"/>
      <c r="X92" s="187"/>
      <c r="Y92" s="187"/>
      <c r="Z92" s="187"/>
      <c r="AA92" s="187"/>
      <c r="AB92" s="187"/>
    </row>
    <row r="93" spans="1:28" s="203" customFormat="1" ht="22.95" customHeight="1">
      <c r="A93" s="200">
        <v>91</v>
      </c>
      <c r="B93" s="174">
        <v>243730</v>
      </c>
      <c r="C93" s="59" t="s">
        <v>100</v>
      </c>
      <c r="D93" s="178" t="s">
        <v>1399</v>
      </c>
      <c r="E93" s="59" t="s">
        <v>1509</v>
      </c>
      <c r="F93" s="175" t="s">
        <v>1288</v>
      </c>
      <c r="G93" s="183" t="s">
        <v>103</v>
      </c>
      <c r="H93" s="201" t="s">
        <v>71</v>
      </c>
      <c r="I93" s="60" t="s">
        <v>104</v>
      </c>
      <c r="J93" s="150">
        <v>299</v>
      </c>
      <c r="K93" s="150">
        <f t="shared" si="13"/>
        <v>20.930000000000007</v>
      </c>
      <c r="L93" s="150">
        <f t="shared" si="14"/>
        <v>319.93</v>
      </c>
      <c r="M93" s="150">
        <v>405.26</v>
      </c>
      <c r="N93" s="119"/>
      <c r="O93" s="219" t="s">
        <v>91</v>
      </c>
      <c r="P93" s="180"/>
      <c r="Q93" s="204">
        <f t="shared" si="9"/>
        <v>209.3</v>
      </c>
      <c r="R93" s="204">
        <f t="shared" si="10"/>
        <v>104.65</v>
      </c>
      <c r="S93" s="204">
        <f t="shared" si="11"/>
        <v>41.860000000000014</v>
      </c>
      <c r="T93" s="204">
        <f t="shared" si="12"/>
        <v>62.79000000000002</v>
      </c>
      <c r="V93" s="187"/>
      <c r="W93" s="187"/>
      <c r="X93" s="187"/>
      <c r="Y93" s="187"/>
      <c r="Z93" s="187"/>
      <c r="AA93" s="187"/>
      <c r="AB93" s="187"/>
    </row>
    <row r="94" spans="1:28" s="203" customFormat="1" ht="22.95" customHeight="1">
      <c r="A94" s="200">
        <v>92</v>
      </c>
      <c r="B94" s="174">
        <v>243730</v>
      </c>
      <c r="C94" s="59" t="s">
        <v>100</v>
      </c>
      <c r="D94" s="178" t="s">
        <v>1400</v>
      </c>
      <c r="E94" s="59" t="s">
        <v>1509</v>
      </c>
      <c r="F94" s="175" t="s">
        <v>1289</v>
      </c>
      <c r="G94" s="183" t="s">
        <v>103</v>
      </c>
      <c r="H94" s="201" t="s">
        <v>71</v>
      </c>
      <c r="I94" s="60" t="s">
        <v>104</v>
      </c>
      <c r="J94" s="150">
        <v>299</v>
      </c>
      <c r="K94" s="150">
        <f t="shared" si="13"/>
        <v>20.930000000000007</v>
      </c>
      <c r="L94" s="150">
        <f t="shared" si="14"/>
        <v>319.93</v>
      </c>
      <c r="M94" s="150">
        <v>405.26</v>
      </c>
      <c r="N94" s="119"/>
      <c r="O94" s="219" t="s">
        <v>91</v>
      </c>
      <c r="P94" s="180"/>
      <c r="Q94" s="204">
        <f t="shared" si="9"/>
        <v>209.3</v>
      </c>
      <c r="R94" s="204">
        <f t="shared" si="10"/>
        <v>104.65</v>
      </c>
      <c r="S94" s="204">
        <f t="shared" si="11"/>
        <v>41.860000000000014</v>
      </c>
      <c r="T94" s="204">
        <f t="shared" si="12"/>
        <v>62.79000000000002</v>
      </c>
      <c r="V94" s="187"/>
      <c r="W94" s="187"/>
      <c r="X94" s="187"/>
      <c r="Y94" s="187"/>
      <c r="Z94" s="187"/>
      <c r="AA94" s="187"/>
      <c r="AB94" s="187"/>
    </row>
    <row r="95" spans="1:28" s="203" customFormat="1" ht="22.95" customHeight="1">
      <c r="A95" s="200">
        <v>93</v>
      </c>
      <c r="B95" s="174">
        <v>243730</v>
      </c>
      <c r="C95" s="59" t="s">
        <v>100</v>
      </c>
      <c r="D95" s="178" t="s">
        <v>1401</v>
      </c>
      <c r="E95" s="59" t="s">
        <v>1510</v>
      </c>
      <c r="F95" s="175" t="s">
        <v>1290</v>
      </c>
      <c r="G95" s="183" t="s">
        <v>103</v>
      </c>
      <c r="H95" s="201" t="s">
        <v>71</v>
      </c>
      <c r="I95" s="60" t="s">
        <v>104</v>
      </c>
      <c r="J95" s="150">
        <v>299</v>
      </c>
      <c r="K95" s="150">
        <f t="shared" si="13"/>
        <v>20.930000000000007</v>
      </c>
      <c r="L95" s="150">
        <f t="shared" si="14"/>
        <v>319.93</v>
      </c>
      <c r="M95" s="150">
        <v>405.26</v>
      </c>
      <c r="N95" s="119"/>
      <c r="O95" s="219" t="s">
        <v>91</v>
      </c>
      <c r="P95" s="180"/>
      <c r="Q95" s="204">
        <f t="shared" ref="Q95:Q125" si="15">J95*70/100</f>
        <v>209.3</v>
      </c>
      <c r="R95" s="204">
        <f t="shared" ref="R95:R125" si="16">Q95-(Q95*50/100)</f>
        <v>104.65</v>
      </c>
      <c r="S95" s="204">
        <f t="shared" ref="S95:S125" si="17">Q95-(Q95*80/100)</f>
        <v>41.860000000000014</v>
      </c>
      <c r="T95" s="204">
        <f t="shared" ref="T95:T125" si="18">Q95-(Q95*70/100)</f>
        <v>62.79000000000002</v>
      </c>
      <c r="V95" s="187"/>
      <c r="W95" s="187"/>
      <c r="X95" s="187"/>
      <c r="Y95" s="187"/>
      <c r="Z95" s="187"/>
      <c r="AA95" s="187"/>
      <c r="AB95" s="187"/>
    </row>
    <row r="96" spans="1:28" s="203" customFormat="1" ht="22.95" customHeight="1">
      <c r="A96" s="200">
        <v>94</v>
      </c>
      <c r="B96" s="174">
        <v>243731</v>
      </c>
      <c r="C96" s="59" t="s">
        <v>100</v>
      </c>
      <c r="D96" s="178" t="s">
        <v>1402</v>
      </c>
      <c r="E96" s="59" t="s">
        <v>1511</v>
      </c>
      <c r="F96" s="175" t="s">
        <v>1291</v>
      </c>
      <c r="G96" s="183" t="s">
        <v>103</v>
      </c>
      <c r="H96" s="201" t="s">
        <v>71</v>
      </c>
      <c r="I96" s="60" t="s">
        <v>81</v>
      </c>
      <c r="J96" s="150">
        <v>399</v>
      </c>
      <c r="K96" s="150">
        <f t="shared" si="13"/>
        <v>27.930000000000007</v>
      </c>
      <c r="L96" s="150">
        <f t="shared" si="14"/>
        <v>426.93</v>
      </c>
      <c r="M96" s="150">
        <v>526.54999999999995</v>
      </c>
      <c r="N96" s="119"/>
      <c r="O96" s="219" t="s">
        <v>91</v>
      </c>
      <c r="P96" s="180"/>
      <c r="Q96" s="204">
        <f t="shared" si="15"/>
        <v>279.3</v>
      </c>
      <c r="R96" s="204">
        <f t="shared" si="16"/>
        <v>139.65</v>
      </c>
      <c r="S96" s="204">
        <f t="shared" si="17"/>
        <v>55.860000000000014</v>
      </c>
      <c r="T96" s="204">
        <f t="shared" si="18"/>
        <v>83.79000000000002</v>
      </c>
      <c r="V96" s="187"/>
      <c r="W96" s="187"/>
      <c r="X96" s="187"/>
      <c r="Y96" s="187"/>
      <c r="Z96" s="187"/>
      <c r="AA96" s="187"/>
      <c r="AB96" s="187"/>
    </row>
    <row r="97" spans="1:28" s="203" customFormat="1" ht="22.95" customHeight="1">
      <c r="A97" s="200">
        <v>95</v>
      </c>
      <c r="B97" s="174">
        <v>243731</v>
      </c>
      <c r="C97" s="59" t="s">
        <v>100</v>
      </c>
      <c r="D97" s="178" t="s">
        <v>1403</v>
      </c>
      <c r="E97" s="59" t="s">
        <v>1512</v>
      </c>
      <c r="F97" s="175" t="s">
        <v>1292</v>
      </c>
      <c r="G97" s="183" t="s">
        <v>103</v>
      </c>
      <c r="H97" s="201" t="s">
        <v>71</v>
      </c>
      <c r="I97" s="60" t="s">
        <v>104</v>
      </c>
      <c r="J97" s="150">
        <v>299</v>
      </c>
      <c r="K97" s="150">
        <f t="shared" si="13"/>
        <v>20.930000000000007</v>
      </c>
      <c r="L97" s="150">
        <f t="shared" si="14"/>
        <v>319.93</v>
      </c>
      <c r="M97" s="150">
        <v>394.59</v>
      </c>
      <c r="N97" s="119"/>
      <c r="O97" s="219" t="s">
        <v>91</v>
      </c>
      <c r="P97" s="180"/>
      <c r="Q97" s="204">
        <f t="shared" si="15"/>
        <v>209.3</v>
      </c>
      <c r="R97" s="204">
        <f t="shared" si="16"/>
        <v>104.65</v>
      </c>
      <c r="S97" s="204">
        <f t="shared" si="17"/>
        <v>41.860000000000014</v>
      </c>
      <c r="T97" s="204">
        <f t="shared" si="18"/>
        <v>62.79000000000002</v>
      </c>
      <c r="V97" s="187"/>
      <c r="W97" s="187"/>
      <c r="X97" s="187"/>
      <c r="Y97" s="187"/>
      <c r="Z97" s="187"/>
      <c r="AA97" s="187"/>
      <c r="AB97" s="187"/>
    </row>
    <row r="98" spans="1:28" s="203" customFormat="1" ht="22.95" customHeight="1">
      <c r="A98" s="200">
        <v>96</v>
      </c>
      <c r="B98" s="174">
        <v>243731</v>
      </c>
      <c r="C98" s="59" t="s">
        <v>82</v>
      </c>
      <c r="D98" s="178" t="s">
        <v>1404</v>
      </c>
      <c r="E98" s="59" t="s">
        <v>1513</v>
      </c>
      <c r="F98" s="175" t="s">
        <v>1293</v>
      </c>
      <c r="G98" s="60" t="s">
        <v>1550</v>
      </c>
      <c r="H98" s="201" t="s">
        <v>71</v>
      </c>
      <c r="I98" s="60" t="s">
        <v>72</v>
      </c>
      <c r="J98" s="150">
        <v>399</v>
      </c>
      <c r="K98" s="150">
        <f t="shared" si="13"/>
        <v>27.930000000000007</v>
      </c>
      <c r="L98" s="150">
        <f t="shared" si="14"/>
        <v>426.93</v>
      </c>
      <c r="M98" s="150">
        <v>527</v>
      </c>
      <c r="N98" s="119"/>
      <c r="O98" s="219" t="s">
        <v>91</v>
      </c>
      <c r="P98" s="180"/>
      <c r="Q98" s="204">
        <f t="shared" si="15"/>
        <v>279.3</v>
      </c>
      <c r="R98" s="204">
        <f t="shared" si="16"/>
        <v>139.65</v>
      </c>
      <c r="S98" s="204">
        <f t="shared" si="17"/>
        <v>55.860000000000014</v>
      </c>
      <c r="T98" s="204">
        <f t="shared" si="18"/>
        <v>83.79000000000002</v>
      </c>
      <c r="V98" s="187"/>
      <c r="W98" s="187"/>
      <c r="X98" s="187"/>
      <c r="Y98" s="187"/>
      <c r="Z98" s="187"/>
      <c r="AA98" s="187"/>
      <c r="AB98" s="187"/>
    </row>
    <row r="99" spans="1:28" s="203" customFormat="1" ht="22.95" customHeight="1">
      <c r="A99" s="200">
        <v>97</v>
      </c>
      <c r="B99" s="174">
        <v>243731</v>
      </c>
      <c r="C99" s="59" t="s">
        <v>100</v>
      </c>
      <c r="D99" s="178" t="s">
        <v>1405</v>
      </c>
      <c r="E99" s="59" t="s">
        <v>1514</v>
      </c>
      <c r="F99" s="175" t="s">
        <v>1294</v>
      </c>
      <c r="G99" s="183" t="s">
        <v>103</v>
      </c>
      <c r="H99" s="201" t="s">
        <v>71</v>
      </c>
      <c r="I99" s="60" t="s">
        <v>81</v>
      </c>
      <c r="J99" s="150">
        <v>399</v>
      </c>
      <c r="K99" s="150">
        <f t="shared" si="13"/>
        <v>27.930000000000007</v>
      </c>
      <c r="L99" s="150">
        <f t="shared" si="14"/>
        <v>426.93</v>
      </c>
      <c r="M99" s="150">
        <v>526.54999999999995</v>
      </c>
      <c r="N99" s="119"/>
      <c r="O99" s="219" t="s">
        <v>91</v>
      </c>
      <c r="P99" s="180"/>
      <c r="Q99" s="204">
        <f t="shared" si="15"/>
        <v>279.3</v>
      </c>
      <c r="R99" s="204">
        <f t="shared" si="16"/>
        <v>139.65</v>
      </c>
      <c r="S99" s="204">
        <f t="shared" si="17"/>
        <v>55.860000000000014</v>
      </c>
      <c r="T99" s="204">
        <f t="shared" si="18"/>
        <v>83.79000000000002</v>
      </c>
      <c r="V99" s="187"/>
      <c r="W99" s="187"/>
      <c r="X99" s="187"/>
      <c r="Y99" s="187"/>
      <c r="Z99" s="187"/>
      <c r="AA99" s="187"/>
      <c r="AB99" s="187"/>
    </row>
    <row r="100" spans="1:28" s="203" customFormat="1" ht="22.95" customHeight="1">
      <c r="A100" s="200">
        <v>98</v>
      </c>
      <c r="B100" s="174">
        <v>243732</v>
      </c>
      <c r="C100" s="59" t="s">
        <v>100</v>
      </c>
      <c r="D100" s="178" t="s">
        <v>1406</v>
      </c>
      <c r="E100" s="59" t="s">
        <v>1515</v>
      </c>
      <c r="F100" s="175" t="s">
        <v>1295</v>
      </c>
      <c r="G100" s="183" t="s">
        <v>103</v>
      </c>
      <c r="H100" s="201" t="s">
        <v>71</v>
      </c>
      <c r="I100" s="60" t="s">
        <v>104</v>
      </c>
      <c r="J100" s="150">
        <v>299</v>
      </c>
      <c r="K100" s="150">
        <f t="shared" si="13"/>
        <v>20.930000000000007</v>
      </c>
      <c r="L100" s="150">
        <f t="shared" si="14"/>
        <v>319.93</v>
      </c>
      <c r="M100" s="150">
        <v>384</v>
      </c>
      <c r="N100" s="119"/>
      <c r="O100" s="219" t="s">
        <v>23</v>
      </c>
      <c r="P100" s="180"/>
      <c r="Q100" s="204">
        <f t="shared" si="15"/>
        <v>209.3</v>
      </c>
      <c r="R100" s="204">
        <f t="shared" si="16"/>
        <v>104.65</v>
      </c>
      <c r="S100" s="204">
        <f t="shared" si="17"/>
        <v>41.860000000000014</v>
      </c>
      <c r="T100" s="204">
        <f t="shared" si="18"/>
        <v>62.79000000000002</v>
      </c>
      <c r="V100" s="187"/>
      <c r="W100" s="187"/>
      <c r="X100" s="187"/>
      <c r="Y100" s="187"/>
      <c r="Z100" s="187"/>
      <c r="AA100" s="187"/>
      <c r="AB100" s="187"/>
    </row>
    <row r="101" spans="1:28" s="203" customFormat="1" ht="22.95" customHeight="1">
      <c r="A101" s="200">
        <v>99</v>
      </c>
      <c r="B101" s="174">
        <v>243733</v>
      </c>
      <c r="C101" s="59" t="s">
        <v>100</v>
      </c>
      <c r="D101" s="178" t="s">
        <v>1407</v>
      </c>
      <c r="E101" s="59" t="s">
        <v>1516</v>
      </c>
      <c r="F101" s="175" t="s">
        <v>1296</v>
      </c>
      <c r="G101" s="183" t="s">
        <v>103</v>
      </c>
      <c r="H101" s="201" t="s">
        <v>71</v>
      </c>
      <c r="I101" s="60" t="s">
        <v>81</v>
      </c>
      <c r="J101" s="150">
        <v>399</v>
      </c>
      <c r="K101" s="150">
        <f t="shared" si="13"/>
        <v>27.930000000000007</v>
      </c>
      <c r="L101" s="150">
        <f t="shared" si="14"/>
        <v>426.93</v>
      </c>
      <c r="M101" s="150">
        <v>533.92999999999995</v>
      </c>
      <c r="N101" s="119"/>
      <c r="O101" s="219" t="s">
        <v>91</v>
      </c>
      <c r="P101" s="180"/>
      <c r="Q101" s="204">
        <f t="shared" si="15"/>
        <v>279.3</v>
      </c>
      <c r="R101" s="204">
        <f t="shared" si="16"/>
        <v>139.65</v>
      </c>
      <c r="S101" s="204">
        <f t="shared" si="17"/>
        <v>55.860000000000014</v>
      </c>
      <c r="T101" s="204">
        <f t="shared" si="18"/>
        <v>83.79000000000002</v>
      </c>
      <c r="V101" s="187"/>
      <c r="W101" s="187"/>
      <c r="X101" s="187"/>
      <c r="Y101" s="187"/>
      <c r="Z101" s="187"/>
      <c r="AA101" s="187"/>
      <c r="AB101" s="187"/>
    </row>
    <row r="102" spans="1:28" s="203" customFormat="1" ht="22.95" customHeight="1">
      <c r="A102" s="200">
        <v>100</v>
      </c>
      <c r="B102" s="174">
        <v>243733</v>
      </c>
      <c r="C102" s="59" t="s">
        <v>100</v>
      </c>
      <c r="D102" s="178" t="s">
        <v>1408</v>
      </c>
      <c r="E102" s="59" t="s">
        <v>1517</v>
      </c>
      <c r="F102" s="175" t="s">
        <v>1297</v>
      </c>
      <c r="G102" s="183" t="s">
        <v>103</v>
      </c>
      <c r="H102" s="201" t="s">
        <v>71</v>
      </c>
      <c r="I102" s="60" t="s">
        <v>104</v>
      </c>
      <c r="J102" s="150">
        <v>299</v>
      </c>
      <c r="K102" s="150">
        <f t="shared" si="13"/>
        <v>20.930000000000007</v>
      </c>
      <c r="L102" s="150">
        <f t="shared" si="14"/>
        <v>319.93</v>
      </c>
      <c r="M102" s="150">
        <v>319.93</v>
      </c>
      <c r="N102" s="119"/>
      <c r="O102" s="219" t="s">
        <v>91</v>
      </c>
      <c r="P102" s="180"/>
      <c r="Q102" s="204">
        <f t="shared" si="15"/>
        <v>209.3</v>
      </c>
      <c r="R102" s="204">
        <f t="shared" si="16"/>
        <v>104.65</v>
      </c>
      <c r="S102" s="204">
        <f t="shared" si="17"/>
        <v>41.860000000000014</v>
      </c>
      <c r="T102" s="204">
        <f t="shared" si="18"/>
        <v>62.79000000000002</v>
      </c>
      <c r="V102" s="187"/>
      <c r="W102" s="187"/>
      <c r="X102" s="187"/>
      <c r="Y102" s="187"/>
      <c r="Z102" s="187"/>
      <c r="AA102" s="187"/>
      <c r="AB102" s="187"/>
    </row>
    <row r="103" spans="1:28" s="203" customFormat="1" ht="22.95" customHeight="1">
      <c r="A103" s="200">
        <v>101</v>
      </c>
      <c r="B103" s="174">
        <v>243733</v>
      </c>
      <c r="C103" s="59" t="s">
        <v>100</v>
      </c>
      <c r="D103" s="178" t="s">
        <v>1409</v>
      </c>
      <c r="E103" s="59" t="s">
        <v>306</v>
      </c>
      <c r="F103" s="175" t="s">
        <v>1298</v>
      </c>
      <c r="G103" s="183" t="s">
        <v>103</v>
      </c>
      <c r="H103" s="201" t="s">
        <v>71</v>
      </c>
      <c r="I103" s="60" t="s">
        <v>104</v>
      </c>
      <c r="J103" s="150">
        <v>299</v>
      </c>
      <c r="K103" s="150">
        <f t="shared" si="13"/>
        <v>20.930000000000007</v>
      </c>
      <c r="L103" s="150">
        <f t="shared" si="14"/>
        <v>319.93</v>
      </c>
      <c r="M103" s="150">
        <v>311</v>
      </c>
      <c r="N103" s="119"/>
      <c r="O103" s="219" t="s">
        <v>91</v>
      </c>
      <c r="P103" s="180"/>
      <c r="Q103" s="204">
        <f t="shared" si="15"/>
        <v>209.3</v>
      </c>
      <c r="R103" s="204">
        <f t="shared" si="16"/>
        <v>104.65</v>
      </c>
      <c r="S103" s="204">
        <f t="shared" si="17"/>
        <v>41.860000000000014</v>
      </c>
      <c r="T103" s="204">
        <f t="shared" si="18"/>
        <v>62.79000000000002</v>
      </c>
      <c r="V103" s="187"/>
      <c r="W103" s="187"/>
      <c r="X103" s="187"/>
      <c r="Y103" s="187"/>
      <c r="Z103" s="187"/>
      <c r="AA103" s="187"/>
      <c r="AB103" s="187"/>
    </row>
    <row r="104" spans="1:28" s="203" customFormat="1" ht="22.95" customHeight="1">
      <c r="A104" s="200">
        <v>102</v>
      </c>
      <c r="B104" s="174">
        <v>243734</v>
      </c>
      <c r="C104" s="59" t="s">
        <v>100</v>
      </c>
      <c r="D104" s="178" t="s">
        <v>1410</v>
      </c>
      <c r="E104" s="59" t="s">
        <v>1518</v>
      </c>
      <c r="F104" s="175" t="s">
        <v>1299</v>
      </c>
      <c r="G104" s="183" t="s">
        <v>103</v>
      </c>
      <c r="H104" s="201" t="s">
        <v>71</v>
      </c>
      <c r="I104" s="60" t="s">
        <v>81</v>
      </c>
      <c r="J104" s="150">
        <v>399</v>
      </c>
      <c r="K104" s="150">
        <f t="shared" si="13"/>
        <v>27.930000000000007</v>
      </c>
      <c r="L104" s="150">
        <f t="shared" si="14"/>
        <v>426.93</v>
      </c>
      <c r="M104" s="150">
        <v>426.93</v>
      </c>
      <c r="N104" s="119"/>
      <c r="O104" s="219" t="s">
        <v>91</v>
      </c>
      <c r="P104" s="180"/>
      <c r="Q104" s="204">
        <f t="shared" si="15"/>
        <v>279.3</v>
      </c>
      <c r="R104" s="204">
        <f t="shared" si="16"/>
        <v>139.65</v>
      </c>
      <c r="S104" s="204">
        <f t="shared" si="17"/>
        <v>55.860000000000014</v>
      </c>
      <c r="T104" s="204">
        <f t="shared" si="18"/>
        <v>83.79000000000002</v>
      </c>
      <c r="V104" s="187"/>
      <c r="W104" s="187"/>
      <c r="X104" s="187"/>
      <c r="Y104" s="187"/>
      <c r="Z104" s="187"/>
      <c r="AA104" s="187"/>
      <c r="AB104" s="187"/>
    </row>
    <row r="105" spans="1:28" s="203" customFormat="1" ht="22.95" customHeight="1">
      <c r="A105" s="200">
        <v>103</v>
      </c>
      <c r="B105" s="174">
        <v>243734</v>
      </c>
      <c r="C105" s="59" t="s">
        <v>100</v>
      </c>
      <c r="D105" s="178" t="s">
        <v>1411</v>
      </c>
      <c r="E105" s="59" t="s">
        <v>1519</v>
      </c>
      <c r="F105" s="175" t="s">
        <v>1300</v>
      </c>
      <c r="G105" s="183" t="s">
        <v>103</v>
      </c>
      <c r="H105" s="201" t="s">
        <v>71</v>
      </c>
      <c r="I105" s="60" t="s">
        <v>99</v>
      </c>
      <c r="J105" s="150">
        <v>399</v>
      </c>
      <c r="K105" s="150">
        <f t="shared" si="13"/>
        <v>27.930000000000007</v>
      </c>
      <c r="L105" s="150">
        <f t="shared" si="14"/>
        <v>426.93</v>
      </c>
      <c r="M105" s="150">
        <v>427</v>
      </c>
      <c r="N105" s="119"/>
      <c r="O105" s="219" t="s">
        <v>91</v>
      </c>
      <c r="P105" s="180"/>
      <c r="Q105" s="204">
        <f t="shared" si="15"/>
        <v>279.3</v>
      </c>
      <c r="R105" s="204">
        <f t="shared" si="16"/>
        <v>139.65</v>
      </c>
      <c r="S105" s="204">
        <f t="shared" si="17"/>
        <v>55.860000000000014</v>
      </c>
      <c r="T105" s="204">
        <f t="shared" si="18"/>
        <v>83.79000000000002</v>
      </c>
      <c r="V105" s="187"/>
      <c r="W105" s="187"/>
      <c r="X105" s="187"/>
      <c r="Y105" s="187"/>
      <c r="Z105" s="187"/>
      <c r="AA105" s="187"/>
      <c r="AB105" s="187"/>
    </row>
    <row r="106" spans="1:28" s="203" customFormat="1" ht="22.95" customHeight="1">
      <c r="A106" s="200">
        <v>104</v>
      </c>
      <c r="B106" s="174">
        <v>243734</v>
      </c>
      <c r="C106" s="59" t="s">
        <v>260</v>
      </c>
      <c r="D106" s="178" t="s">
        <v>1412</v>
      </c>
      <c r="E106" s="59" t="s">
        <v>1520</v>
      </c>
      <c r="F106" s="175" t="s">
        <v>1301</v>
      </c>
      <c r="G106" s="60" t="s">
        <v>1551</v>
      </c>
      <c r="H106" s="201" t="s">
        <v>71</v>
      </c>
      <c r="I106" s="60" t="s">
        <v>72</v>
      </c>
      <c r="J106" s="150">
        <v>299</v>
      </c>
      <c r="K106" s="150">
        <f t="shared" si="13"/>
        <v>20.930000000000007</v>
      </c>
      <c r="L106" s="150">
        <f t="shared" si="14"/>
        <v>319.93</v>
      </c>
      <c r="M106" s="150">
        <v>320</v>
      </c>
      <c r="N106" s="119"/>
      <c r="O106" s="227" t="s">
        <v>489</v>
      </c>
      <c r="P106" s="180"/>
      <c r="Q106" s="204">
        <f t="shared" si="15"/>
        <v>209.3</v>
      </c>
      <c r="R106" s="204">
        <f t="shared" si="16"/>
        <v>104.65</v>
      </c>
      <c r="S106" s="204">
        <f t="shared" si="17"/>
        <v>41.860000000000014</v>
      </c>
      <c r="T106" s="204">
        <f t="shared" si="18"/>
        <v>62.79000000000002</v>
      </c>
      <c r="V106" s="187"/>
      <c r="W106" s="187"/>
      <c r="X106" s="187"/>
      <c r="Y106" s="187"/>
      <c r="Z106" s="187"/>
      <c r="AA106" s="187"/>
      <c r="AB106" s="187"/>
    </row>
    <row r="107" spans="1:28" s="203" customFormat="1" ht="22.95" customHeight="1">
      <c r="A107" s="200">
        <v>105</v>
      </c>
      <c r="B107" s="174">
        <v>243734</v>
      </c>
      <c r="C107" s="59" t="s">
        <v>264</v>
      </c>
      <c r="D107" s="178" t="s">
        <v>1413</v>
      </c>
      <c r="E107" s="59" t="s">
        <v>994</v>
      </c>
      <c r="F107" s="175" t="s">
        <v>1302</v>
      </c>
      <c r="G107" s="60" t="s">
        <v>1544</v>
      </c>
      <c r="H107" s="201" t="s">
        <v>71</v>
      </c>
      <c r="I107" s="60" t="s">
        <v>72</v>
      </c>
      <c r="J107" s="150">
        <v>299</v>
      </c>
      <c r="K107" s="150">
        <f t="shared" si="13"/>
        <v>20.930000000000007</v>
      </c>
      <c r="L107" s="150">
        <f t="shared" si="14"/>
        <v>319.93</v>
      </c>
      <c r="M107" s="150">
        <v>320</v>
      </c>
      <c r="N107" s="119"/>
      <c r="O107" s="219" t="s">
        <v>23</v>
      </c>
      <c r="P107" s="180"/>
      <c r="Q107" s="204">
        <f t="shared" si="15"/>
        <v>209.3</v>
      </c>
      <c r="R107" s="204">
        <f t="shared" si="16"/>
        <v>104.65</v>
      </c>
      <c r="S107" s="204">
        <f t="shared" si="17"/>
        <v>41.860000000000014</v>
      </c>
      <c r="T107" s="204">
        <f t="shared" si="18"/>
        <v>62.79000000000002</v>
      </c>
      <c r="V107" s="187"/>
      <c r="W107" s="187"/>
      <c r="X107" s="187"/>
      <c r="Y107" s="187"/>
      <c r="Z107" s="187"/>
      <c r="AA107" s="187"/>
      <c r="AB107" s="187"/>
    </row>
    <row r="108" spans="1:28" s="203" customFormat="1" ht="22.95" customHeight="1">
      <c r="A108" s="200">
        <v>107</v>
      </c>
      <c r="B108" s="174">
        <v>243735</v>
      </c>
      <c r="C108" s="59" t="s">
        <v>264</v>
      </c>
      <c r="D108" s="178" t="s">
        <v>1414</v>
      </c>
      <c r="E108" s="59" t="s">
        <v>1521</v>
      </c>
      <c r="F108" s="175" t="s">
        <v>1303</v>
      </c>
      <c r="G108" s="60" t="s">
        <v>1552</v>
      </c>
      <c r="H108" s="201" t="s">
        <v>86</v>
      </c>
      <c r="I108" s="60" t="s">
        <v>87</v>
      </c>
      <c r="J108" s="150">
        <v>399</v>
      </c>
      <c r="K108" s="150">
        <f t="shared" si="13"/>
        <v>27.930000000000007</v>
      </c>
      <c r="L108" s="150">
        <f t="shared" si="14"/>
        <v>426.93</v>
      </c>
      <c r="M108" s="150">
        <v>426.93</v>
      </c>
      <c r="N108" s="119"/>
      <c r="O108" s="227" t="s">
        <v>489</v>
      </c>
      <c r="P108" s="180"/>
      <c r="Q108" s="204">
        <f t="shared" si="15"/>
        <v>279.3</v>
      </c>
      <c r="R108" s="204">
        <f t="shared" si="16"/>
        <v>139.65</v>
      </c>
      <c r="S108" s="204">
        <f t="shared" si="17"/>
        <v>55.860000000000014</v>
      </c>
      <c r="T108" s="204">
        <f t="shared" si="18"/>
        <v>83.79000000000002</v>
      </c>
      <c r="V108" s="187"/>
      <c r="W108" s="187"/>
      <c r="X108" s="187"/>
      <c r="Y108" s="187"/>
      <c r="Z108" s="187"/>
      <c r="AA108" s="187"/>
      <c r="AB108" s="187"/>
    </row>
    <row r="109" spans="1:28" s="203" customFormat="1" ht="22.95" customHeight="1">
      <c r="A109" s="200">
        <v>108</v>
      </c>
      <c r="B109" s="174">
        <v>243735</v>
      </c>
      <c r="C109" s="59" t="s">
        <v>100</v>
      </c>
      <c r="D109" s="178" t="s">
        <v>1415</v>
      </c>
      <c r="E109" s="59" t="s">
        <v>1522</v>
      </c>
      <c r="F109" s="175" t="s">
        <v>1304</v>
      </c>
      <c r="G109" s="60" t="s">
        <v>503</v>
      </c>
      <c r="H109" s="201" t="s">
        <v>71</v>
      </c>
      <c r="I109" s="60" t="s">
        <v>104</v>
      </c>
      <c r="J109" s="150">
        <v>299</v>
      </c>
      <c r="K109" s="150">
        <f t="shared" si="13"/>
        <v>20.930000000000007</v>
      </c>
      <c r="L109" s="150">
        <f t="shared" si="14"/>
        <v>319.93</v>
      </c>
      <c r="M109" s="150">
        <v>319.93</v>
      </c>
      <c r="N109" s="119"/>
      <c r="O109" s="219" t="s">
        <v>91</v>
      </c>
      <c r="P109" s="180"/>
      <c r="Q109" s="204">
        <f t="shared" si="15"/>
        <v>209.3</v>
      </c>
      <c r="R109" s="204">
        <f t="shared" si="16"/>
        <v>104.65</v>
      </c>
      <c r="S109" s="204">
        <f t="shared" si="17"/>
        <v>41.860000000000014</v>
      </c>
      <c r="T109" s="204">
        <f t="shared" si="18"/>
        <v>62.79000000000002</v>
      </c>
      <c r="V109" s="187"/>
      <c r="W109" s="187"/>
      <c r="X109" s="187"/>
      <c r="Y109" s="187"/>
      <c r="Z109" s="187"/>
      <c r="AA109" s="187"/>
      <c r="AB109" s="187"/>
    </row>
    <row r="110" spans="1:28" s="203" customFormat="1" ht="22.95" customHeight="1">
      <c r="A110" s="200">
        <v>110</v>
      </c>
      <c r="B110" s="174">
        <v>243735</v>
      </c>
      <c r="C110" s="59" t="s">
        <v>113</v>
      </c>
      <c r="D110" s="178" t="s">
        <v>1416</v>
      </c>
      <c r="E110" s="59" t="s">
        <v>1523</v>
      </c>
      <c r="F110" s="175" t="s">
        <v>1305</v>
      </c>
      <c r="G110" s="60" t="s">
        <v>1183</v>
      </c>
      <c r="H110" s="201" t="s">
        <v>71</v>
      </c>
      <c r="I110" s="60" t="s">
        <v>104</v>
      </c>
      <c r="J110" s="150">
        <v>299</v>
      </c>
      <c r="K110" s="150">
        <f t="shared" si="13"/>
        <v>20.930000000000007</v>
      </c>
      <c r="L110" s="150">
        <f t="shared" si="14"/>
        <v>319.93</v>
      </c>
      <c r="M110" s="150">
        <v>319.93</v>
      </c>
      <c r="N110" s="119"/>
      <c r="O110" s="219" t="s">
        <v>91</v>
      </c>
      <c r="P110" s="180"/>
      <c r="Q110" s="204">
        <f t="shared" si="15"/>
        <v>209.3</v>
      </c>
      <c r="R110" s="204">
        <f t="shared" si="16"/>
        <v>104.65</v>
      </c>
      <c r="S110" s="204">
        <f t="shared" si="17"/>
        <v>41.860000000000014</v>
      </c>
      <c r="T110" s="204">
        <f t="shared" si="18"/>
        <v>62.79000000000002</v>
      </c>
      <c r="V110" s="187"/>
      <c r="W110" s="187"/>
      <c r="X110" s="187"/>
      <c r="Y110" s="187"/>
      <c r="Z110" s="187"/>
      <c r="AA110" s="187"/>
      <c r="AB110" s="187"/>
    </row>
    <row r="111" spans="1:28" s="203" customFormat="1" ht="22.95" customHeight="1">
      <c r="A111" s="200">
        <v>111</v>
      </c>
      <c r="B111" s="174">
        <v>243737</v>
      </c>
      <c r="C111" s="59" t="s">
        <v>100</v>
      </c>
      <c r="D111" s="178" t="s">
        <v>1417</v>
      </c>
      <c r="E111" s="59" t="s">
        <v>1524</v>
      </c>
      <c r="F111" s="175" t="s">
        <v>1306</v>
      </c>
      <c r="G111" s="183" t="s">
        <v>103</v>
      </c>
      <c r="H111" s="201" t="s">
        <v>71</v>
      </c>
      <c r="I111" s="60" t="s">
        <v>104</v>
      </c>
      <c r="J111" s="150">
        <v>299</v>
      </c>
      <c r="K111" s="150">
        <f t="shared" si="13"/>
        <v>20.930000000000007</v>
      </c>
      <c r="L111" s="150">
        <f t="shared" si="14"/>
        <v>319.93</v>
      </c>
      <c r="M111" s="150">
        <v>319.93</v>
      </c>
      <c r="N111" s="119"/>
      <c r="O111" s="219" t="s">
        <v>91</v>
      </c>
      <c r="P111" s="180"/>
      <c r="Q111" s="204">
        <f t="shared" si="15"/>
        <v>209.3</v>
      </c>
      <c r="R111" s="204">
        <f t="shared" si="16"/>
        <v>104.65</v>
      </c>
      <c r="S111" s="204">
        <f t="shared" si="17"/>
        <v>41.860000000000014</v>
      </c>
      <c r="T111" s="204">
        <f t="shared" si="18"/>
        <v>62.79000000000002</v>
      </c>
      <c r="V111" s="187"/>
      <c r="W111" s="187"/>
      <c r="X111" s="187"/>
      <c r="Y111" s="187"/>
      <c r="Z111" s="187"/>
      <c r="AA111" s="187"/>
      <c r="AB111" s="187"/>
    </row>
    <row r="112" spans="1:28" s="203" customFormat="1" ht="22.95" customHeight="1">
      <c r="A112" s="200">
        <v>112</v>
      </c>
      <c r="B112" s="174">
        <v>243737</v>
      </c>
      <c r="C112" s="59" t="s">
        <v>100</v>
      </c>
      <c r="D112" s="178" t="s">
        <v>1418</v>
      </c>
      <c r="E112" s="59" t="s">
        <v>1525</v>
      </c>
      <c r="F112" s="175" t="s">
        <v>1307</v>
      </c>
      <c r="G112" s="183" t="s">
        <v>103</v>
      </c>
      <c r="H112" s="201" t="s">
        <v>71</v>
      </c>
      <c r="I112" s="60" t="s">
        <v>72</v>
      </c>
      <c r="J112" s="150">
        <v>499</v>
      </c>
      <c r="K112" s="150">
        <f t="shared" si="13"/>
        <v>34.930000000000064</v>
      </c>
      <c r="L112" s="150">
        <f t="shared" si="14"/>
        <v>533.93000000000006</v>
      </c>
      <c r="M112" s="150">
        <v>534</v>
      </c>
      <c r="N112" s="119"/>
      <c r="O112" s="219" t="s">
        <v>110</v>
      </c>
      <c r="P112" s="180"/>
      <c r="Q112" s="204">
        <f t="shared" si="15"/>
        <v>349.3</v>
      </c>
      <c r="R112" s="204">
        <f t="shared" si="16"/>
        <v>174.65</v>
      </c>
      <c r="S112" s="204">
        <f t="shared" si="17"/>
        <v>69.860000000000014</v>
      </c>
      <c r="T112" s="204">
        <f t="shared" si="18"/>
        <v>104.79000000000002</v>
      </c>
      <c r="V112" s="187"/>
      <c r="W112" s="187"/>
      <c r="X112" s="187"/>
      <c r="Y112" s="187"/>
      <c r="Z112" s="187"/>
      <c r="AA112" s="187"/>
      <c r="AB112" s="187"/>
    </row>
    <row r="113" spans="1:28" s="203" customFormat="1" ht="22.95" customHeight="1">
      <c r="A113" s="200">
        <v>113</v>
      </c>
      <c r="B113" s="174">
        <v>243737</v>
      </c>
      <c r="C113" s="59" t="s">
        <v>100</v>
      </c>
      <c r="D113" s="178" t="s">
        <v>1419</v>
      </c>
      <c r="E113" s="59" t="s">
        <v>1526</v>
      </c>
      <c r="F113" s="175" t="s">
        <v>1308</v>
      </c>
      <c r="G113" s="183" t="s">
        <v>103</v>
      </c>
      <c r="H113" s="201" t="s">
        <v>71</v>
      </c>
      <c r="I113" s="60" t="s">
        <v>104</v>
      </c>
      <c r="J113" s="150">
        <v>299</v>
      </c>
      <c r="K113" s="150">
        <f t="shared" si="13"/>
        <v>20.930000000000007</v>
      </c>
      <c r="L113" s="150">
        <f t="shared" si="14"/>
        <v>319.93</v>
      </c>
      <c r="M113" s="150">
        <v>320</v>
      </c>
      <c r="N113" s="119"/>
      <c r="O113" s="219" t="s">
        <v>91</v>
      </c>
      <c r="P113" s="180"/>
      <c r="Q113" s="204">
        <f t="shared" si="15"/>
        <v>209.3</v>
      </c>
      <c r="R113" s="204">
        <f t="shared" si="16"/>
        <v>104.65</v>
      </c>
      <c r="S113" s="204">
        <f t="shared" si="17"/>
        <v>41.860000000000014</v>
      </c>
      <c r="T113" s="204">
        <f t="shared" si="18"/>
        <v>62.79000000000002</v>
      </c>
      <c r="V113" s="187"/>
      <c r="W113" s="187"/>
      <c r="X113" s="187"/>
      <c r="Y113" s="187"/>
      <c r="Z113" s="187"/>
      <c r="AA113" s="187"/>
      <c r="AB113" s="187"/>
    </row>
    <row r="114" spans="1:28" s="203" customFormat="1" ht="22.95" customHeight="1">
      <c r="A114" s="200">
        <v>114</v>
      </c>
      <c r="B114" s="184">
        <v>243737</v>
      </c>
      <c r="C114" s="59" t="s">
        <v>100</v>
      </c>
      <c r="D114" s="59" t="s">
        <v>1577</v>
      </c>
      <c r="E114" s="60" t="s">
        <v>1553</v>
      </c>
      <c r="F114" s="235" t="s">
        <v>1565</v>
      </c>
      <c r="G114" s="183" t="s">
        <v>103</v>
      </c>
      <c r="H114" s="201" t="s">
        <v>71</v>
      </c>
      <c r="I114" s="60" t="s">
        <v>77</v>
      </c>
      <c r="J114" s="150">
        <v>399</v>
      </c>
      <c r="K114" s="150">
        <f t="shared" ref="K114:K125" si="19">L114-J114</f>
        <v>27.930000000000007</v>
      </c>
      <c r="L114" s="150">
        <f t="shared" ref="L114:L125" si="20">J114*1.07</f>
        <v>426.93</v>
      </c>
      <c r="M114" s="150">
        <v>321</v>
      </c>
      <c r="N114" s="119"/>
      <c r="O114" s="219" t="s">
        <v>110</v>
      </c>
      <c r="Q114" s="204">
        <f t="shared" si="15"/>
        <v>279.3</v>
      </c>
      <c r="R114" s="204">
        <f t="shared" si="16"/>
        <v>139.65</v>
      </c>
      <c r="S114" s="204">
        <f t="shared" si="17"/>
        <v>55.860000000000014</v>
      </c>
      <c r="T114" s="204">
        <f t="shared" si="18"/>
        <v>83.79000000000002</v>
      </c>
      <c r="V114" s="187"/>
      <c r="W114" s="187"/>
      <c r="X114" s="187"/>
      <c r="Y114" s="187"/>
      <c r="Z114" s="187"/>
      <c r="AA114" s="187"/>
      <c r="AB114" s="187"/>
    </row>
    <row r="115" spans="1:28" s="203" customFormat="1" ht="22.95" customHeight="1">
      <c r="A115" s="200">
        <v>115</v>
      </c>
      <c r="B115" s="184">
        <v>243737</v>
      </c>
      <c r="C115" s="59" t="s">
        <v>100</v>
      </c>
      <c r="D115" s="185" t="s">
        <v>1578</v>
      </c>
      <c r="E115" s="60" t="s">
        <v>1554</v>
      </c>
      <c r="F115" s="235" t="s">
        <v>1566</v>
      </c>
      <c r="G115" s="60" t="s">
        <v>103</v>
      </c>
      <c r="H115" s="201" t="s">
        <v>71</v>
      </c>
      <c r="I115" s="60" t="s">
        <v>104</v>
      </c>
      <c r="J115" s="150">
        <v>299</v>
      </c>
      <c r="K115" s="150">
        <f t="shared" si="19"/>
        <v>20.930000000000007</v>
      </c>
      <c r="L115" s="150">
        <f t="shared" si="20"/>
        <v>319.93</v>
      </c>
      <c r="M115" s="150">
        <v>322</v>
      </c>
      <c r="N115" s="119"/>
      <c r="O115" s="219" t="s">
        <v>91</v>
      </c>
      <c r="Q115" s="204">
        <f t="shared" si="15"/>
        <v>209.3</v>
      </c>
      <c r="R115" s="204">
        <f t="shared" si="16"/>
        <v>104.65</v>
      </c>
      <c r="S115" s="204">
        <f t="shared" si="17"/>
        <v>41.860000000000014</v>
      </c>
      <c r="T115" s="204">
        <f t="shared" si="18"/>
        <v>62.79000000000002</v>
      </c>
      <c r="V115" s="187"/>
      <c r="W115" s="187"/>
      <c r="X115" s="187"/>
      <c r="Y115" s="187"/>
      <c r="Z115" s="187"/>
      <c r="AA115" s="187"/>
      <c r="AB115" s="187"/>
    </row>
    <row r="116" spans="1:28" s="203" customFormat="1" ht="22.95" customHeight="1">
      <c r="A116" s="200">
        <v>116</v>
      </c>
      <c r="B116" s="184">
        <v>243737</v>
      </c>
      <c r="C116" s="59" t="s">
        <v>100</v>
      </c>
      <c r="D116" s="59" t="s">
        <v>1579</v>
      </c>
      <c r="E116" s="60" t="s">
        <v>1555</v>
      </c>
      <c r="F116" s="235" t="s">
        <v>1567</v>
      </c>
      <c r="G116" s="60" t="s">
        <v>103</v>
      </c>
      <c r="H116" s="201" t="s">
        <v>71</v>
      </c>
      <c r="I116" s="60" t="s">
        <v>104</v>
      </c>
      <c r="J116" s="150">
        <v>299</v>
      </c>
      <c r="K116" s="150">
        <f t="shared" si="19"/>
        <v>20.930000000000007</v>
      </c>
      <c r="L116" s="150">
        <f t="shared" si="20"/>
        <v>319.93</v>
      </c>
      <c r="M116" s="150">
        <v>323</v>
      </c>
      <c r="N116" s="119"/>
      <c r="O116" s="219" t="s">
        <v>110</v>
      </c>
      <c r="Q116" s="204">
        <f t="shared" si="15"/>
        <v>209.3</v>
      </c>
      <c r="R116" s="204">
        <f t="shared" si="16"/>
        <v>104.65</v>
      </c>
      <c r="S116" s="204">
        <f t="shared" si="17"/>
        <v>41.860000000000014</v>
      </c>
      <c r="T116" s="204">
        <f t="shared" si="18"/>
        <v>62.79000000000002</v>
      </c>
      <c r="V116" s="187"/>
      <c r="W116" s="187"/>
      <c r="X116" s="187"/>
      <c r="Y116" s="187"/>
      <c r="Z116" s="187"/>
      <c r="AA116" s="187"/>
      <c r="AB116" s="187"/>
    </row>
    <row r="117" spans="1:28" s="203" customFormat="1" ht="22.95" customHeight="1">
      <c r="A117" s="200">
        <v>117</v>
      </c>
      <c r="B117" s="184">
        <v>243738</v>
      </c>
      <c r="C117" s="59" t="s">
        <v>100</v>
      </c>
      <c r="D117" s="59" t="s">
        <v>1580</v>
      </c>
      <c r="E117" s="60" t="s">
        <v>1556</v>
      </c>
      <c r="F117" s="235" t="s">
        <v>1568</v>
      </c>
      <c r="G117" s="60" t="s">
        <v>103</v>
      </c>
      <c r="H117" s="201" t="s">
        <v>71</v>
      </c>
      <c r="I117" s="60" t="s">
        <v>99</v>
      </c>
      <c r="J117" s="150">
        <v>399</v>
      </c>
      <c r="K117" s="150">
        <f t="shared" si="19"/>
        <v>27.930000000000007</v>
      </c>
      <c r="L117" s="150">
        <f t="shared" si="20"/>
        <v>426.93</v>
      </c>
      <c r="M117" s="150">
        <v>324</v>
      </c>
      <c r="N117" s="119"/>
      <c r="O117" s="219" t="s">
        <v>23</v>
      </c>
      <c r="Q117" s="204">
        <f t="shared" si="15"/>
        <v>279.3</v>
      </c>
      <c r="R117" s="204">
        <f t="shared" si="16"/>
        <v>139.65</v>
      </c>
      <c r="S117" s="204">
        <f t="shared" si="17"/>
        <v>55.860000000000014</v>
      </c>
      <c r="T117" s="204">
        <f t="shared" si="18"/>
        <v>83.79000000000002</v>
      </c>
      <c r="V117" s="187"/>
      <c r="W117" s="187"/>
      <c r="X117" s="187"/>
      <c r="Y117" s="187"/>
      <c r="Z117" s="187"/>
      <c r="AA117" s="187"/>
      <c r="AB117" s="187"/>
    </row>
    <row r="118" spans="1:28" s="203" customFormat="1" ht="22.95" customHeight="1">
      <c r="A118" s="200">
        <v>118</v>
      </c>
      <c r="B118" s="184">
        <v>243738</v>
      </c>
      <c r="C118" s="59" t="s">
        <v>263</v>
      </c>
      <c r="D118" s="59" t="s">
        <v>1581</v>
      </c>
      <c r="E118" s="60" t="s">
        <v>1557</v>
      </c>
      <c r="F118" s="235" t="s">
        <v>1569</v>
      </c>
      <c r="G118" s="60" t="s">
        <v>1589</v>
      </c>
      <c r="H118" s="201" t="s">
        <v>71</v>
      </c>
      <c r="I118" s="60" t="s">
        <v>81</v>
      </c>
      <c r="J118" s="150">
        <v>399</v>
      </c>
      <c r="K118" s="150">
        <f t="shared" si="19"/>
        <v>27.930000000000007</v>
      </c>
      <c r="L118" s="150">
        <f t="shared" si="20"/>
        <v>426.93</v>
      </c>
      <c r="M118" s="150">
        <v>325</v>
      </c>
      <c r="N118" s="119"/>
      <c r="O118" s="227" t="s">
        <v>489</v>
      </c>
      <c r="Q118" s="204">
        <f t="shared" si="15"/>
        <v>279.3</v>
      </c>
      <c r="R118" s="204">
        <f t="shared" si="16"/>
        <v>139.65</v>
      </c>
      <c r="S118" s="204">
        <f t="shared" si="17"/>
        <v>55.860000000000014</v>
      </c>
      <c r="T118" s="204">
        <f t="shared" si="18"/>
        <v>83.79000000000002</v>
      </c>
      <c r="V118" s="187"/>
      <c r="W118" s="187"/>
      <c r="X118" s="187"/>
      <c r="Y118" s="187"/>
      <c r="Z118" s="187"/>
      <c r="AA118" s="187"/>
      <c r="AB118" s="187"/>
    </row>
    <row r="119" spans="1:28" s="203" customFormat="1" ht="22.95" customHeight="1">
      <c r="A119" s="200">
        <v>119</v>
      </c>
      <c r="B119" s="184">
        <v>243738</v>
      </c>
      <c r="C119" s="59" t="s">
        <v>100</v>
      </c>
      <c r="D119" s="59" t="s">
        <v>1582</v>
      </c>
      <c r="E119" s="60" t="s">
        <v>1558</v>
      </c>
      <c r="F119" s="235" t="s">
        <v>1570</v>
      </c>
      <c r="G119" s="60" t="s">
        <v>103</v>
      </c>
      <c r="H119" s="201" t="s">
        <v>71</v>
      </c>
      <c r="I119" s="60" t="s">
        <v>99</v>
      </c>
      <c r="J119" s="150">
        <v>599</v>
      </c>
      <c r="K119" s="150">
        <f t="shared" si="19"/>
        <v>41.930000000000064</v>
      </c>
      <c r="L119" s="150">
        <f t="shared" si="20"/>
        <v>640.93000000000006</v>
      </c>
      <c r="M119" s="150">
        <v>326</v>
      </c>
      <c r="N119" s="119"/>
      <c r="O119" s="219" t="s">
        <v>91</v>
      </c>
      <c r="Q119" s="204">
        <f t="shared" si="15"/>
        <v>419.3</v>
      </c>
      <c r="R119" s="204">
        <f t="shared" si="16"/>
        <v>209.65</v>
      </c>
      <c r="S119" s="204">
        <f t="shared" si="17"/>
        <v>83.860000000000014</v>
      </c>
      <c r="T119" s="204">
        <f t="shared" si="18"/>
        <v>125.79000000000002</v>
      </c>
      <c r="V119" s="187"/>
      <c r="W119" s="187"/>
      <c r="X119" s="187"/>
      <c r="Y119" s="187"/>
      <c r="Z119" s="187"/>
      <c r="AA119" s="187"/>
      <c r="AB119" s="187"/>
    </row>
    <row r="120" spans="1:28" s="203" customFormat="1" ht="22.95" customHeight="1">
      <c r="A120" s="200">
        <v>120</v>
      </c>
      <c r="B120" s="184">
        <v>243738</v>
      </c>
      <c r="C120" s="59" t="s">
        <v>100</v>
      </c>
      <c r="D120" s="59" t="s">
        <v>1583</v>
      </c>
      <c r="E120" s="60" t="s">
        <v>1559</v>
      </c>
      <c r="F120" s="235" t="s">
        <v>1571</v>
      </c>
      <c r="G120" s="60" t="s">
        <v>103</v>
      </c>
      <c r="H120" s="201" t="s">
        <v>71</v>
      </c>
      <c r="I120" s="60" t="s">
        <v>81</v>
      </c>
      <c r="J120" s="150">
        <v>399</v>
      </c>
      <c r="K120" s="150">
        <f t="shared" si="19"/>
        <v>27.930000000000007</v>
      </c>
      <c r="L120" s="150">
        <f t="shared" si="20"/>
        <v>426.93</v>
      </c>
      <c r="M120" s="150">
        <v>327</v>
      </c>
      <c r="N120" s="119"/>
      <c r="O120" s="219" t="s">
        <v>110</v>
      </c>
      <c r="Q120" s="204">
        <f t="shared" si="15"/>
        <v>279.3</v>
      </c>
      <c r="R120" s="204">
        <f t="shared" si="16"/>
        <v>139.65</v>
      </c>
      <c r="S120" s="204">
        <f t="shared" si="17"/>
        <v>55.860000000000014</v>
      </c>
      <c r="T120" s="204">
        <f t="shared" si="18"/>
        <v>83.79000000000002</v>
      </c>
      <c r="V120" s="187"/>
      <c r="W120" s="187"/>
      <c r="X120" s="187"/>
      <c r="Y120" s="187"/>
      <c r="Z120" s="187"/>
      <c r="AA120" s="187"/>
      <c r="AB120" s="187"/>
    </row>
    <row r="121" spans="1:28" s="203" customFormat="1" ht="22.95" customHeight="1">
      <c r="A121" s="200">
        <v>121</v>
      </c>
      <c r="B121" s="184">
        <v>243738</v>
      </c>
      <c r="C121" s="59" t="s">
        <v>100</v>
      </c>
      <c r="D121" s="59" t="s">
        <v>1584</v>
      </c>
      <c r="E121" s="60" t="s">
        <v>1560</v>
      </c>
      <c r="F121" s="235" t="s">
        <v>1572</v>
      </c>
      <c r="G121" s="60" t="s">
        <v>103</v>
      </c>
      <c r="H121" s="201" t="s">
        <v>71</v>
      </c>
      <c r="I121" s="60" t="s">
        <v>104</v>
      </c>
      <c r="J121" s="150">
        <v>299</v>
      </c>
      <c r="K121" s="150">
        <f t="shared" si="19"/>
        <v>20.930000000000007</v>
      </c>
      <c r="L121" s="150">
        <f t="shared" si="20"/>
        <v>319.93</v>
      </c>
      <c r="M121" s="150">
        <v>328</v>
      </c>
      <c r="N121" s="119"/>
      <c r="O121" s="219" t="s">
        <v>110</v>
      </c>
      <c r="Q121" s="204">
        <f t="shared" si="15"/>
        <v>209.3</v>
      </c>
      <c r="R121" s="204">
        <f t="shared" si="16"/>
        <v>104.65</v>
      </c>
      <c r="S121" s="204">
        <f t="shared" si="17"/>
        <v>41.860000000000014</v>
      </c>
      <c r="T121" s="204">
        <f t="shared" si="18"/>
        <v>62.79000000000002</v>
      </c>
      <c r="V121" s="187"/>
      <c r="W121" s="187"/>
      <c r="X121" s="187"/>
      <c r="Y121" s="187"/>
      <c r="Z121" s="187"/>
      <c r="AA121" s="187"/>
      <c r="AB121" s="187"/>
    </row>
    <row r="122" spans="1:28" s="203" customFormat="1" ht="22.95" customHeight="1">
      <c r="A122" s="200">
        <v>122</v>
      </c>
      <c r="B122" s="184">
        <v>243738</v>
      </c>
      <c r="C122" s="59" t="s">
        <v>100</v>
      </c>
      <c r="D122" s="59" t="s">
        <v>1585</v>
      </c>
      <c r="E122" s="60" t="s">
        <v>1561</v>
      </c>
      <c r="F122" s="235" t="s">
        <v>1573</v>
      </c>
      <c r="G122" s="60" t="s">
        <v>103</v>
      </c>
      <c r="H122" s="201" t="s">
        <v>71</v>
      </c>
      <c r="I122" s="60" t="s">
        <v>104</v>
      </c>
      <c r="J122" s="150">
        <v>299</v>
      </c>
      <c r="K122" s="150">
        <f t="shared" si="19"/>
        <v>20.930000000000007</v>
      </c>
      <c r="L122" s="150">
        <f t="shared" si="20"/>
        <v>319.93</v>
      </c>
      <c r="M122" s="150">
        <v>329</v>
      </c>
      <c r="N122" s="119"/>
      <c r="O122" s="219" t="s">
        <v>23</v>
      </c>
      <c r="Q122" s="204">
        <f t="shared" si="15"/>
        <v>209.3</v>
      </c>
      <c r="R122" s="204">
        <f t="shared" si="16"/>
        <v>104.65</v>
      </c>
      <c r="S122" s="204">
        <f t="shared" si="17"/>
        <v>41.860000000000014</v>
      </c>
      <c r="T122" s="204">
        <f t="shared" si="18"/>
        <v>62.79000000000002</v>
      </c>
      <c r="V122" s="187"/>
      <c r="W122" s="187"/>
      <c r="X122" s="187"/>
      <c r="Y122" s="187"/>
      <c r="Z122" s="187"/>
      <c r="AA122" s="187"/>
      <c r="AB122" s="187"/>
    </row>
    <row r="123" spans="1:28" s="203" customFormat="1" ht="22.95" customHeight="1">
      <c r="A123" s="200">
        <v>123</v>
      </c>
      <c r="B123" s="184">
        <v>243738</v>
      </c>
      <c r="C123" s="59" t="s">
        <v>100</v>
      </c>
      <c r="D123" s="59" t="s">
        <v>1586</v>
      </c>
      <c r="E123" s="60" t="s">
        <v>1562</v>
      </c>
      <c r="F123" s="235" t="s">
        <v>1574</v>
      </c>
      <c r="G123" s="60" t="s">
        <v>103</v>
      </c>
      <c r="H123" s="201" t="s">
        <v>71</v>
      </c>
      <c r="I123" s="60" t="s">
        <v>104</v>
      </c>
      <c r="J123" s="150">
        <v>299</v>
      </c>
      <c r="K123" s="150">
        <f t="shared" si="19"/>
        <v>20.930000000000007</v>
      </c>
      <c r="L123" s="150">
        <f t="shared" si="20"/>
        <v>319.93</v>
      </c>
      <c r="M123" s="150">
        <v>330</v>
      </c>
      <c r="N123" s="119"/>
      <c r="O123" s="219" t="s">
        <v>516</v>
      </c>
      <c r="Q123" s="204">
        <f t="shared" si="15"/>
        <v>209.3</v>
      </c>
      <c r="R123" s="204">
        <f t="shared" si="16"/>
        <v>104.65</v>
      </c>
      <c r="S123" s="204">
        <f t="shared" si="17"/>
        <v>41.860000000000014</v>
      </c>
      <c r="T123" s="204">
        <f t="shared" si="18"/>
        <v>62.79000000000002</v>
      </c>
      <c r="V123" s="187"/>
      <c r="W123" s="187"/>
      <c r="X123" s="187"/>
      <c r="Y123" s="187"/>
      <c r="Z123" s="187"/>
      <c r="AA123" s="187"/>
      <c r="AB123" s="187"/>
    </row>
    <row r="124" spans="1:28" s="203" customFormat="1" ht="22.95" customHeight="1">
      <c r="A124" s="200">
        <v>124</v>
      </c>
      <c r="B124" s="184">
        <v>243738</v>
      </c>
      <c r="C124" s="59" t="s">
        <v>100</v>
      </c>
      <c r="D124" s="59" t="s">
        <v>1587</v>
      </c>
      <c r="E124" s="60" t="s">
        <v>1563</v>
      </c>
      <c r="F124" s="235" t="s">
        <v>1575</v>
      </c>
      <c r="G124" s="60" t="s">
        <v>103</v>
      </c>
      <c r="H124" s="201" t="s">
        <v>71</v>
      </c>
      <c r="I124" s="60" t="s">
        <v>81</v>
      </c>
      <c r="J124" s="150">
        <v>399</v>
      </c>
      <c r="K124" s="150">
        <f t="shared" si="19"/>
        <v>27.930000000000007</v>
      </c>
      <c r="L124" s="150">
        <f t="shared" si="20"/>
        <v>426.93</v>
      </c>
      <c r="M124" s="150">
        <v>331</v>
      </c>
      <c r="N124" s="119"/>
      <c r="O124" s="219" t="s">
        <v>110</v>
      </c>
      <c r="Q124" s="204">
        <f t="shared" si="15"/>
        <v>279.3</v>
      </c>
      <c r="R124" s="204">
        <f t="shared" si="16"/>
        <v>139.65</v>
      </c>
      <c r="S124" s="204">
        <f t="shared" si="17"/>
        <v>55.860000000000014</v>
      </c>
      <c r="T124" s="204">
        <f t="shared" si="18"/>
        <v>83.79000000000002</v>
      </c>
      <c r="V124" s="187"/>
      <c r="W124" s="187"/>
      <c r="X124" s="187"/>
      <c r="Y124" s="187"/>
      <c r="Z124" s="187"/>
      <c r="AA124" s="187"/>
      <c r="AB124" s="187"/>
    </row>
    <row r="125" spans="1:28" s="203" customFormat="1" ht="22.95" customHeight="1">
      <c r="A125" s="200">
        <v>125</v>
      </c>
      <c r="B125" s="184">
        <v>243738</v>
      </c>
      <c r="C125" s="59" t="s">
        <v>100</v>
      </c>
      <c r="D125" s="59" t="s">
        <v>1588</v>
      </c>
      <c r="E125" s="60" t="s">
        <v>1564</v>
      </c>
      <c r="F125" s="235" t="s">
        <v>1576</v>
      </c>
      <c r="G125" s="60" t="s">
        <v>103</v>
      </c>
      <c r="H125" s="201" t="s">
        <v>71</v>
      </c>
      <c r="I125" s="60" t="s">
        <v>72</v>
      </c>
      <c r="J125" s="150">
        <v>299</v>
      </c>
      <c r="K125" s="150">
        <f t="shared" si="19"/>
        <v>20.930000000000007</v>
      </c>
      <c r="L125" s="150">
        <f t="shared" si="20"/>
        <v>319.93</v>
      </c>
      <c r="M125" s="150">
        <v>332</v>
      </c>
      <c r="N125" s="119"/>
      <c r="O125" s="219" t="s">
        <v>91</v>
      </c>
      <c r="Q125" s="204">
        <f t="shared" si="15"/>
        <v>209.3</v>
      </c>
      <c r="R125" s="204">
        <f t="shared" si="16"/>
        <v>104.65</v>
      </c>
      <c r="S125" s="204">
        <f t="shared" si="17"/>
        <v>41.860000000000014</v>
      </c>
      <c r="T125" s="204">
        <f t="shared" si="18"/>
        <v>62.79000000000002</v>
      </c>
      <c r="V125" s="187"/>
      <c r="W125" s="187"/>
      <c r="X125" s="187"/>
      <c r="Y125" s="187"/>
      <c r="Z125" s="187"/>
      <c r="AA125" s="187"/>
      <c r="AB125" s="187"/>
    </row>
    <row r="126" spans="1:28" s="203" customFormat="1" ht="22.95" customHeight="1">
      <c r="A126" s="228"/>
      <c r="F126" s="236"/>
      <c r="H126" s="228"/>
      <c r="I126" s="228"/>
      <c r="J126" s="229"/>
      <c r="K126" s="229"/>
      <c r="L126" s="229"/>
      <c r="M126" s="229"/>
      <c r="O126" s="230"/>
      <c r="V126" s="187"/>
      <c r="W126" s="187"/>
      <c r="X126" s="187"/>
      <c r="Y126" s="187"/>
      <c r="Z126" s="187"/>
      <c r="AA126" s="187"/>
      <c r="AB126" s="187"/>
    </row>
    <row r="127" spans="1:28" s="203" customFormat="1" ht="22.95" customHeight="1">
      <c r="A127" s="228"/>
      <c r="C127" s="228"/>
      <c r="F127" s="236"/>
      <c r="H127" s="228"/>
      <c r="I127" s="228"/>
      <c r="J127" s="229">
        <f>SUM(J3:J126)</f>
        <v>46184.2</v>
      </c>
      <c r="K127" s="229">
        <f>SUM(K3:K126)</f>
        <v>3232.8939999999966</v>
      </c>
      <c r="L127" s="229">
        <f>SUM(L3:L126)</f>
        <v>49417.094000000026</v>
      </c>
      <c r="M127" s="229">
        <f>SUM(M3:M126)</f>
        <v>58488.91000000004</v>
      </c>
      <c r="O127" s="230"/>
      <c r="Q127" s="231">
        <f>SUM(Q3:Q126)</f>
        <v>32328.939999999937</v>
      </c>
      <c r="R127" s="231">
        <f>SUM(R3:R126)</f>
        <v>16164.469999999968</v>
      </c>
      <c r="S127" s="231">
        <f>SUM(S3:S126)</f>
        <v>6465.7879999999914</v>
      </c>
      <c r="T127" s="231">
        <f>SUM(T3:T126)</f>
        <v>9698.6820000000153</v>
      </c>
      <c r="V127" s="187"/>
      <c r="W127" s="187"/>
      <c r="X127" s="187"/>
      <c r="Y127" s="187"/>
      <c r="Z127" s="187"/>
      <c r="AA127" s="187"/>
      <c r="AB127" s="187"/>
    </row>
    <row r="128" spans="1:28" s="203" customFormat="1" ht="22.95" customHeight="1">
      <c r="A128" s="228"/>
      <c r="C128" s="228"/>
      <c r="F128" s="236"/>
      <c r="H128" s="228"/>
      <c r="I128" s="228"/>
      <c r="J128" s="229"/>
      <c r="K128" s="229"/>
      <c r="L128" s="229"/>
      <c r="M128" s="229"/>
      <c r="O128" s="230"/>
      <c r="V128" s="187"/>
      <c r="W128" s="187"/>
      <c r="X128" s="187"/>
      <c r="Y128" s="187"/>
      <c r="Z128" s="187"/>
      <c r="AA128" s="187"/>
      <c r="AB128" s="187"/>
    </row>
    <row r="129" spans="1:28" s="203" customFormat="1" ht="22.95" customHeight="1">
      <c r="A129" s="228"/>
      <c r="C129" s="228"/>
      <c r="F129" s="236"/>
      <c r="H129" s="228"/>
      <c r="I129" s="228"/>
      <c r="J129" s="229"/>
      <c r="K129" s="229"/>
      <c r="L129" s="229"/>
      <c r="M129" s="229"/>
      <c r="O129" s="230"/>
      <c r="V129" s="187"/>
      <c r="W129" s="187"/>
      <c r="X129" s="187"/>
      <c r="Y129" s="187"/>
      <c r="Z129" s="187"/>
      <c r="AA129" s="187"/>
      <c r="AB129" s="187"/>
    </row>
    <row r="130" spans="1:28" s="203" customFormat="1" ht="22.95" customHeight="1">
      <c r="A130" s="228"/>
      <c r="C130" s="228"/>
      <c r="F130" s="236"/>
      <c r="H130" s="228"/>
      <c r="I130" s="228"/>
      <c r="J130" s="229"/>
      <c r="K130" s="229"/>
      <c r="L130" s="229"/>
      <c r="M130" s="229"/>
      <c r="O130" s="230"/>
      <c r="V130" s="187"/>
      <c r="W130" s="187"/>
      <c r="X130" s="187"/>
      <c r="Y130" s="187"/>
      <c r="Z130" s="187"/>
      <c r="AA130" s="187"/>
      <c r="AB130" s="187"/>
    </row>
    <row r="131" spans="1:28" s="203" customFormat="1" ht="22.95" customHeight="1">
      <c r="A131" s="228"/>
      <c r="C131" s="228"/>
      <c r="F131" s="236"/>
      <c r="H131" s="228"/>
      <c r="I131" s="228"/>
      <c r="J131" s="229"/>
      <c r="K131" s="229"/>
      <c r="L131" s="229"/>
      <c r="M131" s="229"/>
      <c r="O131" s="230"/>
      <c r="V131" s="187"/>
      <c r="W131" s="187"/>
      <c r="X131" s="187"/>
      <c r="Y131" s="187"/>
      <c r="Z131" s="187"/>
      <c r="AA131" s="187"/>
      <c r="AB131" s="187"/>
    </row>
    <row r="132" spans="1:28" s="203" customFormat="1" ht="22.95" customHeight="1">
      <c r="A132" s="228"/>
      <c r="C132" s="228"/>
      <c r="F132" s="236"/>
      <c r="H132" s="228"/>
      <c r="I132" s="228"/>
      <c r="J132" s="229"/>
      <c r="K132" s="229"/>
      <c r="L132" s="229"/>
      <c r="M132" s="229"/>
      <c r="O132" s="230"/>
      <c r="V132" s="187"/>
      <c r="W132" s="187"/>
      <c r="X132" s="187"/>
      <c r="Y132" s="187"/>
      <c r="Z132" s="187"/>
      <c r="AA132" s="187"/>
      <c r="AB132" s="187"/>
    </row>
    <row r="133" spans="1:28" s="203" customFormat="1" ht="22.95" customHeight="1">
      <c r="A133" s="228"/>
      <c r="C133" s="228"/>
      <c r="F133" s="236"/>
      <c r="H133" s="228"/>
      <c r="I133" s="228"/>
      <c r="J133" s="229"/>
      <c r="K133" s="229"/>
      <c r="L133" s="229"/>
      <c r="M133" s="229"/>
      <c r="O133" s="230"/>
      <c r="V133" s="187"/>
      <c r="W133" s="187"/>
      <c r="X133" s="187"/>
      <c r="Y133" s="187"/>
      <c r="Z133" s="187"/>
      <c r="AA133" s="187"/>
      <c r="AB133" s="187"/>
    </row>
    <row r="134" spans="1:28" s="203" customFormat="1" ht="22.95" customHeight="1">
      <c r="A134" s="228"/>
      <c r="C134" s="228"/>
      <c r="F134" s="236"/>
      <c r="H134" s="228"/>
      <c r="I134" s="228"/>
      <c r="J134" s="229"/>
      <c r="K134" s="229"/>
      <c r="L134" s="229"/>
      <c r="M134" s="229"/>
      <c r="O134" s="230"/>
      <c r="V134" s="187"/>
      <c r="W134" s="187"/>
      <c r="X134" s="187"/>
      <c r="Y134" s="187"/>
      <c r="Z134" s="187"/>
      <c r="AA134" s="187"/>
      <c r="AB134" s="187"/>
    </row>
    <row r="135" spans="1:28" s="203" customFormat="1" ht="22.95" customHeight="1">
      <c r="A135" s="228"/>
      <c r="C135" s="228"/>
      <c r="F135" s="236"/>
      <c r="H135" s="228"/>
      <c r="I135" s="228"/>
      <c r="J135" s="229"/>
      <c r="K135" s="229"/>
      <c r="L135" s="229"/>
      <c r="M135" s="229"/>
      <c r="O135" s="230"/>
      <c r="V135" s="187"/>
      <c r="W135" s="187"/>
      <c r="X135" s="187"/>
      <c r="Y135" s="187"/>
      <c r="Z135" s="187"/>
      <c r="AA135" s="187"/>
      <c r="AB135" s="187"/>
    </row>
    <row r="136" spans="1:28" s="203" customFormat="1" ht="22.95" customHeight="1">
      <c r="A136" s="228"/>
      <c r="C136" s="228"/>
      <c r="F136" s="236"/>
      <c r="H136" s="228"/>
      <c r="I136" s="228"/>
      <c r="J136" s="229"/>
      <c r="K136" s="229"/>
      <c r="L136" s="229"/>
      <c r="M136" s="229"/>
      <c r="O136" s="230"/>
      <c r="V136" s="187"/>
      <c r="W136" s="187"/>
      <c r="X136" s="187"/>
      <c r="Y136" s="187"/>
      <c r="Z136" s="187"/>
      <c r="AA136" s="187"/>
      <c r="AB136" s="187"/>
    </row>
    <row r="137" spans="1:28" s="203" customFormat="1" ht="22.95" customHeight="1">
      <c r="A137" s="228"/>
      <c r="C137" s="228"/>
      <c r="F137" s="236"/>
      <c r="H137" s="228"/>
      <c r="I137" s="228"/>
      <c r="J137" s="229"/>
      <c r="K137" s="229"/>
      <c r="L137" s="229"/>
      <c r="M137" s="229"/>
      <c r="O137" s="230"/>
      <c r="V137" s="187"/>
      <c r="W137" s="187"/>
      <c r="X137" s="187"/>
      <c r="Y137" s="187"/>
      <c r="Z137" s="187"/>
      <c r="AA137" s="187"/>
      <c r="AB137" s="187"/>
    </row>
    <row r="138" spans="1:28" s="203" customFormat="1" ht="22.95" customHeight="1">
      <c r="A138" s="228"/>
      <c r="C138" s="228"/>
      <c r="F138" s="236"/>
      <c r="H138" s="228"/>
      <c r="I138" s="228"/>
      <c r="J138" s="229"/>
      <c r="K138" s="229"/>
      <c r="L138" s="229"/>
      <c r="M138" s="229"/>
      <c r="O138" s="230"/>
      <c r="V138" s="187"/>
      <c r="W138" s="187"/>
      <c r="X138" s="187"/>
      <c r="Y138" s="187"/>
      <c r="Z138" s="187"/>
      <c r="AA138" s="187"/>
      <c r="AB138" s="187"/>
    </row>
    <row r="139" spans="1:28" s="203" customFormat="1" ht="22.95" customHeight="1">
      <c r="A139" s="228"/>
      <c r="C139" s="228"/>
      <c r="F139" s="236"/>
      <c r="H139" s="228"/>
      <c r="I139" s="228"/>
      <c r="J139" s="229"/>
      <c r="K139" s="229"/>
      <c r="L139" s="229"/>
      <c r="M139" s="229"/>
      <c r="O139" s="230"/>
      <c r="V139" s="187"/>
      <c r="W139" s="187"/>
      <c r="X139" s="187"/>
      <c r="Y139" s="187"/>
      <c r="Z139" s="187"/>
      <c r="AA139" s="187"/>
      <c r="AB139" s="187"/>
    </row>
    <row r="140" spans="1:28" s="203" customFormat="1" ht="22.95" customHeight="1">
      <c r="A140" s="228"/>
      <c r="C140" s="228"/>
      <c r="F140" s="236"/>
      <c r="H140" s="228"/>
      <c r="I140" s="228"/>
      <c r="J140" s="229"/>
      <c r="K140" s="229"/>
      <c r="L140" s="229"/>
      <c r="M140" s="229"/>
      <c r="O140" s="230"/>
      <c r="V140" s="187"/>
      <c r="W140" s="187"/>
      <c r="X140" s="187"/>
      <c r="Y140" s="187"/>
      <c r="Z140" s="187"/>
      <c r="AA140" s="187"/>
      <c r="AB140" s="187"/>
    </row>
    <row r="141" spans="1:28" s="203" customFormat="1" ht="22.95" customHeight="1">
      <c r="A141" s="228"/>
      <c r="C141" s="228"/>
      <c r="F141" s="236"/>
      <c r="H141" s="228"/>
      <c r="I141" s="228"/>
      <c r="J141" s="229"/>
      <c r="K141" s="229"/>
      <c r="L141" s="229"/>
      <c r="M141" s="229"/>
      <c r="O141" s="230"/>
      <c r="V141" s="187"/>
      <c r="W141" s="187"/>
      <c r="X141" s="187"/>
      <c r="Y141" s="187"/>
      <c r="Z141" s="187"/>
      <c r="AA141" s="187"/>
      <c r="AB141" s="187"/>
    </row>
    <row r="142" spans="1:28" s="203" customFormat="1" ht="22.95" customHeight="1">
      <c r="A142" s="228"/>
      <c r="C142" s="228"/>
      <c r="F142" s="236"/>
      <c r="H142" s="228"/>
      <c r="I142" s="228"/>
      <c r="J142" s="229"/>
      <c r="K142" s="229"/>
      <c r="L142" s="229"/>
      <c r="M142" s="229"/>
      <c r="O142" s="230"/>
      <c r="V142" s="187"/>
      <c r="W142" s="187"/>
      <c r="X142" s="187"/>
      <c r="Y142" s="187"/>
      <c r="Z142" s="187"/>
      <c r="AA142" s="187"/>
      <c r="AB142" s="187"/>
    </row>
    <row r="143" spans="1:28" s="203" customFormat="1" ht="22.95" customHeight="1">
      <c r="A143" s="228"/>
      <c r="C143" s="228"/>
      <c r="F143" s="236"/>
      <c r="H143" s="228"/>
      <c r="I143" s="228"/>
      <c r="J143" s="229"/>
      <c r="K143" s="229"/>
      <c r="L143" s="229"/>
      <c r="M143" s="229"/>
      <c r="O143" s="230"/>
      <c r="V143" s="187"/>
      <c r="W143" s="187"/>
      <c r="X143" s="187"/>
      <c r="Y143" s="187"/>
      <c r="Z143" s="187"/>
      <c r="AA143" s="187"/>
      <c r="AB143" s="187"/>
    </row>
    <row r="144" spans="1:28" s="203" customFormat="1" ht="22.95" customHeight="1">
      <c r="A144" s="228"/>
      <c r="C144" s="228"/>
      <c r="F144" s="236"/>
      <c r="H144" s="228"/>
      <c r="I144" s="228"/>
      <c r="J144" s="229"/>
      <c r="K144" s="229"/>
      <c r="L144" s="229"/>
      <c r="M144" s="229"/>
      <c r="O144" s="230"/>
      <c r="V144" s="187"/>
      <c r="W144" s="187"/>
      <c r="X144" s="187"/>
      <c r="Y144" s="187"/>
      <c r="Z144" s="187"/>
      <c r="AA144" s="187"/>
      <c r="AB144" s="187"/>
    </row>
    <row r="145" spans="1:28" s="203" customFormat="1" ht="22.95" customHeight="1">
      <c r="A145" s="228"/>
      <c r="C145" s="228"/>
      <c r="F145" s="236"/>
      <c r="H145" s="228"/>
      <c r="I145" s="228"/>
      <c r="J145" s="229"/>
      <c r="K145" s="229"/>
      <c r="L145" s="229"/>
      <c r="M145" s="229"/>
      <c r="O145" s="230"/>
      <c r="V145" s="187"/>
      <c r="W145" s="187"/>
      <c r="X145" s="187"/>
      <c r="Y145" s="187"/>
      <c r="Z145" s="187"/>
      <c r="AA145" s="187"/>
      <c r="AB145" s="187"/>
    </row>
    <row r="146" spans="1:28" s="203" customFormat="1" ht="22.95" customHeight="1">
      <c r="A146" s="228"/>
      <c r="C146" s="228"/>
      <c r="F146" s="236"/>
      <c r="H146" s="228"/>
      <c r="I146" s="228"/>
      <c r="J146" s="229"/>
      <c r="K146" s="229"/>
      <c r="L146" s="229"/>
      <c r="M146" s="229"/>
      <c r="O146" s="230"/>
      <c r="V146" s="187"/>
      <c r="W146" s="187"/>
      <c r="X146" s="187"/>
      <c r="Y146" s="187"/>
      <c r="Z146" s="187"/>
      <c r="AA146" s="187"/>
      <c r="AB146" s="187"/>
    </row>
    <row r="147" spans="1:28" s="203" customFormat="1" ht="22.95" customHeight="1">
      <c r="A147" s="228"/>
      <c r="C147" s="228"/>
      <c r="F147" s="236"/>
      <c r="H147" s="228"/>
      <c r="I147" s="228"/>
      <c r="J147" s="229"/>
      <c r="K147" s="229"/>
      <c r="L147" s="229"/>
      <c r="M147" s="229"/>
      <c r="O147" s="230"/>
      <c r="V147" s="187"/>
      <c r="W147" s="187"/>
      <c r="X147" s="187"/>
      <c r="Y147" s="187"/>
      <c r="Z147" s="187"/>
      <c r="AA147" s="187"/>
      <c r="AB147" s="187"/>
    </row>
    <row r="148" spans="1:28" s="203" customFormat="1" ht="22.95" customHeight="1">
      <c r="A148" s="228"/>
      <c r="C148" s="228"/>
      <c r="F148" s="236"/>
      <c r="H148" s="228"/>
      <c r="I148" s="228"/>
      <c r="J148" s="229"/>
      <c r="K148" s="229"/>
      <c r="L148" s="229"/>
      <c r="M148" s="229"/>
      <c r="O148" s="230"/>
      <c r="V148" s="187"/>
      <c r="W148" s="187"/>
      <c r="X148" s="187"/>
      <c r="Y148" s="187"/>
      <c r="Z148" s="187"/>
      <c r="AA148" s="187"/>
      <c r="AB148" s="187"/>
    </row>
    <row r="149" spans="1:28" s="203" customFormat="1" ht="22.95" customHeight="1">
      <c r="A149" s="228"/>
      <c r="C149" s="228"/>
      <c r="F149" s="236"/>
      <c r="H149" s="228"/>
      <c r="I149" s="228"/>
      <c r="J149" s="229"/>
      <c r="K149" s="229"/>
      <c r="L149" s="229"/>
      <c r="M149" s="229"/>
      <c r="O149" s="230"/>
      <c r="V149" s="187"/>
      <c r="W149" s="187"/>
      <c r="X149" s="187"/>
      <c r="Y149" s="187"/>
      <c r="Z149" s="187"/>
      <c r="AA149" s="187"/>
      <c r="AB149" s="187"/>
    </row>
    <row r="150" spans="1:28" s="203" customFormat="1" ht="22.95" customHeight="1">
      <c r="A150" s="228"/>
      <c r="C150" s="228"/>
      <c r="F150" s="236"/>
      <c r="H150" s="228"/>
      <c r="I150" s="228"/>
      <c r="J150" s="229"/>
      <c r="K150" s="229"/>
      <c r="L150" s="229"/>
      <c r="M150" s="229"/>
      <c r="O150" s="230"/>
      <c r="V150" s="187"/>
      <c r="W150" s="187"/>
      <c r="X150" s="187"/>
      <c r="Y150" s="187"/>
      <c r="Z150" s="187"/>
      <c r="AA150" s="187"/>
      <c r="AB150" s="187"/>
    </row>
    <row r="151" spans="1:28" s="203" customFormat="1" ht="22.95" customHeight="1">
      <c r="A151" s="228"/>
      <c r="C151" s="228"/>
      <c r="F151" s="236"/>
      <c r="H151" s="228"/>
      <c r="I151" s="228"/>
      <c r="J151" s="229"/>
      <c r="K151" s="229"/>
      <c r="L151" s="229"/>
      <c r="M151" s="229"/>
      <c r="O151" s="230"/>
      <c r="V151" s="187"/>
      <c r="W151" s="187"/>
      <c r="X151" s="187"/>
      <c r="Y151" s="187"/>
      <c r="Z151" s="187"/>
      <c r="AA151" s="187"/>
      <c r="AB151" s="187"/>
    </row>
    <row r="152" spans="1:28" s="203" customFormat="1" ht="22.95" customHeight="1">
      <c r="A152" s="228"/>
      <c r="C152" s="228"/>
      <c r="F152" s="236"/>
      <c r="H152" s="228"/>
      <c r="I152" s="228"/>
      <c r="J152" s="229"/>
      <c r="K152" s="229"/>
      <c r="L152" s="229"/>
      <c r="M152" s="229"/>
      <c r="O152" s="230"/>
      <c r="V152" s="187"/>
      <c r="W152" s="187"/>
      <c r="X152" s="187"/>
      <c r="Y152" s="187"/>
      <c r="Z152" s="187"/>
      <c r="AA152" s="187"/>
      <c r="AB152" s="187"/>
    </row>
    <row r="153" spans="1:28" s="203" customFormat="1" ht="22.95" customHeight="1">
      <c r="A153" s="228"/>
      <c r="C153" s="228"/>
      <c r="F153" s="236"/>
      <c r="H153" s="228"/>
      <c r="I153" s="228"/>
      <c r="J153" s="229"/>
      <c r="K153" s="229"/>
      <c r="L153" s="229"/>
      <c r="M153" s="229"/>
      <c r="O153" s="230"/>
      <c r="V153" s="187"/>
      <c r="W153" s="187"/>
      <c r="X153" s="187"/>
      <c r="Y153" s="187"/>
      <c r="Z153" s="187"/>
      <c r="AA153" s="187"/>
      <c r="AB153" s="187"/>
    </row>
    <row r="154" spans="1:28" s="203" customFormat="1" ht="22.95" customHeight="1">
      <c r="A154" s="228"/>
      <c r="C154" s="228"/>
      <c r="F154" s="236"/>
      <c r="H154" s="228"/>
      <c r="I154" s="228"/>
      <c r="J154" s="229"/>
      <c r="K154" s="229"/>
      <c r="L154" s="229"/>
      <c r="M154" s="229"/>
      <c r="O154" s="230"/>
      <c r="V154" s="187"/>
      <c r="W154" s="187"/>
      <c r="X154" s="187"/>
      <c r="Y154" s="187"/>
      <c r="Z154" s="187"/>
      <c r="AA154" s="187"/>
      <c r="AB154" s="187"/>
    </row>
    <row r="155" spans="1:28" s="203" customFormat="1" ht="22.95" customHeight="1">
      <c r="A155" s="228"/>
      <c r="C155" s="228"/>
      <c r="F155" s="236"/>
      <c r="H155" s="228"/>
      <c r="I155" s="228"/>
      <c r="J155" s="229"/>
      <c r="K155" s="229"/>
      <c r="L155" s="229"/>
      <c r="M155" s="229"/>
      <c r="O155" s="230"/>
      <c r="V155" s="187"/>
      <c r="W155" s="187"/>
      <c r="X155" s="187"/>
      <c r="Y155" s="187"/>
      <c r="Z155" s="187"/>
      <c r="AA155" s="187"/>
      <c r="AB155" s="187"/>
    </row>
    <row r="156" spans="1:28" s="203" customFormat="1" ht="22.95" customHeight="1">
      <c r="A156" s="228"/>
      <c r="C156" s="228"/>
      <c r="F156" s="236"/>
      <c r="H156" s="228"/>
      <c r="I156" s="228"/>
      <c r="J156" s="229"/>
      <c r="K156" s="229"/>
      <c r="L156" s="229"/>
      <c r="M156" s="229"/>
      <c r="O156" s="230"/>
      <c r="V156" s="187"/>
      <c r="W156" s="187"/>
      <c r="X156" s="187"/>
      <c r="Y156" s="187"/>
      <c r="Z156" s="187"/>
      <c r="AA156" s="187"/>
      <c r="AB156" s="187"/>
    </row>
    <row r="157" spans="1:28" s="203" customFormat="1" ht="22.95" customHeight="1">
      <c r="A157" s="228"/>
      <c r="C157" s="228"/>
      <c r="F157" s="236"/>
      <c r="H157" s="228"/>
      <c r="I157" s="228"/>
      <c r="J157" s="229"/>
      <c r="K157" s="229"/>
      <c r="L157" s="229"/>
      <c r="M157" s="229"/>
      <c r="O157" s="230"/>
      <c r="V157" s="187"/>
      <c r="W157" s="187"/>
      <c r="X157" s="187"/>
      <c r="Y157" s="187"/>
      <c r="Z157" s="187"/>
      <c r="AA157" s="187"/>
      <c r="AB157" s="187"/>
    </row>
    <row r="158" spans="1:28" s="203" customFormat="1" ht="22.95" customHeight="1">
      <c r="A158" s="228"/>
      <c r="C158" s="228"/>
      <c r="F158" s="236"/>
      <c r="H158" s="228"/>
      <c r="I158" s="228"/>
      <c r="J158" s="229"/>
      <c r="K158" s="229"/>
      <c r="L158" s="229"/>
      <c r="M158" s="229"/>
      <c r="O158" s="230"/>
      <c r="V158" s="187"/>
      <c r="W158" s="187"/>
      <c r="X158" s="187"/>
      <c r="Y158" s="187"/>
      <c r="Z158" s="187"/>
      <c r="AA158" s="187"/>
      <c r="AB158" s="187"/>
    </row>
    <row r="159" spans="1:28" s="203" customFormat="1" ht="22.95" customHeight="1">
      <c r="A159" s="228"/>
      <c r="C159" s="228"/>
      <c r="F159" s="236"/>
      <c r="H159" s="228"/>
      <c r="I159" s="228"/>
      <c r="J159" s="229"/>
      <c r="K159" s="229"/>
      <c r="L159" s="229"/>
      <c r="M159" s="229"/>
      <c r="O159" s="230"/>
      <c r="V159" s="187"/>
      <c r="W159" s="187"/>
      <c r="X159" s="187"/>
      <c r="Y159" s="187"/>
      <c r="Z159" s="187"/>
      <c r="AA159" s="187"/>
      <c r="AB159" s="187"/>
    </row>
    <row r="160" spans="1:28" s="203" customFormat="1" ht="22.95" customHeight="1">
      <c r="A160" s="228"/>
      <c r="C160" s="228"/>
      <c r="F160" s="236"/>
      <c r="H160" s="228"/>
      <c r="I160" s="228"/>
      <c r="J160" s="229"/>
      <c r="K160" s="229"/>
      <c r="L160" s="229"/>
      <c r="M160" s="229"/>
      <c r="O160" s="230"/>
      <c r="V160" s="187"/>
      <c r="W160" s="187"/>
      <c r="X160" s="187"/>
      <c r="Y160" s="187"/>
      <c r="Z160" s="187"/>
      <c r="AA160" s="187"/>
      <c r="AB160" s="187"/>
    </row>
    <row r="161" spans="1:29" s="203" customFormat="1" ht="22.95" customHeight="1">
      <c r="A161" s="228"/>
      <c r="C161" s="228"/>
      <c r="F161" s="236"/>
      <c r="H161" s="228"/>
      <c r="I161" s="228"/>
      <c r="J161" s="229"/>
      <c r="K161" s="229"/>
      <c r="L161" s="229"/>
      <c r="M161" s="229"/>
      <c r="O161" s="230"/>
      <c r="V161" s="187"/>
      <c r="W161" s="187"/>
      <c r="X161" s="187"/>
      <c r="Y161" s="187"/>
      <c r="Z161" s="187"/>
      <c r="AA161" s="187"/>
      <c r="AB161" s="187"/>
    </row>
    <row r="162" spans="1:29" s="203" customFormat="1" ht="22.95" customHeight="1">
      <c r="A162" s="228"/>
      <c r="C162" s="228"/>
      <c r="F162" s="236"/>
      <c r="H162" s="228"/>
      <c r="I162" s="228"/>
      <c r="J162" s="229"/>
      <c r="K162" s="229"/>
      <c r="L162" s="229"/>
      <c r="M162" s="229"/>
      <c r="O162" s="230"/>
      <c r="V162" s="187"/>
      <c r="W162" s="187"/>
      <c r="X162" s="187"/>
      <c r="Y162" s="187"/>
      <c r="Z162" s="187"/>
      <c r="AA162" s="187"/>
      <c r="AB162" s="187"/>
    </row>
    <row r="163" spans="1:29" s="203" customFormat="1" ht="22.95" customHeight="1">
      <c r="A163" s="228"/>
      <c r="C163" s="228"/>
      <c r="F163" s="236"/>
      <c r="H163" s="228"/>
      <c r="I163" s="228"/>
      <c r="J163" s="229"/>
      <c r="K163" s="229"/>
      <c r="L163" s="229"/>
      <c r="M163" s="229"/>
      <c r="O163" s="230"/>
      <c r="V163" s="187"/>
      <c r="W163" s="187"/>
      <c r="X163" s="187"/>
      <c r="Y163" s="187"/>
      <c r="Z163" s="187"/>
      <c r="AA163" s="187"/>
      <c r="AB163" s="187"/>
    </row>
    <row r="164" spans="1:29" s="203" customFormat="1" ht="22.95" customHeight="1">
      <c r="A164" s="228"/>
      <c r="C164" s="228"/>
      <c r="F164" s="236"/>
      <c r="H164" s="228"/>
      <c r="I164" s="228"/>
      <c r="J164" s="229"/>
      <c r="K164" s="229"/>
      <c r="L164" s="229"/>
      <c r="M164" s="229"/>
      <c r="O164" s="230"/>
      <c r="V164" s="187"/>
      <c r="W164" s="187"/>
      <c r="X164" s="187"/>
      <c r="Y164" s="187"/>
      <c r="Z164" s="187"/>
      <c r="AA164" s="187"/>
      <c r="AB164" s="187"/>
    </row>
    <row r="165" spans="1:29" s="203" customFormat="1" ht="22.95" customHeight="1">
      <c r="A165" s="228"/>
      <c r="C165" s="228"/>
      <c r="F165" s="236"/>
      <c r="H165" s="228"/>
      <c r="I165" s="228"/>
      <c r="J165" s="229"/>
      <c r="K165" s="229"/>
      <c r="L165" s="229"/>
      <c r="M165" s="229"/>
      <c r="O165" s="230"/>
      <c r="V165" s="187"/>
      <c r="W165" s="187"/>
      <c r="X165" s="187"/>
      <c r="Y165" s="187"/>
      <c r="Z165" s="187"/>
      <c r="AA165" s="187"/>
      <c r="AB165" s="187"/>
    </row>
    <row r="166" spans="1:29" s="203" customFormat="1" ht="22.95" customHeight="1">
      <c r="A166" s="228"/>
      <c r="C166" s="228"/>
      <c r="F166" s="236"/>
      <c r="H166" s="228"/>
      <c r="I166" s="228"/>
      <c r="J166" s="229"/>
      <c r="K166" s="229"/>
      <c r="L166" s="229"/>
      <c r="M166" s="229"/>
      <c r="O166" s="230"/>
      <c r="V166" s="187"/>
      <c r="W166" s="187"/>
      <c r="X166" s="187"/>
      <c r="Y166" s="187"/>
      <c r="Z166" s="187"/>
      <c r="AA166" s="187"/>
      <c r="AB166" s="187"/>
    </row>
    <row r="167" spans="1:29" s="203" customFormat="1" ht="22.95" customHeight="1">
      <c r="A167" s="228"/>
      <c r="C167" s="228"/>
      <c r="F167" s="236"/>
      <c r="H167" s="228"/>
      <c r="I167" s="228"/>
      <c r="J167" s="229"/>
      <c r="K167" s="229"/>
      <c r="L167" s="229"/>
      <c r="M167" s="229"/>
      <c r="O167" s="230"/>
      <c r="V167" s="187"/>
      <c r="W167" s="187"/>
      <c r="X167" s="187"/>
      <c r="Y167" s="187"/>
      <c r="Z167" s="187"/>
      <c r="AA167" s="187"/>
      <c r="AB167" s="187"/>
    </row>
    <row r="168" spans="1:29" s="203" customFormat="1" ht="22.95" customHeight="1">
      <c r="A168" s="228"/>
      <c r="C168" s="228"/>
      <c r="F168" s="236"/>
      <c r="H168" s="228"/>
      <c r="I168" s="228"/>
      <c r="J168" s="229"/>
      <c r="K168" s="229"/>
      <c r="L168" s="229"/>
      <c r="M168" s="229"/>
      <c r="O168" s="230"/>
      <c r="V168" s="187"/>
      <c r="W168" s="187"/>
      <c r="X168" s="187"/>
      <c r="Y168" s="187"/>
      <c r="Z168" s="187"/>
      <c r="AA168" s="187"/>
      <c r="AB168" s="187"/>
    </row>
    <row r="169" spans="1:29" s="203" customFormat="1" ht="22.95" customHeight="1">
      <c r="A169" s="228"/>
      <c r="C169" s="228"/>
      <c r="F169" s="236"/>
      <c r="H169" s="228"/>
      <c r="I169" s="228"/>
      <c r="J169" s="229"/>
      <c r="K169" s="229"/>
      <c r="L169" s="229"/>
      <c r="M169" s="229"/>
      <c r="O169" s="230"/>
      <c r="V169" s="187"/>
      <c r="W169" s="187"/>
      <c r="X169" s="187"/>
      <c r="Y169" s="187"/>
      <c r="Z169" s="187"/>
      <c r="AA169" s="187"/>
      <c r="AB169" s="187"/>
    </row>
    <row r="170" spans="1:29" s="203" customFormat="1" ht="22.95" customHeight="1">
      <c r="A170" s="228"/>
      <c r="C170" s="228"/>
      <c r="F170" s="236"/>
      <c r="H170" s="228"/>
      <c r="I170" s="228"/>
      <c r="J170" s="229"/>
      <c r="K170" s="229"/>
      <c r="L170" s="229"/>
      <c r="M170" s="229"/>
      <c r="O170" s="230"/>
      <c r="V170" s="187"/>
      <c r="W170" s="187"/>
      <c r="X170" s="187"/>
      <c r="Y170" s="187"/>
      <c r="Z170" s="187"/>
      <c r="AA170" s="187"/>
      <c r="AB170" s="187"/>
      <c r="AC170" s="232"/>
    </row>
    <row r="171" spans="1:29" s="203" customFormat="1" ht="22.95" customHeight="1">
      <c r="A171" s="228"/>
      <c r="C171" s="228"/>
      <c r="F171" s="236"/>
      <c r="H171" s="228"/>
      <c r="I171" s="228"/>
      <c r="J171" s="229"/>
      <c r="K171" s="229"/>
      <c r="L171" s="229"/>
      <c r="M171" s="229"/>
      <c r="O171" s="230"/>
      <c r="V171" s="187"/>
      <c r="W171" s="187"/>
      <c r="X171" s="187"/>
      <c r="Y171" s="187"/>
      <c r="Z171" s="187"/>
      <c r="AA171" s="187"/>
      <c r="AB171" s="187"/>
      <c r="AC171" s="232"/>
    </row>
    <row r="172" spans="1:29" s="203" customFormat="1" ht="22.95" customHeight="1">
      <c r="A172" s="228"/>
      <c r="C172" s="228"/>
      <c r="F172" s="236"/>
      <c r="H172" s="228"/>
      <c r="I172" s="228"/>
      <c r="J172" s="229"/>
      <c r="K172" s="229"/>
      <c r="L172" s="229"/>
      <c r="M172" s="229"/>
      <c r="O172" s="230"/>
      <c r="V172" s="187"/>
      <c r="W172" s="187"/>
      <c r="X172" s="187"/>
      <c r="Y172" s="187"/>
      <c r="Z172" s="187"/>
      <c r="AA172" s="187"/>
      <c r="AB172" s="187"/>
      <c r="AC172" s="232"/>
    </row>
    <row r="173" spans="1:29" s="203" customFormat="1" ht="22.95" customHeight="1">
      <c r="A173" s="228"/>
      <c r="C173" s="228"/>
      <c r="F173" s="236"/>
      <c r="H173" s="228"/>
      <c r="I173" s="228"/>
      <c r="J173" s="229"/>
      <c r="K173" s="229"/>
      <c r="L173" s="229"/>
      <c r="M173" s="229"/>
      <c r="O173" s="230"/>
      <c r="V173" s="187"/>
      <c r="W173" s="187"/>
      <c r="X173" s="187"/>
      <c r="Y173" s="187"/>
      <c r="Z173" s="187"/>
      <c r="AA173" s="187"/>
      <c r="AB173" s="187"/>
      <c r="AC173" s="232"/>
    </row>
    <row r="174" spans="1:29">
      <c r="C174" s="228"/>
    </row>
  </sheetData>
  <autoFilter ref="A2:AC125" xr:uid="{1FEFA9A8-AA15-497E-8177-950E93215681}"/>
  <mergeCells count="19">
    <mergeCell ref="A1:AB1"/>
    <mergeCell ref="V15:W15"/>
    <mergeCell ref="V10:W10"/>
    <mergeCell ref="V3:W3"/>
    <mergeCell ref="V4:W4"/>
    <mergeCell ref="V5:W5"/>
    <mergeCell ref="V6:W6"/>
    <mergeCell ref="V7:W7"/>
    <mergeCell ref="V8:W8"/>
    <mergeCell ref="V9:W9"/>
    <mergeCell ref="V11:W11"/>
    <mergeCell ref="V12:W12"/>
    <mergeCell ref="V13:W13"/>
    <mergeCell ref="V14:W14"/>
    <mergeCell ref="V16:W16"/>
    <mergeCell ref="V17:W17"/>
    <mergeCell ref="V18:W18"/>
    <mergeCell ref="V19:W19"/>
    <mergeCell ref="V21:AB21"/>
  </mergeCells>
  <phoneticPr fontId="7" type="noConversion"/>
  <pageMargins left="0.31496062992125984" right="0.11811023622047245" top="0.55118110236220474" bottom="0.35433070866141736" header="0.31496062992125984" footer="0.31496062992125984"/>
  <pageSetup scale="3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F8A30-F757-4DEB-AAAB-9862429DEE93}">
  <dimension ref="A1:AE187"/>
  <sheetViews>
    <sheetView view="pageBreakPreview" topLeftCell="B1" zoomScale="80" zoomScaleNormal="80" zoomScaleSheetLayoutView="80" workbookViewId="0">
      <selection activeCell="D2" sqref="D1:D1048576"/>
    </sheetView>
  </sheetViews>
  <sheetFormatPr defaultColWidth="8.88671875" defaultRowHeight="23.4"/>
  <cols>
    <col min="1" max="1" width="8.109375" style="34" bestFit="1" customWidth="1"/>
    <col min="2" max="2" width="10.44140625" style="19" customWidth="1"/>
    <col min="3" max="3" width="10" style="19" bestFit="1" customWidth="1"/>
    <col min="4" max="4" width="14.109375" style="19" customWidth="1"/>
    <col min="5" max="5" width="33.5546875" style="19" customWidth="1"/>
    <col min="6" max="6" width="24.33203125" style="19" bestFit="1" customWidth="1"/>
    <col min="7" max="7" width="34.88671875" style="29" bestFit="1" customWidth="1"/>
    <col min="8" max="8" width="11.6640625" style="20" customWidth="1"/>
    <col min="9" max="9" width="13.109375" style="19" customWidth="1"/>
    <col min="10" max="10" width="16.44140625" style="19" customWidth="1"/>
    <col min="11" max="11" width="9.33203125" style="19" customWidth="1"/>
    <col min="12" max="12" width="14.33203125" style="19" customWidth="1"/>
    <col min="13" max="13" width="12.6640625" style="19" customWidth="1"/>
    <col min="14" max="14" width="2.6640625" style="19" customWidth="1"/>
    <col min="15" max="15" width="26.5546875" style="20" customWidth="1"/>
    <col min="16" max="16" width="2" style="19" customWidth="1"/>
    <col min="17" max="17" width="13.109375" style="19" customWidth="1"/>
    <col min="18" max="18" width="10.33203125" style="19" customWidth="1"/>
    <col min="19" max="19" width="16.6640625" style="19" customWidth="1"/>
    <col min="20" max="20" width="11" style="19" bestFit="1" customWidth="1"/>
    <col min="21" max="21" width="3.33203125" style="19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3.109375" style="19" bestFit="1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29" width="8.88671875" style="2"/>
    <col min="30" max="16384" width="8.88671875" style="19"/>
  </cols>
  <sheetData>
    <row r="1" spans="1:30" s="2" customFormat="1" ht="37.950000000000003" customHeight="1">
      <c r="A1" s="422" t="s">
        <v>57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</row>
    <row r="2" spans="1:30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30" s="5" customFormat="1" ht="22.95" customHeight="1">
      <c r="A3" s="35">
        <v>1</v>
      </c>
      <c r="B3" s="174">
        <v>243708</v>
      </c>
      <c r="C3" s="60" t="s">
        <v>73</v>
      </c>
      <c r="D3" s="280" t="s">
        <v>1590</v>
      </c>
      <c r="E3" s="59" t="s">
        <v>1591</v>
      </c>
      <c r="F3" s="177" t="s">
        <v>1592</v>
      </c>
      <c r="G3" s="119" t="s">
        <v>1952</v>
      </c>
      <c r="H3" s="136" t="s">
        <v>71</v>
      </c>
      <c r="I3" s="60" t="s">
        <v>81</v>
      </c>
      <c r="J3" s="141">
        <v>399</v>
      </c>
      <c r="K3" s="150">
        <f t="shared" ref="K3:K12" si="0">L3-J3</f>
        <v>27.930000000000007</v>
      </c>
      <c r="L3" s="150">
        <f t="shared" ref="L3:L12" si="1">J3*1.07</f>
        <v>426.93</v>
      </c>
      <c r="M3" s="256">
        <v>426.93</v>
      </c>
      <c r="N3" s="36"/>
      <c r="O3" s="180" t="s">
        <v>1953</v>
      </c>
      <c r="Q3" s="204">
        <f>J3*70/100</f>
        <v>279.3</v>
      </c>
      <c r="R3" s="204">
        <f>Q3-(Q3*50/100)</f>
        <v>139.65</v>
      </c>
      <c r="S3" s="204">
        <f>Q3-(Q3*80/100)</f>
        <v>55.860000000000014</v>
      </c>
      <c r="T3" s="204">
        <f>Q3-(Q3*70/100)</f>
        <v>83.79000000000002</v>
      </c>
      <c r="V3" s="421" t="s">
        <v>20</v>
      </c>
      <c r="W3" s="421"/>
      <c r="X3" s="22">
        <f>SUM(Q142)</f>
        <v>35744.099999999969</v>
      </c>
      <c r="Y3" s="33"/>
      <c r="Z3" s="33"/>
      <c r="AA3" s="33"/>
      <c r="AB3" s="33"/>
      <c r="AC3" s="95"/>
    </row>
    <row r="4" spans="1:30" s="5" customFormat="1" ht="22.95" customHeight="1">
      <c r="A4" s="35">
        <v>2</v>
      </c>
      <c r="B4" s="174">
        <v>243710</v>
      </c>
      <c r="C4" s="60" t="s">
        <v>73</v>
      </c>
      <c r="D4" s="280" t="s">
        <v>1593</v>
      </c>
      <c r="E4" s="59" t="s">
        <v>1594</v>
      </c>
      <c r="F4" s="177" t="s">
        <v>1595</v>
      </c>
      <c r="G4" s="10" t="s">
        <v>1952</v>
      </c>
      <c r="H4" s="242" t="s">
        <v>71</v>
      </c>
      <c r="I4" s="60" t="s">
        <v>81</v>
      </c>
      <c r="J4" s="150">
        <v>399</v>
      </c>
      <c r="K4" s="150">
        <f t="shared" si="0"/>
        <v>27.930000000000007</v>
      </c>
      <c r="L4" s="150">
        <f t="shared" si="1"/>
        <v>426.93</v>
      </c>
      <c r="M4" s="152">
        <v>427</v>
      </c>
      <c r="N4" s="36"/>
      <c r="O4" s="180" t="s">
        <v>1953</v>
      </c>
      <c r="Q4" s="204">
        <f t="shared" ref="Q4:Q28" si="2">J4*70/100</f>
        <v>279.3</v>
      </c>
      <c r="R4" s="204">
        <f t="shared" ref="R4:R44" si="3">Q4-(Q4*50/100)</f>
        <v>139.65</v>
      </c>
      <c r="S4" s="204">
        <f t="shared" ref="S4:S44" si="4">Q4-(Q4*80/100)</f>
        <v>55.860000000000014</v>
      </c>
      <c r="T4" s="204">
        <f t="shared" ref="T4:T44" si="5">Q4-(Q4*70/100)</f>
        <v>83.79000000000002</v>
      </c>
      <c r="V4" s="421" t="s">
        <v>21</v>
      </c>
      <c r="W4" s="421"/>
      <c r="X4" s="22">
        <f>SUM(R142)</f>
        <v>17872.049999999985</v>
      </c>
      <c r="Y4" s="33"/>
      <c r="Z4" s="33"/>
      <c r="AA4" s="33"/>
      <c r="AB4" s="33"/>
      <c r="AC4" s="95"/>
    </row>
    <row r="5" spans="1:30" s="5" customFormat="1" ht="22.95" customHeight="1">
      <c r="A5" s="35">
        <v>3</v>
      </c>
      <c r="B5" s="240">
        <v>243713</v>
      </c>
      <c r="C5" s="239" t="s">
        <v>95</v>
      </c>
      <c r="D5" s="280" t="s">
        <v>1596</v>
      </c>
      <c r="E5" s="121" t="s">
        <v>1597</v>
      </c>
      <c r="F5" s="176" t="s">
        <v>1598</v>
      </c>
      <c r="G5" s="75" t="s">
        <v>1954</v>
      </c>
      <c r="H5" s="242" t="s">
        <v>71</v>
      </c>
      <c r="I5" s="183" t="s">
        <v>72</v>
      </c>
      <c r="J5" s="150">
        <v>300</v>
      </c>
      <c r="K5" s="150">
        <f t="shared" si="0"/>
        <v>21</v>
      </c>
      <c r="L5" s="150">
        <f t="shared" si="1"/>
        <v>321</v>
      </c>
      <c r="M5" s="257">
        <v>321</v>
      </c>
      <c r="N5" s="36"/>
      <c r="O5" s="180" t="s">
        <v>23</v>
      </c>
      <c r="Q5" s="204">
        <f t="shared" si="2"/>
        <v>210</v>
      </c>
      <c r="R5" s="204">
        <f t="shared" si="3"/>
        <v>105</v>
      </c>
      <c r="S5" s="204">
        <f t="shared" si="4"/>
        <v>42</v>
      </c>
      <c r="T5" s="204">
        <f t="shared" si="5"/>
        <v>63</v>
      </c>
      <c r="V5" s="424" t="s">
        <v>22</v>
      </c>
      <c r="W5" s="424"/>
      <c r="X5" s="11">
        <f>X4*25/100</f>
        <v>4468.0124999999962</v>
      </c>
      <c r="Y5" s="33"/>
      <c r="Z5" s="33"/>
      <c r="AA5" s="33"/>
      <c r="AB5" s="33"/>
      <c r="AC5" s="95"/>
    </row>
    <row r="6" spans="1:30" s="5" customFormat="1" ht="22.95" customHeight="1">
      <c r="A6" s="35">
        <v>4</v>
      </c>
      <c r="B6" s="174">
        <v>243716</v>
      </c>
      <c r="C6" s="60" t="s">
        <v>73</v>
      </c>
      <c r="D6" s="280" t="s">
        <v>1599</v>
      </c>
      <c r="E6" s="59" t="s">
        <v>1600</v>
      </c>
      <c r="F6" s="177" t="s">
        <v>1601</v>
      </c>
      <c r="G6" s="10" t="s">
        <v>1531</v>
      </c>
      <c r="H6" s="242" t="s">
        <v>71</v>
      </c>
      <c r="I6" s="60" t="s">
        <v>81</v>
      </c>
      <c r="J6" s="150">
        <v>399</v>
      </c>
      <c r="K6" s="150">
        <f t="shared" si="0"/>
        <v>27.930000000000007</v>
      </c>
      <c r="L6" s="150">
        <f t="shared" si="1"/>
        <v>426.93</v>
      </c>
      <c r="M6" s="152">
        <v>427</v>
      </c>
      <c r="N6" s="36"/>
      <c r="O6" s="180" t="s">
        <v>1953</v>
      </c>
      <c r="Q6" s="204">
        <f t="shared" si="2"/>
        <v>279.3</v>
      </c>
      <c r="R6" s="204">
        <f t="shared" si="3"/>
        <v>139.65</v>
      </c>
      <c r="S6" s="204">
        <f t="shared" si="4"/>
        <v>55.860000000000014</v>
      </c>
      <c r="T6" s="204">
        <f t="shared" si="5"/>
        <v>83.79000000000002</v>
      </c>
      <c r="V6" s="424" t="s">
        <v>49</v>
      </c>
      <c r="W6" s="424"/>
      <c r="X6" s="11">
        <f>X4*25/100</f>
        <v>4468.0124999999962</v>
      </c>
      <c r="Y6" s="33"/>
      <c r="Z6" s="33"/>
      <c r="AA6" s="33"/>
      <c r="AB6" s="33"/>
      <c r="AC6" s="95"/>
    </row>
    <row r="7" spans="1:30" s="5" customFormat="1" ht="22.95" customHeight="1">
      <c r="A7" s="35">
        <v>5</v>
      </c>
      <c r="B7" s="174">
        <v>243716</v>
      </c>
      <c r="C7" s="60" t="s">
        <v>73</v>
      </c>
      <c r="D7" s="280" t="s">
        <v>1602</v>
      </c>
      <c r="E7" s="59" t="s">
        <v>1603</v>
      </c>
      <c r="F7" s="177" t="s">
        <v>1604</v>
      </c>
      <c r="G7" s="10" t="s">
        <v>1531</v>
      </c>
      <c r="H7" s="242" t="s">
        <v>71</v>
      </c>
      <c r="I7" s="60" t="s">
        <v>81</v>
      </c>
      <c r="J7" s="150">
        <v>399</v>
      </c>
      <c r="K7" s="150">
        <f t="shared" si="0"/>
        <v>27.930000000000007</v>
      </c>
      <c r="L7" s="150">
        <f t="shared" si="1"/>
        <v>426.93</v>
      </c>
      <c r="M7" s="152">
        <v>427</v>
      </c>
      <c r="N7" s="36"/>
      <c r="O7" s="180" t="s">
        <v>1953</v>
      </c>
      <c r="Q7" s="204">
        <f t="shared" si="2"/>
        <v>279.3</v>
      </c>
      <c r="R7" s="204">
        <f t="shared" si="3"/>
        <v>139.65</v>
      </c>
      <c r="S7" s="204">
        <f t="shared" si="4"/>
        <v>55.860000000000014</v>
      </c>
      <c r="T7" s="204">
        <f t="shared" si="5"/>
        <v>83.79000000000002</v>
      </c>
      <c r="V7" s="424" t="s">
        <v>23</v>
      </c>
      <c r="W7" s="424"/>
      <c r="X7" s="11">
        <f>X4*25/100</f>
        <v>4468.0124999999962</v>
      </c>
      <c r="Y7" s="33"/>
      <c r="Z7" s="33"/>
      <c r="AA7" s="33"/>
      <c r="AB7" s="33"/>
      <c r="AC7" s="95"/>
    </row>
    <row r="8" spans="1:30" s="5" customFormat="1" ht="22.95" customHeight="1">
      <c r="A8" s="35">
        <v>6</v>
      </c>
      <c r="B8" s="174">
        <v>243716</v>
      </c>
      <c r="C8" s="60" t="s">
        <v>73</v>
      </c>
      <c r="D8" s="280" t="s">
        <v>1605</v>
      </c>
      <c r="E8" s="59" t="s">
        <v>1606</v>
      </c>
      <c r="F8" s="177" t="s">
        <v>1607</v>
      </c>
      <c r="G8" s="10" t="s">
        <v>1531</v>
      </c>
      <c r="H8" s="242" t="s">
        <v>71</v>
      </c>
      <c r="I8" s="60" t="s">
        <v>81</v>
      </c>
      <c r="J8" s="150">
        <v>399</v>
      </c>
      <c r="K8" s="150">
        <f t="shared" si="0"/>
        <v>27.930000000000007</v>
      </c>
      <c r="L8" s="150">
        <f t="shared" si="1"/>
        <v>426.93</v>
      </c>
      <c r="M8" s="152">
        <v>427</v>
      </c>
      <c r="N8" s="36"/>
      <c r="O8" s="180" t="s">
        <v>1953</v>
      </c>
      <c r="Q8" s="204">
        <f t="shared" si="2"/>
        <v>279.3</v>
      </c>
      <c r="R8" s="204">
        <f t="shared" si="3"/>
        <v>139.65</v>
      </c>
      <c r="S8" s="204">
        <f t="shared" si="4"/>
        <v>55.860000000000014</v>
      </c>
      <c r="T8" s="204">
        <f t="shared" si="5"/>
        <v>83.79000000000002</v>
      </c>
      <c r="V8" s="424" t="s">
        <v>24</v>
      </c>
      <c r="W8" s="424"/>
      <c r="X8" s="11">
        <f>X4*20/100</f>
        <v>3574.4099999999971</v>
      </c>
      <c r="Y8" s="33"/>
      <c r="Z8" s="33"/>
      <c r="AA8" s="33"/>
      <c r="AB8" s="33"/>
      <c r="AC8" s="95"/>
    </row>
    <row r="9" spans="1:30" s="5" customFormat="1" ht="22.95" customHeight="1">
      <c r="A9" s="35">
        <v>7</v>
      </c>
      <c r="B9" s="174">
        <v>243717</v>
      </c>
      <c r="C9" s="60" t="s">
        <v>73</v>
      </c>
      <c r="D9" s="280" t="s">
        <v>1608</v>
      </c>
      <c r="E9" s="59" t="s">
        <v>1609</v>
      </c>
      <c r="F9" s="177" t="s">
        <v>1610</v>
      </c>
      <c r="G9" s="10" t="s">
        <v>1531</v>
      </c>
      <c r="H9" s="242" t="s">
        <v>71</v>
      </c>
      <c r="I9" s="60" t="s">
        <v>81</v>
      </c>
      <c r="J9" s="150">
        <v>399</v>
      </c>
      <c r="K9" s="150">
        <f t="shared" si="0"/>
        <v>27.930000000000007</v>
      </c>
      <c r="L9" s="150">
        <f t="shared" si="1"/>
        <v>426.93</v>
      </c>
      <c r="M9" s="152">
        <v>427</v>
      </c>
      <c r="N9" s="36"/>
      <c r="O9" s="180" t="s">
        <v>23</v>
      </c>
      <c r="Q9" s="204">
        <f t="shared" si="2"/>
        <v>279.3</v>
      </c>
      <c r="R9" s="204">
        <f t="shared" si="3"/>
        <v>139.65</v>
      </c>
      <c r="S9" s="204">
        <f t="shared" si="4"/>
        <v>55.860000000000014</v>
      </c>
      <c r="T9" s="204">
        <f t="shared" si="5"/>
        <v>83.79000000000002</v>
      </c>
      <c r="V9" s="424" t="s">
        <v>25</v>
      </c>
      <c r="W9" s="424"/>
      <c r="X9" s="11">
        <f>X4*5/100</f>
        <v>893.60249999999928</v>
      </c>
      <c r="Y9" s="33"/>
      <c r="Z9" s="33"/>
      <c r="AA9" s="33"/>
      <c r="AB9" s="33"/>
      <c r="AC9" s="95"/>
    </row>
    <row r="10" spans="1:30" s="5" customFormat="1" ht="22.95" customHeight="1">
      <c r="A10" s="35">
        <v>8</v>
      </c>
      <c r="B10" s="174">
        <v>243725</v>
      </c>
      <c r="C10" s="238" t="s">
        <v>73</v>
      </c>
      <c r="D10" s="280" t="s">
        <v>1611</v>
      </c>
      <c r="E10" s="59" t="s">
        <v>1612</v>
      </c>
      <c r="F10" s="177" t="s">
        <v>1613</v>
      </c>
      <c r="G10" s="10" t="s">
        <v>1531</v>
      </c>
      <c r="H10" s="242" t="s">
        <v>71</v>
      </c>
      <c r="I10" s="60" t="s">
        <v>81</v>
      </c>
      <c r="J10" s="150">
        <v>399</v>
      </c>
      <c r="K10" s="150">
        <f t="shared" si="0"/>
        <v>27.930000000000007</v>
      </c>
      <c r="L10" s="150">
        <f t="shared" si="1"/>
        <v>426.93</v>
      </c>
      <c r="M10" s="152">
        <v>427</v>
      </c>
      <c r="N10" s="36"/>
      <c r="O10" s="180" t="s">
        <v>23</v>
      </c>
      <c r="Q10" s="204">
        <f t="shared" si="2"/>
        <v>279.3</v>
      </c>
      <c r="R10" s="204">
        <f t="shared" si="3"/>
        <v>139.65</v>
      </c>
      <c r="S10" s="204">
        <f t="shared" si="4"/>
        <v>55.860000000000014</v>
      </c>
      <c r="T10" s="204">
        <f t="shared" si="5"/>
        <v>83.79000000000002</v>
      </c>
      <c r="V10" s="421" t="s">
        <v>26</v>
      </c>
      <c r="W10" s="421"/>
      <c r="X10" s="22">
        <f>SUM(S142)</f>
        <v>7148.8199999999879</v>
      </c>
      <c r="Y10" s="33"/>
      <c r="Z10" s="33"/>
      <c r="AA10" s="33"/>
      <c r="AB10" s="33"/>
      <c r="AC10" s="95"/>
    </row>
    <row r="11" spans="1:30" s="5" customFormat="1" ht="22.95" customHeight="1">
      <c r="A11" s="35">
        <v>9</v>
      </c>
      <c r="B11" s="174">
        <v>243729</v>
      </c>
      <c r="C11" s="239" t="s">
        <v>73</v>
      </c>
      <c r="D11" s="281" t="s">
        <v>1614</v>
      </c>
      <c r="E11" s="121" t="s">
        <v>1615</v>
      </c>
      <c r="F11" s="177" t="s">
        <v>1616</v>
      </c>
      <c r="G11" s="10" t="s">
        <v>1532</v>
      </c>
      <c r="H11" s="242" t="s">
        <v>71</v>
      </c>
      <c r="I11" s="60" t="s">
        <v>99</v>
      </c>
      <c r="J11" s="243">
        <v>599</v>
      </c>
      <c r="K11" s="150">
        <f t="shared" si="0"/>
        <v>41.930000000000064</v>
      </c>
      <c r="L11" s="150">
        <f t="shared" si="1"/>
        <v>640.93000000000006</v>
      </c>
      <c r="M11" s="152">
        <v>641</v>
      </c>
      <c r="N11" s="36"/>
      <c r="O11" s="180" t="s">
        <v>1953</v>
      </c>
      <c r="Q11" s="204">
        <f t="shared" si="2"/>
        <v>419.3</v>
      </c>
      <c r="R11" s="204">
        <f t="shared" si="3"/>
        <v>209.65</v>
      </c>
      <c r="S11" s="204">
        <f t="shared" si="4"/>
        <v>83.860000000000014</v>
      </c>
      <c r="T11" s="204">
        <f t="shared" si="5"/>
        <v>125.79000000000002</v>
      </c>
      <c r="V11" s="424" t="s">
        <v>27</v>
      </c>
      <c r="W11" s="424"/>
      <c r="X11" s="11">
        <f>SUM(X10)</f>
        <v>7148.8199999999879</v>
      </c>
      <c r="Y11" s="33"/>
      <c r="Z11" s="33"/>
      <c r="AA11" s="33"/>
      <c r="AB11" s="33"/>
      <c r="AC11" s="95"/>
    </row>
    <row r="12" spans="1:30" s="5" customFormat="1" ht="22.95" customHeight="1">
      <c r="A12" s="35">
        <v>10</v>
      </c>
      <c r="B12" s="241">
        <v>243738</v>
      </c>
      <c r="C12" s="60" t="s">
        <v>113</v>
      </c>
      <c r="D12" s="280" t="s">
        <v>1617</v>
      </c>
      <c r="E12" s="59" t="s">
        <v>1618</v>
      </c>
      <c r="F12" s="214" t="s">
        <v>1619</v>
      </c>
      <c r="G12" s="69" t="s">
        <v>500</v>
      </c>
      <c r="H12" s="242" t="s">
        <v>71</v>
      </c>
      <c r="I12" s="59" t="s">
        <v>81</v>
      </c>
      <c r="J12" s="150">
        <v>299</v>
      </c>
      <c r="K12" s="150">
        <f t="shared" si="0"/>
        <v>20.930000000000007</v>
      </c>
      <c r="L12" s="150">
        <f t="shared" si="1"/>
        <v>319.93</v>
      </c>
      <c r="M12" s="255">
        <v>319.93</v>
      </c>
      <c r="N12" s="36"/>
      <c r="O12" s="180" t="s">
        <v>23</v>
      </c>
      <c r="Q12" s="204">
        <f t="shared" si="2"/>
        <v>209.3</v>
      </c>
      <c r="R12" s="204">
        <f t="shared" si="3"/>
        <v>104.65</v>
      </c>
      <c r="S12" s="204">
        <f t="shared" si="4"/>
        <v>41.860000000000014</v>
      </c>
      <c r="T12" s="204">
        <f t="shared" si="5"/>
        <v>62.79000000000002</v>
      </c>
      <c r="V12" s="421" t="s">
        <v>28</v>
      </c>
      <c r="W12" s="421"/>
      <c r="X12" s="22">
        <f>SUM(T142)</f>
        <v>10723.230000000025</v>
      </c>
      <c r="Y12" s="33"/>
      <c r="Z12" s="33"/>
      <c r="AA12" s="33"/>
      <c r="AB12" s="33"/>
    </row>
    <row r="13" spans="1:30" s="5" customFormat="1" ht="22.95" customHeight="1">
      <c r="A13" s="35">
        <v>11</v>
      </c>
      <c r="B13" s="174">
        <v>243740</v>
      </c>
      <c r="C13" s="238" t="s">
        <v>82</v>
      </c>
      <c r="D13" s="280" t="s">
        <v>1620</v>
      </c>
      <c r="E13" s="59" t="s">
        <v>1621</v>
      </c>
      <c r="F13" s="214" t="s">
        <v>1622</v>
      </c>
      <c r="G13" s="180" t="s">
        <v>492</v>
      </c>
      <c r="H13" s="242" t="s">
        <v>71</v>
      </c>
      <c r="I13" s="180" t="s">
        <v>72</v>
      </c>
      <c r="J13" s="244">
        <v>299</v>
      </c>
      <c r="K13" s="150">
        <f t="shared" ref="K13:K73" si="6">L13-J13</f>
        <v>20.930000000000007</v>
      </c>
      <c r="L13" s="150">
        <f t="shared" ref="L13:L73" si="7">J13*1.07</f>
        <v>319.93</v>
      </c>
      <c r="M13" s="209">
        <v>319.93</v>
      </c>
      <c r="N13" s="36"/>
      <c r="O13" s="245" t="s">
        <v>91</v>
      </c>
      <c r="Q13" s="204">
        <f t="shared" si="2"/>
        <v>209.3</v>
      </c>
      <c r="R13" s="204">
        <f t="shared" si="3"/>
        <v>104.65</v>
      </c>
      <c r="S13" s="204">
        <f t="shared" si="4"/>
        <v>41.860000000000014</v>
      </c>
      <c r="T13" s="204">
        <f t="shared" si="5"/>
        <v>62.79000000000002</v>
      </c>
      <c r="V13" s="424" t="s">
        <v>22</v>
      </c>
      <c r="W13" s="424"/>
      <c r="X13" s="24">
        <f>SUM(T76,T133)</f>
        <v>125.58000000000004</v>
      </c>
      <c r="Y13" s="33"/>
      <c r="Z13" s="33"/>
      <c r="AA13" s="33"/>
      <c r="AB13" s="33"/>
    </row>
    <row r="14" spans="1:30" s="95" customFormat="1" ht="22.95" customHeight="1">
      <c r="A14" s="35">
        <v>12</v>
      </c>
      <c r="B14" s="249">
        <v>243740</v>
      </c>
      <c r="C14" s="59" t="s">
        <v>100</v>
      </c>
      <c r="D14" s="280" t="s">
        <v>1623</v>
      </c>
      <c r="E14" s="59" t="s">
        <v>1624</v>
      </c>
      <c r="F14" s="214" t="s">
        <v>1625</v>
      </c>
      <c r="G14" s="181" t="s">
        <v>103</v>
      </c>
      <c r="H14" s="145" t="s">
        <v>71</v>
      </c>
      <c r="I14" s="181" t="s">
        <v>81</v>
      </c>
      <c r="J14" s="244">
        <v>399</v>
      </c>
      <c r="K14" s="150">
        <f t="shared" si="6"/>
        <v>27.930000000000007</v>
      </c>
      <c r="L14" s="150">
        <f t="shared" si="7"/>
        <v>426.93</v>
      </c>
      <c r="M14" s="209">
        <v>427</v>
      </c>
      <c r="N14" s="36"/>
      <c r="O14" s="250" t="s">
        <v>110</v>
      </c>
      <c r="Q14" s="279">
        <f t="shared" si="2"/>
        <v>279.3</v>
      </c>
      <c r="R14" s="279">
        <f t="shared" si="3"/>
        <v>139.65</v>
      </c>
      <c r="S14" s="279">
        <f t="shared" si="4"/>
        <v>55.860000000000014</v>
      </c>
      <c r="T14" s="279">
        <f t="shared" si="5"/>
        <v>83.79000000000002</v>
      </c>
      <c r="V14" s="424" t="s">
        <v>23</v>
      </c>
      <c r="W14" s="424"/>
      <c r="X14" s="24">
        <f>SUM(T9:T10,T5,T12,T15,T28,T33,T35,T42,T55:T56,T64,T83,T91,T104:T105,T108,T113,T139)</f>
        <v>1445.2199999999998</v>
      </c>
      <c r="Y14" s="33"/>
      <c r="Z14" s="33"/>
      <c r="AA14" s="33"/>
      <c r="AB14" s="33"/>
    </row>
    <row r="15" spans="1:30" s="5" customFormat="1" ht="22.95" customHeight="1">
      <c r="A15" s="35">
        <v>13</v>
      </c>
      <c r="B15" s="174">
        <v>243740</v>
      </c>
      <c r="C15" s="238" t="s">
        <v>100</v>
      </c>
      <c r="D15" s="280" t="s">
        <v>1626</v>
      </c>
      <c r="E15" s="59" t="s">
        <v>1627</v>
      </c>
      <c r="F15" s="214" t="s">
        <v>1628</v>
      </c>
      <c r="G15" s="180" t="s">
        <v>103</v>
      </c>
      <c r="H15" s="242" t="s">
        <v>71</v>
      </c>
      <c r="I15" s="180" t="s">
        <v>104</v>
      </c>
      <c r="J15" s="244">
        <v>299</v>
      </c>
      <c r="K15" s="150">
        <f t="shared" si="6"/>
        <v>20.930000000000007</v>
      </c>
      <c r="L15" s="150">
        <f t="shared" si="7"/>
        <v>319.93</v>
      </c>
      <c r="M15" s="209">
        <v>319.93</v>
      </c>
      <c r="N15" s="36"/>
      <c r="O15" s="245" t="s">
        <v>23</v>
      </c>
      <c r="Q15" s="204">
        <f t="shared" si="2"/>
        <v>209.3</v>
      </c>
      <c r="R15" s="204">
        <f t="shared" si="3"/>
        <v>104.65</v>
      </c>
      <c r="S15" s="204">
        <f t="shared" si="4"/>
        <v>41.860000000000014</v>
      </c>
      <c r="T15" s="204">
        <f t="shared" si="5"/>
        <v>62.79000000000002</v>
      </c>
      <c r="V15" s="424" t="s">
        <v>24</v>
      </c>
      <c r="W15" s="424"/>
      <c r="X15" s="24">
        <f>SUM(T14,T16,T18,T25,T27,T29,T30,T34,T36,T37,T39,T41,T48,T53,T57,T63,T65,T72,T78:T82,T84:T86,T92,T96,T101:T103,T109,T111,T114:T115,T122,T126:T130,T140)</f>
        <v>3372.1799999999989</v>
      </c>
      <c r="Y15" s="33"/>
      <c r="Z15" s="33"/>
      <c r="AA15" s="33"/>
      <c r="AB15" s="33"/>
    </row>
    <row r="16" spans="1:30" s="5" customFormat="1" ht="22.95" customHeight="1">
      <c r="A16" s="35">
        <v>14</v>
      </c>
      <c r="B16" s="174">
        <v>243740</v>
      </c>
      <c r="C16" s="238" t="s">
        <v>100</v>
      </c>
      <c r="D16" s="280" t="s">
        <v>1629</v>
      </c>
      <c r="E16" s="59" t="s">
        <v>1630</v>
      </c>
      <c r="F16" s="214" t="s">
        <v>1631</v>
      </c>
      <c r="G16" s="180" t="s">
        <v>103</v>
      </c>
      <c r="H16" s="242" t="s">
        <v>71</v>
      </c>
      <c r="I16" s="180" t="s">
        <v>81</v>
      </c>
      <c r="J16" s="244">
        <v>399</v>
      </c>
      <c r="K16" s="150">
        <f t="shared" si="6"/>
        <v>27.930000000000007</v>
      </c>
      <c r="L16" s="150">
        <f t="shared" si="7"/>
        <v>426.93</v>
      </c>
      <c r="M16" s="244">
        <v>427</v>
      </c>
      <c r="N16" s="36"/>
      <c r="O16" s="245" t="s">
        <v>110</v>
      </c>
      <c r="Q16" s="204">
        <f t="shared" si="2"/>
        <v>279.3</v>
      </c>
      <c r="R16" s="204">
        <f t="shared" si="3"/>
        <v>139.65</v>
      </c>
      <c r="S16" s="204">
        <f t="shared" si="4"/>
        <v>55.860000000000014</v>
      </c>
      <c r="T16" s="204">
        <f t="shared" si="5"/>
        <v>83.79000000000002</v>
      </c>
      <c r="V16" s="424" t="s">
        <v>25</v>
      </c>
      <c r="W16" s="424"/>
      <c r="X16" s="24">
        <f>SUM(T58,T125)</f>
        <v>167.58000000000004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174">
        <v>243740</v>
      </c>
      <c r="C17" s="238" t="s">
        <v>100</v>
      </c>
      <c r="D17" s="280" t="s">
        <v>1632</v>
      </c>
      <c r="E17" s="59" t="s">
        <v>1633</v>
      </c>
      <c r="F17" s="214" t="s">
        <v>1634</v>
      </c>
      <c r="G17" s="180" t="s">
        <v>103</v>
      </c>
      <c r="H17" s="242" t="s">
        <v>71</v>
      </c>
      <c r="I17" s="180" t="s">
        <v>104</v>
      </c>
      <c r="J17" s="244">
        <v>299</v>
      </c>
      <c r="K17" s="150">
        <f t="shared" si="6"/>
        <v>20.930000000000007</v>
      </c>
      <c r="L17" s="150">
        <f t="shared" si="7"/>
        <v>319.93</v>
      </c>
      <c r="M17" s="244">
        <v>319.93</v>
      </c>
      <c r="N17" s="36"/>
      <c r="O17" s="245" t="s">
        <v>91</v>
      </c>
      <c r="Q17" s="204">
        <f t="shared" si="2"/>
        <v>209.3</v>
      </c>
      <c r="R17" s="204">
        <f t="shared" si="3"/>
        <v>104.65</v>
      </c>
      <c r="S17" s="204">
        <f t="shared" si="4"/>
        <v>41.860000000000014</v>
      </c>
      <c r="T17" s="204">
        <f t="shared" si="5"/>
        <v>62.79000000000002</v>
      </c>
      <c r="V17" s="424" t="s">
        <v>27</v>
      </c>
      <c r="W17" s="424"/>
      <c r="X17" s="24">
        <f>SUM(T13:T13,T17,T19:T24,T31:T32,T38,T40,T43:T47,T49:T52,T54,T59:T62,T66:T71,T73:T75,T77:T77,T87:T90,T93:T95,T97:T100,T106:T107,T110,T112,T116:T119,T120:T121,T123,T124,T131:T132,T134:T138)</f>
        <v>4984.1399999999985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174">
        <v>243740</v>
      </c>
      <c r="C18" s="238" t="s">
        <v>100</v>
      </c>
      <c r="D18" s="280" t="s">
        <v>1635</v>
      </c>
      <c r="E18" s="59" t="s">
        <v>1636</v>
      </c>
      <c r="F18" s="214" t="s">
        <v>1637</v>
      </c>
      <c r="G18" s="180" t="s">
        <v>103</v>
      </c>
      <c r="H18" s="242" t="s">
        <v>71</v>
      </c>
      <c r="I18" s="60" t="s">
        <v>99</v>
      </c>
      <c r="J18" s="244">
        <v>599</v>
      </c>
      <c r="K18" s="150">
        <f t="shared" si="6"/>
        <v>41.930000000000064</v>
      </c>
      <c r="L18" s="150">
        <f t="shared" si="7"/>
        <v>640.93000000000006</v>
      </c>
      <c r="M18" s="244">
        <v>640.92999999999995</v>
      </c>
      <c r="N18" s="36"/>
      <c r="O18" s="245" t="s">
        <v>110</v>
      </c>
      <c r="Q18" s="204">
        <f t="shared" si="2"/>
        <v>419.3</v>
      </c>
      <c r="R18" s="204">
        <f t="shared" si="3"/>
        <v>209.65</v>
      </c>
      <c r="S18" s="204">
        <f t="shared" si="4"/>
        <v>83.860000000000014</v>
      </c>
      <c r="T18" s="204">
        <f t="shared" si="5"/>
        <v>125.79000000000002</v>
      </c>
      <c r="V18" s="437" t="s">
        <v>19</v>
      </c>
      <c r="W18" s="438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174">
        <v>243740</v>
      </c>
      <c r="C19" s="60" t="s">
        <v>262</v>
      </c>
      <c r="D19" s="280" t="s">
        <v>1638</v>
      </c>
      <c r="E19" s="59" t="s">
        <v>1639</v>
      </c>
      <c r="F19" s="214" t="s">
        <v>1640</v>
      </c>
      <c r="G19" s="180" t="s">
        <v>1955</v>
      </c>
      <c r="H19" s="242" t="s">
        <v>71</v>
      </c>
      <c r="I19" s="180" t="s">
        <v>72</v>
      </c>
      <c r="J19" s="244">
        <v>299</v>
      </c>
      <c r="K19" s="150">
        <f t="shared" si="6"/>
        <v>20.930000000000007</v>
      </c>
      <c r="L19" s="150">
        <f t="shared" si="7"/>
        <v>319.93</v>
      </c>
      <c r="M19" s="244">
        <v>320</v>
      </c>
      <c r="N19" s="245"/>
      <c r="O19" s="245" t="s">
        <v>91</v>
      </c>
      <c r="Q19" s="204">
        <f t="shared" si="2"/>
        <v>209.3</v>
      </c>
      <c r="R19" s="204">
        <f t="shared" si="3"/>
        <v>104.65</v>
      </c>
      <c r="S19" s="204">
        <f t="shared" si="4"/>
        <v>41.860000000000014</v>
      </c>
      <c r="T19" s="204">
        <f t="shared" si="5"/>
        <v>62.79000000000002</v>
      </c>
      <c r="V19" s="419" t="s">
        <v>52</v>
      </c>
      <c r="W19" s="420"/>
      <c r="X19" s="24"/>
      <c r="Y19" s="33"/>
      <c r="Z19" s="33"/>
      <c r="AA19" s="33"/>
      <c r="AB19" s="33"/>
    </row>
    <row r="20" spans="1:28" s="5" customFormat="1" ht="22.95" customHeight="1">
      <c r="A20" s="35">
        <v>18</v>
      </c>
      <c r="B20" s="174">
        <v>243741</v>
      </c>
      <c r="C20" s="238" t="s">
        <v>100</v>
      </c>
      <c r="D20" s="280" t="s">
        <v>1641</v>
      </c>
      <c r="E20" s="59" t="s">
        <v>1642</v>
      </c>
      <c r="F20" s="214" t="s">
        <v>1643</v>
      </c>
      <c r="G20" s="180" t="s">
        <v>103</v>
      </c>
      <c r="H20" s="242" t="s">
        <v>71</v>
      </c>
      <c r="I20" s="60" t="s">
        <v>99</v>
      </c>
      <c r="J20" s="244">
        <v>599</v>
      </c>
      <c r="K20" s="150">
        <f t="shared" si="6"/>
        <v>41.930000000000064</v>
      </c>
      <c r="L20" s="150">
        <f t="shared" si="7"/>
        <v>640.93000000000006</v>
      </c>
      <c r="M20" s="244">
        <v>640.92999999999995</v>
      </c>
      <c r="N20" s="245"/>
      <c r="O20" s="245" t="s">
        <v>91</v>
      </c>
      <c r="Q20" s="204">
        <f t="shared" si="2"/>
        <v>419.3</v>
      </c>
      <c r="R20" s="204">
        <f t="shared" si="3"/>
        <v>209.65</v>
      </c>
      <c r="S20" s="204">
        <f t="shared" si="4"/>
        <v>83.860000000000014</v>
      </c>
      <c r="T20" s="204">
        <f t="shared" si="5"/>
        <v>125.79000000000002</v>
      </c>
      <c r="V20" s="419" t="s">
        <v>1953</v>
      </c>
      <c r="W20" s="420"/>
      <c r="X20" s="24">
        <f>SUM(T3,T4,T6,T7,T8,T11,T26)</f>
        <v>628.5300000000002</v>
      </c>
      <c r="Y20" s="33"/>
      <c r="Z20" s="33"/>
      <c r="AA20" s="33"/>
      <c r="AB20" s="33"/>
    </row>
    <row r="21" spans="1:28" s="5" customFormat="1" ht="22.95" customHeight="1">
      <c r="A21" s="35">
        <v>19</v>
      </c>
      <c r="B21" s="174">
        <v>243741</v>
      </c>
      <c r="C21" s="238" t="s">
        <v>100</v>
      </c>
      <c r="D21" s="280" t="s">
        <v>1644</v>
      </c>
      <c r="E21" s="59" t="s">
        <v>1645</v>
      </c>
      <c r="F21" s="214" t="s">
        <v>1646</v>
      </c>
      <c r="G21" s="180" t="s">
        <v>103</v>
      </c>
      <c r="H21" s="242" t="s">
        <v>71</v>
      </c>
      <c r="I21" s="60" t="s">
        <v>99</v>
      </c>
      <c r="J21" s="244">
        <v>599</v>
      </c>
      <c r="K21" s="150">
        <f t="shared" si="6"/>
        <v>41.930000000000064</v>
      </c>
      <c r="L21" s="150">
        <f t="shared" si="7"/>
        <v>640.93000000000006</v>
      </c>
      <c r="M21" s="244">
        <v>640.92999999999995</v>
      </c>
      <c r="N21" s="245"/>
      <c r="O21" s="245" t="s">
        <v>91</v>
      </c>
      <c r="Q21" s="204">
        <f t="shared" si="2"/>
        <v>419.3</v>
      </c>
      <c r="R21" s="204">
        <f t="shared" si="3"/>
        <v>209.65</v>
      </c>
      <c r="S21" s="204">
        <f t="shared" si="4"/>
        <v>83.860000000000014</v>
      </c>
      <c r="T21" s="204">
        <f t="shared" si="5"/>
        <v>125.79000000000002</v>
      </c>
      <c r="V21" s="437" t="s">
        <v>1965</v>
      </c>
      <c r="W21" s="438"/>
      <c r="X21" s="24"/>
      <c r="Y21" s="33"/>
      <c r="Z21" s="33"/>
      <c r="AA21" s="33"/>
      <c r="AB21" s="33"/>
    </row>
    <row r="22" spans="1:28" s="5" customFormat="1" ht="22.95" customHeight="1">
      <c r="A22" s="35">
        <v>20</v>
      </c>
      <c r="B22" s="174">
        <v>243741</v>
      </c>
      <c r="C22" s="238" t="s">
        <v>100</v>
      </c>
      <c r="D22" s="280" t="s">
        <v>1647</v>
      </c>
      <c r="E22" s="59" t="s">
        <v>1648</v>
      </c>
      <c r="F22" s="214" t="s">
        <v>1649</v>
      </c>
      <c r="G22" s="180" t="s">
        <v>103</v>
      </c>
      <c r="H22" s="242" t="s">
        <v>71</v>
      </c>
      <c r="I22" s="180" t="s">
        <v>104</v>
      </c>
      <c r="J22" s="244">
        <v>299</v>
      </c>
      <c r="K22" s="150">
        <f t="shared" si="6"/>
        <v>20.930000000000007</v>
      </c>
      <c r="L22" s="150">
        <f t="shared" si="7"/>
        <v>319.93</v>
      </c>
      <c r="M22" s="244">
        <v>319.93</v>
      </c>
      <c r="N22" s="245"/>
      <c r="O22" s="245" t="s">
        <v>91</v>
      </c>
      <c r="Q22" s="204">
        <f t="shared" si="2"/>
        <v>209.3</v>
      </c>
      <c r="R22" s="204">
        <f t="shared" si="3"/>
        <v>104.65</v>
      </c>
      <c r="S22" s="204">
        <f t="shared" si="4"/>
        <v>41.860000000000014</v>
      </c>
      <c r="T22" s="204">
        <f t="shared" si="5"/>
        <v>62.79000000000002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174">
        <v>243741</v>
      </c>
      <c r="C23" s="238" t="s">
        <v>100</v>
      </c>
      <c r="D23" s="280" t="s">
        <v>1650</v>
      </c>
      <c r="E23" s="59" t="s">
        <v>332</v>
      </c>
      <c r="F23" s="175" t="s">
        <v>1651</v>
      </c>
      <c r="G23" s="180" t="s">
        <v>103</v>
      </c>
      <c r="H23" s="242" t="s">
        <v>71</v>
      </c>
      <c r="I23" s="180" t="s">
        <v>104</v>
      </c>
      <c r="J23" s="244">
        <v>299</v>
      </c>
      <c r="K23" s="150">
        <f t="shared" si="6"/>
        <v>20.930000000000007</v>
      </c>
      <c r="L23" s="150">
        <f t="shared" si="7"/>
        <v>319.93</v>
      </c>
      <c r="M23" s="244">
        <v>319.93</v>
      </c>
      <c r="N23" s="245"/>
      <c r="O23" s="245" t="s">
        <v>91</v>
      </c>
      <c r="Q23" s="204">
        <f t="shared" si="2"/>
        <v>209.3</v>
      </c>
      <c r="R23" s="204">
        <f t="shared" si="3"/>
        <v>104.65</v>
      </c>
      <c r="S23" s="204">
        <f t="shared" si="4"/>
        <v>41.860000000000014</v>
      </c>
      <c r="T23" s="204">
        <f t="shared" si="5"/>
        <v>62.79000000000002</v>
      </c>
      <c r="V23" s="418" t="s">
        <v>29</v>
      </c>
      <c r="W23" s="418"/>
      <c r="X23" s="418"/>
      <c r="Y23" s="418"/>
      <c r="Z23" s="418"/>
      <c r="AA23" s="418"/>
      <c r="AB23" s="418"/>
    </row>
    <row r="24" spans="1:28" s="5" customFormat="1" ht="22.95" customHeight="1">
      <c r="A24" s="35">
        <v>22</v>
      </c>
      <c r="B24" s="174">
        <v>243741</v>
      </c>
      <c r="C24" s="238" t="s">
        <v>100</v>
      </c>
      <c r="D24" s="280" t="s">
        <v>1652</v>
      </c>
      <c r="E24" s="59" t="s">
        <v>714</v>
      </c>
      <c r="F24" s="175" t="s">
        <v>1653</v>
      </c>
      <c r="G24" s="180" t="s">
        <v>103</v>
      </c>
      <c r="H24" s="242" t="s">
        <v>71</v>
      </c>
      <c r="I24" s="180" t="s">
        <v>104</v>
      </c>
      <c r="J24" s="244">
        <v>299</v>
      </c>
      <c r="K24" s="150">
        <f t="shared" si="6"/>
        <v>20.930000000000007</v>
      </c>
      <c r="L24" s="150">
        <f t="shared" si="7"/>
        <v>319.93</v>
      </c>
      <c r="M24" s="244">
        <v>319.93</v>
      </c>
      <c r="N24" s="245"/>
      <c r="O24" s="245" t="s">
        <v>91</v>
      </c>
      <c r="Q24" s="204">
        <f t="shared" si="2"/>
        <v>209.3</v>
      </c>
      <c r="R24" s="204">
        <f t="shared" si="3"/>
        <v>104.65</v>
      </c>
      <c r="S24" s="204">
        <f t="shared" si="4"/>
        <v>41.860000000000014</v>
      </c>
      <c r="T24" s="204">
        <f t="shared" si="5"/>
        <v>62.79000000000002</v>
      </c>
      <c r="V24" s="88" t="s">
        <v>30</v>
      </c>
      <c r="W24" s="88" t="s">
        <v>31</v>
      </c>
      <c r="X24" s="88" t="s">
        <v>32</v>
      </c>
      <c r="Y24" s="12" t="s">
        <v>33</v>
      </c>
      <c r="Z24" s="88" t="s">
        <v>34</v>
      </c>
      <c r="AA24" s="88" t="s">
        <v>18</v>
      </c>
      <c r="AB24" s="88" t="s">
        <v>35</v>
      </c>
    </row>
    <row r="25" spans="1:28" s="5" customFormat="1" ht="22.95" customHeight="1">
      <c r="A25" s="35">
        <v>23</v>
      </c>
      <c r="B25" s="174">
        <v>243743</v>
      </c>
      <c r="C25" s="238" t="s">
        <v>82</v>
      </c>
      <c r="D25" s="280" t="s">
        <v>1654</v>
      </c>
      <c r="E25" s="59" t="s">
        <v>1655</v>
      </c>
      <c r="F25" s="175" t="s">
        <v>1656</v>
      </c>
      <c r="G25" s="180" t="s">
        <v>502</v>
      </c>
      <c r="H25" s="242" t="s">
        <v>86</v>
      </c>
      <c r="I25" s="180" t="s">
        <v>1657</v>
      </c>
      <c r="J25" s="244">
        <v>499</v>
      </c>
      <c r="K25" s="150">
        <f t="shared" si="6"/>
        <v>34.930000000000064</v>
      </c>
      <c r="L25" s="150">
        <f t="shared" si="7"/>
        <v>533.93000000000006</v>
      </c>
      <c r="M25" s="244">
        <v>533.92999999999995</v>
      </c>
      <c r="N25" s="36"/>
      <c r="O25" s="245" t="s">
        <v>110</v>
      </c>
      <c r="Q25" s="204">
        <f t="shared" si="2"/>
        <v>349.3</v>
      </c>
      <c r="R25" s="204">
        <f t="shared" si="3"/>
        <v>174.65</v>
      </c>
      <c r="S25" s="204">
        <f t="shared" si="4"/>
        <v>69.860000000000014</v>
      </c>
      <c r="T25" s="204">
        <f t="shared" si="5"/>
        <v>104.79000000000002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4593.5924999999961</v>
      </c>
      <c r="AB25" s="32">
        <f>SUM(AA25)</f>
        <v>4593.5924999999961</v>
      </c>
    </row>
    <row r="26" spans="1:28" s="5" customFormat="1" ht="22.95" customHeight="1">
      <c r="A26" s="35">
        <v>24</v>
      </c>
      <c r="B26" s="174">
        <v>243744</v>
      </c>
      <c r="C26" s="178" t="s">
        <v>73</v>
      </c>
      <c r="D26" s="280" t="s">
        <v>1658</v>
      </c>
      <c r="E26" s="59" t="s">
        <v>1659</v>
      </c>
      <c r="F26" s="177" t="s">
        <v>1660</v>
      </c>
      <c r="G26" s="180" t="s">
        <v>833</v>
      </c>
      <c r="H26" s="242" t="s">
        <v>71</v>
      </c>
      <c r="I26" s="180" t="s">
        <v>81</v>
      </c>
      <c r="J26" s="244">
        <v>399</v>
      </c>
      <c r="K26" s="150">
        <f t="shared" si="6"/>
        <v>27.930000000000007</v>
      </c>
      <c r="L26" s="150">
        <f t="shared" si="7"/>
        <v>426.93</v>
      </c>
      <c r="M26" s="246">
        <v>427</v>
      </c>
      <c r="N26" s="36"/>
      <c r="O26" s="245" t="s">
        <v>1953</v>
      </c>
      <c r="Q26" s="204">
        <f t="shared" si="2"/>
        <v>279.3</v>
      </c>
      <c r="R26" s="204">
        <f t="shared" si="3"/>
        <v>139.65</v>
      </c>
      <c r="S26" s="204">
        <f t="shared" si="4"/>
        <v>55.860000000000014</v>
      </c>
      <c r="T26" s="204">
        <f t="shared" si="5"/>
        <v>83.79000000000002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4468.0124999999962</v>
      </c>
      <c r="AB26" s="32">
        <f t="shared" ref="AA26:AB31" si="8">SUM(AA26)</f>
        <v>4468.0124999999962</v>
      </c>
    </row>
    <row r="27" spans="1:28" s="5" customFormat="1" ht="22.95" customHeight="1">
      <c r="A27" s="35">
        <v>25</v>
      </c>
      <c r="B27" s="174">
        <v>243744</v>
      </c>
      <c r="C27" s="178" t="s">
        <v>262</v>
      </c>
      <c r="D27" s="280" t="s">
        <v>1661</v>
      </c>
      <c r="E27" s="59" t="s">
        <v>1662</v>
      </c>
      <c r="F27" s="175" t="s">
        <v>1663</v>
      </c>
      <c r="G27" s="180" t="s">
        <v>1956</v>
      </c>
      <c r="H27" s="242" t="s">
        <v>71</v>
      </c>
      <c r="I27" s="180" t="s">
        <v>72</v>
      </c>
      <c r="J27" s="244">
        <v>299</v>
      </c>
      <c r="K27" s="150">
        <f t="shared" si="6"/>
        <v>20.930000000000007</v>
      </c>
      <c r="L27" s="150">
        <f t="shared" si="7"/>
        <v>319.93</v>
      </c>
      <c r="M27" s="244">
        <v>320</v>
      </c>
      <c r="N27" s="36"/>
      <c r="O27" s="245" t="s">
        <v>110</v>
      </c>
      <c r="Q27" s="204">
        <f t="shared" si="2"/>
        <v>209.3</v>
      </c>
      <c r="R27" s="204">
        <f t="shared" si="3"/>
        <v>104.65</v>
      </c>
      <c r="S27" s="204">
        <f t="shared" si="4"/>
        <v>41.860000000000014</v>
      </c>
      <c r="T27" s="204">
        <f t="shared" si="5"/>
        <v>62.79000000000002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5913.2324999999964</v>
      </c>
      <c r="AB27" s="32">
        <f t="shared" si="8"/>
        <v>5913.2324999999964</v>
      </c>
    </row>
    <row r="28" spans="1:28" s="5" customFormat="1" ht="22.95" customHeight="1">
      <c r="A28" s="35">
        <v>26</v>
      </c>
      <c r="B28" s="174">
        <v>243744</v>
      </c>
      <c r="C28" s="178" t="s">
        <v>262</v>
      </c>
      <c r="D28" s="280" t="s">
        <v>1664</v>
      </c>
      <c r="E28" s="59" t="s">
        <v>1665</v>
      </c>
      <c r="F28" s="175" t="s">
        <v>1666</v>
      </c>
      <c r="G28" s="180" t="s">
        <v>1957</v>
      </c>
      <c r="H28" s="242" t="s">
        <v>71</v>
      </c>
      <c r="I28" s="180" t="s">
        <v>72</v>
      </c>
      <c r="J28" s="244">
        <v>299</v>
      </c>
      <c r="K28" s="150">
        <f t="shared" si="6"/>
        <v>20.930000000000007</v>
      </c>
      <c r="L28" s="150">
        <f t="shared" si="7"/>
        <v>319.93</v>
      </c>
      <c r="M28" s="244">
        <v>319.93</v>
      </c>
      <c r="N28" s="36"/>
      <c r="O28" s="245" t="s">
        <v>23</v>
      </c>
      <c r="Q28" s="204">
        <f t="shared" si="2"/>
        <v>209.3</v>
      </c>
      <c r="R28" s="204">
        <f t="shared" si="3"/>
        <v>104.65</v>
      </c>
      <c r="S28" s="204">
        <f t="shared" si="4"/>
        <v>41.860000000000014</v>
      </c>
      <c r="T28" s="204">
        <f t="shared" si="5"/>
        <v>62.79000000000002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6946.5899999999965</v>
      </c>
      <c r="AB28" s="32">
        <f t="shared" si="8"/>
        <v>6946.5899999999965</v>
      </c>
    </row>
    <row r="29" spans="1:28" s="95" customFormat="1" ht="22.95" customHeight="1">
      <c r="A29" s="35">
        <v>27</v>
      </c>
      <c r="B29" s="249">
        <v>243745</v>
      </c>
      <c r="C29" s="59" t="s">
        <v>100</v>
      </c>
      <c r="D29" s="280" t="s">
        <v>1667</v>
      </c>
      <c r="E29" s="59" t="s">
        <v>1668</v>
      </c>
      <c r="F29" s="175" t="s">
        <v>1669</v>
      </c>
      <c r="G29" s="181" t="s">
        <v>103</v>
      </c>
      <c r="H29" s="145" t="s">
        <v>71</v>
      </c>
      <c r="I29" s="59" t="s">
        <v>99</v>
      </c>
      <c r="J29" s="244">
        <v>599</v>
      </c>
      <c r="K29" s="150">
        <f t="shared" si="6"/>
        <v>41.930000000000064</v>
      </c>
      <c r="L29" s="150">
        <f t="shared" si="7"/>
        <v>640.93000000000006</v>
      </c>
      <c r="M29" s="244">
        <v>1133</v>
      </c>
      <c r="N29" s="36"/>
      <c r="O29" s="250" t="s">
        <v>110</v>
      </c>
      <c r="Q29" s="279">
        <f t="shared" ref="Q29:Q60" si="9">J29*70/100</f>
        <v>419.3</v>
      </c>
      <c r="R29" s="279">
        <f t="shared" si="3"/>
        <v>209.65</v>
      </c>
      <c r="S29" s="279">
        <f t="shared" si="4"/>
        <v>83.860000000000014</v>
      </c>
      <c r="T29" s="279">
        <f t="shared" si="5"/>
        <v>125.79000000000002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1061.1824999999994</v>
      </c>
      <c r="AB29" s="32">
        <f t="shared" si="8"/>
        <v>1061.1824999999994</v>
      </c>
    </row>
    <row r="30" spans="1:28" s="95" customFormat="1" ht="22.95" customHeight="1">
      <c r="A30" s="35">
        <v>28</v>
      </c>
      <c r="B30" s="249">
        <v>243745</v>
      </c>
      <c r="C30" s="59" t="s">
        <v>100</v>
      </c>
      <c r="D30" s="280" t="s">
        <v>1670</v>
      </c>
      <c r="E30" s="59" t="s">
        <v>1671</v>
      </c>
      <c r="F30" s="214" t="s">
        <v>1672</v>
      </c>
      <c r="G30" s="181" t="s">
        <v>103</v>
      </c>
      <c r="H30" s="145" t="s">
        <v>71</v>
      </c>
      <c r="I30" s="59" t="s">
        <v>99</v>
      </c>
      <c r="J30" s="244">
        <v>599</v>
      </c>
      <c r="K30" s="150">
        <f t="shared" si="6"/>
        <v>41.930000000000064</v>
      </c>
      <c r="L30" s="150">
        <f t="shared" si="7"/>
        <v>640.93000000000006</v>
      </c>
      <c r="M30" s="244">
        <v>640.92999999999995</v>
      </c>
      <c r="N30" s="36"/>
      <c r="O30" s="250" t="s">
        <v>110</v>
      </c>
      <c r="Q30" s="279">
        <f t="shared" si="9"/>
        <v>419.3</v>
      </c>
      <c r="R30" s="279">
        <f t="shared" si="3"/>
        <v>209.65</v>
      </c>
      <c r="S30" s="279">
        <f t="shared" si="4"/>
        <v>83.860000000000014</v>
      </c>
      <c r="T30" s="279">
        <f t="shared" si="5"/>
        <v>125.79000000000002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12132.959999999986</v>
      </c>
      <c r="AB30" s="32">
        <f t="shared" si="8"/>
        <v>12132.959999999986</v>
      </c>
    </row>
    <row r="31" spans="1:28" s="95" customFormat="1" ht="22.95" customHeight="1">
      <c r="A31" s="35">
        <v>29</v>
      </c>
      <c r="B31" s="249">
        <v>243745</v>
      </c>
      <c r="C31" s="59" t="s">
        <v>100</v>
      </c>
      <c r="D31" s="280" t="s">
        <v>1673</v>
      </c>
      <c r="E31" s="59" t="s">
        <v>1674</v>
      </c>
      <c r="F31" s="214" t="s">
        <v>1675</v>
      </c>
      <c r="G31" s="181" t="s">
        <v>103</v>
      </c>
      <c r="H31" s="145" t="s">
        <v>71</v>
      </c>
      <c r="I31" s="59" t="s">
        <v>99</v>
      </c>
      <c r="J31" s="244">
        <v>599</v>
      </c>
      <c r="K31" s="150">
        <f t="shared" si="6"/>
        <v>41.930000000000064</v>
      </c>
      <c r="L31" s="150">
        <f t="shared" si="7"/>
        <v>640.93000000000006</v>
      </c>
      <c r="M31" s="244">
        <v>1132.32</v>
      </c>
      <c r="N31" s="36"/>
      <c r="O31" s="250" t="s">
        <v>91</v>
      </c>
      <c r="Q31" s="279">
        <f t="shared" si="9"/>
        <v>419.3</v>
      </c>
      <c r="R31" s="279">
        <f t="shared" si="3"/>
        <v>209.65</v>
      </c>
      <c r="S31" s="279">
        <f t="shared" si="4"/>
        <v>83.860000000000014</v>
      </c>
      <c r="T31" s="279">
        <f t="shared" si="5"/>
        <v>125.79000000000002</v>
      </c>
      <c r="V31" s="30">
        <v>7</v>
      </c>
      <c r="W31" s="25" t="s">
        <v>19</v>
      </c>
      <c r="X31" s="251" t="s">
        <v>46</v>
      </c>
      <c r="Y31" s="35" t="s">
        <v>47</v>
      </c>
      <c r="Z31" s="35" t="s">
        <v>38</v>
      </c>
      <c r="AA31" s="32">
        <f t="shared" si="8"/>
        <v>0</v>
      </c>
      <c r="AB31" s="32">
        <f t="shared" si="8"/>
        <v>0</v>
      </c>
    </row>
    <row r="32" spans="1:28" s="95" customFormat="1" ht="22.95" customHeight="1">
      <c r="A32" s="35">
        <v>30</v>
      </c>
      <c r="B32" s="249">
        <v>243745</v>
      </c>
      <c r="C32" s="59" t="s">
        <v>100</v>
      </c>
      <c r="D32" s="280" t="s">
        <v>1676</v>
      </c>
      <c r="E32" s="59" t="s">
        <v>1677</v>
      </c>
      <c r="F32" s="214" t="s">
        <v>1678</v>
      </c>
      <c r="G32" s="181" t="s">
        <v>103</v>
      </c>
      <c r="H32" s="145" t="s">
        <v>71</v>
      </c>
      <c r="I32" s="181" t="s">
        <v>104</v>
      </c>
      <c r="J32" s="244">
        <v>299</v>
      </c>
      <c r="K32" s="150">
        <f t="shared" si="6"/>
        <v>20.930000000000007</v>
      </c>
      <c r="L32" s="150">
        <f t="shared" si="7"/>
        <v>319.93</v>
      </c>
      <c r="M32" s="244">
        <v>565.22</v>
      </c>
      <c r="N32" s="36"/>
      <c r="O32" s="250" t="s">
        <v>91</v>
      </c>
      <c r="Q32" s="279">
        <f t="shared" si="9"/>
        <v>209.3</v>
      </c>
      <c r="R32" s="279">
        <f t="shared" si="3"/>
        <v>104.65</v>
      </c>
      <c r="S32" s="279">
        <f t="shared" si="4"/>
        <v>41.860000000000014</v>
      </c>
      <c r="T32" s="279">
        <f t="shared" si="5"/>
        <v>62.79000000000002</v>
      </c>
      <c r="V32" s="30">
        <v>8</v>
      </c>
      <c r="W32" s="13" t="s">
        <v>52</v>
      </c>
      <c r="X32" s="252" t="s">
        <v>1966</v>
      </c>
      <c r="Y32" s="35" t="s">
        <v>54</v>
      </c>
      <c r="Z32" s="35" t="s">
        <v>38</v>
      </c>
      <c r="AA32" s="32">
        <f t="shared" ref="AA32:AA34" si="10">SUM(Z32)</f>
        <v>0</v>
      </c>
      <c r="AB32" s="32">
        <f t="shared" ref="AB32:AB35" si="11">SUM(AA32)</f>
        <v>0</v>
      </c>
    </row>
    <row r="33" spans="1:28" s="95" customFormat="1" ht="22.95" customHeight="1">
      <c r="A33" s="35">
        <v>31</v>
      </c>
      <c r="B33" s="249">
        <v>243746</v>
      </c>
      <c r="C33" s="59" t="s">
        <v>68</v>
      </c>
      <c r="D33" s="280" t="s">
        <v>1679</v>
      </c>
      <c r="E33" s="59" t="s">
        <v>1680</v>
      </c>
      <c r="F33" s="214" t="s">
        <v>1681</v>
      </c>
      <c r="G33" s="181" t="s">
        <v>501</v>
      </c>
      <c r="H33" s="145" t="s">
        <v>86</v>
      </c>
      <c r="I33" s="59" t="s">
        <v>87</v>
      </c>
      <c r="J33" s="244">
        <v>399</v>
      </c>
      <c r="K33" s="150">
        <f t="shared" si="6"/>
        <v>27.930000000000007</v>
      </c>
      <c r="L33" s="150">
        <f t="shared" si="7"/>
        <v>426.93</v>
      </c>
      <c r="M33" s="244">
        <v>426.93</v>
      </c>
      <c r="N33" s="36"/>
      <c r="O33" s="250" t="s">
        <v>23</v>
      </c>
      <c r="Q33" s="279">
        <f t="shared" si="9"/>
        <v>279.3</v>
      </c>
      <c r="R33" s="279">
        <f t="shared" si="3"/>
        <v>139.65</v>
      </c>
      <c r="S33" s="279">
        <f t="shared" si="4"/>
        <v>55.860000000000014</v>
      </c>
      <c r="T33" s="279">
        <f t="shared" si="5"/>
        <v>83.79000000000002</v>
      </c>
      <c r="V33" s="30">
        <v>9</v>
      </c>
      <c r="W33" s="25" t="s">
        <v>1953</v>
      </c>
      <c r="X33" s="252" t="s">
        <v>1967</v>
      </c>
      <c r="Y33" s="35" t="s">
        <v>1968</v>
      </c>
      <c r="Z33" s="35" t="s">
        <v>38</v>
      </c>
      <c r="AA33" s="32">
        <f>SUM(X20)</f>
        <v>628.5300000000002</v>
      </c>
      <c r="AB33" s="32">
        <f t="shared" si="11"/>
        <v>628.5300000000002</v>
      </c>
    </row>
    <row r="34" spans="1:28" s="95" customFormat="1" ht="22.95" customHeight="1">
      <c r="A34" s="35">
        <v>32</v>
      </c>
      <c r="B34" s="249">
        <v>243746</v>
      </c>
      <c r="C34" s="59" t="s">
        <v>113</v>
      </c>
      <c r="D34" s="280" t="s">
        <v>1682</v>
      </c>
      <c r="E34" s="59" t="s">
        <v>1683</v>
      </c>
      <c r="F34" s="214" t="s">
        <v>1684</v>
      </c>
      <c r="G34" s="181" t="s">
        <v>1958</v>
      </c>
      <c r="H34" s="145" t="s">
        <v>71</v>
      </c>
      <c r="I34" s="59" t="s">
        <v>99</v>
      </c>
      <c r="J34" s="244">
        <v>399</v>
      </c>
      <c r="K34" s="150">
        <f t="shared" si="6"/>
        <v>27.930000000000007</v>
      </c>
      <c r="L34" s="150">
        <f t="shared" si="7"/>
        <v>426.93</v>
      </c>
      <c r="M34" s="244">
        <v>426.93</v>
      </c>
      <c r="N34" s="36"/>
      <c r="O34" s="250" t="s">
        <v>110</v>
      </c>
      <c r="Q34" s="279">
        <f t="shared" si="9"/>
        <v>279.3</v>
      </c>
      <c r="R34" s="279">
        <f t="shared" si="3"/>
        <v>139.65</v>
      </c>
      <c r="S34" s="279">
        <f t="shared" si="4"/>
        <v>55.860000000000014</v>
      </c>
      <c r="T34" s="279">
        <f t="shared" si="5"/>
        <v>83.79000000000002</v>
      </c>
      <c r="V34" s="30">
        <v>10</v>
      </c>
      <c r="W34" s="253" t="s">
        <v>1965</v>
      </c>
      <c r="X34" s="252" t="s">
        <v>1969</v>
      </c>
      <c r="Y34" s="35" t="s">
        <v>1970</v>
      </c>
      <c r="Z34" s="35" t="s">
        <v>38</v>
      </c>
      <c r="AA34" s="32">
        <f t="shared" si="10"/>
        <v>0</v>
      </c>
      <c r="AB34" s="32">
        <f t="shared" si="11"/>
        <v>0</v>
      </c>
    </row>
    <row r="35" spans="1:28" s="5" customFormat="1" ht="22.95" customHeight="1" thickBot="1">
      <c r="A35" s="35">
        <v>33</v>
      </c>
      <c r="B35" s="174">
        <v>243746</v>
      </c>
      <c r="C35" s="178" t="s">
        <v>262</v>
      </c>
      <c r="D35" s="280" t="s">
        <v>1685</v>
      </c>
      <c r="E35" s="59" t="s">
        <v>1686</v>
      </c>
      <c r="F35" s="214" t="s">
        <v>1687</v>
      </c>
      <c r="G35" s="180" t="s">
        <v>500</v>
      </c>
      <c r="H35" s="242" t="s">
        <v>71</v>
      </c>
      <c r="I35" s="60" t="s">
        <v>99</v>
      </c>
      <c r="J35" s="244">
        <v>399</v>
      </c>
      <c r="K35" s="150">
        <f t="shared" si="6"/>
        <v>27.930000000000007</v>
      </c>
      <c r="L35" s="150">
        <f t="shared" si="7"/>
        <v>426.93</v>
      </c>
      <c r="M35" s="244">
        <v>426.93</v>
      </c>
      <c r="N35" s="36"/>
      <c r="O35" s="245" t="s">
        <v>23</v>
      </c>
      <c r="Q35" s="204">
        <f t="shared" si="9"/>
        <v>279.3</v>
      </c>
      <c r="R35" s="204">
        <f t="shared" si="3"/>
        <v>139.65</v>
      </c>
      <c r="S35" s="204">
        <f t="shared" si="4"/>
        <v>55.860000000000014</v>
      </c>
      <c r="T35" s="204">
        <f t="shared" si="5"/>
        <v>83.79000000000002</v>
      </c>
      <c r="V35" s="19"/>
      <c r="W35" s="19"/>
      <c r="X35" s="19"/>
      <c r="Y35" s="19"/>
      <c r="Z35" s="19"/>
      <c r="AA35" s="247">
        <f>SUM(AA25:AA34)</f>
        <v>35744.099999999969</v>
      </c>
      <c r="AB35" s="247">
        <f t="shared" si="11"/>
        <v>35744.099999999969</v>
      </c>
    </row>
    <row r="36" spans="1:28" s="95" customFormat="1" ht="22.95" customHeight="1" thickTop="1">
      <c r="A36" s="35">
        <v>34</v>
      </c>
      <c r="B36" s="249">
        <v>243746</v>
      </c>
      <c r="C36" s="59" t="s">
        <v>100</v>
      </c>
      <c r="D36" s="280" t="s">
        <v>1688</v>
      </c>
      <c r="E36" s="59" t="s">
        <v>1689</v>
      </c>
      <c r="F36" s="214" t="s">
        <v>1690</v>
      </c>
      <c r="G36" s="181" t="s">
        <v>103</v>
      </c>
      <c r="H36" s="145" t="s">
        <v>71</v>
      </c>
      <c r="I36" s="181" t="s">
        <v>104</v>
      </c>
      <c r="J36" s="244">
        <v>299</v>
      </c>
      <c r="K36" s="150">
        <f t="shared" si="6"/>
        <v>20.930000000000007</v>
      </c>
      <c r="L36" s="150">
        <f t="shared" si="7"/>
        <v>319.93</v>
      </c>
      <c r="M36" s="244">
        <v>554.54999999999995</v>
      </c>
      <c r="N36" s="36"/>
      <c r="O36" s="250" t="s">
        <v>110</v>
      </c>
      <c r="Q36" s="279">
        <f t="shared" si="9"/>
        <v>209.3</v>
      </c>
      <c r="R36" s="279">
        <f t="shared" si="3"/>
        <v>104.65</v>
      </c>
      <c r="S36" s="279">
        <f t="shared" si="4"/>
        <v>41.860000000000014</v>
      </c>
      <c r="T36" s="279">
        <f t="shared" si="5"/>
        <v>62.79000000000002</v>
      </c>
      <c r="V36" s="19"/>
      <c r="W36" s="19"/>
      <c r="X36" s="19"/>
      <c r="Y36" s="19"/>
      <c r="Z36" s="19"/>
      <c r="AA36" s="19"/>
      <c r="AB36" s="19"/>
    </row>
    <row r="37" spans="1:28" s="95" customFormat="1" ht="22.95" customHeight="1">
      <c r="A37" s="35">
        <v>35</v>
      </c>
      <c r="B37" s="249">
        <v>243746</v>
      </c>
      <c r="C37" s="59" t="s">
        <v>100</v>
      </c>
      <c r="D37" s="280" t="s">
        <v>1691</v>
      </c>
      <c r="E37" s="59" t="s">
        <v>1692</v>
      </c>
      <c r="F37" s="214" t="s">
        <v>1693</v>
      </c>
      <c r="G37" s="181" t="s">
        <v>103</v>
      </c>
      <c r="H37" s="145" t="s">
        <v>71</v>
      </c>
      <c r="I37" s="181" t="s">
        <v>104</v>
      </c>
      <c r="J37" s="244">
        <v>299</v>
      </c>
      <c r="K37" s="150">
        <f t="shared" si="6"/>
        <v>20.930000000000007</v>
      </c>
      <c r="L37" s="150">
        <f t="shared" si="7"/>
        <v>319.93</v>
      </c>
      <c r="M37" s="244">
        <v>554.54999999999995</v>
      </c>
      <c r="N37" s="36"/>
      <c r="O37" s="250" t="s">
        <v>110</v>
      </c>
      <c r="Q37" s="279">
        <f t="shared" si="9"/>
        <v>209.3</v>
      </c>
      <c r="R37" s="279">
        <f t="shared" si="3"/>
        <v>104.65</v>
      </c>
      <c r="S37" s="279">
        <f t="shared" si="4"/>
        <v>41.860000000000014</v>
      </c>
      <c r="T37" s="279">
        <f t="shared" si="5"/>
        <v>62.79000000000002</v>
      </c>
      <c r="V37" s="19"/>
      <c r="W37" s="19"/>
      <c r="X37" s="19"/>
      <c r="Y37" s="19"/>
      <c r="Z37" s="19"/>
      <c r="AA37" s="19"/>
      <c r="AB37" s="19"/>
    </row>
    <row r="38" spans="1:28" s="95" customFormat="1" ht="22.95" customHeight="1">
      <c r="A38" s="35">
        <v>36</v>
      </c>
      <c r="B38" s="249">
        <v>243746</v>
      </c>
      <c r="C38" s="59" t="s">
        <v>100</v>
      </c>
      <c r="D38" s="280" t="s">
        <v>1694</v>
      </c>
      <c r="E38" s="59" t="s">
        <v>1695</v>
      </c>
      <c r="F38" s="214" t="s">
        <v>1696</v>
      </c>
      <c r="G38" s="181" t="s">
        <v>103</v>
      </c>
      <c r="H38" s="145" t="s">
        <v>71</v>
      </c>
      <c r="I38" s="181" t="s">
        <v>104</v>
      </c>
      <c r="J38" s="244">
        <v>299</v>
      </c>
      <c r="K38" s="150">
        <f t="shared" si="6"/>
        <v>20.930000000000007</v>
      </c>
      <c r="L38" s="150">
        <f t="shared" si="7"/>
        <v>319.93</v>
      </c>
      <c r="M38" s="244">
        <v>554.54999999999995</v>
      </c>
      <c r="N38" s="36"/>
      <c r="O38" s="250" t="s">
        <v>91</v>
      </c>
      <c r="Q38" s="279">
        <f t="shared" si="9"/>
        <v>209.3</v>
      </c>
      <c r="R38" s="279">
        <f t="shared" si="3"/>
        <v>104.65</v>
      </c>
      <c r="S38" s="279">
        <f t="shared" si="4"/>
        <v>41.860000000000014</v>
      </c>
      <c r="T38" s="279">
        <f t="shared" si="5"/>
        <v>62.79000000000002</v>
      </c>
      <c r="V38" s="19"/>
      <c r="W38" s="19"/>
      <c r="X38" s="19"/>
      <c r="Y38" s="19"/>
      <c r="Z38" s="19"/>
      <c r="AA38" s="19"/>
      <c r="AB38" s="19"/>
    </row>
    <row r="39" spans="1:28" s="95" customFormat="1" ht="22.95" customHeight="1">
      <c r="A39" s="35">
        <v>37</v>
      </c>
      <c r="B39" s="249">
        <v>243746</v>
      </c>
      <c r="C39" s="59" t="s">
        <v>100</v>
      </c>
      <c r="D39" s="280" t="s">
        <v>1697</v>
      </c>
      <c r="E39" s="59" t="s">
        <v>1698</v>
      </c>
      <c r="F39" s="214" t="s">
        <v>1699</v>
      </c>
      <c r="G39" s="181" t="s">
        <v>103</v>
      </c>
      <c r="H39" s="145" t="s">
        <v>71</v>
      </c>
      <c r="I39" s="181" t="s">
        <v>104</v>
      </c>
      <c r="J39" s="244">
        <v>299</v>
      </c>
      <c r="K39" s="150">
        <f t="shared" si="6"/>
        <v>20.930000000000007</v>
      </c>
      <c r="L39" s="150">
        <f t="shared" si="7"/>
        <v>319.93</v>
      </c>
      <c r="M39" s="244">
        <v>554.54999999999995</v>
      </c>
      <c r="N39" s="36"/>
      <c r="O39" s="250" t="s">
        <v>110</v>
      </c>
      <c r="Q39" s="279">
        <f t="shared" si="9"/>
        <v>209.3</v>
      </c>
      <c r="R39" s="279">
        <f t="shared" si="3"/>
        <v>104.65</v>
      </c>
      <c r="S39" s="279">
        <f t="shared" si="4"/>
        <v>41.860000000000014</v>
      </c>
      <c r="T39" s="279">
        <f t="shared" si="5"/>
        <v>62.79000000000002</v>
      </c>
      <c r="V39" s="19"/>
      <c r="W39" s="19"/>
      <c r="X39" s="19"/>
      <c r="Y39" s="19"/>
      <c r="Z39" s="19"/>
      <c r="AA39" s="19"/>
      <c r="AB39" s="19"/>
    </row>
    <row r="40" spans="1:28" s="95" customFormat="1" ht="22.95" customHeight="1">
      <c r="A40" s="35">
        <v>38</v>
      </c>
      <c r="B40" s="249">
        <v>243746</v>
      </c>
      <c r="C40" s="59" t="s">
        <v>100</v>
      </c>
      <c r="D40" s="280" t="s">
        <v>1700</v>
      </c>
      <c r="E40" s="59" t="s">
        <v>1701</v>
      </c>
      <c r="F40" s="214" t="s">
        <v>1702</v>
      </c>
      <c r="G40" s="181" t="s">
        <v>103</v>
      </c>
      <c r="H40" s="145" t="s">
        <v>71</v>
      </c>
      <c r="I40" s="181" t="s">
        <v>104</v>
      </c>
      <c r="J40" s="244">
        <v>299</v>
      </c>
      <c r="K40" s="150">
        <f t="shared" si="6"/>
        <v>20.930000000000007</v>
      </c>
      <c r="L40" s="150">
        <f t="shared" si="7"/>
        <v>319.93</v>
      </c>
      <c r="M40" s="244">
        <v>554.54999999999995</v>
      </c>
      <c r="N40" s="36"/>
      <c r="O40" s="250" t="s">
        <v>91</v>
      </c>
      <c r="Q40" s="279">
        <f t="shared" si="9"/>
        <v>209.3</v>
      </c>
      <c r="R40" s="279">
        <f t="shared" si="3"/>
        <v>104.65</v>
      </c>
      <c r="S40" s="279">
        <f t="shared" si="4"/>
        <v>41.860000000000014</v>
      </c>
      <c r="T40" s="279">
        <f t="shared" si="5"/>
        <v>62.79000000000002</v>
      </c>
      <c r="V40" s="19"/>
      <c r="W40" s="19"/>
      <c r="X40" s="19"/>
      <c r="Y40" s="19"/>
      <c r="Z40" s="19"/>
      <c r="AA40" s="19"/>
      <c r="AB40" s="19"/>
    </row>
    <row r="41" spans="1:28" s="95" customFormat="1" ht="22.95" customHeight="1">
      <c r="A41" s="35">
        <v>39</v>
      </c>
      <c r="B41" s="249">
        <v>243746</v>
      </c>
      <c r="C41" s="59" t="s">
        <v>100</v>
      </c>
      <c r="D41" s="280" t="s">
        <v>1703</v>
      </c>
      <c r="E41" s="59" t="s">
        <v>1704</v>
      </c>
      <c r="F41" s="214" t="s">
        <v>1705</v>
      </c>
      <c r="G41" s="181" t="s">
        <v>103</v>
      </c>
      <c r="H41" s="145" t="s">
        <v>71</v>
      </c>
      <c r="I41" s="181" t="s">
        <v>104</v>
      </c>
      <c r="J41" s="244">
        <v>299</v>
      </c>
      <c r="K41" s="150">
        <f t="shared" si="6"/>
        <v>20.930000000000007</v>
      </c>
      <c r="L41" s="150">
        <f t="shared" si="7"/>
        <v>319.93</v>
      </c>
      <c r="M41" s="244">
        <v>319.93</v>
      </c>
      <c r="N41" s="36"/>
      <c r="O41" s="250" t="s">
        <v>110</v>
      </c>
      <c r="Q41" s="279">
        <f t="shared" si="9"/>
        <v>209.3</v>
      </c>
      <c r="R41" s="279">
        <f t="shared" si="3"/>
        <v>104.65</v>
      </c>
      <c r="S41" s="279">
        <f t="shared" si="4"/>
        <v>41.860000000000014</v>
      </c>
      <c r="T41" s="279">
        <f t="shared" si="5"/>
        <v>62.79000000000002</v>
      </c>
      <c r="V41" s="19"/>
      <c r="W41" s="19"/>
      <c r="X41" s="19"/>
      <c r="Y41" s="19"/>
      <c r="Z41" s="19"/>
      <c r="AA41" s="19"/>
      <c r="AB41" s="19"/>
    </row>
    <row r="42" spans="1:28" s="95" customFormat="1" ht="22.95" customHeight="1">
      <c r="A42" s="35">
        <v>40</v>
      </c>
      <c r="B42" s="249">
        <v>243746</v>
      </c>
      <c r="C42" s="59" t="s">
        <v>100</v>
      </c>
      <c r="D42" s="280" t="s">
        <v>1706</v>
      </c>
      <c r="E42" s="59" t="s">
        <v>1707</v>
      </c>
      <c r="F42" s="214" t="s">
        <v>1708</v>
      </c>
      <c r="G42" s="181" t="s">
        <v>103</v>
      </c>
      <c r="H42" s="145" t="s">
        <v>71</v>
      </c>
      <c r="I42" s="181" t="s">
        <v>482</v>
      </c>
      <c r="J42" s="244">
        <v>499</v>
      </c>
      <c r="K42" s="150">
        <f t="shared" si="6"/>
        <v>34.930000000000064</v>
      </c>
      <c r="L42" s="150">
        <f t="shared" si="7"/>
        <v>533.93000000000006</v>
      </c>
      <c r="M42" s="244">
        <v>533.92999999999995</v>
      </c>
      <c r="N42" s="36"/>
      <c r="O42" s="250" t="s">
        <v>23</v>
      </c>
      <c r="Q42" s="279">
        <f t="shared" si="9"/>
        <v>349.3</v>
      </c>
      <c r="R42" s="279">
        <f t="shared" si="3"/>
        <v>174.65</v>
      </c>
      <c r="S42" s="279">
        <f t="shared" si="4"/>
        <v>69.860000000000014</v>
      </c>
      <c r="T42" s="279">
        <f t="shared" si="5"/>
        <v>104.79000000000002</v>
      </c>
      <c r="V42" s="19"/>
      <c r="W42" s="19"/>
      <c r="X42" s="19"/>
      <c r="Y42" s="19"/>
      <c r="Z42" s="19"/>
      <c r="AA42" s="19"/>
      <c r="AB42" s="19"/>
    </row>
    <row r="43" spans="1:28" s="95" customFormat="1" ht="22.95" customHeight="1">
      <c r="A43" s="35">
        <v>41</v>
      </c>
      <c r="B43" s="249">
        <v>243747</v>
      </c>
      <c r="C43" s="59" t="s">
        <v>100</v>
      </c>
      <c r="D43" s="280" t="s">
        <v>1709</v>
      </c>
      <c r="E43" s="59" t="s">
        <v>1710</v>
      </c>
      <c r="F43" s="214" t="s">
        <v>1711</v>
      </c>
      <c r="G43" s="181" t="s">
        <v>103</v>
      </c>
      <c r="H43" s="145" t="s">
        <v>71</v>
      </c>
      <c r="I43" s="181" t="s">
        <v>104</v>
      </c>
      <c r="J43" s="244">
        <v>299</v>
      </c>
      <c r="K43" s="150">
        <f t="shared" si="6"/>
        <v>20.930000000000007</v>
      </c>
      <c r="L43" s="150">
        <f t="shared" si="7"/>
        <v>319.93</v>
      </c>
      <c r="M43" s="244">
        <v>543.89</v>
      </c>
      <c r="N43" s="36"/>
      <c r="O43" s="250" t="s">
        <v>91</v>
      </c>
      <c r="Q43" s="279">
        <f t="shared" si="9"/>
        <v>209.3</v>
      </c>
      <c r="R43" s="279">
        <f t="shared" si="3"/>
        <v>104.65</v>
      </c>
      <c r="S43" s="279">
        <f t="shared" si="4"/>
        <v>41.860000000000014</v>
      </c>
      <c r="T43" s="279">
        <f t="shared" si="5"/>
        <v>62.79000000000002</v>
      </c>
      <c r="V43" s="19"/>
      <c r="W43" s="19"/>
      <c r="X43" s="19"/>
      <c r="Y43" s="19"/>
      <c r="Z43" s="19"/>
      <c r="AA43" s="19"/>
      <c r="AB43" s="19"/>
    </row>
    <row r="44" spans="1:28" s="95" customFormat="1" ht="22.95" customHeight="1">
      <c r="A44" s="35">
        <v>42</v>
      </c>
      <c r="B44" s="249">
        <v>243747</v>
      </c>
      <c r="C44" s="59" t="s">
        <v>100</v>
      </c>
      <c r="D44" s="280" t="s">
        <v>1712</v>
      </c>
      <c r="E44" s="59" t="s">
        <v>1710</v>
      </c>
      <c r="F44" s="214" t="s">
        <v>1713</v>
      </c>
      <c r="G44" s="181" t="s">
        <v>103</v>
      </c>
      <c r="H44" s="145" t="s">
        <v>71</v>
      </c>
      <c r="I44" s="181" t="s">
        <v>104</v>
      </c>
      <c r="J44" s="244">
        <v>299</v>
      </c>
      <c r="K44" s="150">
        <f t="shared" si="6"/>
        <v>20.930000000000007</v>
      </c>
      <c r="L44" s="150">
        <f t="shared" si="7"/>
        <v>319.93</v>
      </c>
      <c r="M44" s="244">
        <v>543.89</v>
      </c>
      <c r="N44" s="36"/>
      <c r="O44" s="250" t="s">
        <v>91</v>
      </c>
      <c r="Q44" s="279">
        <f t="shared" si="9"/>
        <v>209.3</v>
      </c>
      <c r="R44" s="279">
        <f t="shared" si="3"/>
        <v>104.65</v>
      </c>
      <c r="S44" s="279">
        <f t="shared" si="4"/>
        <v>41.860000000000014</v>
      </c>
      <c r="T44" s="279">
        <f t="shared" si="5"/>
        <v>62.79000000000002</v>
      </c>
      <c r="V44" s="19"/>
      <c r="W44" s="19"/>
      <c r="X44" s="19"/>
      <c r="Y44" s="19"/>
      <c r="Z44" s="19"/>
      <c r="AA44" s="19"/>
      <c r="AB44" s="19"/>
    </row>
    <row r="45" spans="1:28" s="95" customFormat="1" ht="22.95" customHeight="1">
      <c r="A45" s="35">
        <v>43</v>
      </c>
      <c r="B45" s="249">
        <v>243747</v>
      </c>
      <c r="C45" s="59" t="s">
        <v>100</v>
      </c>
      <c r="D45" s="280" t="s">
        <v>1714</v>
      </c>
      <c r="E45" s="59" t="s">
        <v>1710</v>
      </c>
      <c r="F45" s="214" t="s">
        <v>1715</v>
      </c>
      <c r="G45" s="181" t="s">
        <v>103</v>
      </c>
      <c r="H45" s="145" t="s">
        <v>71</v>
      </c>
      <c r="I45" s="181" t="s">
        <v>104</v>
      </c>
      <c r="J45" s="244">
        <v>299</v>
      </c>
      <c r="K45" s="150">
        <f t="shared" si="6"/>
        <v>20.930000000000007</v>
      </c>
      <c r="L45" s="150">
        <f t="shared" si="7"/>
        <v>319.93</v>
      </c>
      <c r="M45" s="244">
        <v>543.89</v>
      </c>
      <c r="N45" s="207"/>
      <c r="O45" s="250" t="s">
        <v>91</v>
      </c>
      <c r="Q45" s="279">
        <f t="shared" si="9"/>
        <v>209.3</v>
      </c>
      <c r="R45" s="279">
        <f t="shared" ref="R45:R105" si="12">Q45-(Q45*50/100)</f>
        <v>104.65</v>
      </c>
      <c r="S45" s="279">
        <f t="shared" ref="S45:S105" si="13">Q45-(Q45*80/100)</f>
        <v>41.860000000000014</v>
      </c>
      <c r="T45" s="279">
        <f t="shared" ref="T45:T105" si="14">Q45-(Q45*70/100)</f>
        <v>62.79000000000002</v>
      </c>
      <c r="V45" s="19"/>
      <c r="W45" s="19"/>
      <c r="X45" s="19"/>
      <c r="Y45" s="19"/>
      <c r="Z45" s="19"/>
    </row>
    <row r="46" spans="1:28" s="95" customFormat="1" ht="22.95" customHeight="1">
      <c r="A46" s="35">
        <v>44</v>
      </c>
      <c r="B46" s="249">
        <v>243747</v>
      </c>
      <c r="C46" s="59" t="s">
        <v>100</v>
      </c>
      <c r="D46" s="280" t="s">
        <v>1716</v>
      </c>
      <c r="E46" s="59" t="s">
        <v>340</v>
      </c>
      <c r="F46" s="214" t="s">
        <v>1717</v>
      </c>
      <c r="G46" s="181" t="s">
        <v>103</v>
      </c>
      <c r="H46" s="145" t="s">
        <v>71</v>
      </c>
      <c r="I46" s="181" t="s">
        <v>104</v>
      </c>
      <c r="J46" s="244">
        <v>299</v>
      </c>
      <c r="K46" s="150">
        <f t="shared" si="6"/>
        <v>20.930000000000007</v>
      </c>
      <c r="L46" s="150">
        <f t="shared" si="7"/>
        <v>319.93</v>
      </c>
      <c r="M46" s="244">
        <v>543.89</v>
      </c>
      <c r="N46" s="207"/>
      <c r="O46" s="250" t="s">
        <v>91</v>
      </c>
      <c r="Q46" s="279">
        <f t="shared" si="9"/>
        <v>209.3</v>
      </c>
      <c r="R46" s="279">
        <f t="shared" si="12"/>
        <v>104.65</v>
      </c>
      <c r="S46" s="279">
        <f t="shared" si="13"/>
        <v>41.860000000000014</v>
      </c>
      <c r="T46" s="279">
        <f t="shared" si="14"/>
        <v>62.79000000000002</v>
      </c>
      <c r="V46" s="19"/>
      <c r="W46" s="19"/>
      <c r="X46" s="19"/>
      <c r="Y46" s="19"/>
      <c r="Z46" s="19"/>
      <c r="AA46" s="19"/>
      <c r="AB46" s="19"/>
    </row>
    <row r="47" spans="1:28" s="95" customFormat="1" ht="22.95" customHeight="1">
      <c r="A47" s="35">
        <v>45</v>
      </c>
      <c r="B47" s="249">
        <v>243747</v>
      </c>
      <c r="C47" s="59" t="s">
        <v>100</v>
      </c>
      <c r="D47" s="280" t="s">
        <v>1718</v>
      </c>
      <c r="E47" s="59" t="s">
        <v>1719</v>
      </c>
      <c r="F47" s="214" t="s">
        <v>1720</v>
      </c>
      <c r="G47" s="181" t="s">
        <v>103</v>
      </c>
      <c r="H47" s="145" t="s">
        <v>71</v>
      </c>
      <c r="I47" s="181" t="s">
        <v>104</v>
      </c>
      <c r="J47" s="244">
        <v>299</v>
      </c>
      <c r="K47" s="150">
        <f t="shared" si="6"/>
        <v>20.930000000000007</v>
      </c>
      <c r="L47" s="150">
        <f t="shared" si="7"/>
        <v>319.93</v>
      </c>
      <c r="M47" s="244">
        <v>543.89</v>
      </c>
      <c r="N47" s="207"/>
      <c r="O47" s="250" t="s">
        <v>91</v>
      </c>
      <c r="Q47" s="279">
        <f t="shared" si="9"/>
        <v>209.3</v>
      </c>
      <c r="R47" s="279">
        <f t="shared" si="12"/>
        <v>104.65</v>
      </c>
      <c r="S47" s="279">
        <f t="shared" si="13"/>
        <v>41.860000000000014</v>
      </c>
      <c r="T47" s="279">
        <f t="shared" si="14"/>
        <v>62.79000000000002</v>
      </c>
      <c r="U47" s="19"/>
      <c r="V47" s="19"/>
      <c r="W47" s="19"/>
      <c r="X47" s="19"/>
      <c r="Y47" s="19"/>
      <c r="Z47" s="19"/>
      <c r="AA47" s="19"/>
      <c r="AB47" s="19"/>
    </row>
    <row r="48" spans="1:28" s="95" customFormat="1" ht="22.95" customHeight="1">
      <c r="A48" s="35">
        <v>46</v>
      </c>
      <c r="B48" s="249">
        <v>243747</v>
      </c>
      <c r="C48" s="59" t="s">
        <v>100</v>
      </c>
      <c r="D48" s="280" t="s">
        <v>1721</v>
      </c>
      <c r="E48" s="59" t="s">
        <v>1722</v>
      </c>
      <c r="F48" s="214" t="s">
        <v>1723</v>
      </c>
      <c r="G48" s="181" t="s">
        <v>103</v>
      </c>
      <c r="H48" s="145" t="s">
        <v>71</v>
      </c>
      <c r="I48" s="181" t="s">
        <v>81</v>
      </c>
      <c r="J48" s="244">
        <v>399</v>
      </c>
      <c r="K48" s="150">
        <f t="shared" si="6"/>
        <v>27.930000000000007</v>
      </c>
      <c r="L48" s="150">
        <f t="shared" si="7"/>
        <v>426.93</v>
      </c>
      <c r="M48" s="244">
        <v>725.79</v>
      </c>
      <c r="N48" s="207"/>
      <c r="O48" s="250" t="s">
        <v>110</v>
      </c>
      <c r="Q48" s="279">
        <f t="shared" si="9"/>
        <v>279.3</v>
      </c>
      <c r="R48" s="279">
        <f t="shared" si="12"/>
        <v>139.65</v>
      </c>
      <c r="S48" s="279">
        <f t="shared" si="13"/>
        <v>55.860000000000014</v>
      </c>
      <c r="T48" s="279">
        <f t="shared" si="14"/>
        <v>83.79000000000002</v>
      </c>
      <c r="V48" s="19"/>
      <c r="W48" s="19"/>
      <c r="X48" s="19"/>
      <c r="Y48" s="19"/>
      <c r="Z48" s="19"/>
      <c r="AA48" s="19"/>
      <c r="AB48" s="19"/>
    </row>
    <row r="49" spans="1:28" s="95" customFormat="1" ht="22.95" customHeight="1">
      <c r="A49" s="35">
        <v>47</v>
      </c>
      <c r="B49" s="249">
        <v>243748</v>
      </c>
      <c r="C49" s="59" t="s">
        <v>68</v>
      </c>
      <c r="D49" s="280" t="s">
        <v>1724</v>
      </c>
      <c r="E49" s="59" t="s">
        <v>1725</v>
      </c>
      <c r="F49" s="214" t="s">
        <v>1726</v>
      </c>
      <c r="G49" s="181" t="s">
        <v>1959</v>
      </c>
      <c r="H49" s="145" t="s">
        <v>71</v>
      </c>
      <c r="I49" s="181" t="s">
        <v>81</v>
      </c>
      <c r="J49" s="244">
        <v>299</v>
      </c>
      <c r="K49" s="150">
        <f t="shared" si="6"/>
        <v>20.930000000000007</v>
      </c>
      <c r="L49" s="150">
        <f t="shared" si="7"/>
        <v>319.93</v>
      </c>
      <c r="M49" s="244">
        <v>533.22</v>
      </c>
      <c r="N49" s="207"/>
      <c r="O49" s="250" t="s">
        <v>91</v>
      </c>
      <c r="Q49" s="279">
        <f t="shared" si="9"/>
        <v>209.3</v>
      </c>
      <c r="R49" s="279">
        <f t="shared" si="12"/>
        <v>104.65</v>
      </c>
      <c r="S49" s="279">
        <f t="shared" si="13"/>
        <v>41.860000000000014</v>
      </c>
      <c r="T49" s="279">
        <f t="shared" si="14"/>
        <v>62.79000000000002</v>
      </c>
      <c r="V49" s="19"/>
      <c r="W49" s="19"/>
      <c r="X49" s="19"/>
      <c r="Y49" s="19"/>
      <c r="Z49" s="19"/>
      <c r="AA49" s="19"/>
      <c r="AB49" s="19"/>
    </row>
    <row r="50" spans="1:28" s="95" customFormat="1" ht="22.95" customHeight="1">
      <c r="A50" s="35">
        <v>48</v>
      </c>
      <c r="B50" s="249">
        <v>243748</v>
      </c>
      <c r="C50" s="59" t="s">
        <v>68</v>
      </c>
      <c r="D50" s="280" t="s">
        <v>1727</v>
      </c>
      <c r="E50" s="59" t="s">
        <v>1728</v>
      </c>
      <c r="F50" s="214" t="s">
        <v>1729</v>
      </c>
      <c r="G50" s="181" t="s">
        <v>1959</v>
      </c>
      <c r="H50" s="145" t="s">
        <v>71</v>
      </c>
      <c r="I50" s="181" t="s">
        <v>81</v>
      </c>
      <c r="J50" s="244">
        <v>299</v>
      </c>
      <c r="K50" s="150">
        <f t="shared" si="6"/>
        <v>20.930000000000007</v>
      </c>
      <c r="L50" s="150">
        <f t="shared" si="7"/>
        <v>319.93</v>
      </c>
      <c r="M50" s="244">
        <v>534</v>
      </c>
      <c r="N50" s="207"/>
      <c r="O50" s="250" t="s">
        <v>91</v>
      </c>
      <c r="Q50" s="279">
        <f t="shared" si="9"/>
        <v>209.3</v>
      </c>
      <c r="R50" s="279">
        <f t="shared" si="12"/>
        <v>104.65</v>
      </c>
      <c r="S50" s="279">
        <f t="shared" si="13"/>
        <v>41.860000000000014</v>
      </c>
      <c r="T50" s="279">
        <f t="shared" si="14"/>
        <v>62.79000000000002</v>
      </c>
      <c r="V50" s="19"/>
      <c r="W50" s="19"/>
      <c r="X50" s="19"/>
      <c r="Y50" s="19"/>
      <c r="Z50" s="19"/>
      <c r="AA50" s="19"/>
      <c r="AB50" s="19"/>
    </row>
    <row r="51" spans="1:28" s="95" customFormat="1" ht="22.95" customHeight="1">
      <c r="A51" s="35">
        <v>49</v>
      </c>
      <c r="B51" s="249">
        <v>243748</v>
      </c>
      <c r="C51" s="59" t="s">
        <v>100</v>
      </c>
      <c r="D51" s="280" t="s">
        <v>1730</v>
      </c>
      <c r="E51" s="59" t="s">
        <v>1731</v>
      </c>
      <c r="F51" s="214" t="s">
        <v>1732</v>
      </c>
      <c r="G51" s="181" t="s">
        <v>103</v>
      </c>
      <c r="H51" s="145" t="s">
        <v>71</v>
      </c>
      <c r="I51" s="181" t="s">
        <v>81</v>
      </c>
      <c r="J51" s="244">
        <v>399</v>
      </c>
      <c r="K51" s="150">
        <f t="shared" si="6"/>
        <v>27.930000000000007</v>
      </c>
      <c r="L51" s="150">
        <f t="shared" si="7"/>
        <v>426.93</v>
      </c>
      <c r="M51" s="244">
        <v>711.55</v>
      </c>
      <c r="N51" s="207"/>
      <c r="O51" s="250" t="s">
        <v>91</v>
      </c>
      <c r="Q51" s="279">
        <f t="shared" si="9"/>
        <v>279.3</v>
      </c>
      <c r="R51" s="279">
        <f t="shared" si="12"/>
        <v>139.65</v>
      </c>
      <c r="S51" s="279">
        <f t="shared" si="13"/>
        <v>55.860000000000014</v>
      </c>
      <c r="T51" s="279">
        <f t="shared" si="14"/>
        <v>83.79000000000002</v>
      </c>
      <c r="V51" s="19"/>
      <c r="W51" s="19"/>
      <c r="X51" s="19"/>
      <c r="Y51" s="19"/>
      <c r="Z51" s="19"/>
      <c r="AA51" s="19"/>
      <c r="AB51" s="19"/>
    </row>
    <row r="52" spans="1:28" s="95" customFormat="1" ht="22.95" customHeight="1">
      <c r="A52" s="35">
        <v>50</v>
      </c>
      <c r="B52" s="249">
        <v>243749</v>
      </c>
      <c r="C52" s="59" t="s">
        <v>82</v>
      </c>
      <c r="D52" s="280" t="s">
        <v>1733</v>
      </c>
      <c r="E52" s="59" t="s">
        <v>1734</v>
      </c>
      <c r="F52" s="214" t="s">
        <v>1735</v>
      </c>
      <c r="G52" s="181" t="s">
        <v>1960</v>
      </c>
      <c r="H52" s="145" t="s">
        <v>71</v>
      </c>
      <c r="I52" s="181" t="s">
        <v>1736</v>
      </c>
      <c r="J52" s="244">
        <v>399</v>
      </c>
      <c r="K52" s="150">
        <f t="shared" si="6"/>
        <v>27.930000000000007</v>
      </c>
      <c r="L52" s="150">
        <f t="shared" si="7"/>
        <v>426.93</v>
      </c>
      <c r="M52" s="244">
        <v>697.32</v>
      </c>
      <c r="N52" s="207"/>
      <c r="O52" s="250" t="s">
        <v>91</v>
      </c>
      <c r="Q52" s="279">
        <f t="shared" si="9"/>
        <v>279.3</v>
      </c>
      <c r="R52" s="279">
        <f t="shared" si="12"/>
        <v>139.65</v>
      </c>
      <c r="S52" s="279">
        <f t="shared" si="13"/>
        <v>55.860000000000014</v>
      </c>
      <c r="T52" s="279">
        <f t="shared" si="14"/>
        <v>83.79000000000002</v>
      </c>
      <c r="V52" s="19"/>
      <c r="W52" s="19"/>
      <c r="X52" s="19"/>
      <c r="Y52" s="19"/>
      <c r="Z52" s="19"/>
      <c r="AA52" s="19"/>
      <c r="AB52" s="19"/>
    </row>
    <row r="53" spans="1:28" s="95" customFormat="1" ht="22.95" customHeight="1">
      <c r="A53" s="35">
        <v>51</v>
      </c>
      <c r="B53" s="249">
        <v>243749</v>
      </c>
      <c r="C53" s="59" t="s">
        <v>100</v>
      </c>
      <c r="D53" s="280" t="s">
        <v>1737</v>
      </c>
      <c r="E53" s="59" t="s">
        <v>1738</v>
      </c>
      <c r="F53" s="214" t="s">
        <v>1739</v>
      </c>
      <c r="G53" s="181" t="s">
        <v>103</v>
      </c>
      <c r="H53" s="145" t="s">
        <v>71</v>
      </c>
      <c r="I53" s="181" t="s">
        <v>81</v>
      </c>
      <c r="J53" s="244">
        <v>399</v>
      </c>
      <c r="K53" s="150">
        <f t="shared" si="6"/>
        <v>27.930000000000007</v>
      </c>
      <c r="L53" s="150">
        <f t="shared" si="7"/>
        <v>426.93</v>
      </c>
      <c r="M53" s="244">
        <v>697.32</v>
      </c>
      <c r="N53" s="207"/>
      <c r="O53" s="250" t="s">
        <v>110</v>
      </c>
      <c r="Q53" s="279">
        <f t="shared" si="9"/>
        <v>279.3</v>
      </c>
      <c r="R53" s="279">
        <f t="shared" si="12"/>
        <v>139.65</v>
      </c>
      <c r="S53" s="279">
        <f t="shared" si="13"/>
        <v>55.860000000000014</v>
      </c>
      <c r="T53" s="279">
        <f t="shared" si="14"/>
        <v>83.79000000000002</v>
      </c>
      <c r="V53" s="19"/>
      <c r="W53" s="19"/>
      <c r="X53" s="19"/>
      <c r="Y53" s="19"/>
      <c r="Z53" s="19"/>
      <c r="AA53" s="19"/>
      <c r="AB53" s="19"/>
    </row>
    <row r="54" spans="1:28" s="95" customFormat="1" ht="22.95" customHeight="1">
      <c r="A54" s="35">
        <v>52</v>
      </c>
      <c r="B54" s="249">
        <v>243749</v>
      </c>
      <c r="C54" s="59" t="s">
        <v>100</v>
      </c>
      <c r="D54" s="280" t="s">
        <v>1740</v>
      </c>
      <c r="E54" s="59" t="s">
        <v>1741</v>
      </c>
      <c r="F54" s="214" t="s">
        <v>1742</v>
      </c>
      <c r="G54" s="181" t="s">
        <v>103</v>
      </c>
      <c r="H54" s="145" t="s">
        <v>71</v>
      </c>
      <c r="I54" s="181" t="s">
        <v>81</v>
      </c>
      <c r="J54" s="244">
        <v>399</v>
      </c>
      <c r="K54" s="150">
        <f t="shared" si="6"/>
        <v>27.930000000000007</v>
      </c>
      <c r="L54" s="150">
        <f t="shared" si="7"/>
        <v>426.93</v>
      </c>
      <c r="M54" s="244">
        <v>697.32</v>
      </c>
      <c r="N54" s="207"/>
      <c r="O54" s="250" t="s">
        <v>91</v>
      </c>
      <c r="Q54" s="279">
        <f t="shared" si="9"/>
        <v>279.3</v>
      </c>
      <c r="R54" s="279">
        <f t="shared" si="12"/>
        <v>139.65</v>
      </c>
      <c r="S54" s="279">
        <f t="shared" si="13"/>
        <v>55.860000000000014</v>
      </c>
      <c r="T54" s="279">
        <f t="shared" si="14"/>
        <v>83.79000000000002</v>
      </c>
      <c r="V54" s="19"/>
      <c r="W54" s="19"/>
      <c r="X54" s="19"/>
      <c r="Y54" s="19"/>
      <c r="Z54" s="19"/>
      <c r="AA54" s="19"/>
      <c r="AB54" s="19"/>
    </row>
    <row r="55" spans="1:28" s="95" customFormat="1" ht="22.95" customHeight="1">
      <c r="A55" s="35">
        <v>53</v>
      </c>
      <c r="B55" s="249">
        <v>243749</v>
      </c>
      <c r="C55" s="59" t="s">
        <v>113</v>
      </c>
      <c r="D55" s="280" t="s">
        <v>1743</v>
      </c>
      <c r="E55" s="59" t="s">
        <v>1744</v>
      </c>
      <c r="F55" s="214" t="s">
        <v>1745</v>
      </c>
      <c r="G55" s="181" t="s">
        <v>852</v>
      </c>
      <c r="H55" s="145" t="s">
        <v>71</v>
      </c>
      <c r="I55" s="59" t="s">
        <v>99</v>
      </c>
      <c r="J55" s="244">
        <v>499</v>
      </c>
      <c r="K55" s="150">
        <f t="shared" si="6"/>
        <v>34.930000000000064</v>
      </c>
      <c r="L55" s="150">
        <f t="shared" si="7"/>
        <v>533.93000000000006</v>
      </c>
      <c r="M55" s="244">
        <v>533.92999999999995</v>
      </c>
      <c r="N55" s="207"/>
      <c r="O55" s="250" t="s">
        <v>23</v>
      </c>
      <c r="Q55" s="279">
        <f t="shared" si="9"/>
        <v>349.3</v>
      </c>
      <c r="R55" s="279">
        <f t="shared" si="12"/>
        <v>174.65</v>
      </c>
      <c r="S55" s="279">
        <f t="shared" si="13"/>
        <v>69.860000000000014</v>
      </c>
      <c r="T55" s="279">
        <f t="shared" si="14"/>
        <v>104.79000000000002</v>
      </c>
      <c r="V55" s="19"/>
      <c r="W55" s="19"/>
      <c r="X55" s="19"/>
      <c r="Y55" s="19"/>
      <c r="Z55" s="19"/>
      <c r="AA55" s="19"/>
      <c r="AB55" s="19"/>
    </row>
    <row r="56" spans="1:28" s="95" customFormat="1" ht="22.95" customHeight="1">
      <c r="A56" s="35">
        <v>54</v>
      </c>
      <c r="B56" s="249">
        <v>243749</v>
      </c>
      <c r="C56" s="59" t="s">
        <v>262</v>
      </c>
      <c r="D56" s="280" t="s">
        <v>1746</v>
      </c>
      <c r="E56" s="59" t="s">
        <v>1747</v>
      </c>
      <c r="F56" s="214" t="s">
        <v>1748</v>
      </c>
      <c r="G56" s="181" t="s">
        <v>499</v>
      </c>
      <c r="H56" s="145" t="s">
        <v>71</v>
      </c>
      <c r="I56" s="181" t="s">
        <v>1736</v>
      </c>
      <c r="J56" s="244">
        <v>299</v>
      </c>
      <c r="K56" s="150">
        <f t="shared" si="6"/>
        <v>20.930000000000007</v>
      </c>
      <c r="L56" s="150">
        <f t="shared" si="7"/>
        <v>319.93</v>
      </c>
      <c r="M56" s="244">
        <v>319.93</v>
      </c>
      <c r="N56" s="207"/>
      <c r="O56" s="250" t="s">
        <v>23</v>
      </c>
      <c r="Q56" s="279">
        <f t="shared" si="9"/>
        <v>209.3</v>
      </c>
      <c r="R56" s="279">
        <f t="shared" si="12"/>
        <v>104.65</v>
      </c>
      <c r="S56" s="279">
        <f t="shared" si="13"/>
        <v>41.860000000000014</v>
      </c>
      <c r="T56" s="279">
        <f t="shared" si="14"/>
        <v>62.79000000000002</v>
      </c>
      <c r="V56" s="19"/>
      <c r="W56" s="19"/>
      <c r="X56" s="19"/>
      <c r="Y56" s="19"/>
      <c r="Z56" s="19"/>
      <c r="AA56" s="19"/>
      <c r="AB56" s="19"/>
    </row>
    <row r="57" spans="1:28" s="95" customFormat="1" ht="22.95" customHeight="1">
      <c r="A57" s="35">
        <v>55</v>
      </c>
      <c r="B57" s="249">
        <v>243749</v>
      </c>
      <c r="C57" s="59" t="s">
        <v>100</v>
      </c>
      <c r="D57" s="280" t="s">
        <v>1749</v>
      </c>
      <c r="E57" s="59" t="s">
        <v>1750</v>
      </c>
      <c r="F57" s="214" t="s">
        <v>1751</v>
      </c>
      <c r="G57" s="181" t="s">
        <v>103</v>
      </c>
      <c r="H57" s="145" t="s">
        <v>71</v>
      </c>
      <c r="I57" s="181" t="s">
        <v>104</v>
      </c>
      <c r="J57" s="244">
        <v>299</v>
      </c>
      <c r="K57" s="150">
        <f t="shared" si="6"/>
        <v>20.930000000000007</v>
      </c>
      <c r="L57" s="150">
        <f t="shared" si="7"/>
        <v>319.93</v>
      </c>
      <c r="M57" s="244">
        <v>522.55999999999995</v>
      </c>
      <c r="N57" s="207"/>
      <c r="O57" s="250" t="s">
        <v>110</v>
      </c>
      <c r="Q57" s="279">
        <f t="shared" si="9"/>
        <v>209.3</v>
      </c>
      <c r="R57" s="279">
        <f t="shared" si="12"/>
        <v>104.65</v>
      </c>
      <c r="S57" s="279">
        <f t="shared" si="13"/>
        <v>41.860000000000014</v>
      </c>
      <c r="T57" s="279">
        <f t="shared" si="14"/>
        <v>62.79000000000002</v>
      </c>
      <c r="V57" s="19"/>
      <c r="W57" s="19"/>
      <c r="X57" s="19"/>
      <c r="Y57" s="19"/>
      <c r="Z57" s="19"/>
      <c r="AA57" s="19"/>
      <c r="AB57" s="19"/>
    </row>
    <row r="58" spans="1:28" s="95" customFormat="1" ht="22.95" customHeight="1">
      <c r="A58" s="35">
        <v>56</v>
      </c>
      <c r="B58" s="249">
        <v>243749</v>
      </c>
      <c r="C58" s="59" t="s">
        <v>260</v>
      </c>
      <c r="D58" s="280" t="s">
        <v>1752</v>
      </c>
      <c r="E58" s="59" t="s">
        <v>1753</v>
      </c>
      <c r="F58" s="214" t="s">
        <v>1754</v>
      </c>
      <c r="G58" s="181" t="s">
        <v>1961</v>
      </c>
      <c r="H58" s="145" t="s">
        <v>71</v>
      </c>
      <c r="I58" s="181" t="s">
        <v>1736</v>
      </c>
      <c r="J58" s="244">
        <v>299</v>
      </c>
      <c r="K58" s="150">
        <f t="shared" si="6"/>
        <v>20.930000000000007</v>
      </c>
      <c r="L58" s="150">
        <f t="shared" si="7"/>
        <v>319.93</v>
      </c>
      <c r="M58" s="244">
        <v>533</v>
      </c>
      <c r="N58" s="207"/>
      <c r="O58" s="181" t="s">
        <v>489</v>
      </c>
      <c r="Q58" s="279">
        <f t="shared" si="9"/>
        <v>209.3</v>
      </c>
      <c r="R58" s="279">
        <f t="shared" si="12"/>
        <v>104.65</v>
      </c>
      <c r="S58" s="279">
        <f t="shared" si="13"/>
        <v>41.860000000000014</v>
      </c>
      <c r="T58" s="279">
        <f t="shared" si="14"/>
        <v>62.79000000000002</v>
      </c>
      <c r="V58" s="19"/>
      <c r="W58" s="19"/>
      <c r="X58" s="19"/>
      <c r="Y58" s="19"/>
      <c r="Z58" s="19"/>
      <c r="AA58" s="19"/>
      <c r="AB58" s="19"/>
    </row>
    <row r="59" spans="1:28" s="95" customFormat="1" ht="22.95" customHeight="1">
      <c r="A59" s="35">
        <v>57</v>
      </c>
      <c r="B59" s="249">
        <v>243749</v>
      </c>
      <c r="C59" s="59" t="s">
        <v>100</v>
      </c>
      <c r="D59" s="280" t="s">
        <v>1755</v>
      </c>
      <c r="E59" s="59" t="s">
        <v>1756</v>
      </c>
      <c r="F59" s="214" t="s">
        <v>1757</v>
      </c>
      <c r="G59" s="181" t="s">
        <v>103</v>
      </c>
      <c r="H59" s="145" t="s">
        <v>71</v>
      </c>
      <c r="I59" s="181" t="s">
        <v>104</v>
      </c>
      <c r="J59" s="244">
        <v>299</v>
      </c>
      <c r="K59" s="150">
        <f t="shared" si="6"/>
        <v>20.930000000000007</v>
      </c>
      <c r="L59" s="150">
        <f t="shared" si="7"/>
        <v>319.93</v>
      </c>
      <c r="M59" s="244">
        <v>522.55999999999995</v>
      </c>
      <c r="N59" s="250"/>
      <c r="O59" s="250" t="s">
        <v>91</v>
      </c>
      <c r="Q59" s="279">
        <f t="shared" si="9"/>
        <v>209.3</v>
      </c>
      <c r="R59" s="279">
        <f t="shared" si="12"/>
        <v>104.65</v>
      </c>
      <c r="S59" s="279">
        <f t="shared" si="13"/>
        <v>41.860000000000014</v>
      </c>
      <c r="T59" s="279">
        <f t="shared" si="14"/>
        <v>62.79000000000002</v>
      </c>
      <c r="V59" s="19"/>
      <c r="W59" s="19"/>
      <c r="X59" s="19"/>
      <c r="Y59" s="19"/>
      <c r="Z59" s="19"/>
      <c r="AA59" s="19"/>
      <c r="AB59" s="19"/>
    </row>
    <row r="60" spans="1:28" s="95" customFormat="1" ht="22.95" customHeight="1">
      <c r="A60" s="35">
        <v>58</v>
      </c>
      <c r="B60" s="249">
        <v>243749</v>
      </c>
      <c r="C60" s="59" t="s">
        <v>100</v>
      </c>
      <c r="D60" s="280" t="s">
        <v>1758</v>
      </c>
      <c r="E60" s="59" t="s">
        <v>1759</v>
      </c>
      <c r="F60" s="214" t="s">
        <v>1760</v>
      </c>
      <c r="G60" s="181" t="s">
        <v>103</v>
      </c>
      <c r="H60" s="145" t="s">
        <v>71</v>
      </c>
      <c r="I60" s="181" t="s">
        <v>81</v>
      </c>
      <c r="J60" s="244">
        <v>399</v>
      </c>
      <c r="K60" s="150">
        <f t="shared" si="6"/>
        <v>27.930000000000007</v>
      </c>
      <c r="L60" s="150">
        <f t="shared" si="7"/>
        <v>426.93</v>
      </c>
      <c r="M60" s="244">
        <v>697.32</v>
      </c>
      <c r="N60" s="207"/>
      <c r="O60" s="250" t="s">
        <v>91</v>
      </c>
      <c r="Q60" s="279">
        <f t="shared" si="9"/>
        <v>279.3</v>
      </c>
      <c r="R60" s="279">
        <f t="shared" si="12"/>
        <v>139.65</v>
      </c>
      <c r="S60" s="279">
        <f t="shared" si="13"/>
        <v>55.860000000000014</v>
      </c>
      <c r="T60" s="279">
        <f t="shared" si="14"/>
        <v>83.79000000000002</v>
      </c>
      <c r="V60" s="19"/>
      <c r="W60" s="19"/>
      <c r="X60" s="19"/>
      <c r="Y60" s="19"/>
      <c r="Z60" s="19"/>
      <c r="AA60" s="19"/>
      <c r="AB60" s="19"/>
    </row>
    <row r="61" spans="1:28" s="95" customFormat="1" ht="22.95" customHeight="1">
      <c r="A61" s="35">
        <v>59</v>
      </c>
      <c r="B61" s="249">
        <v>243749</v>
      </c>
      <c r="C61" s="59" t="s">
        <v>100</v>
      </c>
      <c r="D61" s="280" t="s">
        <v>1761</v>
      </c>
      <c r="E61" s="59" t="s">
        <v>1762</v>
      </c>
      <c r="F61" s="214" t="s">
        <v>1763</v>
      </c>
      <c r="G61" s="181" t="s">
        <v>103</v>
      </c>
      <c r="H61" s="145" t="s">
        <v>71</v>
      </c>
      <c r="I61" s="181" t="s">
        <v>104</v>
      </c>
      <c r="J61" s="244">
        <v>299</v>
      </c>
      <c r="K61" s="150">
        <f t="shared" si="6"/>
        <v>20.930000000000007</v>
      </c>
      <c r="L61" s="150">
        <f t="shared" si="7"/>
        <v>319.93</v>
      </c>
      <c r="M61" s="244">
        <v>522.55999999999995</v>
      </c>
      <c r="N61" s="207"/>
      <c r="O61" s="250" t="s">
        <v>91</v>
      </c>
      <c r="Q61" s="279">
        <f t="shared" ref="Q61:Q92" si="15">J61*70/100</f>
        <v>209.3</v>
      </c>
      <c r="R61" s="279">
        <f t="shared" si="12"/>
        <v>104.65</v>
      </c>
      <c r="S61" s="279">
        <f t="shared" si="13"/>
        <v>41.860000000000014</v>
      </c>
      <c r="T61" s="279">
        <f t="shared" si="14"/>
        <v>62.79000000000002</v>
      </c>
      <c r="V61" s="19"/>
      <c r="W61" s="19"/>
      <c r="X61" s="19"/>
      <c r="Y61" s="19"/>
      <c r="Z61" s="19"/>
      <c r="AA61" s="19"/>
      <c r="AB61" s="19"/>
    </row>
    <row r="62" spans="1:28" s="95" customFormat="1" ht="22.95" customHeight="1">
      <c r="A62" s="35">
        <v>60</v>
      </c>
      <c r="B62" s="249">
        <v>243749</v>
      </c>
      <c r="C62" s="59" t="s">
        <v>100</v>
      </c>
      <c r="D62" s="280" t="s">
        <v>1764</v>
      </c>
      <c r="E62" s="59" t="s">
        <v>1765</v>
      </c>
      <c r="F62" s="214" t="s">
        <v>1766</v>
      </c>
      <c r="G62" s="181" t="s">
        <v>103</v>
      </c>
      <c r="H62" s="145" t="s">
        <v>71</v>
      </c>
      <c r="I62" s="181" t="s">
        <v>104</v>
      </c>
      <c r="J62" s="244">
        <v>299</v>
      </c>
      <c r="K62" s="150">
        <f t="shared" si="6"/>
        <v>20.930000000000007</v>
      </c>
      <c r="L62" s="150">
        <f t="shared" si="7"/>
        <v>319.93</v>
      </c>
      <c r="M62" s="244">
        <v>522.55999999999995</v>
      </c>
      <c r="N62" s="207"/>
      <c r="O62" s="250" t="s">
        <v>91</v>
      </c>
      <c r="Q62" s="279">
        <f t="shared" si="15"/>
        <v>209.3</v>
      </c>
      <c r="R62" s="279">
        <f t="shared" si="12"/>
        <v>104.65</v>
      </c>
      <c r="S62" s="279">
        <f t="shared" si="13"/>
        <v>41.860000000000014</v>
      </c>
      <c r="T62" s="279">
        <f t="shared" si="14"/>
        <v>62.79000000000002</v>
      </c>
      <c r="V62" s="19"/>
      <c r="W62" s="19"/>
      <c r="X62" s="19"/>
      <c r="Y62" s="19"/>
      <c r="Z62" s="19"/>
      <c r="AA62" s="19"/>
      <c r="AB62" s="19"/>
    </row>
    <row r="63" spans="1:28" s="95" customFormat="1" ht="22.95" customHeight="1">
      <c r="A63" s="35">
        <v>61</v>
      </c>
      <c r="B63" s="249">
        <v>243749</v>
      </c>
      <c r="C63" s="59" t="s">
        <v>100</v>
      </c>
      <c r="D63" s="280" t="s">
        <v>1767</v>
      </c>
      <c r="E63" s="59" t="s">
        <v>1768</v>
      </c>
      <c r="F63" s="214" t="s">
        <v>1769</v>
      </c>
      <c r="G63" s="181" t="s">
        <v>103</v>
      </c>
      <c r="H63" s="145" t="s">
        <v>71</v>
      </c>
      <c r="I63" s="181" t="s">
        <v>104</v>
      </c>
      <c r="J63" s="244">
        <v>299</v>
      </c>
      <c r="K63" s="150">
        <f t="shared" si="6"/>
        <v>20.930000000000007</v>
      </c>
      <c r="L63" s="150">
        <f t="shared" si="7"/>
        <v>319.93</v>
      </c>
      <c r="M63" s="244">
        <v>522.55999999999995</v>
      </c>
      <c r="N63" s="207"/>
      <c r="O63" s="250" t="s">
        <v>110</v>
      </c>
      <c r="Q63" s="279">
        <f t="shared" si="15"/>
        <v>209.3</v>
      </c>
      <c r="R63" s="279">
        <f t="shared" si="12"/>
        <v>104.65</v>
      </c>
      <c r="S63" s="279">
        <f t="shared" si="13"/>
        <v>41.860000000000014</v>
      </c>
      <c r="T63" s="279">
        <f t="shared" si="14"/>
        <v>62.79000000000002</v>
      </c>
      <c r="V63" s="19"/>
      <c r="W63" s="19"/>
      <c r="X63" s="19"/>
      <c r="Y63" s="19"/>
      <c r="Z63" s="19"/>
      <c r="AA63" s="19"/>
      <c r="AB63" s="19"/>
    </row>
    <row r="64" spans="1:28" s="95" customFormat="1" ht="22.95" customHeight="1">
      <c r="A64" s="35">
        <v>62</v>
      </c>
      <c r="B64" s="249">
        <v>243750</v>
      </c>
      <c r="C64" s="59" t="s">
        <v>68</v>
      </c>
      <c r="D64" s="280" t="s">
        <v>1770</v>
      </c>
      <c r="E64" s="59" t="s">
        <v>1771</v>
      </c>
      <c r="F64" s="214" t="s">
        <v>1772</v>
      </c>
      <c r="G64" s="181" t="s">
        <v>1959</v>
      </c>
      <c r="H64" s="145" t="s">
        <v>71</v>
      </c>
      <c r="I64" s="181" t="s">
        <v>81</v>
      </c>
      <c r="J64" s="244">
        <v>299</v>
      </c>
      <c r="K64" s="150">
        <f t="shared" si="6"/>
        <v>20.930000000000007</v>
      </c>
      <c r="L64" s="150">
        <f t="shared" si="7"/>
        <v>319.93</v>
      </c>
      <c r="M64" s="244">
        <v>320</v>
      </c>
      <c r="N64" s="207"/>
      <c r="O64" s="250" t="s">
        <v>23</v>
      </c>
      <c r="Q64" s="279">
        <f t="shared" si="15"/>
        <v>209.3</v>
      </c>
      <c r="R64" s="279">
        <f t="shared" si="12"/>
        <v>104.65</v>
      </c>
      <c r="S64" s="279">
        <f t="shared" si="13"/>
        <v>41.860000000000014</v>
      </c>
      <c r="T64" s="279">
        <f t="shared" si="14"/>
        <v>62.79000000000002</v>
      </c>
      <c r="V64" s="19"/>
      <c r="W64" s="19"/>
      <c r="X64" s="19"/>
      <c r="Y64" s="19"/>
      <c r="Z64" s="19"/>
      <c r="AA64" s="19"/>
      <c r="AB64" s="19"/>
    </row>
    <row r="65" spans="1:28" s="95" customFormat="1" ht="22.95" customHeight="1">
      <c r="A65" s="35">
        <v>63</v>
      </c>
      <c r="B65" s="249">
        <v>243751</v>
      </c>
      <c r="C65" s="59" t="s">
        <v>100</v>
      </c>
      <c r="D65" s="280" t="s">
        <v>1773</v>
      </c>
      <c r="E65" s="59" t="s">
        <v>1774</v>
      </c>
      <c r="F65" s="214" t="s">
        <v>1775</v>
      </c>
      <c r="G65" s="181" t="s">
        <v>103</v>
      </c>
      <c r="H65" s="145" t="s">
        <v>71</v>
      </c>
      <c r="I65" s="181" t="s">
        <v>1776</v>
      </c>
      <c r="J65" s="244">
        <v>599</v>
      </c>
      <c r="K65" s="150">
        <f t="shared" si="6"/>
        <v>41.930000000000064</v>
      </c>
      <c r="L65" s="150">
        <f t="shared" si="7"/>
        <v>640.93000000000006</v>
      </c>
      <c r="M65" s="244">
        <v>1004.14</v>
      </c>
      <c r="N65" s="207"/>
      <c r="O65" s="250" t="s">
        <v>110</v>
      </c>
      <c r="Q65" s="279">
        <f t="shared" si="15"/>
        <v>419.3</v>
      </c>
      <c r="R65" s="279">
        <f t="shared" si="12"/>
        <v>209.65</v>
      </c>
      <c r="S65" s="279">
        <f t="shared" si="13"/>
        <v>83.860000000000014</v>
      </c>
      <c r="T65" s="279">
        <f t="shared" si="14"/>
        <v>125.79000000000002</v>
      </c>
      <c r="V65" s="19"/>
      <c r="W65" s="19"/>
      <c r="X65" s="19"/>
      <c r="Y65" s="19"/>
      <c r="Z65" s="19"/>
      <c r="AA65" s="19"/>
      <c r="AB65" s="19"/>
    </row>
    <row r="66" spans="1:28" s="95" customFormat="1" ht="22.95" customHeight="1">
      <c r="A66" s="35">
        <v>64</v>
      </c>
      <c r="B66" s="249">
        <v>243751</v>
      </c>
      <c r="C66" s="59" t="s">
        <v>100</v>
      </c>
      <c r="D66" s="280" t="s">
        <v>1777</v>
      </c>
      <c r="E66" s="59" t="s">
        <v>1778</v>
      </c>
      <c r="F66" s="214" t="s">
        <v>1779</v>
      </c>
      <c r="G66" s="181" t="s">
        <v>103</v>
      </c>
      <c r="H66" s="145" t="s">
        <v>71</v>
      </c>
      <c r="I66" s="181" t="s">
        <v>104</v>
      </c>
      <c r="J66" s="244">
        <v>299</v>
      </c>
      <c r="K66" s="150">
        <f t="shared" si="6"/>
        <v>20.930000000000007</v>
      </c>
      <c r="L66" s="150">
        <f t="shared" si="7"/>
        <v>319.93</v>
      </c>
      <c r="M66" s="244">
        <v>501.24</v>
      </c>
      <c r="N66" s="207"/>
      <c r="O66" s="250" t="s">
        <v>91</v>
      </c>
      <c r="Q66" s="279">
        <f t="shared" si="15"/>
        <v>209.3</v>
      </c>
      <c r="R66" s="279">
        <f t="shared" si="12"/>
        <v>104.65</v>
      </c>
      <c r="S66" s="279">
        <f t="shared" si="13"/>
        <v>41.860000000000014</v>
      </c>
      <c r="T66" s="279">
        <f t="shared" si="14"/>
        <v>62.79000000000002</v>
      </c>
      <c r="V66" s="19"/>
      <c r="W66" s="19"/>
      <c r="X66" s="19"/>
      <c r="Y66" s="19"/>
      <c r="Z66" s="19"/>
      <c r="AA66" s="19"/>
      <c r="AB66" s="19"/>
    </row>
    <row r="67" spans="1:28" s="95" customFormat="1" ht="22.95" customHeight="1">
      <c r="A67" s="35">
        <v>65</v>
      </c>
      <c r="B67" s="249">
        <v>243751</v>
      </c>
      <c r="C67" s="59" t="s">
        <v>100</v>
      </c>
      <c r="D67" s="280" t="s">
        <v>1780</v>
      </c>
      <c r="E67" s="59" t="s">
        <v>1781</v>
      </c>
      <c r="F67" s="214" t="s">
        <v>1782</v>
      </c>
      <c r="G67" s="181" t="s">
        <v>103</v>
      </c>
      <c r="H67" s="145" t="s">
        <v>71</v>
      </c>
      <c r="I67" s="181" t="s">
        <v>104</v>
      </c>
      <c r="J67" s="244">
        <v>299</v>
      </c>
      <c r="K67" s="150">
        <f t="shared" si="6"/>
        <v>20.930000000000007</v>
      </c>
      <c r="L67" s="150">
        <f t="shared" si="7"/>
        <v>319.93</v>
      </c>
      <c r="M67" s="244">
        <v>501.24</v>
      </c>
      <c r="N67" s="207"/>
      <c r="O67" s="250" t="s">
        <v>91</v>
      </c>
      <c r="Q67" s="279">
        <f t="shared" si="15"/>
        <v>209.3</v>
      </c>
      <c r="R67" s="279">
        <f t="shared" si="12"/>
        <v>104.65</v>
      </c>
      <c r="S67" s="279">
        <f t="shared" si="13"/>
        <v>41.860000000000014</v>
      </c>
      <c r="T67" s="279">
        <f t="shared" si="14"/>
        <v>62.79000000000002</v>
      </c>
      <c r="V67" s="19"/>
      <c r="W67" s="19"/>
      <c r="X67" s="19"/>
      <c r="Y67" s="19"/>
      <c r="Z67" s="19"/>
      <c r="AA67" s="19"/>
      <c r="AB67" s="19"/>
    </row>
    <row r="68" spans="1:28" s="95" customFormat="1" ht="22.95" customHeight="1">
      <c r="A68" s="35">
        <v>66</v>
      </c>
      <c r="B68" s="249">
        <v>243751</v>
      </c>
      <c r="C68" s="59" t="s">
        <v>262</v>
      </c>
      <c r="D68" s="280" t="s">
        <v>1783</v>
      </c>
      <c r="E68" s="59" t="s">
        <v>1784</v>
      </c>
      <c r="F68" s="214" t="s">
        <v>1785</v>
      </c>
      <c r="G68" s="181" t="s">
        <v>1955</v>
      </c>
      <c r="H68" s="145" t="s">
        <v>71</v>
      </c>
      <c r="I68" s="181" t="s">
        <v>99</v>
      </c>
      <c r="J68" s="244">
        <v>399</v>
      </c>
      <c r="K68" s="150">
        <f t="shared" si="6"/>
        <v>27.930000000000007</v>
      </c>
      <c r="L68" s="150">
        <f t="shared" si="7"/>
        <v>426.93</v>
      </c>
      <c r="M68" s="244">
        <v>668</v>
      </c>
      <c r="N68" s="207"/>
      <c r="O68" s="250" t="s">
        <v>91</v>
      </c>
      <c r="Q68" s="279">
        <f t="shared" si="15"/>
        <v>279.3</v>
      </c>
      <c r="R68" s="279">
        <f t="shared" si="12"/>
        <v>139.65</v>
      </c>
      <c r="S68" s="279">
        <f t="shared" si="13"/>
        <v>55.860000000000014</v>
      </c>
      <c r="T68" s="279">
        <f t="shared" si="14"/>
        <v>83.79000000000002</v>
      </c>
      <c r="V68" s="19"/>
      <c r="W68" s="19"/>
      <c r="X68" s="19"/>
      <c r="Y68" s="19"/>
      <c r="Z68" s="19"/>
      <c r="AA68" s="19"/>
      <c r="AB68" s="19"/>
    </row>
    <row r="69" spans="1:28" s="95" customFormat="1" ht="22.95" customHeight="1">
      <c r="A69" s="35">
        <v>67</v>
      </c>
      <c r="B69" s="249">
        <v>243751</v>
      </c>
      <c r="C69" s="59" t="s">
        <v>100</v>
      </c>
      <c r="D69" s="280" t="s">
        <v>1786</v>
      </c>
      <c r="E69" s="59" t="s">
        <v>1787</v>
      </c>
      <c r="F69" s="214" t="s">
        <v>1788</v>
      </c>
      <c r="G69" s="181" t="s">
        <v>103</v>
      </c>
      <c r="H69" s="145" t="s">
        <v>71</v>
      </c>
      <c r="I69" s="181" t="s">
        <v>104</v>
      </c>
      <c r="J69" s="244">
        <v>299</v>
      </c>
      <c r="K69" s="150">
        <f t="shared" si="6"/>
        <v>20.930000000000007</v>
      </c>
      <c r="L69" s="150">
        <f t="shared" si="7"/>
        <v>319.93</v>
      </c>
      <c r="M69" s="244">
        <v>502</v>
      </c>
      <c r="N69" s="207"/>
      <c r="O69" s="250" t="s">
        <v>91</v>
      </c>
      <c r="Q69" s="279">
        <f t="shared" si="15"/>
        <v>209.3</v>
      </c>
      <c r="R69" s="279">
        <f t="shared" si="12"/>
        <v>104.65</v>
      </c>
      <c r="S69" s="279">
        <f t="shared" si="13"/>
        <v>41.860000000000014</v>
      </c>
      <c r="T69" s="279">
        <f t="shared" si="14"/>
        <v>62.79000000000002</v>
      </c>
      <c r="V69" s="19"/>
      <c r="W69" s="19"/>
      <c r="X69" s="19"/>
      <c r="Y69" s="19"/>
      <c r="Z69" s="19"/>
      <c r="AA69" s="19"/>
      <c r="AB69" s="19"/>
    </row>
    <row r="70" spans="1:28" s="95" customFormat="1" ht="22.95" customHeight="1">
      <c r="A70" s="35">
        <v>68</v>
      </c>
      <c r="B70" s="249">
        <v>243751</v>
      </c>
      <c r="C70" s="59" t="s">
        <v>100</v>
      </c>
      <c r="D70" s="280" t="s">
        <v>1789</v>
      </c>
      <c r="E70" s="59" t="s">
        <v>1790</v>
      </c>
      <c r="F70" s="214" t="s">
        <v>1791</v>
      </c>
      <c r="G70" s="181" t="s">
        <v>103</v>
      </c>
      <c r="H70" s="145" t="s">
        <v>71</v>
      </c>
      <c r="I70" s="181" t="s">
        <v>99</v>
      </c>
      <c r="J70" s="244">
        <v>599</v>
      </c>
      <c r="K70" s="150">
        <f t="shared" si="6"/>
        <v>41.930000000000064</v>
      </c>
      <c r="L70" s="150">
        <f t="shared" si="7"/>
        <v>640.93000000000006</v>
      </c>
      <c r="M70" s="244">
        <v>1004.14</v>
      </c>
      <c r="N70" s="207"/>
      <c r="O70" s="250" t="s">
        <v>91</v>
      </c>
      <c r="Q70" s="279">
        <f t="shared" si="15"/>
        <v>419.3</v>
      </c>
      <c r="R70" s="279">
        <f t="shared" si="12"/>
        <v>209.65</v>
      </c>
      <c r="S70" s="279">
        <f t="shared" si="13"/>
        <v>83.860000000000014</v>
      </c>
      <c r="T70" s="279">
        <f t="shared" si="14"/>
        <v>125.79000000000002</v>
      </c>
      <c r="V70" s="19"/>
      <c r="W70" s="19"/>
      <c r="X70" s="19"/>
      <c r="Y70" s="19"/>
      <c r="Z70" s="19"/>
      <c r="AA70" s="19"/>
      <c r="AB70" s="19"/>
    </row>
    <row r="71" spans="1:28" s="95" customFormat="1" ht="22.95" customHeight="1">
      <c r="A71" s="258">
        <v>69</v>
      </c>
      <c r="B71" s="259">
        <v>243751</v>
      </c>
      <c r="C71" s="260" t="s">
        <v>100</v>
      </c>
      <c r="D71" s="282" t="s">
        <v>1792</v>
      </c>
      <c r="E71" s="260" t="s">
        <v>1793</v>
      </c>
      <c r="F71" s="261" t="s">
        <v>1794</v>
      </c>
      <c r="G71" s="262" t="s">
        <v>103</v>
      </c>
      <c r="H71" s="263" t="s">
        <v>71</v>
      </c>
      <c r="I71" s="262" t="s">
        <v>81</v>
      </c>
      <c r="J71" s="264">
        <v>399</v>
      </c>
      <c r="K71" s="265">
        <f t="shared" si="6"/>
        <v>27.930000000000007</v>
      </c>
      <c r="L71" s="265">
        <f t="shared" si="7"/>
        <v>426.93</v>
      </c>
      <c r="M71" s="264">
        <v>668.86</v>
      </c>
      <c r="N71" s="266"/>
      <c r="O71" s="267" t="s">
        <v>91</v>
      </c>
      <c r="Q71" s="279">
        <f t="shared" si="15"/>
        <v>279.3</v>
      </c>
      <c r="R71" s="279">
        <f t="shared" si="12"/>
        <v>139.65</v>
      </c>
      <c r="S71" s="279">
        <f t="shared" si="13"/>
        <v>55.860000000000014</v>
      </c>
      <c r="T71" s="279">
        <f t="shared" si="14"/>
        <v>83.79000000000002</v>
      </c>
      <c r="V71" s="19"/>
      <c r="W71" s="19"/>
      <c r="X71" s="19"/>
      <c r="Y71" s="19"/>
      <c r="Z71" s="19"/>
      <c r="AA71" s="19"/>
      <c r="AB71" s="19"/>
    </row>
    <row r="72" spans="1:28" s="95" customFormat="1" ht="22.95" customHeight="1">
      <c r="A72" s="258">
        <v>70</v>
      </c>
      <c r="B72" s="259">
        <v>243752</v>
      </c>
      <c r="C72" s="260" t="s">
        <v>100</v>
      </c>
      <c r="D72" s="282" t="s">
        <v>1795</v>
      </c>
      <c r="E72" s="260" t="s">
        <v>1796</v>
      </c>
      <c r="F72" s="261" t="s">
        <v>1797</v>
      </c>
      <c r="G72" s="262" t="s">
        <v>103</v>
      </c>
      <c r="H72" s="263" t="s">
        <v>71</v>
      </c>
      <c r="I72" s="262" t="s">
        <v>104</v>
      </c>
      <c r="J72" s="264">
        <v>299</v>
      </c>
      <c r="K72" s="265">
        <f t="shared" si="6"/>
        <v>20.930000000000007</v>
      </c>
      <c r="L72" s="265">
        <f t="shared" si="7"/>
        <v>319.93</v>
      </c>
      <c r="M72" s="264">
        <v>490.57</v>
      </c>
      <c r="N72" s="266"/>
      <c r="O72" s="267" t="s">
        <v>110</v>
      </c>
      <c r="Q72" s="279">
        <f t="shared" si="15"/>
        <v>209.3</v>
      </c>
      <c r="R72" s="279">
        <f t="shared" si="12"/>
        <v>104.65</v>
      </c>
      <c r="S72" s="279">
        <f t="shared" si="13"/>
        <v>41.860000000000014</v>
      </c>
      <c r="T72" s="279">
        <f t="shared" si="14"/>
        <v>62.79000000000002</v>
      </c>
      <c r="V72" s="19"/>
      <c r="W72" s="19"/>
      <c r="X72" s="19"/>
      <c r="Y72" s="19"/>
      <c r="Z72" s="19"/>
      <c r="AA72" s="19"/>
      <c r="AB72" s="19"/>
    </row>
    <row r="73" spans="1:28" s="95" customFormat="1" ht="22.95" customHeight="1">
      <c r="A73" s="258">
        <v>71</v>
      </c>
      <c r="B73" s="259">
        <v>243752</v>
      </c>
      <c r="C73" s="260" t="s">
        <v>100</v>
      </c>
      <c r="D73" s="282" t="s">
        <v>1798</v>
      </c>
      <c r="E73" s="260" t="s">
        <v>1799</v>
      </c>
      <c r="F73" s="261" t="s">
        <v>1800</v>
      </c>
      <c r="G73" s="262" t="s">
        <v>103</v>
      </c>
      <c r="H73" s="263" t="s">
        <v>71</v>
      </c>
      <c r="I73" s="262" t="s">
        <v>81</v>
      </c>
      <c r="J73" s="264">
        <v>399</v>
      </c>
      <c r="K73" s="265">
        <f t="shared" si="6"/>
        <v>27.930000000000007</v>
      </c>
      <c r="L73" s="265">
        <f t="shared" si="7"/>
        <v>426.93</v>
      </c>
      <c r="M73" s="264">
        <v>654.63</v>
      </c>
      <c r="N73" s="266"/>
      <c r="O73" s="267" t="s">
        <v>91</v>
      </c>
      <c r="Q73" s="279">
        <f t="shared" si="15"/>
        <v>279.3</v>
      </c>
      <c r="R73" s="279">
        <f t="shared" si="12"/>
        <v>139.65</v>
      </c>
      <c r="S73" s="279">
        <f t="shared" si="13"/>
        <v>55.860000000000014</v>
      </c>
      <c r="T73" s="279">
        <f t="shared" si="14"/>
        <v>83.79000000000002</v>
      </c>
      <c r="V73" s="19"/>
      <c r="W73" s="19"/>
      <c r="X73" s="19"/>
      <c r="Y73" s="19"/>
      <c r="Z73" s="19"/>
      <c r="AA73" s="19"/>
      <c r="AB73" s="19"/>
    </row>
    <row r="74" spans="1:28" s="95" customFormat="1" ht="22.95" customHeight="1">
      <c r="A74" s="258">
        <v>72</v>
      </c>
      <c r="B74" s="259">
        <v>243752</v>
      </c>
      <c r="C74" s="260" t="s">
        <v>100</v>
      </c>
      <c r="D74" s="282" t="s">
        <v>1801</v>
      </c>
      <c r="E74" s="260" t="s">
        <v>1802</v>
      </c>
      <c r="F74" s="261" t="s">
        <v>1803</v>
      </c>
      <c r="G74" s="262" t="s">
        <v>103</v>
      </c>
      <c r="H74" s="263" t="s">
        <v>71</v>
      </c>
      <c r="I74" s="262" t="s">
        <v>104</v>
      </c>
      <c r="J74" s="264">
        <v>299</v>
      </c>
      <c r="K74" s="265">
        <f t="shared" ref="K74:K134" si="16">L74-J74</f>
        <v>20.930000000000007</v>
      </c>
      <c r="L74" s="265">
        <f t="shared" ref="L74:L134" si="17">J74*1.07</f>
        <v>319.93</v>
      </c>
      <c r="M74" s="264">
        <v>490.57</v>
      </c>
      <c r="N74" s="266"/>
      <c r="O74" s="267" t="s">
        <v>91</v>
      </c>
      <c r="Q74" s="279">
        <f t="shared" si="15"/>
        <v>209.3</v>
      </c>
      <c r="R74" s="279">
        <f t="shared" si="12"/>
        <v>104.65</v>
      </c>
      <c r="S74" s="279">
        <f t="shared" si="13"/>
        <v>41.860000000000014</v>
      </c>
      <c r="T74" s="279">
        <f t="shared" si="14"/>
        <v>62.79000000000002</v>
      </c>
      <c r="V74" s="19"/>
      <c r="W74" s="19"/>
      <c r="X74" s="19"/>
      <c r="Y74" s="19"/>
      <c r="Z74" s="19"/>
      <c r="AA74" s="19"/>
      <c r="AB74" s="19"/>
    </row>
    <row r="75" spans="1:28" s="95" customFormat="1" ht="22.95" customHeight="1">
      <c r="A75" s="258">
        <v>73</v>
      </c>
      <c r="B75" s="259">
        <v>243752</v>
      </c>
      <c r="C75" s="260" t="s">
        <v>100</v>
      </c>
      <c r="D75" s="282" t="s">
        <v>1804</v>
      </c>
      <c r="E75" s="260" t="s">
        <v>1805</v>
      </c>
      <c r="F75" s="261" t="s">
        <v>1806</v>
      </c>
      <c r="G75" s="262" t="s">
        <v>103</v>
      </c>
      <c r="H75" s="263" t="s">
        <v>71</v>
      </c>
      <c r="I75" s="262" t="s">
        <v>77</v>
      </c>
      <c r="J75" s="264">
        <v>399</v>
      </c>
      <c r="K75" s="265">
        <f t="shared" si="16"/>
        <v>27.930000000000007</v>
      </c>
      <c r="L75" s="265">
        <f t="shared" si="17"/>
        <v>426.93</v>
      </c>
      <c r="M75" s="264">
        <v>654.63</v>
      </c>
      <c r="N75" s="266"/>
      <c r="O75" s="267" t="s">
        <v>91</v>
      </c>
      <c r="Q75" s="279">
        <f t="shared" si="15"/>
        <v>279.3</v>
      </c>
      <c r="R75" s="279">
        <f t="shared" si="12"/>
        <v>139.65</v>
      </c>
      <c r="S75" s="279">
        <f t="shared" si="13"/>
        <v>55.860000000000014</v>
      </c>
      <c r="T75" s="279">
        <f t="shared" si="14"/>
        <v>83.79000000000002</v>
      </c>
      <c r="V75" s="19"/>
      <c r="W75" s="19"/>
      <c r="X75" s="19"/>
      <c r="Y75" s="19"/>
      <c r="Z75" s="19"/>
      <c r="AA75" s="19"/>
      <c r="AB75" s="19"/>
    </row>
    <row r="76" spans="1:28" s="95" customFormat="1" ht="22.95" customHeight="1">
      <c r="A76" s="258">
        <v>74</v>
      </c>
      <c r="B76" s="259">
        <v>243752</v>
      </c>
      <c r="C76" s="260" t="s">
        <v>100</v>
      </c>
      <c r="D76" s="282" t="s">
        <v>1807</v>
      </c>
      <c r="E76" s="260" t="s">
        <v>1808</v>
      </c>
      <c r="F76" s="261" t="s">
        <v>1809</v>
      </c>
      <c r="G76" s="262" t="s">
        <v>103</v>
      </c>
      <c r="H76" s="263" t="s">
        <v>71</v>
      </c>
      <c r="I76" s="262" t="s">
        <v>104</v>
      </c>
      <c r="J76" s="264">
        <v>299</v>
      </c>
      <c r="K76" s="265">
        <f t="shared" si="16"/>
        <v>20.930000000000007</v>
      </c>
      <c r="L76" s="265">
        <f t="shared" si="17"/>
        <v>319.93</v>
      </c>
      <c r="M76" s="264">
        <v>668.84</v>
      </c>
      <c r="N76" s="266"/>
      <c r="O76" s="262" t="s">
        <v>22</v>
      </c>
      <c r="Q76" s="279">
        <f t="shared" si="15"/>
        <v>209.3</v>
      </c>
      <c r="R76" s="279">
        <f t="shared" si="12"/>
        <v>104.65</v>
      </c>
      <c r="S76" s="279">
        <f t="shared" si="13"/>
        <v>41.860000000000014</v>
      </c>
      <c r="T76" s="279">
        <f t="shared" si="14"/>
        <v>62.79000000000002</v>
      </c>
      <c r="V76" s="19"/>
      <c r="W76" s="19"/>
      <c r="X76" s="19"/>
      <c r="Y76" s="19"/>
      <c r="Z76" s="19"/>
      <c r="AA76" s="19"/>
      <c r="AB76" s="19"/>
    </row>
    <row r="77" spans="1:28" s="95" customFormat="1" ht="22.95" customHeight="1">
      <c r="A77" s="258">
        <v>75</v>
      </c>
      <c r="B77" s="259">
        <v>243753</v>
      </c>
      <c r="C77" s="260" t="s">
        <v>100</v>
      </c>
      <c r="D77" s="282" t="s">
        <v>1810</v>
      </c>
      <c r="E77" s="260" t="s">
        <v>1811</v>
      </c>
      <c r="F77" s="261" t="s">
        <v>1812</v>
      </c>
      <c r="G77" s="262" t="s">
        <v>103</v>
      </c>
      <c r="H77" s="263" t="s">
        <v>71</v>
      </c>
      <c r="I77" s="262" t="s">
        <v>104</v>
      </c>
      <c r="J77" s="264">
        <v>299</v>
      </c>
      <c r="K77" s="265">
        <f t="shared" si="16"/>
        <v>20.930000000000007</v>
      </c>
      <c r="L77" s="265">
        <f t="shared" si="17"/>
        <v>319.93</v>
      </c>
      <c r="M77" s="264">
        <v>479.9</v>
      </c>
      <c r="N77" s="266"/>
      <c r="O77" s="267" t="s">
        <v>91</v>
      </c>
      <c r="Q77" s="279">
        <f t="shared" si="15"/>
        <v>209.3</v>
      </c>
      <c r="R77" s="279">
        <f t="shared" si="12"/>
        <v>104.65</v>
      </c>
      <c r="S77" s="279">
        <f t="shared" si="13"/>
        <v>41.860000000000014</v>
      </c>
      <c r="T77" s="279">
        <f t="shared" si="14"/>
        <v>62.79000000000002</v>
      </c>
      <c r="V77" s="19"/>
      <c r="W77" s="19"/>
      <c r="X77" s="19"/>
      <c r="Y77" s="19"/>
      <c r="Z77" s="19"/>
      <c r="AA77" s="19"/>
      <c r="AB77" s="19"/>
    </row>
    <row r="78" spans="1:28" s="95" customFormat="1" ht="22.95" customHeight="1">
      <c r="A78" s="258">
        <v>76</v>
      </c>
      <c r="B78" s="259">
        <v>243753</v>
      </c>
      <c r="C78" s="260" t="s">
        <v>100</v>
      </c>
      <c r="D78" s="282" t="s">
        <v>1813</v>
      </c>
      <c r="E78" s="260" t="s">
        <v>1814</v>
      </c>
      <c r="F78" s="261" t="s">
        <v>1815</v>
      </c>
      <c r="G78" s="262" t="s">
        <v>103</v>
      </c>
      <c r="H78" s="263" t="s">
        <v>71</v>
      </c>
      <c r="I78" s="262" t="s">
        <v>104</v>
      </c>
      <c r="J78" s="264">
        <v>299</v>
      </c>
      <c r="K78" s="265">
        <f t="shared" si="16"/>
        <v>20.930000000000007</v>
      </c>
      <c r="L78" s="265">
        <f t="shared" si="17"/>
        <v>319.93</v>
      </c>
      <c r="M78" s="264">
        <v>479.9</v>
      </c>
      <c r="N78" s="266"/>
      <c r="O78" s="267" t="s">
        <v>110</v>
      </c>
      <c r="Q78" s="279">
        <f t="shared" si="15"/>
        <v>209.3</v>
      </c>
      <c r="R78" s="279">
        <f t="shared" si="12"/>
        <v>104.65</v>
      </c>
      <c r="S78" s="279">
        <f t="shared" si="13"/>
        <v>41.860000000000014</v>
      </c>
      <c r="T78" s="279">
        <f t="shared" si="14"/>
        <v>62.79000000000002</v>
      </c>
      <c r="V78" s="19"/>
      <c r="W78" s="19"/>
      <c r="X78" s="19"/>
      <c r="Y78" s="19"/>
      <c r="Z78" s="19"/>
      <c r="AA78" s="19"/>
      <c r="AB78" s="19"/>
    </row>
    <row r="79" spans="1:28" s="95" customFormat="1" ht="22.95" customHeight="1">
      <c r="A79" s="258">
        <v>77</v>
      </c>
      <c r="B79" s="259">
        <v>243753</v>
      </c>
      <c r="C79" s="260" t="s">
        <v>100</v>
      </c>
      <c r="D79" s="282" t="s">
        <v>1816</v>
      </c>
      <c r="E79" s="260" t="s">
        <v>1817</v>
      </c>
      <c r="F79" s="261" t="s">
        <v>1818</v>
      </c>
      <c r="G79" s="262" t="s">
        <v>103</v>
      </c>
      <c r="H79" s="263" t="s">
        <v>71</v>
      </c>
      <c r="I79" s="262" t="s">
        <v>99</v>
      </c>
      <c r="J79" s="264">
        <v>599</v>
      </c>
      <c r="K79" s="265">
        <f t="shared" si="16"/>
        <v>41.930000000000064</v>
      </c>
      <c r="L79" s="265">
        <f t="shared" si="17"/>
        <v>640.93000000000006</v>
      </c>
      <c r="M79" s="264">
        <v>961.7</v>
      </c>
      <c r="N79" s="266"/>
      <c r="O79" s="267" t="s">
        <v>110</v>
      </c>
      <c r="Q79" s="279">
        <f t="shared" si="15"/>
        <v>419.3</v>
      </c>
      <c r="R79" s="279">
        <f t="shared" si="12"/>
        <v>209.65</v>
      </c>
      <c r="S79" s="279">
        <f t="shared" si="13"/>
        <v>83.860000000000014</v>
      </c>
      <c r="T79" s="279">
        <f t="shared" si="14"/>
        <v>125.79000000000002</v>
      </c>
      <c r="V79" s="19"/>
      <c r="W79" s="19"/>
      <c r="X79" s="19"/>
      <c r="Y79" s="19"/>
      <c r="Z79" s="19"/>
      <c r="AA79" s="19"/>
      <c r="AB79" s="19"/>
    </row>
    <row r="80" spans="1:28" s="95" customFormat="1" ht="22.95" customHeight="1">
      <c r="A80" s="258">
        <v>78</v>
      </c>
      <c r="B80" s="259">
        <v>243753</v>
      </c>
      <c r="C80" s="260" t="s">
        <v>100</v>
      </c>
      <c r="D80" s="282" t="s">
        <v>1819</v>
      </c>
      <c r="E80" s="260" t="s">
        <v>1820</v>
      </c>
      <c r="F80" s="261" t="s">
        <v>1821</v>
      </c>
      <c r="G80" s="262" t="s">
        <v>103</v>
      </c>
      <c r="H80" s="263" t="s">
        <v>71</v>
      </c>
      <c r="I80" s="262" t="s">
        <v>104</v>
      </c>
      <c r="J80" s="264">
        <v>299</v>
      </c>
      <c r="K80" s="265">
        <f t="shared" si="16"/>
        <v>20.930000000000007</v>
      </c>
      <c r="L80" s="265">
        <f t="shared" si="17"/>
        <v>319.93</v>
      </c>
      <c r="M80" s="264">
        <v>479</v>
      </c>
      <c r="N80" s="266"/>
      <c r="O80" s="267" t="s">
        <v>110</v>
      </c>
      <c r="Q80" s="279">
        <f t="shared" si="15"/>
        <v>209.3</v>
      </c>
      <c r="R80" s="279">
        <f t="shared" si="12"/>
        <v>104.65</v>
      </c>
      <c r="S80" s="279">
        <f t="shared" si="13"/>
        <v>41.860000000000014</v>
      </c>
      <c r="T80" s="279">
        <f t="shared" si="14"/>
        <v>62.79000000000002</v>
      </c>
      <c r="V80" s="20"/>
      <c r="W80" s="19"/>
      <c r="X80" s="19"/>
      <c r="Y80" s="19"/>
      <c r="Z80" s="19"/>
      <c r="AA80" s="19"/>
      <c r="AB80" s="19"/>
    </row>
    <row r="81" spans="1:28" s="95" customFormat="1" ht="22.95" customHeight="1">
      <c r="A81" s="258">
        <v>79</v>
      </c>
      <c r="B81" s="259">
        <v>243753</v>
      </c>
      <c r="C81" s="260" t="s">
        <v>100</v>
      </c>
      <c r="D81" s="282" t="s">
        <v>1822</v>
      </c>
      <c r="E81" s="260" t="s">
        <v>1823</v>
      </c>
      <c r="F81" s="261" t="s">
        <v>1824</v>
      </c>
      <c r="G81" s="262" t="s">
        <v>103</v>
      </c>
      <c r="H81" s="263" t="s">
        <v>71</v>
      </c>
      <c r="I81" s="262" t="s">
        <v>104</v>
      </c>
      <c r="J81" s="264">
        <v>299</v>
      </c>
      <c r="K81" s="265">
        <f t="shared" si="16"/>
        <v>20.930000000000007</v>
      </c>
      <c r="L81" s="265">
        <f t="shared" si="17"/>
        <v>319.93</v>
      </c>
      <c r="M81" s="264">
        <v>479.9</v>
      </c>
      <c r="N81" s="266"/>
      <c r="O81" s="267" t="s">
        <v>110</v>
      </c>
      <c r="Q81" s="279">
        <f t="shared" si="15"/>
        <v>209.3</v>
      </c>
      <c r="R81" s="279">
        <f t="shared" si="12"/>
        <v>104.65</v>
      </c>
      <c r="S81" s="279">
        <f t="shared" si="13"/>
        <v>41.860000000000014</v>
      </c>
      <c r="T81" s="279">
        <f t="shared" si="14"/>
        <v>62.79000000000002</v>
      </c>
      <c r="V81" s="19"/>
      <c r="W81" s="19"/>
      <c r="X81" s="19"/>
      <c r="Y81" s="19"/>
      <c r="Z81" s="19"/>
      <c r="AA81" s="19"/>
      <c r="AB81" s="19"/>
    </row>
    <row r="82" spans="1:28" s="95" customFormat="1" ht="22.95" customHeight="1">
      <c r="A82" s="258">
        <v>80</v>
      </c>
      <c r="B82" s="259">
        <v>243753</v>
      </c>
      <c r="C82" s="260" t="s">
        <v>100</v>
      </c>
      <c r="D82" s="282" t="s">
        <v>1825</v>
      </c>
      <c r="E82" s="260" t="s">
        <v>1826</v>
      </c>
      <c r="F82" s="261" t="s">
        <v>1827</v>
      </c>
      <c r="G82" s="262" t="s">
        <v>103</v>
      </c>
      <c r="H82" s="263" t="s">
        <v>71</v>
      </c>
      <c r="I82" s="262" t="s">
        <v>104</v>
      </c>
      <c r="J82" s="264">
        <v>299</v>
      </c>
      <c r="K82" s="265">
        <f t="shared" si="16"/>
        <v>20.930000000000007</v>
      </c>
      <c r="L82" s="265">
        <f t="shared" si="17"/>
        <v>319.93</v>
      </c>
      <c r="M82" s="264">
        <v>479.9</v>
      </c>
      <c r="N82" s="266"/>
      <c r="O82" s="267" t="s">
        <v>110</v>
      </c>
      <c r="Q82" s="279">
        <f t="shared" si="15"/>
        <v>209.3</v>
      </c>
      <c r="R82" s="279">
        <f t="shared" si="12"/>
        <v>104.65</v>
      </c>
      <c r="S82" s="279">
        <f t="shared" si="13"/>
        <v>41.860000000000014</v>
      </c>
      <c r="T82" s="279">
        <f t="shared" si="14"/>
        <v>62.79000000000002</v>
      </c>
      <c r="V82" s="19"/>
      <c r="W82" s="19"/>
      <c r="X82" s="19"/>
      <c r="Y82" s="19"/>
      <c r="Z82" s="19"/>
      <c r="AA82" s="19"/>
      <c r="AB82" s="19"/>
    </row>
    <row r="83" spans="1:28" s="95" customFormat="1" ht="22.95" customHeight="1">
      <c r="A83" s="258">
        <v>81</v>
      </c>
      <c r="B83" s="259">
        <v>243754</v>
      </c>
      <c r="C83" s="260" t="s">
        <v>100</v>
      </c>
      <c r="D83" s="282" t="s">
        <v>1828</v>
      </c>
      <c r="E83" s="260" t="s">
        <v>1829</v>
      </c>
      <c r="F83" s="261" t="s">
        <v>1830</v>
      </c>
      <c r="G83" s="262" t="s">
        <v>103</v>
      </c>
      <c r="H83" s="263" t="s">
        <v>71</v>
      </c>
      <c r="I83" s="262" t="s">
        <v>104</v>
      </c>
      <c r="J83" s="264">
        <v>299</v>
      </c>
      <c r="K83" s="265">
        <f t="shared" si="16"/>
        <v>20.930000000000007</v>
      </c>
      <c r="L83" s="265">
        <f t="shared" si="17"/>
        <v>319.93</v>
      </c>
      <c r="M83" s="264">
        <v>469.24</v>
      </c>
      <c r="N83" s="266"/>
      <c r="O83" s="267" t="s">
        <v>23</v>
      </c>
      <c r="Q83" s="279">
        <f t="shared" si="15"/>
        <v>209.3</v>
      </c>
      <c r="R83" s="279">
        <f t="shared" si="12"/>
        <v>104.65</v>
      </c>
      <c r="S83" s="279">
        <f t="shared" si="13"/>
        <v>41.860000000000014</v>
      </c>
      <c r="T83" s="279">
        <f t="shared" si="14"/>
        <v>62.79000000000002</v>
      </c>
      <c r="V83" s="19"/>
      <c r="W83" s="19"/>
      <c r="X83" s="19"/>
      <c r="Y83" s="19"/>
      <c r="Z83" s="19"/>
      <c r="AA83" s="19"/>
      <c r="AB83" s="19"/>
    </row>
    <row r="84" spans="1:28" s="95" customFormat="1" ht="22.95" customHeight="1">
      <c r="A84" s="258">
        <v>82</v>
      </c>
      <c r="B84" s="259">
        <v>243754</v>
      </c>
      <c r="C84" s="260" t="s">
        <v>100</v>
      </c>
      <c r="D84" s="282" t="s">
        <v>1831</v>
      </c>
      <c r="E84" s="260" t="s">
        <v>1832</v>
      </c>
      <c r="F84" s="261" t="s">
        <v>1833</v>
      </c>
      <c r="G84" s="262" t="s">
        <v>103</v>
      </c>
      <c r="H84" s="263" t="s">
        <v>71</v>
      </c>
      <c r="I84" s="262" t="s">
        <v>104</v>
      </c>
      <c r="J84" s="264">
        <v>299</v>
      </c>
      <c r="K84" s="265">
        <f t="shared" si="16"/>
        <v>20.930000000000007</v>
      </c>
      <c r="L84" s="265">
        <f t="shared" si="17"/>
        <v>319.93</v>
      </c>
      <c r="M84" s="264">
        <v>469.24</v>
      </c>
      <c r="N84" s="266"/>
      <c r="O84" s="267" t="s">
        <v>110</v>
      </c>
      <c r="Q84" s="279">
        <f t="shared" si="15"/>
        <v>209.3</v>
      </c>
      <c r="R84" s="279">
        <f t="shared" si="12"/>
        <v>104.65</v>
      </c>
      <c r="S84" s="279">
        <f t="shared" si="13"/>
        <v>41.860000000000014</v>
      </c>
      <c r="T84" s="279">
        <f t="shared" si="14"/>
        <v>62.79000000000002</v>
      </c>
      <c r="V84" s="19"/>
      <c r="W84" s="19"/>
      <c r="X84" s="19"/>
      <c r="Y84" s="19"/>
      <c r="Z84" s="19"/>
      <c r="AA84" s="19"/>
      <c r="AB84" s="19"/>
    </row>
    <row r="85" spans="1:28" s="95" customFormat="1" ht="22.95" customHeight="1">
      <c r="A85" s="258">
        <v>83</v>
      </c>
      <c r="B85" s="259">
        <v>243754</v>
      </c>
      <c r="C85" s="260" t="s">
        <v>100</v>
      </c>
      <c r="D85" s="282" t="s">
        <v>1834</v>
      </c>
      <c r="E85" s="260" t="s">
        <v>1832</v>
      </c>
      <c r="F85" s="261" t="s">
        <v>1835</v>
      </c>
      <c r="G85" s="262" t="s">
        <v>103</v>
      </c>
      <c r="H85" s="263" t="s">
        <v>71</v>
      </c>
      <c r="I85" s="262" t="s">
        <v>104</v>
      </c>
      <c r="J85" s="264">
        <v>299</v>
      </c>
      <c r="K85" s="265">
        <f t="shared" si="16"/>
        <v>20.930000000000007</v>
      </c>
      <c r="L85" s="265">
        <f t="shared" si="17"/>
        <v>319.93</v>
      </c>
      <c r="M85" s="264">
        <v>469.24</v>
      </c>
      <c r="N85" s="266"/>
      <c r="O85" s="267" t="s">
        <v>110</v>
      </c>
      <c r="Q85" s="279">
        <f t="shared" si="15"/>
        <v>209.3</v>
      </c>
      <c r="R85" s="279">
        <f t="shared" si="12"/>
        <v>104.65</v>
      </c>
      <c r="S85" s="279">
        <f t="shared" si="13"/>
        <v>41.860000000000014</v>
      </c>
      <c r="T85" s="279">
        <f t="shared" si="14"/>
        <v>62.79000000000002</v>
      </c>
      <c r="V85" s="19"/>
      <c r="W85" s="19"/>
      <c r="X85" s="19"/>
      <c r="Y85" s="19"/>
      <c r="Z85" s="19"/>
      <c r="AA85" s="19"/>
      <c r="AB85" s="19"/>
    </row>
    <row r="86" spans="1:28" s="95" customFormat="1" ht="22.95" customHeight="1">
      <c r="A86" s="258">
        <v>84</v>
      </c>
      <c r="B86" s="259">
        <v>243754</v>
      </c>
      <c r="C86" s="260" t="s">
        <v>100</v>
      </c>
      <c r="D86" s="282" t="s">
        <v>1836</v>
      </c>
      <c r="E86" s="260" t="s">
        <v>1837</v>
      </c>
      <c r="F86" s="261" t="s">
        <v>1838</v>
      </c>
      <c r="G86" s="262" t="s">
        <v>103</v>
      </c>
      <c r="H86" s="263" t="s">
        <v>71</v>
      </c>
      <c r="I86" s="262" t="s">
        <v>77</v>
      </c>
      <c r="J86" s="264">
        <v>399</v>
      </c>
      <c r="K86" s="265">
        <f t="shared" si="16"/>
        <v>27.930000000000007</v>
      </c>
      <c r="L86" s="265">
        <f t="shared" si="17"/>
        <v>426.93</v>
      </c>
      <c r="M86" s="264">
        <v>733.16</v>
      </c>
      <c r="N86" s="266"/>
      <c r="O86" s="267" t="s">
        <v>110</v>
      </c>
      <c r="Q86" s="279">
        <f t="shared" si="15"/>
        <v>279.3</v>
      </c>
      <c r="R86" s="279">
        <f t="shared" si="12"/>
        <v>139.65</v>
      </c>
      <c r="S86" s="279">
        <f t="shared" si="13"/>
        <v>55.860000000000014</v>
      </c>
      <c r="T86" s="279">
        <f t="shared" si="14"/>
        <v>83.79000000000002</v>
      </c>
      <c r="V86" s="19"/>
      <c r="W86" s="19"/>
      <c r="X86" s="19"/>
      <c r="Y86" s="19"/>
      <c r="Z86" s="19"/>
      <c r="AA86" s="19"/>
      <c r="AB86" s="19"/>
    </row>
    <row r="87" spans="1:28" s="95" customFormat="1" ht="22.95" customHeight="1">
      <c r="A87" s="258">
        <v>85</v>
      </c>
      <c r="B87" s="259">
        <v>243754</v>
      </c>
      <c r="C87" s="260" t="s">
        <v>100</v>
      </c>
      <c r="D87" s="282" t="s">
        <v>1839</v>
      </c>
      <c r="E87" s="260" t="s">
        <v>1840</v>
      </c>
      <c r="F87" s="261" t="s">
        <v>1841</v>
      </c>
      <c r="G87" s="262" t="s">
        <v>103</v>
      </c>
      <c r="H87" s="263" t="s">
        <v>71</v>
      </c>
      <c r="I87" s="262" t="s">
        <v>104</v>
      </c>
      <c r="J87" s="264">
        <v>299</v>
      </c>
      <c r="K87" s="265">
        <f t="shared" si="16"/>
        <v>20.930000000000007</v>
      </c>
      <c r="L87" s="265">
        <f t="shared" si="17"/>
        <v>319.93</v>
      </c>
      <c r="M87" s="264">
        <v>469.24</v>
      </c>
      <c r="N87" s="266"/>
      <c r="O87" s="267" t="s">
        <v>91</v>
      </c>
      <c r="Q87" s="279">
        <f t="shared" si="15"/>
        <v>209.3</v>
      </c>
      <c r="R87" s="279">
        <f t="shared" si="12"/>
        <v>104.65</v>
      </c>
      <c r="S87" s="279">
        <f t="shared" si="13"/>
        <v>41.860000000000014</v>
      </c>
      <c r="T87" s="279">
        <f t="shared" si="14"/>
        <v>62.79000000000002</v>
      </c>
      <c r="V87" s="19"/>
      <c r="W87" s="19"/>
      <c r="X87" s="19"/>
      <c r="Y87" s="19"/>
      <c r="Z87" s="19"/>
      <c r="AA87" s="19"/>
      <c r="AB87" s="19"/>
    </row>
    <row r="88" spans="1:28" s="95" customFormat="1" ht="22.95" customHeight="1">
      <c r="A88" s="258">
        <v>86</v>
      </c>
      <c r="B88" s="259">
        <v>243754</v>
      </c>
      <c r="C88" s="260" t="s">
        <v>100</v>
      </c>
      <c r="D88" s="282" t="s">
        <v>1842</v>
      </c>
      <c r="E88" s="260" t="s">
        <v>1843</v>
      </c>
      <c r="F88" s="261" t="s">
        <v>1844</v>
      </c>
      <c r="G88" s="262" t="s">
        <v>103</v>
      </c>
      <c r="H88" s="263" t="s">
        <v>71</v>
      </c>
      <c r="I88" s="262" t="s">
        <v>77</v>
      </c>
      <c r="J88" s="264">
        <v>399</v>
      </c>
      <c r="K88" s="265">
        <f t="shared" si="16"/>
        <v>27.930000000000007</v>
      </c>
      <c r="L88" s="265">
        <f t="shared" si="17"/>
        <v>426.93</v>
      </c>
      <c r="M88" s="264">
        <v>626.16999999999996</v>
      </c>
      <c r="N88" s="266"/>
      <c r="O88" s="267" t="s">
        <v>91</v>
      </c>
      <c r="Q88" s="279">
        <f t="shared" si="15"/>
        <v>279.3</v>
      </c>
      <c r="R88" s="279">
        <f t="shared" si="12"/>
        <v>139.65</v>
      </c>
      <c r="S88" s="279">
        <f t="shared" si="13"/>
        <v>55.860000000000014</v>
      </c>
      <c r="T88" s="279">
        <f t="shared" si="14"/>
        <v>83.79000000000002</v>
      </c>
      <c r="V88" s="19"/>
      <c r="W88" s="19"/>
      <c r="X88" s="19"/>
      <c r="Y88" s="19"/>
      <c r="Z88" s="19"/>
      <c r="AA88" s="19"/>
      <c r="AB88" s="19"/>
    </row>
    <row r="89" spans="1:28" s="95" customFormat="1" ht="22.95" customHeight="1">
      <c r="A89" s="258">
        <v>87</v>
      </c>
      <c r="B89" s="259">
        <v>243755</v>
      </c>
      <c r="C89" s="260" t="s">
        <v>100</v>
      </c>
      <c r="D89" s="282" t="s">
        <v>1845</v>
      </c>
      <c r="E89" s="260" t="s">
        <v>1846</v>
      </c>
      <c r="F89" s="261" t="s">
        <v>1847</v>
      </c>
      <c r="G89" s="262" t="s">
        <v>103</v>
      </c>
      <c r="H89" s="263" t="s">
        <v>71</v>
      </c>
      <c r="I89" s="262" t="s">
        <v>104</v>
      </c>
      <c r="J89" s="264">
        <v>299</v>
      </c>
      <c r="K89" s="265">
        <f t="shared" si="16"/>
        <v>20.930000000000007</v>
      </c>
      <c r="L89" s="265">
        <f t="shared" si="17"/>
        <v>319.93</v>
      </c>
      <c r="M89" s="264">
        <v>458.57</v>
      </c>
      <c r="N89" s="266"/>
      <c r="O89" s="267" t="s">
        <v>91</v>
      </c>
      <c r="Q89" s="279">
        <f t="shared" si="15"/>
        <v>209.3</v>
      </c>
      <c r="R89" s="279">
        <f t="shared" si="12"/>
        <v>104.65</v>
      </c>
      <c r="S89" s="279">
        <f t="shared" si="13"/>
        <v>41.860000000000014</v>
      </c>
      <c r="T89" s="279">
        <f t="shared" si="14"/>
        <v>62.79000000000002</v>
      </c>
      <c r="V89" s="19"/>
      <c r="W89" s="19"/>
      <c r="X89" s="19"/>
      <c r="Y89" s="19"/>
      <c r="Z89" s="19"/>
      <c r="AA89" s="19"/>
      <c r="AB89" s="19"/>
    </row>
    <row r="90" spans="1:28" s="95" customFormat="1" ht="22.95" customHeight="1">
      <c r="A90" s="258">
        <v>88</v>
      </c>
      <c r="B90" s="259">
        <v>243755</v>
      </c>
      <c r="C90" s="260" t="s">
        <v>100</v>
      </c>
      <c r="D90" s="282" t="s">
        <v>1848</v>
      </c>
      <c r="E90" s="260" t="s">
        <v>1849</v>
      </c>
      <c r="F90" s="261" t="s">
        <v>1850</v>
      </c>
      <c r="G90" s="262" t="s">
        <v>103</v>
      </c>
      <c r="H90" s="263" t="s">
        <v>71</v>
      </c>
      <c r="I90" s="262" t="s">
        <v>77</v>
      </c>
      <c r="J90" s="264">
        <v>399</v>
      </c>
      <c r="K90" s="265">
        <f t="shared" si="16"/>
        <v>27.930000000000007</v>
      </c>
      <c r="L90" s="265">
        <f t="shared" si="17"/>
        <v>426.93</v>
      </c>
      <c r="M90" s="264">
        <v>611.94000000000005</v>
      </c>
      <c r="N90" s="266"/>
      <c r="O90" s="267" t="s">
        <v>91</v>
      </c>
      <c r="Q90" s="279">
        <f t="shared" si="15"/>
        <v>279.3</v>
      </c>
      <c r="R90" s="279">
        <f t="shared" si="12"/>
        <v>139.65</v>
      </c>
      <c r="S90" s="279">
        <f t="shared" si="13"/>
        <v>55.860000000000014</v>
      </c>
      <c r="T90" s="279">
        <f t="shared" si="14"/>
        <v>83.79000000000002</v>
      </c>
      <c r="V90" s="19"/>
      <c r="W90" s="19"/>
      <c r="X90" s="19"/>
      <c r="Y90" s="19"/>
      <c r="Z90" s="19"/>
      <c r="AA90" s="19"/>
      <c r="AB90" s="19"/>
    </row>
    <row r="91" spans="1:28" s="95" customFormat="1" ht="22.95" customHeight="1">
      <c r="A91" s="258">
        <v>89</v>
      </c>
      <c r="B91" s="259">
        <v>243755</v>
      </c>
      <c r="C91" s="260" t="s">
        <v>264</v>
      </c>
      <c r="D91" s="282" t="s">
        <v>1851</v>
      </c>
      <c r="E91" s="260" t="s">
        <v>1852</v>
      </c>
      <c r="F91" s="261" t="s">
        <v>1853</v>
      </c>
      <c r="G91" s="262" t="s">
        <v>1193</v>
      </c>
      <c r="H91" s="263" t="s">
        <v>71</v>
      </c>
      <c r="I91" s="262" t="s">
        <v>1736</v>
      </c>
      <c r="J91" s="264">
        <v>299</v>
      </c>
      <c r="K91" s="265">
        <f t="shared" si="16"/>
        <v>20.930000000000007</v>
      </c>
      <c r="L91" s="265">
        <f t="shared" si="17"/>
        <v>319.93</v>
      </c>
      <c r="M91" s="264">
        <v>458.57</v>
      </c>
      <c r="N91" s="266"/>
      <c r="O91" s="267" t="s">
        <v>23</v>
      </c>
      <c r="Q91" s="279">
        <f t="shared" si="15"/>
        <v>209.3</v>
      </c>
      <c r="R91" s="279">
        <f t="shared" si="12"/>
        <v>104.65</v>
      </c>
      <c r="S91" s="279">
        <f t="shared" si="13"/>
        <v>41.860000000000014</v>
      </c>
      <c r="T91" s="279">
        <f t="shared" si="14"/>
        <v>62.79000000000002</v>
      </c>
      <c r="V91" s="19"/>
      <c r="W91" s="19"/>
      <c r="X91" s="19"/>
      <c r="Y91" s="19"/>
      <c r="Z91" s="19"/>
      <c r="AA91" s="19"/>
      <c r="AB91" s="19"/>
    </row>
    <row r="92" spans="1:28" s="95" customFormat="1" ht="22.95" customHeight="1">
      <c r="A92" s="258">
        <v>90</v>
      </c>
      <c r="B92" s="259">
        <v>243755</v>
      </c>
      <c r="C92" s="260" t="s">
        <v>100</v>
      </c>
      <c r="D92" s="282" t="s">
        <v>1854</v>
      </c>
      <c r="E92" s="260" t="s">
        <v>1855</v>
      </c>
      <c r="F92" s="261" t="s">
        <v>1856</v>
      </c>
      <c r="G92" s="262" t="s">
        <v>103</v>
      </c>
      <c r="H92" s="263" t="s">
        <v>71</v>
      </c>
      <c r="I92" s="262" t="s">
        <v>104</v>
      </c>
      <c r="J92" s="264">
        <v>299</v>
      </c>
      <c r="K92" s="265">
        <f t="shared" si="16"/>
        <v>20.930000000000007</v>
      </c>
      <c r="L92" s="265">
        <f t="shared" si="17"/>
        <v>319.93</v>
      </c>
      <c r="M92" s="264">
        <v>458.57</v>
      </c>
      <c r="N92" s="266"/>
      <c r="O92" s="267" t="s">
        <v>110</v>
      </c>
      <c r="Q92" s="279">
        <f t="shared" si="15"/>
        <v>209.3</v>
      </c>
      <c r="R92" s="279">
        <f t="shared" si="12"/>
        <v>104.65</v>
      </c>
      <c r="S92" s="279">
        <f t="shared" si="13"/>
        <v>41.860000000000014</v>
      </c>
      <c r="T92" s="279">
        <f t="shared" si="14"/>
        <v>62.79000000000002</v>
      </c>
      <c r="V92" s="19"/>
      <c r="W92" s="19"/>
      <c r="X92" s="19"/>
      <c r="Y92" s="19"/>
      <c r="Z92" s="19"/>
      <c r="AA92" s="19"/>
      <c r="AB92" s="19"/>
    </row>
    <row r="93" spans="1:28" s="95" customFormat="1" ht="22.95" customHeight="1">
      <c r="A93" s="258">
        <v>91</v>
      </c>
      <c r="B93" s="259">
        <v>243755</v>
      </c>
      <c r="C93" s="260" t="s">
        <v>100</v>
      </c>
      <c r="D93" s="282" t="s">
        <v>1857</v>
      </c>
      <c r="E93" s="260" t="s">
        <v>1858</v>
      </c>
      <c r="F93" s="261" t="s">
        <v>1859</v>
      </c>
      <c r="G93" s="262" t="s">
        <v>103</v>
      </c>
      <c r="H93" s="263" t="s">
        <v>71</v>
      </c>
      <c r="I93" s="262" t="s">
        <v>104</v>
      </c>
      <c r="J93" s="264">
        <v>299</v>
      </c>
      <c r="K93" s="265">
        <f t="shared" si="16"/>
        <v>20.930000000000007</v>
      </c>
      <c r="L93" s="265">
        <f t="shared" si="17"/>
        <v>319.93</v>
      </c>
      <c r="M93" s="264">
        <v>458.57</v>
      </c>
      <c r="N93" s="266"/>
      <c r="O93" s="267" t="s">
        <v>91</v>
      </c>
      <c r="Q93" s="279">
        <f t="shared" ref="Q93:Q124" si="18">J93*70/100</f>
        <v>209.3</v>
      </c>
      <c r="R93" s="279">
        <f t="shared" si="12"/>
        <v>104.65</v>
      </c>
      <c r="S93" s="279">
        <f t="shared" si="13"/>
        <v>41.860000000000014</v>
      </c>
      <c r="T93" s="279">
        <f t="shared" si="14"/>
        <v>62.79000000000002</v>
      </c>
      <c r="V93" s="19"/>
      <c r="W93" s="19"/>
      <c r="X93" s="19"/>
      <c r="Y93" s="19"/>
      <c r="Z93" s="19"/>
      <c r="AA93" s="19"/>
      <c r="AB93" s="19"/>
    </row>
    <row r="94" spans="1:28" s="95" customFormat="1" ht="22.95" customHeight="1">
      <c r="A94" s="258">
        <v>92</v>
      </c>
      <c r="B94" s="259">
        <v>243755</v>
      </c>
      <c r="C94" s="260" t="s">
        <v>100</v>
      </c>
      <c r="D94" s="282" t="s">
        <v>1860</v>
      </c>
      <c r="E94" s="260" t="s">
        <v>1861</v>
      </c>
      <c r="F94" s="261" t="s">
        <v>1862</v>
      </c>
      <c r="G94" s="262" t="s">
        <v>103</v>
      </c>
      <c r="H94" s="263" t="s">
        <v>71</v>
      </c>
      <c r="I94" s="262" t="s">
        <v>1736</v>
      </c>
      <c r="J94" s="264">
        <v>499</v>
      </c>
      <c r="K94" s="265">
        <f t="shared" si="16"/>
        <v>34.930000000000064</v>
      </c>
      <c r="L94" s="265">
        <f t="shared" si="17"/>
        <v>533.93000000000006</v>
      </c>
      <c r="M94" s="264">
        <v>765.31</v>
      </c>
      <c r="N94" s="266"/>
      <c r="O94" s="267" t="s">
        <v>91</v>
      </c>
      <c r="Q94" s="279">
        <f t="shared" si="18"/>
        <v>349.3</v>
      </c>
      <c r="R94" s="279">
        <f t="shared" si="12"/>
        <v>174.65</v>
      </c>
      <c r="S94" s="279">
        <f t="shared" si="13"/>
        <v>69.860000000000014</v>
      </c>
      <c r="T94" s="279">
        <f t="shared" si="14"/>
        <v>104.79000000000002</v>
      </c>
      <c r="V94" s="19"/>
      <c r="W94" s="19"/>
      <c r="X94" s="19"/>
      <c r="Y94" s="19"/>
      <c r="Z94" s="19"/>
      <c r="AA94" s="19"/>
      <c r="AB94" s="19"/>
    </row>
    <row r="95" spans="1:28" s="95" customFormat="1" ht="22.95" customHeight="1">
      <c r="A95" s="258">
        <v>93</v>
      </c>
      <c r="B95" s="259">
        <v>243755</v>
      </c>
      <c r="C95" s="260" t="s">
        <v>100</v>
      </c>
      <c r="D95" s="282" t="s">
        <v>1863</v>
      </c>
      <c r="E95" s="260" t="s">
        <v>1864</v>
      </c>
      <c r="F95" s="261" t="s">
        <v>1865</v>
      </c>
      <c r="G95" s="262" t="s">
        <v>103</v>
      </c>
      <c r="H95" s="263" t="s">
        <v>71</v>
      </c>
      <c r="I95" s="262" t="s">
        <v>104</v>
      </c>
      <c r="J95" s="264">
        <v>299</v>
      </c>
      <c r="K95" s="265">
        <f t="shared" si="16"/>
        <v>20.930000000000007</v>
      </c>
      <c r="L95" s="265">
        <f t="shared" si="17"/>
        <v>319.93</v>
      </c>
      <c r="M95" s="264">
        <v>458.57</v>
      </c>
      <c r="N95" s="266"/>
      <c r="O95" s="267" t="s">
        <v>91</v>
      </c>
      <c r="Q95" s="279">
        <f t="shared" si="18"/>
        <v>209.3</v>
      </c>
      <c r="R95" s="279">
        <f t="shared" si="12"/>
        <v>104.65</v>
      </c>
      <c r="S95" s="279">
        <f t="shared" si="13"/>
        <v>41.860000000000014</v>
      </c>
      <c r="T95" s="279">
        <f t="shared" si="14"/>
        <v>62.79000000000002</v>
      </c>
      <c r="V95" s="19"/>
      <c r="W95" s="19"/>
      <c r="X95" s="19"/>
      <c r="Y95" s="19"/>
      <c r="Z95" s="19"/>
      <c r="AA95" s="19"/>
      <c r="AB95" s="19"/>
    </row>
    <row r="96" spans="1:28" s="95" customFormat="1" ht="22.95" customHeight="1">
      <c r="A96" s="258">
        <v>94</v>
      </c>
      <c r="B96" s="259">
        <v>243755</v>
      </c>
      <c r="C96" s="260" t="s">
        <v>100</v>
      </c>
      <c r="D96" s="282" t="s">
        <v>1866</v>
      </c>
      <c r="E96" s="260" t="s">
        <v>1867</v>
      </c>
      <c r="F96" s="261" t="s">
        <v>1868</v>
      </c>
      <c r="G96" s="262" t="s">
        <v>103</v>
      </c>
      <c r="H96" s="263" t="s">
        <v>71</v>
      </c>
      <c r="I96" s="262" t="s">
        <v>104</v>
      </c>
      <c r="J96" s="264">
        <v>299</v>
      </c>
      <c r="K96" s="265">
        <f t="shared" si="16"/>
        <v>20.930000000000007</v>
      </c>
      <c r="L96" s="265">
        <f t="shared" si="17"/>
        <v>319.93</v>
      </c>
      <c r="M96" s="264">
        <v>458.51</v>
      </c>
      <c r="N96" s="266"/>
      <c r="O96" s="267" t="s">
        <v>110</v>
      </c>
      <c r="Q96" s="279">
        <f t="shared" si="18"/>
        <v>209.3</v>
      </c>
      <c r="R96" s="279">
        <f t="shared" si="12"/>
        <v>104.65</v>
      </c>
      <c r="S96" s="279">
        <f t="shared" si="13"/>
        <v>41.860000000000014</v>
      </c>
      <c r="T96" s="279">
        <f t="shared" si="14"/>
        <v>62.79000000000002</v>
      </c>
      <c r="V96" s="19"/>
      <c r="W96" s="19"/>
      <c r="X96" s="19"/>
      <c r="Y96" s="19"/>
      <c r="Z96" s="19"/>
      <c r="AA96" s="19"/>
      <c r="AB96" s="19"/>
    </row>
    <row r="97" spans="1:28" s="95" customFormat="1" ht="22.95" customHeight="1">
      <c r="A97" s="258">
        <v>95</v>
      </c>
      <c r="B97" s="259">
        <v>243756</v>
      </c>
      <c r="C97" s="260" t="s">
        <v>100</v>
      </c>
      <c r="D97" s="282" t="s">
        <v>1869</v>
      </c>
      <c r="E97" s="260" t="s">
        <v>1870</v>
      </c>
      <c r="F97" s="261" t="s">
        <v>1871</v>
      </c>
      <c r="G97" s="262" t="s">
        <v>103</v>
      </c>
      <c r="H97" s="263" t="s">
        <v>71</v>
      </c>
      <c r="I97" s="262" t="s">
        <v>99</v>
      </c>
      <c r="J97" s="264">
        <v>599</v>
      </c>
      <c r="K97" s="265">
        <f t="shared" si="16"/>
        <v>41.930000000000064</v>
      </c>
      <c r="L97" s="265">
        <f t="shared" si="17"/>
        <v>640.93000000000006</v>
      </c>
      <c r="M97" s="264">
        <v>897.31</v>
      </c>
      <c r="N97" s="266"/>
      <c r="O97" s="267" t="s">
        <v>91</v>
      </c>
      <c r="Q97" s="279">
        <f t="shared" si="18"/>
        <v>419.3</v>
      </c>
      <c r="R97" s="279">
        <f t="shared" si="12"/>
        <v>209.65</v>
      </c>
      <c r="S97" s="279">
        <f t="shared" si="13"/>
        <v>83.860000000000014</v>
      </c>
      <c r="T97" s="279">
        <f t="shared" si="14"/>
        <v>125.79000000000002</v>
      </c>
      <c r="V97" s="19"/>
      <c r="W97" s="19"/>
      <c r="X97" s="19"/>
      <c r="Y97" s="19"/>
      <c r="Z97" s="19"/>
      <c r="AA97" s="19"/>
      <c r="AB97" s="19"/>
    </row>
    <row r="98" spans="1:28" s="95" customFormat="1" ht="22.95" customHeight="1">
      <c r="A98" s="258">
        <v>96</v>
      </c>
      <c r="B98" s="259">
        <v>243756</v>
      </c>
      <c r="C98" s="260" t="s">
        <v>100</v>
      </c>
      <c r="D98" s="282" t="s">
        <v>1872</v>
      </c>
      <c r="E98" s="260" t="s">
        <v>1873</v>
      </c>
      <c r="F98" s="261" t="s">
        <v>1874</v>
      </c>
      <c r="G98" s="262" t="s">
        <v>103</v>
      </c>
      <c r="H98" s="263" t="s">
        <v>71</v>
      </c>
      <c r="I98" s="262" t="s">
        <v>104</v>
      </c>
      <c r="J98" s="264">
        <v>299</v>
      </c>
      <c r="K98" s="265">
        <f t="shared" si="16"/>
        <v>20.930000000000007</v>
      </c>
      <c r="L98" s="265">
        <f t="shared" si="17"/>
        <v>319.93</v>
      </c>
      <c r="M98" s="264">
        <v>447.91</v>
      </c>
      <c r="N98" s="266"/>
      <c r="O98" s="267" t="s">
        <v>91</v>
      </c>
      <c r="Q98" s="279">
        <f t="shared" si="18"/>
        <v>209.3</v>
      </c>
      <c r="R98" s="279">
        <f t="shared" si="12"/>
        <v>104.65</v>
      </c>
      <c r="S98" s="279">
        <f t="shared" si="13"/>
        <v>41.860000000000014</v>
      </c>
      <c r="T98" s="279">
        <f t="shared" si="14"/>
        <v>62.79000000000002</v>
      </c>
      <c r="V98" s="19"/>
      <c r="W98" s="19"/>
      <c r="X98" s="19"/>
      <c r="Y98" s="19"/>
      <c r="Z98" s="19"/>
      <c r="AA98" s="19"/>
      <c r="AB98" s="19"/>
    </row>
    <row r="99" spans="1:28" s="95" customFormat="1" ht="22.95" customHeight="1">
      <c r="A99" s="258">
        <v>97</v>
      </c>
      <c r="B99" s="259">
        <v>243756</v>
      </c>
      <c r="C99" s="260" t="s">
        <v>113</v>
      </c>
      <c r="D99" s="282" t="s">
        <v>1875</v>
      </c>
      <c r="E99" s="260" t="s">
        <v>1876</v>
      </c>
      <c r="F99" s="261" t="s">
        <v>1877</v>
      </c>
      <c r="G99" s="262" t="s">
        <v>1962</v>
      </c>
      <c r="H99" s="263" t="s">
        <v>71</v>
      </c>
      <c r="I99" s="262" t="s">
        <v>1736</v>
      </c>
      <c r="J99" s="264">
        <v>399</v>
      </c>
      <c r="K99" s="265">
        <f t="shared" si="16"/>
        <v>27.930000000000007</v>
      </c>
      <c r="L99" s="265">
        <f t="shared" si="17"/>
        <v>426.93</v>
      </c>
      <c r="M99" s="264">
        <v>597.71</v>
      </c>
      <c r="N99" s="266"/>
      <c r="O99" s="267" t="s">
        <v>91</v>
      </c>
      <c r="Q99" s="279">
        <f t="shared" si="18"/>
        <v>279.3</v>
      </c>
      <c r="R99" s="279">
        <f t="shared" si="12"/>
        <v>139.65</v>
      </c>
      <c r="S99" s="279">
        <f t="shared" si="13"/>
        <v>55.860000000000014</v>
      </c>
      <c r="T99" s="279">
        <f t="shared" si="14"/>
        <v>83.79000000000002</v>
      </c>
      <c r="V99" s="19"/>
      <c r="W99" s="19"/>
      <c r="X99" s="19"/>
      <c r="Y99" s="19"/>
      <c r="Z99" s="19"/>
      <c r="AA99" s="19"/>
      <c r="AB99" s="19"/>
    </row>
    <row r="100" spans="1:28" s="95" customFormat="1" ht="22.95" customHeight="1">
      <c r="A100" s="258">
        <v>98</v>
      </c>
      <c r="B100" s="259">
        <v>243756</v>
      </c>
      <c r="C100" s="260" t="s">
        <v>100</v>
      </c>
      <c r="D100" s="282" t="s">
        <v>1878</v>
      </c>
      <c r="E100" s="260" t="s">
        <v>1879</v>
      </c>
      <c r="F100" s="261" t="s">
        <v>1880</v>
      </c>
      <c r="G100" s="262" t="s">
        <v>103</v>
      </c>
      <c r="H100" s="263" t="s">
        <v>71</v>
      </c>
      <c r="I100" s="262" t="s">
        <v>99</v>
      </c>
      <c r="J100" s="264">
        <v>599</v>
      </c>
      <c r="K100" s="265">
        <f t="shared" si="16"/>
        <v>41.930000000000064</v>
      </c>
      <c r="L100" s="265">
        <f t="shared" si="17"/>
        <v>640.93000000000006</v>
      </c>
      <c r="M100" s="264">
        <v>897.3</v>
      </c>
      <c r="N100" s="266"/>
      <c r="O100" s="267" t="s">
        <v>91</v>
      </c>
      <c r="Q100" s="279">
        <f t="shared" si="18"/>
        <v>419.3</v>
      </c>
      <c r="R100" s="279">
        <f t="shared" si="12"/>
        <v>209.65</v>
      </c>
      <c r="S100" s="279">
        <f t="shared" si="13"/>
        <v>83.860000000000014</v>
      </c>
      <c r="T100" s="279">
        <f t="shared" si="14"/>
        <v>125.79000000000002</v>
      </c>
      <c r="V100" s="19"/>
      <c r="W100" s="19"/>
      <c r="X100" s="19"/>
      <c r="Y100" s="19"/>
      <c r="Z100" s="19"/>
      <c r="AA100" s="19"/>
      <c r="AB100" s="19"/>
    </row>
    <row r="101" spans="1:28" s="95" customFormat="1" ht="22.95" customHeight="1">
      <c r="A101" s="258">
        <v>99</v>
      </c>
      <c r="B101" s="259">
        <v>243756</v>
      </c>
      <c r="C101" s="260" t="s">
        <v>100</v>
      </c>
      <c r="D101" s="282" t="s">
        <v>1881</v>
      </c>
      <c r="E101" s="260" t="s">
        <v>1882</v>
      </c>
      <c r="F101" s="261" t="s">
        <v>1883</v>
      </c>
      <c r="G101" s="262" t="s">
        <v>103</v>
      </c>
      <c r="H101" s="263" t="s">
        <v>71</v>
      </c>
      <c r="I101" s="262" t="s">
        <v>104</v>
      </c>
      <c r="J101" s="264">
        <v>299</v>
      </c>
      <c r="K101" s="265">
        <f t="shared" si="16"/>
        <v>20.930000000000007</v>
      </c>
      <c r="L101" s="265">
        <f t="shared" si="17"/>
        <v>319.93</v>
      </c>
      <c r="M101" s="264">
        <v>447.91</v>
      </c>
      <c r="N101" s="266"/>
      <c r="O101" s="267" t="s">
        <v>110</v>
      </c>
      <c r="Q101" s="279">
        <f t="shared" si="18"/>
        <v>209.3</v>
      </c>
      <c r="R101" s="279">
        <f t="shared" si="12"/>
        <v>104.65</v>
      </c>
      <c r="S101" s="279">
        <f t="shared" si="13"/>
        <v>41.860000000000014</v>
      </c>
      <c r="T101" s="279">
        <f t="shared" si="14"/>
        <v>62.79000000000002</v>
      </c>
      <c r="V101" s="19"/>
      <c r="W101" s="19"/>
      <c r="X101" s="19"/>
      <c r="Y101" s="19"/>
      <c r="Z101" s="19"/>
      <c r="AA101" s="19"/>
      <c r="AB101" s="19"/>
    </row>
    <row r="102" spans="1:28" s="95" customFormat="1" ht="22.95" customHeight="1">
      <c r="A102" s="258">
        <v>100</v>
      </c>
      <c r="B102" s="259">
        <v>243756</v>
      </c>
      <c r="C102" s="260" t="s">
        <v>100</v>
      </c>
      <c r="D102" s="282" t="s">
        <v>1884</v>
      </c>
      <c r="E102" s="260" t="s">
        <v>1885</v>
      </c>
      <c r="F102" s="261" t="s">
        <v>1886</v>
      </c>
      <c r="G102" s="262" t="s">
        <v>103</v>
      </c>
      <c r="H102" s="263" t="s">
        <v>71</v>
      </c>
      <c r="I102" s="262" t="s">
        <v>77</v>
      </c>
      <c r="J102" s="264">
        <v>399</v>
      </c>
      <c r="K102" s="265">
        <f t="shared" si="16"/>
        <v>27.930000000000007</v>
      </c>
      <c r="L102" s="265">
        <f t="shared" si="17"/>
        <v>426.93</v>
      </c>
      <c r="M102" s="264">
        <v>597.71</v>
      </c>
      <c r="N102" s="266"/>
      <c r="O102" s="267" t="s">
        <v>110</v>
      </c>
      <c r="Q102" s="279">
        <f t="shared" si="18"/>
        <v>279.3</v>
      </c>
      <c r="R102" s="279">
        <f t="shared" si="12"/>
        <v>139.65</v>
      </c>
      <c r="S102" s="279">
        <f t="shared" si="13"/>
        <v>55.860000000000014</v>
      </c>
      <c r="T102" s="279">
        <f t="shared" si="14"/>
        <v>83.79000000000002</v>
      </c>
      <c r="V102" s="19"/>
      <c r="W102" s="19"/>
      <c r="X102" s="19"/>
      <c r="Y102" s="19"/>
      <c r="Z102" s="19"/>
      <c r="AA102" s="19"/>
      <c r="AB102" s="19"/>
    </row>
    <row r="103" spans="1:28" s="95" customFormat="1" ht="22.95" customHeight="1">
      <c r="A103" s="258">
        <v>101</v>
      </c>
      <c r="B103" s="259">
        <v>243756</v>
      </c>
      <c r="C103" s="260" t="s">
        <v>100</v>
      </c>
      <c r="D103" s="282" t="s">
        <v>1887</v>
      </c>
      <c r="E103" s="260" t="s">
        <v>1888</v>
      </c>
      <c r="F103" s="261" t="s">
        <v>1889</v>
      </c>
      <c r="G103" s="262" t="s">
        <v>103</v>
      </c>
      <c r="H103" s="263" t="s">
        <v>71</v>
      </c>
      <c r="I103" s="262" t="s">
        <v>77</v>
      </c>
      <c r="J103" s="264">
        <v>399</v>
      </c>
      <c r="K103" s="265">
        <f t="shared" si="16"/>
        <v>27.930000000000007</v>
      </c>
      <c r="L103" s="265">
        <f t="shared" si="17"/>
        <v>426.93</v>
      </c>
      <c r="M103" s="264">
        <v>597.71</v>
      </c>
      <c r="N103" s="266"/>
      <c r="O103" s="267" t="s">
        <v>110</v>
      </c>
      <c r="Q103" s="279">
        <f t="shared" si="18"/>
        <v>279.3</v>
      </c>
      <c r="R103" s="279">
        <f t="shared" si="12"/>
        <v>139.65</v>
      </c>
      <c r="S103" s="279">
        <f t="shared" si="13"/>
        <v>55.860000000000014</v>
      </c>
      <c r="T103" s="279">
        <f t="shared" si="14"/>
        <v>83.79000000000002</v>
      </c>
      <c r="V103" s="19"/>
      <c r="W103" s="19"/>
      <c r="X103" s="19"/>
      <c r="Y103" s="19"/>
      <c r="Z103" s="19"/>
      <c r="AA103" s="19"/>
      <c r="AB103" s="19"/>
    </row>
    <row r="104" spans="1:28" s="95" customFormat="1" ht="22.95" customHeight="1">
      <c r="A104" s="258">
        <v>102</v>
      </c>
      <c r="B104" s="259">
        <v>243758</v>
      </c>
      <c r="C104" s="260" t="s">
        <v>100</v>
      </c>
      <c r="D104" s="282" t="s">
        <v>1890</v>
      </c>
      <c r="E104" s="260" t="s">
        <v>1891</v>
      </c>
      <c r="F104" s="261" t="s">
        <v>1892</v>
      </c>
      <c r="G104" s="262" t="s">
        <v>103</v>
      </c>
      <c r="H104" s="263" t="s">
        <v>71</v>
      </c>
      <c r="I104" s="262" t="s">
        <v>104</v>
      </c>
      <c r="J104" s="264">
        <v>299</v>
      </c>
      <c r="K104" s="265">
        <f t="shared" si="16"/>
        <v>20.930000000000007</v>
      </c>
      <c r="L104" s="265">
        <f t="shared" si="17"/>
        <v>319.93</v>
      </c>
      <c r="M104" s="264">
        <v>426.58</v>
      </c>
      <c r="N104" s="266"/>
      <c r="O104" s="267" t="s">
        <v>23</v>
      </c>
      <c r="Q104" s="279">
        <f t="shared" si="18"/>
        <v>209.3</v>
      </c>
      <c r="R104" s="279">
        <f t="shared" si="12"/>
        <v>104.65</v>
      </c>
      <c r="S104" s="279">
        <f t="shared" si="13"/>
        <v>41.860000000000014</v>
      </c>
      <c r="T104" s="279">
        <f t="shared" si="14"/>
        <v>62.79000000000002</v>
      </c>
      <c r="V104" s="19"/>
      <c r="W104" s="19"/>
      <c r="X104" s="19"/>
      <c r="Y104" s="19"/>
      <c r="Z104" s="19"/>
      <c r="AA104" s="19"/>
      <c r="AB104" s="19"/>
    </row>
    <row r="105" spans="1:28" s="95" customFormat="1" ht="22.95" customHeight="1">
      <c r="A105" s="258">
        <v>103</v>
      </c>
      <c r="B105" s="259">
        <v>243758</v>
      </c>
      <c r="C105" s="260" t="s">
        <v>262</v>
      </c>
      <c r="D105" s="282" t="s">
        <v>1893</v>
      </c>
      <c r="E105" s="260" t="s">
        <v>1894</v>
      </c>
      <c r="F105" s="261" t="s">
        <v>1895</v>
      </c>
      <c r="G105" s="262" t="s">
        <v>500</v>
      </c>
      <c r="H105" s="263" t="s">
        <v>71</v>
      </c>
      <c r="I105" s="262" t="s">
        <v>1736</v>
      </c>
      <c r="J105" s="264">
        <v>299</v>
      </c>
      <c r="K105" s="265">
        <f t="shared" si="16"/>
        <v>20.930000000000007</v>
      </c>
      <c r="L105" s="265">
        <f t="shared" si="17"/>
        <v>319.93</v>
      </c>
      <c r="M105" s="264">
        <v>427</v>
      </c>
      <c r="N105" s="266"/>
      <c r="O105" s="267" t="s">
        <v>23</v>
      </c>
      <c r="Q105" s="279">
        <f t="shared" si="18"/>
        <v>209.3</v>
      </c>
      <c r="R105" s="279">
        <f t="shared" si="12"/>
        <v>104.65</v>
      </c>
      <c r="S105" s="279">
        <f t="shared" si="13"/>
        <v>41.860000000000014</v>
      </c>
      <c r="T105" s="279">
        <f t="shared" si="14"/>
        <v>62.79000000000002</v>
      </c>
      <c r="V105" s="19"/>
      <c r="W105" s="19"/>
      <c r="X105" s="19"/>
      <c r="Y105" s="19"/>
      <c r="Z105" s="19"/>
      <c r="AA105" s="19"/>
      <c r="AB105" s="19"/>
    </row>
    <row r="106" spans="1:28" s="95" customFormat="1" ht="22.95" customHeight="1">
      <c r="A106" s="258">
        <v>104</v>
      </c>
      <c r="B106" s="259">
        <v>243758</v>
      </c>
      <c r="C106" s="260" t="s">
        <v>100</v>
      </c>
      <c r="D106" s="282" t="s">
        <v>1896</v>
      </c>
      <c r="E106" s="260" t="s">
        <v>1897</v>
      </c>
      <c r="F106" s="261" t="s">
        <v>1898</v>
      </c>
      <c r="G106" s="262" t="s">
        <v>103</v>
      </c>
      <c r="H106" s="263" t="s">
        <v>71</v>
      </c>
      <c r="I106" s="262" t="s">
        <v>77</v>
      </c>
      <c r="J106" s="264">
        <v>399</v>
      </c>
      <c r="K106" s="265">
        <f t="shared" si="16"/>
        <v>27.930000000000007</v>
      </c>
      <c r="L106" s="265">
        <f t="shared" si="17"/>
        <v>426.93</v>
      </c>
      <c r="M106" s="264">
        <v>569.24</v>
      </c>
      <c r="N106" s="266"/>
      <c r="O106" s="267" t="s">
        <v>91</v>
      </c>
      <c r="Q106" s="279">
        <f t="shared" si="18"/>
        <v>279.3</v>
      </c>
      <c r="R106" s="279">
        <f t="shared" ref="R106:R124" si="19">Q106-(Q106*50/100)</f>
        <v>139.65</v>
      </c>
      <c r="S106" s="279">
        <f t="shared" ref="S106:S124" si="20">Q106-(Q106*80/100)</f>
        <v>55.860000000000014</v>
      </c>
      <c r="T106" s="279">
        <f t="shared" ref="T106:T124" si="21">Q106-(Q106*70/100)</f>
        <v>83.79000000000002</v>
      </c>
      <c r="V106" s="19"/>
      <c r="W106" s="19"/>
      <c r="X106" s="19"/>
      <c r="Y106" s="19"/>
      <c r="Z106" s="19"/>
      <c r="AA106" s="19"/>
      <c r="AB106" s="19"/>
    </row>
    <row r="107" spans="1:28" s="95" customFormat="1" ht="22.95" customHeight="1">
      <c r="A107" s="258">
        <v>105</v>
      </c>
      <c r="B107" s="259">
        <v>243758</v>
      </c>
      <c r="C107" s="260" t="s">
        <v>100</v>
      </c>
      <c r="D107" s="282" t="s">
        <v>1899</v>
      </c>
      <c r="E107" s="260" t="s">
        <v>1900</v>
      </c>
      <c r="F107" s="261" t="s">
        <v>1901</v>
      </c>
      <c r="G107" s="262" t="s">
        <v>103</v>
      </c>
      <c r="H107" s="263" t="s">
        <v>71</v>
      </c>
      <c r="I107" s="262" t="s">
        <v>104</v>
      </c>
      <c r="J107" s="264">
        <v>299</v>
      </c>
      <c r="K107" s="265">
        <f t="shared" si="16"/>
        <v>20.930000000000007</v>
      </c>
      <c r="L107" s="265">
        <f t="shared" si="17"/>
        <v>319.93</v>
      </c>
      <c r="M107" s="264">
        <v>426.58</v>
      </c>
      <c r="N107" s="266"/>
      <c r="O107" s="267" t="s">
        <v>91</v>
      </c>
      <c r="Q107" s="279">
        <f t="shared" si="18"/>
        <v>209.3</v>
      </c>
      <c r="R107" s="279">
        <f t="shared" si="19"/>
        <v>104.65</v>
      </c>
      <c r="S107" s="279">
        <f t="shared" si="20"/>
        <v>41.860000000000014</v>
      </c>
      <c r="T107" s="279">
        <f t="shared" si="21"/>
        <v>62.79000000000002</v>
      </c>
      <c r="V107" s="19"/>
      <c r="W107" s="19"/>
      <c r="X107" s="19"/>
      <c r="Y107" s="19"/>
      <c r="Z107" s="19"/>
      <c r="AA107" s="19"/>
      <c r="AB107" s="19"/>
    </row>
    <row r="108" spans="1:28" s="95" customFormat="1" ht="22.95" customHeight="1">
      <c r="A108" s="258">
        <v>106</v>
      </c>
      <c r="B108" s="259">
        <v>243758</v>
      </c>
      <c r="C108" s="260" t="s">
        <v>100</v>
      </c>
      <c r="D108" s="282" t="s">
        <v>1902</v>
      </c>
      <c r="E108" s="260" t="s">
        <v>1903</v>
      </c>
      <c r="F108" s="261" t="s">
        <v>1904</v>
      </c>
      <c r="G108" s="262" t="s">
        <v>103</v>
      </c>
      <c r="H108" s="263" t="s">
        <v>71</v>
      </c>
      <c r="I108" s="262" t="s">
        <v>99</v>
      </c>
      <c r="J108" s="264">
        <v>599</v>
      </c>
      <c r="K108" s="265">
        <f t="shared" si="16"/>
        <v>41.930000000000064</v>
      </c>
      <c r="L108" s="265">
        <f t="shared" si="17"/>
        <v>640.93000000000006</v>
      </c>
      <c r="M108" s="264">
        <v>854.58</v>
      </c>
      <c r="N108" s="266"/>
      <c r="O108" s="267" t="s">
        <v>23</v>
      </c>
      <c r="Q108" s="279">
        <f t="shared" si="18"/>
        <v>419.3</v>
      </c>
      <c r="R108" s="279">
        <f t="shared" si="19"/>
        <v>209.65</v>
      </c>
      <c r="S108" s="279">
        <f t="shared" si="20"/>
        <v>83.860000000000014</v>
      </c>
      <c r="T108" s="279">
        <f t="shared" si="21"/>
        <v>125.79000000000002</v>
      </c>
      <c r="V108" s="19"/>
      <c r="W108" s="19"/>
      <c r="X108" s="19"/>
      <c r="Y108" s="19"/>
      <c r="Z108" s="19"/>
      <c r="AA108" s="19"/>
      <c r="AB108" s="19"/>
    </row>
    <row r="109" spans="1:28" s="95" customFormat="1" ht="22.95" customHeight="1">
      <c r="A109" s="258">
        <v>107</v>
      </c>
      <c r="B109" s="259">
        <v>243758</v>
      </c>
      <c r="C109" s="260" t="s">
        <v>82</v>
      </c>
      <c r="D109" s="282" t="s">
        <v>1905</v>
      </c>
      <c r="E109" s="260" t="s">
        <v>1906</v>
      </c>
      <c r="F109" s="261" t="s">
        <v>1907</v>
      </c>
      <c r="G109" s="262" t="s">
        <v>1963</v>
      </c>
      <c r="H109" s="263" t="s">
        <v>71</v>
      </c>
      <c r="I109" s="262" t="s">
        <v>1736</v>
      </c>
      <c r="J109" s="264">
        <v>399</v>
      </c>
      <c r="K109" s="265">
        <f t="shared" si="16"/>
        <v>27.930000000000007</v>
      </c>
      <c r="L109" s="265">
        <f t="shared" si="17"/>
        <v>426.93</v>
      </c>
      <c r="M109" s="264">
        <v>569.24</v>
      </c>
      <c r="N109" s="266"/>
      <c r="O109" s="267" t="s">
        <v>110</v>
      </c>
      <c r="Q109" s="279">
        <f t="shared" si="18"/>
        <v>279.3</v>
      </c>
      <c r="R109" s="279">
        <f t="shared" si="19"/>
        <v>139.65</v>
      </c>
      <c r="S109" s="279">
        <f t="shared" si="20"/>
        <v>55.860000000000014</v>
      </c>
      <c r="T109" s="279">
        <f t="shared" si="21"/>
        <v>83.79000000000002</v>
      </c>
      <c r="V109" s="19"/>
      <c r="W109" s="19"/>
      <c r="X109" s="19"/>
      <c r="Y109" s="19"/>
      <c r="Z109" s="19"/>
      <c r="AA109" s="19"/>
      <c r="AB109" s="19"/>
    </row>
    <row r="110" spans="1:28" s="95" customFormat="1" ht="22.95" customHeight="1">
      <c r="A110" s="258">
        <v>108</v>
      </c>
      <c r="B110" s="259">
        <v>243759</v>
      </c>
      <c r="C110" s="260" t="s">
        <v>262</v>
      </c>
      <c r="D110" s="282" t="s">
        <v>1908</v>
      </c>
      <c r="E110" s="260" t="s">
        <v>1909</v>
      </c>
      <c r="F110" s="261" t="s">
        <v>1910</v>
      </c>
      <c r="G110" s="262" t="s">
        <v>500</v>
      </c>
      <c r="H110" s="263" t="s">
        <v>71</v>
      </c>
      <c r="I110" s="262" t="s">
        <v>1736</v>
      </c>
      <c r="J110" s="264">
        <v>299</v>
      </c>
      <c r="K110" s="265">
        <f t="shared" si="16"/>
        <v>20.930000000000007</v>
      </c>
      <c r="L110" s="265">
        <f t="shared" si="17"/>
        <v>319.93</v>
      </c>
      <c r="M110" s="264">
        <v>415.91</v>
      </c>
      <c r="N110" s="266"/>
      <c r="O110" s="267" t="s">
        <v>91</v>
      </c>
      <c r="Q110" s="279">
        <f t="shared" si="18"/>
        <v>209.3</v>
      </c>
      <c r="R110" s="279">
        <f t="shared" si="19"/>
        <v>104.65</v>
      </c>
      <c r="S110" s="279">
        <f t="shared" si="20"/>
        <v>41.860000000000014</v>
      </c>
      <c r="T110" s="279">
        <f t="shared" si="21"/>
        <v>62.79000000000002</v>
      </c>
      <c r="V110" s="19"/>
      <c r="W110" s="19"/>
      <c r="X110" s="19"/>
      <c r="Y110" s="19"/>
      <c r="Z110" s="19"/>
      <c r="AA110" s="19"/>
      <c r="AB110" s="19"/>
    </row>
    <row r="111" spans="1:28" s="95" customFormat="1" ht="22.95" customHeight="1">
      <c r="A111" s="258">
        <v>109</v>
      </c>
      <c r="B111" s="259">
        <v>243759</v>
      </c>
      <c r="C111" s="260" t="s">
        <v>100</v>
      </c>
      <c r="D111" s="282" t="s">
        <v>1911</v>
      </c>
      <c r="E111" s="260" t="s">
        <v>1912</v>
      </c>
      <c r="F111" s="261" t="s">
        <v>1913</v>
      </c>
      <c r="G111" s="262" t="s">
        <v>103</v>
      </c>
      <c r="H111" s="263" t="s">
        <v>71</v>
      </c>
      <c r="I111" s="262" t="s">
        <v>104</v>
      </c>
      <c r="J111" s="264">
        <v>299</v>
      </c>
      <c r="K111" s="265">
        <f t="shared" si="16"/>
        <v>20.930000000000007</v>
      </c>
      <c r="L111" s="265">
        <f t="shared" si="17"/>
        <v>319.93</v>
      </c>
      <c r="M111" s="264">
        <v>415.91</v>
      </c>
      <c r="N111" s="266"/>
      <c r="O111" s="267" t="s">
        <v>110</v>
      </c>
      <c r="Q111" s="279">
        <f t="shared" si="18"/>
        <v>209.3</v>
      </c>
      <c r="R111" s="279">
        <f t="shared" si="19"/>
        <v>104.65</v>
      </c>
      <c r="S111" s="279">
        <f t="shared" si="20"/>
        <v>41.860000000000014</v>
      </c>
      <c r="T111" s="279">
        <f t="shared" si="21"/>
        <v>62.79000000000002</v>
      </c>
      <c r="V111" s="19"/>
      <c r="W111" s="19"/>
      <c r="X111" s="19"/>
      <c r="Y111" s="19"/>
      <c r="Z111" s="19"/>
      <c r="AA111" s="19"/>
      <c r="AB111" s="19"/>
    </row>
    <row r="112" spans="1:28" s="95" customFormat="1" ht="22.95" customHeight="1">
      <c r="A112" s="258">
        <v>110</v>
      </c>
      <c r="B112" s="259">
        <v>243759</v>
      </c>
      <c r="C112" s="260" t="s">
        <v>263</v>
      </c>
      <c r="D112" s="282" t="s">
        <v>1914</v>
      </c>
      <c r="E112" s="260" t="s">
        <v>1915</v>
      </c>
      <c r="F112" s="261" t="s">
        <v>1916</v>
      </c>
      <c r="G112" s="262" t="s">
        <v>1964</v>
      </c>
      <c r="H112" s="263" t="s">
        <v>71</v>
      </c>
      <c r="I112" s="262" t="s">
        <v>1736</v>
      </c>
      <c r="J112" s="264">
        <v>299</v>
      </c>
      <c r="K112" s="265">
        <f t="shared" si="16"/>
        <v>20.930000000000007</v>
      </c>
      <c r="L112" s="265">
        <f t="shared" si="17"/>
        <v>319.93</v>
      </c>
      <c r="M112" s="264">
        <v>427</v>
      </c>
      <c r="N112" s="266"/>
      <c r="O112" s="262" t="s">
        <v>91</v>
      </c>
      <c r="Q112" s="279">
        <f t="shared" si="18"/>
        <v>209.3</v>
      </c>
      <c r="R112" s="279">
        <f t="shared" si="19"/>
        <v>104.65</v>
      </c>
      <c r="S112" s="279">
        <f t="shared" si="20"/>
        <v>41.860000000000014</v>
      </c>
      <c r="T112" s="279">
        <f t="shared" si="21"/>
        <v>62.79000000000002</v>
      </c>
      <c r="V112" s="19"/>
      <c r="W112" s="19"/>
      <c r="X112" s="19"/>
      <c r="Y112" s="19"/>
      <c r="Z112" s="19"/>
      <c r="AA112" s="19"/>
      <c r="AB112" s="19"/>
    </row>
    <row r="113" spans="1:28" s="95" customFormat="1" ht="22.95" customHeight="1">
      <c r="A113" s="258">
        <v>111</v>
      </c>
      <c r="B113" s="259">
        <v>243759</v>
      </c>
      <c r="C113" s="260" t="s">
        <v>262</v>
      </c>
      <c r="D113" s="282" t="s">
        <v>1917</v>
      </c>
      <c r="E113" s="260" t="s">
        <v>1918</v>
      </c>
      <c r="F113" s="261" t="s">
        <v>1919</v>
      </c>
      <c r="G113" s="262" t="s">
        <v>500</v>
      </c>
      <c r="H113" s="263" t="s">
        <v>71</v>
      </c>
      <c r="I113" s="262" t="s">
        <v>1736</v>
      </c>
      <c r="J113" s="264">
        <v>299</v>
      </c>
      <c r="K113" s="265">
        <f t="shared" si="16"/>
        <v>20.930000000000007</v>
      </c>
      <c r="L113" s="265">
        <f t="shared" si="17"/>
        <v>319.93</v>
      </c>
      <c r="M113" s="264">
        <v>415.91</v>
      </c>
      <c r="N113" s="266"/>
      <c r="O113" s="267" t="s">
        <v>23</v>
      </c>
      <c r="Q113" s="279">
        <f t="shared" si="18"/>
        <v>209.3</v>
      </c>
      <c r="R113" s="279">
        <f t="shared" si="19"/>
        <v>104.65</v>
      </c>
      <c r="S113" s="279">
        <f t="shared" si="20"/>
        <v>41.860000000000014</v>
      </c>
      <c r="T113" s="279">
        <f t="shared" si="21"/>
        <v>62.79000000000002</v>
      </c>
      <c r="V113" s="19"/>
      <c r="W113" s="19"/>
      <c r="X113" s="19"/>
      <c r="Y113" s="19"/>
      <c r="Z113" s="19"/>
      <c r="AA113" s="19"/>
      <c r="AB113" s="19"/>
    </row>
    <row r="114" spans="1:28" s="95" customFormat="1" ht="22.95" customHeight="1">
      <c r="A114" s="258">
        <v>112</v>
      </c>
      <c r="B114" s="259">
        <v>243759</v>
      </c>
      <c r="C114" s="260" t="s">
        <v>262</v>
      </c>
      <c r="D114" s="282" t="s">
        <v>1920</v>
      </c>
      <c r="E114" s="260" t="s">
        <v>1921</v>
      </c>
      <c r="F114" s="261" t="s">
        <v>1919</v>
      </c>
      <c r="G114" s="262" t="s">
        <v>499</v>
      </c>
      <c r="H114" s="263" t="s">
        <v>71</v>
      </c>
      <c r="I114" s="262" t="s">
        <v>1736</v>
      </c>
      <c r="J114" s="264">
        <v>299</v>
      </c>
      <c r="K114" s="265">
        <f t="shared" si="16"/>
        <v>20.930000000000007</v>
      </c>
      <c r="L114" s="265">
        <f t="shared" si="17"/>
        <v>319.93</v>
      </c>
      <c r="M114" s="264">
        <v>415.91</v>
      </c>
      <c r="N114" s="266"/>
      <c r="O114" s="267" t="s">
        <v>110</v>
      </c>
      <c r="Q114" s="279">
        <f t="shared" si="18"/>
        <v>209.3</v>
      </c>
      <c r="R114" s="279">
        <f t="shared" si="19"/>
        <v>104.65</v>
      </c>
      <c r="S114" s="279">
        <f t="shared" si="20"/>
        <v>41.860000000000014</v>
      </c>
      <c r="T114" s="279">
        <f t="shared" si="21"/>
        <v>62.79000000000002</v>
      </c>
      <c r="V114" s="19"/>
      <c r="W114" s="19"/>
      <c r="X114" s="19"/>
      <c r="Y114" s="19"/>
      <c r="Z114" s="19"/>
      <c r="AA114" s="19"/>
      <c r="AB114" s="19"/>
    </row>
    <row r="115" spans="1:28" s="95" customFormat="1" ht="22.95" customHeight="1">
      <c r="A115" s="258">
        <v>113</v>
      </c>
      <c r="B115" s="259">
        <v>243761</v>
      </c>
      <c r="C115" s="260" t="s">
        <v>100</v>
      </c>
      <c r="D115" s="282" t="s">
        <v>1922</v>
      </c>
      <c r="E115" s="260" t="s">
        <v>1923</v>
      </c>
      <c r="F115" s="261" t="s">
        <v>1924</v>
      </c>
      <c r="G115" s="262" t="s">
        <v>103</v>
      </c>
      <c r="H115" s="263" t="s">
        <v>71</v>
      </c>
      <c r="I115" s="262" t="s">
        <v>104</v>
      </c>
      <c r="J115" s="264">
        <v>299</v>
      </c>
      <c r="K115" s="265">
        <f t="shared" si="16"/>
        <v>20.930000000000007</v>
      </c>
      <c r="L115" s="265">
        <f t="shared" si="17"/>
        <v>319.93</v>
      </c>
      <c r="M115" s="264">
        <v>394.58</v>
      </c>
      <c r="N115" s="266"/>
      <c r="O115" s="267" t="s">
        <v>110</v>
      </c>
      <c r="Q115" s="279">
        <f t="shared" si="18"/>
        <v>209.3</v>
      </c>
      <c r="R115" s="279">
        <f t="shared" si="19"/>
        <v>104.65</v>
      </c>
      <c r="S115" s="279">
        <f t="shared" si="20"/>
        <v>41.860000000000014</v>
      </c>
      <c r="T115" s="279">
        <f t="shared" si="21"/>
        <v>62.79000000000002</v>
      </c>
      <c r="V115" s="19"/>
      <c r="W115" s="19"/>
      <c r="X115" s="19"/>
      <c r="Y115" s="19"/>
      <c r="Z115" s="19"/>
      <c r="AA115" s="19"/>
      <c r="AB115" s="19"/>
    </row>
    <row r="116" spans="1:28" s="95" customFormat="1" ht="22.95" customHeight="1">
      <c r="A116" s="258">
        <v>114</v>
      </c>
      <c r="B116" s="259">
        <v>243762</v>
      </c>
      <c r="C116" s="260" t="s">
        <v>100</v>
      </c>
      <c r="D116" s="282" t="s">
        <v>1925</v>
      </c>
      <c r="E116" s="260" t="s">
        <v>1926</v>
      </c>
      <c r="F116" s="261" t="s">
        <v>1927</v>
      </c>
      <c r="G116" s="262" t="s">
        <v>103</v>
      </c>
      <c r="H116" s="263" t="s">
        <v>71</v>
      </c>
      <c r="I116" s="262" t="s">
        <v>104</v>
      </c>
      <c r="J116" s="264">
        <v>299</v>
      </c>
      <c r="K116" s="265">
        <f t="shared" si="16"/>
        <v>20.930000000000007</v>
      </c>
      <c r="L116" s="265">
        <f t="shared" si="17"/>
        <v>319.93</v>
      </c>
      <c r="M116" s="264">
        <v>383.92</v>
      </c>
      <c r="N116" s="266"/>
      <c r="O116" s="267" t="s">
        <v>91</v>
      </c>
      <c r="Q116" s="279">
        <f t="shared" si="18"/>
        <v>209.3</v>
      </c>
      <c r="R116" s="279">
        <f t="shared" si="19"/>
        <v>104.65</v>
      </c>
      <c r="S116" s="279">
        <f t="shared" si="20"/>
        <v>41.860000000000014</v>
      </c>
      <c r="T116" s="279">
        <f t="shared" si="21"/>
        <v>62.79000000000002</v>
      </c>
      <c r="V116" s="19"/>
      <c r="W116" s="19"/>
      <c r="X116" s="19"/>
      <c r="Y116" s="19"/>
      <c r="Z116" s="19"/>
      <c r="AA116" s="19"/>
      <c r="AB116" s="19"/>
    </row>
    <row r="117" spans="1:28" s="95" customFormat="1" ht="22.95" customHeight="1">
      <c r="A117" s="258">
        <v>115</v>
      </c>
      <c r="B117" s="259">
        <v>243762</v>
      </c>
      <c r="C117" s="260" t="s">
        <v>100</v>
      </c>
      <c r="D117" s="282" t="s">
        <v>1928</v>
      </c>
      <c r="E117" s="260" t="s">
        <v>1929</v>
      </c>
      <c r="F117" s="261" t="s">
        <v>1930</v>
      </c>
      <c r="G117" s="262" t="s">
        <v>103</v>
      </c>
      <c r="H117" s="263" t="s">
        <v>71</v>
      </c>
      <c r="I117" s="262" t="s">
        <v>104</v>
      </c>
      <c r="J117" s="264">
        <v>299</v>
      </c>
      <c r="K117" s="265">
        <f t="shared" si="16"/>
        <v>20.930000000000007</v>
      </c>
      <c r="L117" s="265">
        <f t="shared" si="17"/>
        <v>319.93</v>
      </c>
      <c r="M117" s="264">
        <v>383.92</v>
      </c>
      <c r="N117" s="266"/>
      <c r="O117" s="267" t="s">
        <v>91</v>
      </c>
      <c r="Q117" s="279">
        <f t="shared" si="18"/>
        <v>209.3</v>
      </c>
      <c r="R117" s="279">
        <f t="shared" si="19"/>
        <v>104.65</v>
      </c>
      <c r="S117" s="279">
        <f t="shared" si="20"/>
        <v>41.860000000000014</v>
      </c>
      <c r="T117" s="279">
        <f t="shared" si="21"/>
        <v>62.79000000000002</v>
      </c>
      <c r="V117" s="19"/>
      <c r="W117" s="19"/>
      <c r="X117" s="19"/>
      <c r="Y117" s="19"/>
      <c r="Z117" s="19"/>
      <c r="AA117" s="19"/>
      <c r="AB117" s="19"/>
    </row>
    <row r="118" spans="1:28" s="95" customFormat="1" ht="22.95" customHeight="1">
      <c r="A118" s="258">
        <v>116</v>
      </c>
      <c r="B118" s="259">
        <v>243763</v>
      </c>
      <c r="C118" s="260" t="s">
        <v>263</v>
      </c>
      <c r="D118" s="282" t="s">
        <v>1931</v>
      </c>
      <c r="E118" s="260" t="s">
        <v>1932</v>
      </c>
      <c r="F118" s="261" t="s">
        <v>1933</v>
      </c>
      <c r="G118" s="262" t="s">
        <v>503</v>
      </c>
      <c r="H118" s="263" t="s">
        <v>86</v>
      </c>
      <c r="I118" s="262" t="s">
        <v>87</v>
      </c>
      <c r="J118" s="264">
        <v>399</v>
      </c>
      <c r="K118" s="265">
        <f t="shared" si="16"/>
        <v>27.930000000000007</v>
      </c>
      <c r="L118" s="265">
        <f t="shared" si="17"/>
        <v>426.93</v>
      </c>
      <c r="M118" s="264">
        <v>426.93</v>
      </c>
      <c r="N118" s="266"/>
      <c r="O118" s="267" t="s">
        <v>91</v>
      </c>
      <c r="Q118" s="279">
        <f t="shared" si="18"/>
        <v>279.3</v>
      </c>
      <c r="R118" s="279">
        <f t="shared" si="19"/>
        <v>139.65</v>
      </c>
      <c r="S118" s="279">
        <f t="shared" si="20"/>
        <v>55.860000000000014</v>
      </c>
      <c r="T118" s="279">
        <f t="shared" si="21"/>
        <v>83.79000000000002</v>
      </c>
      <c r="V118" s="19"/>
      <c r="W118" s="19"/>
      <c r="X118" s="19"/>
      <c r="Y118" s="19"/>
      <c r="Z118" s="19"/>
      <c r="AA118" s="19"/>
      <c r="AB118" s="19"/>
    </row>
    <row r="119" spans="1:28" s="95" customFormat="1" ht="22.95" customHeight="1">
      <c r="A119" s="258">
        <v>117</v>
      </c>
      <c r="B119" s="259">
        <v>243763</v>
      </c>
      <c r="C119" s="260" t="s">
        <v>68</v>
      </c>
      <c r="D119" s="282" t="s">
        <v>1934</v>
      </c>
      <c r="E119" s="260" t="s">
        <v>1935</v>
      </c>
      <c r="F119" s="261" t="s">
        <v>1936</v>
      </c>
      <c r="G119" s="262" t="s">
        <v>521</v>
      </c>
      <c r="H119" s="263" t="s">
        <v>71</v>
      </c>
      <c r="I119" s="262" t="s">
        <v>104</v>
      </c>
      <c r="J119" s="264">
        <v>299</v>
      </c>
      <c r="K119" s="265">
        <f t="shared" si="16"/>
        <v>20.930000000000007</v>
      </c>
      <c r="L119" s="265">
        <f t="shared" si="17"/>
        <v>319.93</v>
      </c>
      <c r="M119" s="264">
        <v>320</v>
      </c>
      <c r="N119" s="266"/>
      <c r="O119" s="267" t="s">
        <v>91</v>
      </c>
      <c r="Q119" s="279">
        <f t="shared" si="18"/>
        <v>209.3</v>
      </c>
      <c r="R119" s="279">
        <f t="shared" si="19"/>
        <v>104.65</v>
      </c>
      <c r="S119" s="279">
        <f t="shared" si="20"/>
        <v>41.860000000000014</v>
      </c>
      <c r="T119" s="279">
        <f t="shared" si="21"/>
        <v>62.79000000000002</v>
      </c>
      <c r="V119" s="19"/>
      <c r="W119" s="19"/>
      <c r="X119" s="19"/>
      <c r="Y119" s="19"/>
      <c r="Z119" s="19"/>
      <c r="AA119" s="19"/>
      <c r="AB119" s="19"/>
    </row>
    <row r="120" spans="1:28" s="95" customFormat="1" ht="22.95" customHeight="1">
      <c r="A120" s="258">
        <v>118</v>
      </c>
      <c r="B120" s="259">
        <v>243763</v>
      </c>
      <c r="C120" s="260" t="s">
        <v>100</v>
      </c>
      <c r="D120" s="282" t="s">
        <v>1937</v>
      </c>
      <c r="E120" s="260" t="s">
        <v>1938</v>
      </c>
      <c r="F120" s="261" t="s">
        <v>1939</v>
      </c>
      <c r="G120" s="262" t="s">
        <v>103</v>
      </c>
      <c r="H120" s="263" t="s">
        <v>71</v>
      </c>
      <c r="I120" s="262" t="s">
        <v>77</v>
      </c>
      <c r="J120" s="264">
        <v>399</v>
      </c>
      <c r="K120" s="265">
        <f t="shared" si="16"/>
        <v>27.930000000000007</v>
      </c>
      <c r="L120" s="265">
        <f t="shared" si="17"/>
        <v>426.93</v>
      </c>
      <c r="M120" s="264">
        <v>426.93</v>
      </c>
      <c r="N120" s="266"/>
      <c r="O120" s="267" t="s">
        <v>91</v>
      </c>
      <c r="Q120" s="279">
        <f t="shared" si="18"/>
        <v>279.3</v>
      </c>
      <c r="R120" s="279">
        <f t="shared" si="19"/>
        <v>139.65</v>
      </c>
      <c r="S120" s="279">
        <f t="shared" si="20"/>
        <v>55.860000000000014</v>
      </c>
      <c r="T120" s="279">
        <f t="shared" si="21"/>
        <v>83.79000000000002</v>
      </c>
      <c r="V120" s="19"/>
      <c r="W120" s="19"/>
      <c r="X120" s="19"/>
      <c r="Y120" s="19"/>
      <c r="Z120" s="19"/>
      <c r="AA120" s="19"/>
      <c r="AB120" s="19"/>
    </row>
    <row r="121" spans="1:28" s="95" customFormat="1" ht="22.95" customHeight="1">
      <c r="A121" s="258">
        <v>119</v>
      </c>
      <c r="B121" s="259">
        <v>243763</v>
      </c>
      <c r="C121" s="260" t="s">
        <v>100</v>
      </c>
      <c r="D121" s="282" t="s">
        <v>1940</v>
      </c>
      <c r="E121" s="260" t="s">
        <v>1941</v>
      </c>
      <c r="F121" s="261" t="s">
        <v>1942</v>
      </c>
      <c r="G121" s="262" t="s">
        <v>103</v>
      </c>
      <c r="H121" s="263" t="s">
        <v>71</v>
      </c>
      <c r="I121" s="262" t="s">
        <v>104</v>
      </c>
      <c r="J121" s="264">
        <v>299</v>
      </c>
      <c r="K121" s="265">
        <f t="shared" si="16"/>
        <v>20.930000000000007</v>
      </c>
      <c r="L121" s="265">
        <f t="shared" si="17"/>
        <v>319.93</v>
      </c>
      <c r="M121" s="264">
        <v>319.93</v>
      </c>
      <c r="N121" s="266"/>
      <c r="O121" s="267" t="s">
        <v>91</v>
      </c>
      <c r="Q121" s="279">
        <f t="shared" si="18"/>
        <v>209.3</v>
      </c>
      <c r="R121" s="279">
        <f t="shared" si="19"/>
        <v>104.65</v>
      </c>
      <c r="S121" s="279">
        <f t="shared" si="20"/>
        <v>41.860000000000014</v>
      </c>
      <c r="T121" s="279">
        <f t="shared" si="21"/>
        <v>62.79000000000002</v>
      </c>
      <c r="V121" s="19"/>
      <c r="W121" s="19"/>
      <c r="X121" s="19"/>
      <c r="Y121" s="19"/>
      <c r="Z121" s="19"/>
      <c r="AA121" s="19"/>
      <c r="AB121" s="19"/>
    </row>
    <row r="122" spans="1:28" s="95" customFormat="1" ht="22.95" customHeight="1">
      <c r="A122" s="258">
        <v>120</v>
      </c>
      <c r="B122" s="259">
        <v>243763</v>
      </c>
      <c r="C122" s="260" t="s">
        <v>100</v>
      </c>
      <c r="D122" s="282" t="s">
        <v>1943</v>
      </c>
      <c r="E122" s="260" t="s">
        <v>1944</v>
      </c>
      <c r="F122" s="261" t="s">
        <v>1945</v>
      </c>
      <c r="G122" s="262" t="s">
        <v>103</v>
      </c>
      <c r="H122" s="263" t="s">
        <v>71</v>
      </c>
      <c r="I122" s="262" t="s">
        <v>99</v>
      </c>
      <c r="J122" s="264">
        <v>599</v>
      </c>
      <c r="K122" s="265">
        <f t="shared" si="16"/>
        <v>41.930000000000064</v>
      </c>
      <c r="L122" s="265">
        <f t="shared" si="17"/>
        <v>640.93000000000006</v>
      </c>
      <c r="M122" s="264">
        <v>640.92999999999995</v>
      </c>
      <c r="N122" s="266"/>
      <c r="O122" s="267" t="s">
        <v>110</v>
      </c>
      <c r="Q122" s="279">
        <f t="shared" si="18"/>
        <v>419.3</v>
      </c>
      <c r="R122" s="279">
        <f t="shared" si="19"/>
        <v>209.65</v>
      </c>
      <c r="S122" s="279">
        <f t="shared" si="20"/>
        <v>83.860000000000014</v>
      </c>
      <c r="T122" s="279">
        <f t="shared" si="21"/>
        <v>125.79000000000002</v>
      </c>
      <c r="V122" s="19"/>
      <c r="W122" s="19"/>
      <c r="X122" s="19"/>
      <c r="Y122" s="19"/>
      <c r="Z122" s="19"/>
      <c r="AA122" s="19"/>
      <c r="AB122" s="19"/>
    </row>
    <row r="123" spans="1:28" s="95" customFormat="1" ht="22.95" customHeight="1">
      <c r="A123" s="258">
        <v>121</v>
      </c>
      <c r="B123" s="259">
        <v>243763</v>
      </c>
      <c r="C123" s="260" t="s">
        <v>100</v>
      </c>
      <c r="D123" s="282" t="s">
        <v>1946</v>
      </c>
      <c r="E123" s="260" t="s">
        <v>1947</v>
      </c>
      <c r="F123" s="261" t="s">
        <v>1948</v>
      </c>
      <c r="G123" s="262" t="s">
        <v>103</v>
      </c>
      <c r="H123" s="263" t="s">
        <v>71</v>
      </c>
      <c r="I123" s="262" t="s">
        <v>104</v>
      </c>
      <c r="J123" s="264">
        <v>299</v>
      </c>
      <c r="K123" s="265">
        <f t="shared" si="16"/>
        <v>20.930000000000007</v>
      </c>
      <c r="L123" s="265">
        <f t="shared" si="17"/>
        <v>319.93</v>
      </c>
      <c r="M123" s="264">
        <v>319.93</v>
      </c>
      <c r="N123" s="266"/>
      <c r="O123" s="262" t="s">
        <v>91</v>
      </c>
      <c r="Q123" s="279">
        <f t="shared" si="18"/>
        <v>209.3</v>
      </c>
      <c r="R123" s="279">
        <f t="shared" si="19"/>
        <v>104.65</v>
      </c>
      <c r="S123" s="279">
        <f t="shared" si="20"/>
        <v>41.860000000000014</v>
      </c>
      <c r="T123" s="279">
        <f t="shared" si="21"/>
        <v>62.79000000000002</v>
      </c>
      <c r="V123" s="19"/>
      <c r="W123" s="19"/>
      <c r="X123" s="19"/>
      <c r="Y123" s="19"/>
      <c r="Z123" s="19"/>
      <c r="AA123" s="19"/>
      <c r="AB123" s="19"/>
    </row>
    <row r="124" spans="1:28" s="95" customFormat="1" ht="22.95" customHeight="1">
      <c r="A124" s="258">
        <v>122</v>
      </c>
      <c r="B124" s="259">
        <v>243763</v>
      </c>
      <c r="C124" s="260" t="s">
        <v>73</v>
      </c>
      <c r="D124" s="282" t="s">
        <v>1949</v>
      </c>
      <c r="E124" s="260" t="s">
        <v>1950</v>
      </c>
      <c r="F124" s="261" t="s">
        <v>1951</v>
      </c>
      <c r="G124" s="262" t="s">
        <v>834</v>
      </c>
      <c r="H124" s="263" t="s">
        <v>86</v>
      </c>
      <c r="I124" s="262" t="s">
        <v>87</v>
      </c>
      <c r="J124" s="264">
        <v>399</v>
      </c>
      <c r="K124" s="265">
        <f t="shared" si="16"/>
        <v>27.930000000000007</v>
      </c>
      <c r="L124" s="265">
        <f t="shared" si="17"/>
        <v>426.93</v>
      </c>
      <c r="M124" s="264">
        <v>426.93</v>
      </c>
      <c r="N124" s="266"/>
      <c r="O124" s="262" t="s">
        <v>91</v>
      </c>
      <c r="Q124" s="279">
        <f t="shared" si="18"/>
        <v>279.3</v>
      </c>
      <c r="R124" s="279">
        <f t="shared" si="19"/>
        <v>139.65</v>
      </c>
      <c r="S124" s="279">
        <f t="shared" si="20"/>
        <v>55.860000000000014</v>
      </c>
      <c r="T124" s="279">
        <f t="shared" si="21"/>
        <v>83.79000000000002</v>
      </c>
      <c r="V124" s="19"/>
      <c r="W124" s="19"/>
      <c r="X124" s="19"/>
      <c r="Y124" s="19"/>
      <c r="Z124" s="19"/>
      <c r="AA124" s="19"/>
      <c r="AB124" s="19"/>
    </row>
    <row r="125" spans="1:28" s="95" customFormat="1" ht="22.95" customHeight="1">
      <c r="A125" s="258">
        <v>123</v>
      </c>
      <c r="B125" s="259">
        <v>243765</v>
      </c>
      <c r="C125" s="268" t="s">
        <v>263</v>
      </c>
      <c r="D125" s="283" t="s">
        <v>2003</v>
      </c>
      <c r="E125" s="268" t="s">
        <v>1971</v>
      </c>
      <c r="F125" s="261" t="s">
        <v>1972</v>
      </c>
      <c r="G125" s="262" t="s">
        <v>503</v>
      </c>
      <c r="H125" s="261" t="s">
        <v>71</v>
      </c>
      <c r="I125" s="268" t="s">
        <v>127</v>
      </c>
      <c r="J125" s="264">
        <v>499</v>
      </c>
      <c r="K125" s="265">
        <f t="shared" si="16"/>
        <v>34.930000000000064</v>
      </c>
      <c r="L125" s="265">
        <f t="shared" si="17"/>
        <v>533.93000000000006</v>
      </c>
      <c r="M125" s="269">
        <v>534</v>
      </c>
      <c r="N125" s="266"/>
      <c r="O125" s="262" t="s">
        <v>489</v>
      </c>
      <c r="Q125" s="279">
        <f t="shared" ref="Q125:Q140" si="22">J125*70/100</f>
        <v>349.3</v>
      </c>
      <c r="R125" s="279">
        <f t="shared" ref="R125:R140" si="23">Q125-(Q125*50/100)</f>
        <v>174.65</v>
      </c>
      <c r="S125" s="279">
        <f t="shared" ref="S125:S140" si="24">Q125-(Q125*80/100)</f>
        <v>69.860000000000014</v>
      </c>
      <c r="T125" s="279">
        <f t="shared" ref="T125:T140" si="25">Q125-(Q125*70/100)</f>
        <v>104.79000000000002</v>
      </c>
      <c r="V125" s="19"/>
      <c r="W125" s="19"/>
      <c r="X125" s="19"/>
      <c r="Y125" s="19"/>
      <c r="Z125" s="19"/>
      <c r="AA125" s="19"/>
      <c r="AB125" s="19"/>
    </row>
    <row r="126" spans="1:28" s="95" customFormat="1" ht="22.95" customHeight="1">
      <c r="A126" s="258">
        <v>124</v>
      </c>
      <c r="B126" s="259">
        <v>243765</v>
      </c>
      <c r="C126" s="260" t="s">
        <v>100</v>
      </c>
      <c r="D126" s="282" t="s">
        <v>2004</v>
      </c>
      <c r="E126" s="260" t="s">
        <v>1973</v>
      </c>
      <c r="F126" s="270" t="s">
        <v>1974</v>
      </c>
      <c r="G126" s="262" t="s">
        <v>103</v>
      </c>
      <c r="H126" s="261" t="s">
        <v>71</v>
      </c>
      <c r="I126" s="260" t="s">
        <v>99</v>
      </c>
      <c r="J126" s="264">
        <v>599</v>
      </c>
      <c r="K126" s="265">
        <f t="shared" si="16"/>
        <v>41.930000000000064</v>
      </c>
      <c r="L126" s="265">
        <f t="shared" si="17"/>
        <v>640.93000000000006</v>
      </c>
      <c r="M126" s="264">
        <v>640.92999999999995</v>
      </c>
      <c r="N126" s="266"/>
      <c r="O126" s="267" t="s">
        <v>110</v>
      </c>
      <c r="Q126" s="279">
        <f t="shared" si="22"/>
        <v>419.3</v>
      </c>
      <c r="R126" s="279">
        <f t="shared" si="23"/>
        <v>209.65</v>
      </c>
      <c r="S126" s="279">
        <f t="shared" si="24"/>
        <v>83.860000000000014</v>
      </c>
      <c r="T126" s="279">
        <f t="shared" si="25"/>
        <v>125.79000000000002</v>
      </c>
      <c r="V126" s="19"/>
      <c r="W126" s="19"/>
      <c r="X126" s="19"/>
      <c r="Y126" s="19"/>
      <c r="Z126" s="19"/>
      <c r="AA126" s="19"/>
      <c r="AB126" s="19"/>
    </row>
    <row r="127" spans="1:28" s="95" customFormat="1" ht="22.95" customHeight="1">
      <c r="A127" s="258">
        <v>125</v>
      </c>
      <c r="B127" s="259">
        <v>243765</v>
      </c>
      <c r="C127" s="260" t="s">
        <v>100</v>
      </c>
      <c r="D127" s="282" t="s">
        <v>2005</v>
      </c>
      <c r="E127" s="260" t="s">
        <v>1975</v>
      </c>
      <c r="F127" s="270" t="s">
        <v>1976</v>
      </c>
      <c r="G127" s="262" t="s">
        <v>103</v>
      </c>
      <c r="H127" s="261" t="s">
        <v>71</v>
      </c>
      <c r="I127" s="260" t="s">
        <v>104</v>
      </c>
      <c r="J127" s="264">
        <v>299</v>
      </c>
      <c r="K127" s="265">
        <f t="shared" si="16"/>
        <v>20.930000000000007</v>
      </c>
      <c r="L127" s="265">
        <f t="shared" si="17"/>
        <v>319.93</v>
      </c>
      <c r="M127" s="264">
        <v>319.93</v>
      </c>
      <c r="N127" s="266"/>
      <c r="O127" s="267" t="s">
        <v>110</v>
      </c>
      <c r="Q127" s="279">
        <f t="shared" si="22"/>
        <v>209.3</v>
      </c>
      <c r="R127" s="279">
        <f t="shared" si="23"/>
        <v>104.65</v>
      </c>
      <c r="S127" s="279">
        <f t="shared" si="24"/>
        <v>41.860000000000014</v>
      </c>
      <c r="T127" s="279">
        <f t="shared" si="25"/>
        <v>62.79000000000002</v>
      </c>
      <c r="V127" s="19"/>
      <c r="W127" s="19"/>
      <c r="X127" s="19"/>
      <c r="Y127" s="19"/>
      <c r="Z127" s="19"/>
      <c r="AA127" s="19"/>
      <c r="AB127" s="19"/>
    </row>
    <row r="128" spans="1:28" s="95" customFormat="1" ht="22.95" customHeight="1">
      <c r="A128" s="258">
        <v>126</v>
      </c>
      <c r="B128" s="259">
        <v>243765</v>
      </c>
      <c r="C128" s="260" t="s">
        <v>100</v>
      </c>
      <c r="D128" s="282" t="s">
        <v>2006</v>
      </c>
      <c r="E128" s="260" t="s">
        <v>1977</v>
      </c>
      <c r="F128" s="270" t="s">
        <v>1978</v>
      </c>
      <c r="G128" s="262" t="s">
        <v>103</v>
      </c>
      <c r="H128" s="261" t="s">
        <v>71</v>
      </c>
      <c r="I128" s="260" t="s">
        <v>99</v>
      </c>
      <c r="J128" s="264">
        <v>599</v>
      </c>
      <c r="K128" s="265">
        <f t="shared" si="16"/>
        <v>41.930000000000064</v>
      </c>
      <c r="L128" s="265">
        <f t="shared" si="17"/>
        <v>640.93000000000006</v>
      </c>
      <c r="M128" s="264">
        <v>640.92999999999995</v>
      </c>
      <c r="N128" s="266"/>
      <c r="O128" s="267" t="s">
        <v>110</v>
      </c>
      <c r="Q128" s="279">
        <f t="shared" si="22"/>
        <v>419.3</v>
      </c>
      <c r="R128" s="279">
        <f t="shared" si="23"/>
        <v>209.65</v>
      </c>
      <c r="S128" s="279">
        <f t="shared" si="24"/>
        <v>83.860000000000014</v>
      </c>
      <c r="T128" s="279">
        <f t="shared" si="25"/>
        <v>125.79000000000002</v>
      </c>
      <c r="V128" s="19"/>
      <c r="W128" s="19"/>
      <c r="X128" s="19"/>
      <c r="Y128" s="19"/>
      <c r="Z128" s="19"/>
      <c r="AA128" s="19"/>
      <c r="AB128" s="19"/>
    </row>
    <row r="129" spans="1:28" s="95" customFormat="1" ht="22.95" customHeight="1">
      <c r="A129" s="258">
        <v>127</v>
      </c>
      <c r="B129" s="259">
        <v>243765</v>
      </c>
      <c r="C129" s="260" t="s">
        <v>100</v>
      </c>
      <c r="D129" s="282" t="s">
        <v>2007</v>
      </c>
      <c r="E129" s="260" t="s">
        <v>1979</v>
      </c>
      <c r="F129" s="270" t="s">
        <v>1980</v>
      </c>
      <c r="G129" s="262" t="s">
        <v>103</v>
      </c>
      <c r="H129" s="261" t="s">
        <v>71</v>
      </c>
      <c r="I129" s="260" t="s">
        <v>104</v>
      </c>
      <c r="J129" s="264">
        <v>299</v>
      </c>
      <c r="K129" s="265">
        <f t="shared" si="16"/>
        <v>20.930000000000007</v>
      </c>
      <c r="L129" s="265">
        <f t="shared" si="17"/>
        <v>319.93</v>
      </c>
      <c r="M129" s="264">
        <v>319.93</v>
      </c>
      <c r="N129" s="266"/>
      <c r="O129" s="267" t="s">
        <v>110</v>
      </c>
      <c r="P129" s="254"/>
      <c r="Q129" s="279">
        <f t="shared" si="22"/>
        <v>209.3</v>
      </c>
      <c r="R129" s="279">
        <f t="shared" si="23"/>
        <v>104.65</v>
      </c>
      <c r="S129" s="279">
        <f t="shared" si="24"/>
        <v>41.860000000000014</v>
      </c>
      <c r="T129" s="279">
        <f t="shared" si="25"/>
        <v>62.79000000000002</v>
      </c>
      <c r="V129" s="19"/>
      <c r="W129" s="19"/>
      <c r="X129" s="19"/>
      <c r="Y129" s="19"/>
      <c r="Z129" s="19"/>
      <c r="AA129" s="19"/>
      <c r="AB129" s="19"/>
    </row>
    <row r="130" spans="1:28" s="254" customFormat="1" ht="22.95" customHeight="1">
      <c r="A130" s="258">
        <v>128</v>
      </c>
      <c r="B130" s="259">
        <v>243765</v>
      </c>
      <c r="C130" s="260" t="s">
        <v>1528</v>
      </c>
      <c r="D130" s="282" t="s">
        <v>2008</v>
      </c>
      <c r="E130" s="260" t="s">
        <v>1981</v>
      </c>
      <c r="F130" s="270" t="s">
        <v>1982</v>
      </c>
      <c r="G130" s="262" t="s">
        <v>2019</v>
      </c>
      <c r="H130" s="261" t="s">
        <v>71</v>
      </c>
      <c r="I130" s="260" t="s">
        <v>1736</v>
      </c>
      <c r="J130" s="264">
        <v>299</v>
      </c>
      <c r="K130" s="265">
        <f t="shared" si="16"/>
        <v>20.930000000000007</v>
      </c>
      <c r="L130" s="265">
        <f t="shared" si="17"/>
        <v>319.93</v>
      </c>
      <c r="M130" s="264">
        <v>319.93</v>
      </c>
      <c r="N130" s="266"/>
      <c r="O130" s="267" t="s">
        <v>110</v>
      </c>
      <c r="P130" s="95"/>
      <c r="Q130" s="279">
        <f t="shared" si="22"/>
        <v>209.3</v>
      </c>
      <c r="R130" s="279">
        <f t="shared" si="23"/>
        <v>104.65</v>
      </c>
      <c r="S130" s="279">
        <f t="shared" si="24"/>
        <v>41.860000000000014</v>
      </c>
      <c r="T130" s="279">
        <f t="shared" si="25"/>
        <v>62.79000000000002</v>
      </c>
      <c r="V130" s="248"/>
      <c r="W130" s="248"/>
      <c r="X130" s="248"/>
      <c r="Y130" s="248"/>
      <c r="Z130" s="248"/>
      <c r="AA130" s="248"/>
      <c r="AB130" s="248"/>
    </row>
    <row r="131" spans="1:28" s="95" customFormat="1" ht="22.95" customHeight="1">
      <c r="A131" s="258">
        <v>129</v>
      </c>
      <c r="B131" s="259">
        <v>243766</v>
      </c>
      <c r="C131" s="260" t="s">
        <v>100</v>
      </c>
      <c r="D131" s="282" t="s">
        <v>2009</v>
      </c>
      <c r="E131" s="260" t="s">
        <v>306</v>
      </c>
      <c r="F131" s="270" t="s">
        <v>1983</v>
      </c>
      <c r="G131" s="262" t="s">
        <v>103</v>
      </c>
      <c r="H131" s="261" t="s">
        <v>71</v>
      </c>
      <c r="I131" s="260" t="s">
        <v>104</v>
      </c>
      <c r="J131" s="264">
        <v>299</v>
      </c>
      <c r="K131" s="265">
        <f t="shared" si="16"/>
        <v>20.930000000000007</v>
      </c>
      <c r="L131" s="265">
        <f t="shared" si="17"/>
        <v>319.93</v>
      </c>
      <c r="M131" s="264">
        <v>319.93</v>
      </c>
      <c r="N131" s="266"/>
      <c r="O131" s="262" t="s">
        <v>91</v>
      </c>
      <c r="Q131" s="279">
        <f t="shared" si="22"/>
        <v>209.3</v>
      </c>
      <c r="R131" s="279">
        <f t="shared" si="23"/>
        <v>104.65</v>
      </c>
      <c r="S131" s="279">
        <f t="shared" si="24"/>
        <v>41.860000000000014</v>
      </c>
      <c r="T131" s="279">
        <f t="shared" si="25"/>
        <v>62.79000000000002</v>
      </c>
      <c r="V131" s="19"/>
      <c r="W131" s="19"/>
      <c r="X131" s="19"/>
      <c r="Y131" s="19"/>
      <c r="Z131" s="19"/>
      <c r="AA131" s="19"/>
      <c r="AB131" s="19"/>
    </row>
    <row r="132" spans="1:28" s="95" customFormat="1" ht="22.95" customHeight="1">
      <c r="A132" s="258">
        <v>130</v>
      </c>
      <c r="B132" s="259">
        <v>243766</v>
      </c>
      <c r="C132" s="260" t="s">
        <v>100</v>
      </c>
      <c r="D132" s="282" t="s">
        <v>2010</v>
      </c>
      <c r="E132" s="260" t="s">
        <v>1984</v>
      </c>
      <c r="F132" s="270" t="s">
        <v>1985</v>
      </c>
      <c r="G132" s="262" t="s">
        <v>103</v>
      </c>
      <c r="H132" s="261" t="s">
        <v>71</v>
      </c>
      <c r="I132" s="260" t="s">
        <v>104</v>
      </c>
      <c r="J132" s="264">
        <v>299</v>
      </c>
      <c r="K132" s="265">
        <f t="shared" si="16"/>
        <v>20.930000000000007</v>
      </c>
      <c r="L132" s="265">
        <f t="shared" si="17"/>
        <v>319.93</v>
      </c>
      <c r="M132" s="264">
        <v>319.93</v>
      </c>
      <c r="N132" s="266"/>
      <c r="O132" s="262" t="s">
        <v>91</v>
      </c>
      <c r="Q132" s="279">
        <f t="shared" si="22"/>
        <v>209.3</v>
      </c>
      <c r="R132" s="279">
        <f t="shared" si="23"/>
        <v>104.65</v>
      </c>
      <c r="S132" s="279">
        <f t="shared" si="24"/>
        <v>41.860000000000014</v>
      </c>
      <c r="T132" s="279">
        <f t="shared" si="25"/>
        <v>62.79000000000002</v>
      </c>
      <c r="V132" s="19"/>
      <c r="W132" s="19"/>
      <c r="X132" s="19"/>
      <c r="Y132" s="19"/>
      <c r="Z132" s="19"/>
      <c r="AA132" s="19"/>
      <c r="AB132" s="19"/>
    </row>
    <row r="133" spans="1:28" s="95" customFormat="1" ht="22.95" customHeight="1">
      <c r="A133" s="258">
        <v>131</v>
      </c>
      <c r="B133" s="259">
        <v>243766</v>
      </c>
      <c r="C133" s="260" t="s">
        <v>100</v>
      </c>
      <c r="D133" s="282" t="s">
        <v>2011</v>
      </c>
      <c r="E133" s="260" t="s">
        <v>1986</v>
      </c>
      <c r="F133" s="270" t="s">
        <v>1987</v>
      </c>
      <c r="G133" s="262" t="s">
        <v>103</v>
      </c>
      <c r="H133" s="261" t="s">
        <v>71</v>
      </c>
      <c r="I133" s="260" t="s">
        <v>104</v>
      </c>
      <c r="J133" s="264">
        <v>299</v>
      </c>
      <c r="K133" s="265">
        <f t="shared" si="16"/>
        <v>20.930000000000007</v>
      </c>
      <c r="L133" s="265">
        <f t="shared" si="17"/>
        <v>319.93</v>
      </c>
      <c r="M133" s="264">
        <v>319.93</v>
      </c>
      <c r="N133" s="266"/>
      <c r="O133" s="262" t="s">
        <v>22</v>
      </c>
      <c r="Q133" s="279">
        <f t="shared" si="22"/>
        <v>209.3</v>
      </c>
      <c r="R133" s="279">
        <f t="shared" si="23"/>
        <v>104.65</v>
      </c>
      <c r="S133" s="279">
        <f t="shared" si="24"/>
        <v>41.860000000000014</v>
      </c>
      <c r="T133" s="279">
        <f t="shared" si="25"/>
        <v>62.79000000000002</v>
      </c>
      <c r="V133" s="19"/>
      <c r="W133" s="19"/>
      <c r="X133" s="19"/>
      <c r="Y133" s="19"/>
      <c r="Z133" s="19"/>
      <c r="AA133" s="19"/>
      <c r="AB133" s="19"/>
    </row>
    <row r="134" spans="1:28" s="95" customFormat="1" ht="22.95" customHeight="1">
      <c r="A134" s="258">
        <v>132</v>
      </c>
      <c r="B134" s="259">
        <v>243766</v>
      </c>
      <c r="C134" s="260" t="s">
        <v>100</v>
      </c>
      <c r="D134" s="282" t="s">
        <v>2012</v>
      </c>
      <c r="E134" s="260" t="s">
        <v>1988</v>
      </c>
      <c r="F134" s="270" t="s">
        <v>1989</v>
      </c>
      <c r="G134" s="262" t="s">
        <v>103</v>
      </c>
      <c r="H134" s="261" t="s">
        <v>71</v>
      </c>
      <c r="I134" s="260" t="s">
        <v>104</v>
      </c>
      <c r="J134" s="264">
        <v>299</v>
      </c>
      <c r="K134" s="265">
        <f t="shared" si="16"/>
        <v>20.930000000000007</v>
      </c>
      <c r="L134" s="265">
        <f t="shared" si="17"/>
        <v>319.93</v>
      </c>
      <c r="M134" s="264">
        <v>320</v>
      </c>
      <c r="N134" s="266"/>
      <c r="O134" s="262" t="s">
        <v>91</v>
      </c>
      <c r="Q134" s="279">
        <f t="shared" si="22"/>
        <v>209.3</v>
      </c>
      <c r="R134" s="279">
        <f t="shared" si="23"/>
        <v>104.65</v>
      </c>
      <c r="S134" s="279">
        <f t="shared" si="24"/>
        <v>41.860000000000014</v>
      </c>
      <c r="T134" s="279">
        <f t="shared" si="25"/>
        <v>62.79000000000002</v>
      </c>
      <c r="V134" s="19"/>
      <c r="W134" s="19"/>
      <c r="X134" s="19"/>
      <c r="Y134" s="19"/>
      <c r="Z134" s="19"/>
      <c r="AA134" s="19"/>
      <c r="AB134" s="19"/>
    </row>
    <row r="135" spans="1:28" s="95" customFormat="1" ht="22.95" customHeight="1">
      <c r="A135" s="258">
        <v>133</v>
      </c>
      <c r="B135" s="259">
        <v>243766</v>
      </c>
      <c r="C135" s="260" t="s">
        <v>100</v>
      </c>
      <c r="D135" s="282" t="s">
        <v>2013</v>
      </c>
      <c r="E135" s="260" t="s">
        <v>1990</v>
      </c>
      <c r="F135" s="270" t="s">
        <v>1991</v>
      </c>
      <c r="G135" s="262" t="s">
        <v>103</v>
      </c>
      <c r="H135" s="261" t="s">
        <v>71</v>
      </c>
      <c r="I135" s="260" t="s">
        <v>77</v>
      </c>
      <c r="J135" s="264">
        <v>399</v>
      </c>
      <c r="K135" s="265">
        <f t="shared" ref="K135:K140" si="26">L135-J135</f>
        <v>27.930000000000007</v>
      </c>
      <c r="L135" s="265">
        <f t="shared" ref="L135:L140" si="27">J135*1.07</f>
        <v>426.93</v>
      </c>
      <c r="M135" s="264">
        <v>426.93</v>
      </c>
      <c r="N135" s="266"/>
      <c r="O135" s="262" t="s">
        <v>91</v>
      </c>
      <c r="Q135" s="279">
        <f t="shared" si="22"/>
        <v>279.3</v>
      </c>
      <c r="R135" s="279">
        <f t="shared" si="23"/>
        <v>139.65</v>
      </c>
      <c r="S135" s="279">
        <f t="shared" si="24"/>
        <v>55.860000000000014</v>
      </c>
      <c r="T135" s="279">
        <f t="shared" si="25"/>
        <v>83.79000000000002</v>
      </c>
      <c r="V135" s="19"/>
      <c r="W135" s="19"/>
      <c r="X135" s="19"/>
      <c r="Y135" s="19"/>
      <c r="Z135" s="19"/>
      <c r="AA135" s="19"/>
      <c r="AB135" s="19"/>
    </row>
    <row r="136" spans="1:28" s="95" customFormat="1" ht="22.95" customHeight="1">
      <c r="A136" s="258">
        <v>134</v>
      </c>
      <c r="B136" s="259">
        <v>243767</v>
      </c>
      <c r="C136" s="260" t="s">
        <v>100</v>
      </c>
      <c r="D136" s="282" t="s">
        <v>2014</v>
      </c>
      <c r="E136" s="260" t="s">
        <v>1992</v>
      </c>
      <c r="F136" s="270" t="s">
        <v>1993</v>
      </c>
      <c r="G136" s="260" t="s">
        <v>103</v>
      </c>
      <c r="H136" s="261" t="s">
        <v>71</v>
      </c>
      <c r="I136" s="260" t="s">
        <v>77</v>
      </c>
      <c r="J136" s="265">
        <v>399</v>
      </c>
      <c r="K136" s="265">
        <f t="shared" si="26"/>
        <v>27.930000000000007</v>
      </c>
      <c r="L136" s="265">
        <f t="shared" si="27"/>
        <v>426.93</v>
      </c>
      <c r="M136" s="264">
        <v>426.93</v>
      </c>
      <c r="N136" s="266"/>
      <c r="O136" s="262" t="s">
        <v>91</v>
      </c>
      <c r="Q136" s="279">
        <f t="shared" si="22"/>
        <v>279.3</v>
      </c>
      <c r="R136" s="279">
        <f t="shared" si="23"/>
        <v>139.65</v>
      </c>
      <c r="S136" s="279">
        <f t="shared" si="24"/>
        <v>55.860000000000014</v>
      </c>
      <c r="T136" s="279">
        <f t="shared" si="25"/>
        <v>83.79000000000002</v>
      </c>
      <c r="V136" s="19"/>
      <c r="W136" s="19"/>
      <c r="X136" s="19"/>
      <c r="Y136" s="19"/>
      <c r="Z136" s="19"/>
      <c r="AA136" s="19"/>
      <c r="AB136" s="19"/>
    </row>
    <row r="137" spans="1:28" s="95" customFormat="1" ht="22.95" customHeight="1">
      <c r="A137" s="258">
        <v>135</v>
      </c>
      <c r="B137" s="259">
        <v>243768</v>
      </c>
      <c r="C137" s="260" t="s">
        <v>100</v>
      </c>
      <c r="D137" s="282" t="s">
        <v>2015</v>
      </c>
      <c r="E137" s="260" t="s">
        <v>1994</v>
      </c>
      <c r="F137" s="270" t="s">
        <v>1995</v>
      </c>
      <c r="G137" s="260" t="s">
        <v>103</v>
      </c>
      <c r="H137" s="261" t="s">
        <v>71</v>
      </c>
      <c r="I137" s="260" t="s">
        <v>99</v>
      </c>
      <c r="J137" s="265">
        <v>599</v>
      </c>
      <c r="K137" s="265">
        <f t="shared" si="26"/>
        <v>41.930000000000064</v>
      </c>
      <c r="L137" s="265">
        <f t="shared" si="27"/>
        <v>640.93000000000006</v>
      </c>
      <c r="M137" s="265">
        <v>640.92999999999995</v>
      </c>
      <c r="N137" s="266"/>
      <c r="O137" s="262" t="s">
        <v>91</v>
      </c>
      <c r="Q137" s="279">
        <f t="shared" si="22"/>
        <v>419.3</v>
      </c>
      <c r="R137" s="279">
        <f t="shared" si="23"/>
        <v>209.65</v>
      </c>
      <c r="S137" s="279">
        <f t="shared" si="24"/>
        <v>83.860000000000014</v>
      </c>
      <c r="T137" s="279">
        <f t="shared" si="25"/>
        <v>125.79000000000002</v>
      </c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258">
        <v>136</v>
      </c>
      <c r="B138" s="271">
        <v>243768</v>
      </c>
      <c r="C138" s="272" t="s">
        <v>262</v>
      </c>
      <c r="D138" s="284" t="s">
        <v>2016</v>
      </c>
      <c r="E138" s="272" t="s">
        <v>1996</v>
      </c>
      <c r="F138" s="270" t="s">
        <v>1997</v>
      </c>
      <c r="G138" s="260" t="s">
        <v>499</v>
      </c>
      <c r="H138" s="273" t="s">
        <v>71</v>
      </c>
      <c r="I138" s="272" t="s">
        <v>2002</v>
      </c>
      <c r="J138" s="274">
        <v>299</v>
      </c>
      <c r="K138" s="265">
        <f t="shared" si="26"/>
        <v>20.930000000000007</v>
      </c>
      <c r="L138" s="265">
        <f t="shared" si="27"/>
        <v>319.93</v>
      </c>
      <c r="M138" s="265">
        <v>319.93</v>
      </c>
      <c r="N138" s="275"/>
      <c r="O138" s="276" t="s">
        <v>91</v>
      </c>
      <c r="Q138" s="204">
        <f t="shared" si="22"/>
        <v>209.3</v>
      </c>
      <c r="R138" s="204">
        <f t="shared" si="23"/>
        <v>104.65</v>
      </c>
      <c r="S138" s="204">
        <f t="shared" si="24"/>
        <v>41.860000000000014</v>
      </c>
      <c r="T138" s="204">
        <f t="shared" si="25"/>
        <v>62.79000000000002</v>
      </c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258">
        <v>137</v>
      </c>
      <c r="B139" s="271">
        <v>243768</v>
      </c>
      <c r="C139" s="272" t="s">
        <v>100</v>
      </c>
      <c r="D139" s="284" t="s">
        <v>2017</v>
      </c>
      <c r="E139" s="272" t="s">
        <v>1998</v>
      </c>
      <c r="F139" s="270" t="s">
        <v>1999</v>
      </c>
      <c r="G139" s="260" t="s">
        <v>103</v>
      </c>
      <c r="H139" s="273" t="s">
        <v>71</v>
      </c>
      <c r="I139" s="272" t="s">
        <v>77</v>
      </c>
      <c r="J139" s="274">
        <v>399</v>
      </c>
      <c r="K139" s="265">
        <f t="shared" si="26"/>
        <v>27.930000000000007</v>
      </c>
      <c r="L139" s="265">
        <f t="shared" si="27"/>
        <v>426.93</v>
      </c>
      <c r="M139" s="265">
        <v>426.93</v>
      </c>
      <c r="N139" s="275"/>
      <c r="O139" s="277" t="s">
        <v>23</v>
      </c>
      <c r="Q139" s="204">
        <f t="shared" si="22"/>
        <v>279.3</v>
      </c>
      <c r="R139" s="204">
        <f t="shared" si="23"/>
        <v>139.65</v>
      </c>
      <c r="S139" s="204">
        <f t="shared" si="24"/>
        <v>55.860000000000014</v>
      </c>
      <c r="T139" s="204">
        <f t="shared" si="25"/>
        <v>83.79000000000002</v>
      </c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258">
        <v>138</v>
      </c>
      <c r="B140" s="271">
        <v>243769</v>
      </c>
      <c r="C140" s="272" t="s">
        <v>100</v>
      </c>
      <c r="D140" s="284" t="s">
        <v>2018</v>
      </c>
      <c r="E140" s="272" t="s">
        <v>2000</v>
      </c>
      <c r="F140" s="270" t="s">
        <v>2001</v>
      </c>
      <c r="G140" s="260" t="s">
        <v>103</v>
      </c>
      <c r="H140" s="273" t="s">
        <v>71</v>
      </c>
      <c r="I140" s="272" t="s">
        <v>104</v>
      </c>
      <c r="J140" s="274">
        <v>299</v>
      </c>
      <c r="K140" s="265">
        <f t="shared" si="26"/>
        <v>20.930000000000007</v>
      </c>
      <c r="L140" s="265">
        <f t="shared" si="27"/>
        <v>319.93</v>
      </c>
      <c r="M140" s="265">
        <v>319.93</v>
      </c>
      <c r="N140" s="278"/>
      <c r="O140" s="277" t="s">
        <v>110</v>
      </c>
      <c r="Q140" s="204">
        <f t="shared" si="22"/>
        <v>209.3</v>
      </c>
      <c r="R140" s="204">
        <f t="shared" si="23"/>
        <v>104.65</v>
      </c>
      <c r="S140" s="204">
        <f t="shared" si="24"/>
        <v>41.860000000000014</v>
      </c>
      <c r="T140" s="204">
        <f t="shared" si="25"/>
        <v>62.79000000000002</v>
      </c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F141" s="39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F142" s="39"/>
      <c r="H142" s="3"/>
      <c r="I142" s="3"/>
      <c r="J142" s="6">
        <f>SUM(J3:J141)</f>
        <v>51063</v>
      </c>
      <c r="K142" s="6">
        <f>SUM(K3:K141)</f>
        <v>3574.4099999999967</v>
      </c>
      <c r="L142" s="6">
        <f>SUM(L3:L141)</f>
        <v>54637.410000000033</v>
      </c>
      <c r="M142" s="6">
        <f>SUM(M3:M141)</f>
        <v>70642.409999999931</v>
      </c>
      <c r="Q142" s="81">
        <f>SUM(Q3:Q141)</f>
        <v>35744.099999999969</v>
      </c>
      <c r="R142" s="81">
        <f>SUM(R3:R141)</f>
        <v>17872.049999999985</v>
      </c>
      <c r="S142" s="81">
        <f>SUM(S3:S141)</f>
        <v>7148.8199999999879</v>
      </c>
      <c r="T142" s="81">
        <f>SUM(T3:T141)</f>
        <v>10723.230000000025</v>
      </c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F143" s="39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F144" s="39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F145" s="39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F146" s="39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F147" s="39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F148" s="39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F149" s="39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F150" s="39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F151" s="39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F152" s="39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F153" s="39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F154" s="39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F155" s="39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F156" s="39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F157" s="39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F158" s="39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C159" s="3"/>
      <c r="F159" s="39"/>
      <c r="H159" s="3"/>
      <c r="I159" s="3"/>
      <c r="J159" s="6"/>
      <c r="K159" s="6"/>
      <c r="L159" s="6"/>
      <c r="M159" s="6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C160" s="3"/>
      <c r="F160" s="39"/>
      <c r="H160" s="3"/>
      <c r="I160" s="3"/>
      <c r="J160" s="6"/>
      <c r="K160" s="6"/>
      <c r="L160" s="6"/>
      <c r="M160" s="6"/>
      <c r="V160" s="19"/>
      <c r="W160" s="19"/>
      <c r="X160" s="19"/>
      <c r="Y160" s="19"/>
      <c r="Z160" s="19"/>
      <c r="AA160" s="19"/>
      <c r="AB160" s="19"/>
    </row>
    <row r="161" spans="1:28" s="5" customFormat="1" ht="22.95" customHeight="1">
      <c r="A161" s="3"/>
      <c r="C161" s="3"/>
      <c r="F161" s="39"/>
      <c r="H161" s="3"/>
      <c r="I161" s="3"/>
      <c r="J161" s="6"/>
      <c r="K161" s="6"/>
      <c r="L161" s="6"/>
      <c r="M161" s="6"/>
      <c r="V161" s="19"/>
      <c r="W161" s="19"/>
      <c r="X161" s="19"/>
      <c r="Y161" s="19"/>
      <c r="Z161" s="19"/>
      <c r="AA161" s="19"/>
      <c r="AB161" s="19"/>
    </row>
    <row r="162" spans="1:28" s="5" customFormat="1" ht="22.95" customHeight="1">
      <c r="A162" s="3"/>
      <c r="C162" s="3"/>
      <c r="F162" s="39"/>
      <c r="H162" s="3"/>
      <c r="I162" s="3"/>
      <c r="J162" s="6"/>
      <c r="K162" s="6"/>
      <c r="L162" s="6"/>
      <c r="M162" s="6"/>
      <c r="V162" s="19"/>
      <c r="W162" s="19"/>
      <c r="X162" s="19"/>
      <c r="Y162" s="19"/>
      <c r="Z162" s="19"/>
      <c r="AA162" s="19"/>
      <c r="AB162" s="19"/>
    </row>
    <row r="163" spans="1:28" s="5" customFormat="1" ht="22.95" customHeight="1">
      <c r="A163" s="3"/>
      <c r="C163" s="3"/>
      <c r="F163" s="39"/>
      <c r="H163" s="3"/>
      <c r="I163" s="3"/>
      <c r="J163" s="6"/>
      <c r="K163" s="6"/>
      <c r="L163" s="6"/>
      <c r="M163" s="6"/>
      <c r="V163" s="19"/>
      <c r="W163" s="19"/>
      <c r="X163" s="19"/>
      <c r="Y163" s="19"/>
      <c r="Z163" s="19"/>
      <c r="AA163" s="19"/>
      <c r="AB163" s="19"/>
    </row>
    <row r="164" spans="1:28" s="5" customFormat="1" ht="22.95" customHeight="1">
      <c r="A164" s="3"/>
      <c r="C164" s="3"/>
      <c r="F164" s="39"/>
      <c r="H164" s="3"/>
      <c r="I164" s="3"/>
      <c r="J164" s="6"/>
      <c r="K164" s="6"/>
      <c r="L164" s="6"/>
      <c r="M164" s="6"/>
      <c r="V164" s="19"/>
      <c r="W164" s="19"/>
      <c r="X164" s="19"/>
      <c r="Y164" s="19"/>
      <c r="Z164" s="19"/>
      <c r="AA164" s="19"/>
      <c r="AB164" s="19"/>
    </row>
    <row r="165" spans="1:28" s="5" customFormat="1" ht="22.95" customHeight="1">
      <c r="A165" s="3"/>
      <c r="C165" s="3"/>
      <c r="F165" s="39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28" s="5" customFormat="1" ht="22.95" customHeight="1">
      <c r="A166" s="3"/>
      <c r="C166" s="3"/>
      <c r="F166" s="39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28" s="5" customFormat="1" ht="22.95" customHeight="1">
      <c r="A167" s="3"/>
      <c r="C167" s="3"/>
      <c r="F167" s="39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28" s="5" customFormat="1" ht="22.95" customHeight="1">
      <c r="A168" s="3"/>
      <c r="C168" s="3"/>
      <c r="F168" s="39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28" s="5" customFormat="1" ht="22.95" customHeight="1">
      <c r="A169" s="3"/>
      <c r="C169" s="3"/>
      <c r="F169" s="39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28" s="5" customFormat="1" ht="22.95" customHeight="1">
      <c r="A170" s="3"/>
      <c r="C170" s="3"/>
      <c r="F170" s="39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28" s="5" customFormat="1" ht="22.95" customHeight="1">
      <c r="A171" s="3"/>
      <c r="C171" s="3"/>
      <c r="F171" s="39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</row>
    <row r="172" spans="1:28" s="5" customFormat="1" ht="22.95" customHeight="1">
      <c r="A172" s="3"/>
      <c r="C172" s="3"/>
      <c r="F172" s="39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</row>
    <row r="173" spans="1:28" s="5" customFormat="1" ht="22.95" customHeight="1">
      <c r="A173" s="3"/>
      <c r="C173" s="3"/>
      <c r="F173" s="39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</row>
    <row r="174" spans="1:28" s="5" customFormat="1" ht="22.95" customHeight="1">
      <c r="A174" s="3"/>
      <c r="C174" s="3"/>
      <c r="F174" s="39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</row>
    <row r="175" spans="1:28" s="5" customFormat="1" ht="22.95" customHeight="1">
      <c r="A175" s="3"/>
      <c r="C175" s="3"/>
      <c r="F175" s="39"/>
      <c r="H175" s="3"/>
      <c r="I175" s="3"/>
      <c r="J175" s="6"/>
      <c r="K175" s="6"/>
      <c r="L175" s="6"/>
      <c r="M175" s="6"/>
      <c r="V175" s="19"/>
      <c r="W175" s="19"/>
      <c r="X175" s="19"/>
      <c r="Y175" s="19"/>
      <c r="Z175" s="19"/>
      <c r="AA175" s="19"/>
      <c r="AB175" s="19"/>
    </row>
    <row r="176" spans="1:28" s="5" customFormat="1" ht="22.95" customHeight="1">
      <c r="A176" s="3"/>
      <c r="C176" s="3"/>
      <c r="F176" s="39"/>
      <c r="H176" s="3"/>
      <c r="I176" s="3"/>
      <c r="J176" s="6"/>
      <c r="K176" s="6"/>
      <c r="L176" s="6"/>
      <c r="M176" s="6"/>
      <c r="V176" s="19"/>
      <c r="W176" s="19"/>
      <c r="X176" s="19"/>
      <c r="Y176" s="19"/>
      <c r="Z176" s="19"/>
      <c r="AA176" s="19"/>
      <c r="AB176" s="19"/>
    </row>
    <row r="177" spans="1:31" s="5" customFormat="1" ht="22.95" customHeight="1">
      <c r="A177" s="3"/>
      <c r="C177" s="3"/>
      <c r="F177" s="39"/>
      <c r="H177" s="3"/>
      <c r="I177" s="3"/>
      <c r="J177" s="6"/>
      <c r="K177" s="6"/>
      <c r="L177" s="6"/>
      <c r="M177" s="6"/>
      <c r="V177" s="19"/>
      <c r="W177" s="19"/>
      <c r="X177" s="19"/>
      <c r="Y177" s="19"/>
      <c r="Z177" s="19"/>
      <c r="AA177" s="19"/>
      <c r="AB177" s="19"/>
    </row>
    <row r="178" spans="1:31" s="5" customFormat="1" ht="22.95" customHeight="1">
      <c r="A178" s="3"/>
      <c r="C178" s="3"/>
      <c r="F178" s="39"/>
      <c r="H178" s="3"/>
      <c r="I178" s="3"/>
      <c r="J178" s="6"/>
      <c r="K178" s="6"/>
      <c r="L178" s="6"/>
      <c r="M178" s="6"/>
      <c r="V178" s="19"/>
      <c r="W178" s="19"/>
      <c r="X178" s="19"/>
      <c r="Y178" s="19"/>
      <c r="Z178" s="19"/>
      <c r="AA178" s="19"/>
      <c r="AB178" s="19"/>
    </row>
    <row r="179" spans="1:31" s="5" customFormat="1" ht="22.95" customHeight="1">
      <c r="A179" s="3"/>
      <c r="C179" s="3"/>
      <c r="F179" s="39"/>
      <c r="H179" s="3"/>
      <c r="I179" s="3"/>
      <c r="J179" s="6"/>
      <c r="K179" s="6"/>
      <c r="L179" s="6"/>
      <c r="M179" s="6"/>
      <c r="V179" s="19"/>
      <c r="W179" s="19"/>
      <c r="X179" s="19"/>
      <c r="Y179" s="19"/>
      <c r="Z179" s="19"/>
      <c r="AA179" s="19"/>
      <c r="AB179" s="19"/>
    </row>
    <row r="180" spans="1:31" s="5" customFormat="1" ht="22.95" customHeight="1">
      <c r="A180" s="3"/>
      <c r="B180" s="19"/>
      <c r="C180" s="19"/>
      <c r="D180" s="19"/>
      <c r="E180" s="19"/>
      <c r="F180" s="19"/>
      <c r="G180" s="29"/>
      <c r="H180" s="20"/>
      <c r="I180" s="19"/>
      <c r="J180" s="19"/>
      <c r="K180" s="19"/>
      <c r="L180" s="19"/>
      <c r="M180" s="19"/>
      <c r="N180" s="19"/>
      <c r="O180" s="20"/>
      <c r="Q180" s="19"/>
      <c r="R180" s="19"/>
      <c r="S180" s="19"/>
      <c r="T180" s="19"/>
      <c r="V180" s="19"/>
      <c r="W180" s="19"/>
      <c r="X180" s="19"/>
      <c r="Y180" s="19"/>
      <c r="Z180" s="19"/>
      <c r="AA180" s="19"/>
      <c r="AB180" s="19"/>
    </row>
    <row r="181" spans="1:31" s="5" customFormat="1" ht="22.95" customHeight="1">
      <c r="A181" s="3"/>
      <c r="B181" s="19"/>
      <c r="C181" s="19"/>
      <c r="D181" s="19"/>
      <c r="E181" s="19"/>
      <c r="F181" s="19"/>
      <c r="G181" s="29"/>
      <c r="H181" s="20"/>
      <c r="I181" s="19"/>
      <c r="J181" s="19"/>
      <c r="K181" s="19"/>
      <c r="L181" s="19"/>
      <c r="M181" s="19"/>
      <c r="N181" s="19"/>
      <c r="O181" s="20"/>
      <c r="Q181" s="19"/>
      <c r="R181" s="19"/>
      <c r="S181" s="19"/>
      <c r="T181" s="19"/>
      <c r="V181" s="19"/>
      <c r="W181" s="19"/>
      <c r="X181" s="19"/>
      <c r="Y181" s="19"/>
      <c r="Z181" s="19"/>
      <c r="AA181" s="19"/>
      <c r="AB181" s="19"/>
    </row>
    <row r="182" spans="1:31" s="5" customFormat="1" ht="22.95" customHeight="1">
      <c r="A182" s="3"/>
      <c r="B182" s="19"/>
      <c r="C182" s="19"/>
      <c r="D182" s="19"/>
      <c r="E182" s="19"/>
      <c r="F182" s="19"/>
      <c r="G182" s="29"/>
      <c r="H182" s="20"/>
      <c r="I182" s="19"/>
      <c r="J182" s="19"/>
      <c r="K182" s="19"/>
      <c r="L182" s="19"/>
      <c r="M182" s="19"/>
      <c r="N182" s="19"/>
      <c r="O182" s="20"/>
      <c r="Q182" s="19"/>
      <c r="R182" s="19"/>
      <c r="S182" s="19"/>
      <c r="T182" s="19"/>
      <c r="V182" s="19"/>
      <c r="W182" s="19"/>
      <c r="X182" s="19"/>
      <c r="Y182" s="19"/>
      <c r="Z182" s="19"/>
      <c r="AA182" s="19"/>
      <c r="AB182" s="19"/>
    </row>
    <row r="183" spans="1:31" s="5" customFormat="1" ht="22.95" customHeight="1">
      <c r="A183" s="3"/>
      <c r="B183" s="19"/>
      <c r="C183" s="19"/>
      <c r="D183" s="19"/>
      <c r="E183" s="19"/>
      <c r="F183" s="19"/>
      <c r="G183" s="29"/>
      <c r="H183" s="20"/>
      <c r="I183" s="19"/>
      <c r="J183" s="19"/>
      <c r="K183" s="19"/>
      <c r="L183" s="19"/>
      <c r="M183" s="19"/>
      <c r="N183" s="19"/>
      <c r="O183" s="20"/>
      <c r="Q183" s="19"/>
      <c r="R183" s="19"/>
      <c r="S183" s="19"/>
      <c r="T183" s="19"/>
      <c r="V183" s="19"/>
      <c r="W183" s="19"/>
      <c r="X183" s="19"/>
      <c r="Y183" s="19"/>
      <c r="Z183" s="19"/>
      <c r="AA183" s="19"/>
      <c r="AB183" s="19"/>
    </row>
    <row r="184" spans="1:31" s="5" customFormat="1" ht="22.95" customHeight="1">
      <c r="A184" s="3"/>
      <c r="B184" s="19"/>
      <c r="C184" s="19"/>
      <c r="D184" s="19"/>
      <c r="E184" s="19"/>
      <c r="F184" s="19"/>
      <c r="G184" s="29"/>
      <c r="H184" s="20"/>
      <c r="I184" s="19"/>
      <c r="J184" s="19"/>
      <c r="K184" s="19"/>
      <c r="L184" s="19"/>
      <c r="M184" s="19"/>
      <c r="N184" s="19"/>
      <c r="O184" s="20"/>
      <c r="Q184" s="19"/>
      <c r="R184" s="19"/>
      <c r="S184" s="19"/>
      <c r="T184" s="19"/>
      <c r="V184" s="19"/>
      <c r="W184" s="19"/>
      <c r="X184" s="19"/>
      <c r="Y184" s="19"/>
      <c r="Z184" s="19"/>
      <c r="AA184" s="19"/>
      <c r="AB184" s="19"/>
    </row>
    <row r="185" spans="1:31" s="5" customFormat="1" ht="22.95" customHeight="1">
      <c r="A185" s="3"/>
      <c r="B185" s="19"/>
      <c r="C185" s="19"/>
      <c r="D185" s="19"/>
      <c r="E185" s="19"/>
      <c r="F185" s="19"/>
      <c r="G185" s="29"/>
      <c r="H185" s="20"/>
      <c r="I185" s="19"/>
      <c r="J185" s="19"/>
      <c r="K185" s="19"/>
      <c r="L185" s="19"/>
      <c r="M185" s="19"/>
      <c r="N185" s="19"/>
      <c r="O185" s="20"/>
      <c r="Q185" s="19"/>
      <c r="R185" s="19"/>
      <c r="S185" s="19"/>
      <c r="T185" s="19"/>
      <c r="V185" s="19"/>
      <c r="W185" s="19"/>
      <c r="X185" s="19"/>
      <c r="Y185" s="19"/>
      <c r="Z185" s="19"/>
      <c r="AA185" s="19"/>
      <c r="AB185" s="19"/>
    </row>
    <row r="186" spans="1:31" s="5" customFormat="1" ht="22.95" customHeight="1">
      <c r="A186" s="3"/>
      <c r="B186" s="19"/>
      <c r="C186" s="19"/>
      <c r="D186" s="19"/>
      <c r="E186" s="19"/>
      <c r="F186" s="19"/>
      <c r="G186" s="29"/>
      <c r="H186" s="20"/>
      <c r="I186" s="19"/>
      <c r="J186" s="19"/>
      <c r="K186" s="19"/>
      <c r="L186" s="19"/>
      <c r="M186" s="19"/>
      <c r="N186" s="19"/>
      <c r="O186" s="20"/>
      <c r="Q186" s="19"/>
      <c r="R186" s="19"/>
      <c r="S186" s="19"/>
      <c r="T186" s="19"/>
      <c r="V186" s="19"/>
      <c r="W186" s="19"/>
      <c r="X186" s="19"/>
      <c r="Y186" s="19"/>
      <c r="Z186" s="19"/>
      <c r="AA186" s="19"/>
      <c r="AB186" s="19"/>
      <c r="AC186" s="2"/>
      <c r="AD186" s="19"/>
      <c r="AE186" s="19"/>
    </row>
    <row r="187" spans="1:31" s="5" customFormat="1" ht="22.95" customHeight="1">
      <c r="A187" s="3"/>
      <c r="B187" s="19"/>
      <c r="C187" s="19"/>
      <c r="D187" s="19"/>
      <c r="E187" s="19"/>
      <c r="F187" s="19"/>
      <c r="G187" s="29"/>
      <c r="H187" s="20"/>
      <c r="I187" s="19"/>
      <c r="J187" s="19"/>
      <c r="K187" s="19"/>
      <c r="L187" s="19"/>
      <c r="M187" s="19"/>
      <c r="N187" s="19"/>
      <c r="O187" s="20"/>
      <c r="P187" s="19"/>
      <c r="Q187" s="19"/>
      <c r="R187" s="19"/>
      <c r="S187" s="19"/>
      <c r="T187" s="19"/>
      <c r="V187" s="19"/>
      <c r="W187" s="19"/>
      <c r="X187" s="19"/>
      <c r="Y187" s="19"/>
      <c r="Z187" s="19"/>
      <c r="AA187" s="19"/>
      <c r="AB187" s="19"/>
      <c r="AC187" s="2"/>
      <c r="AD187" s="19"/>
      <c r="AE187" s="19"/>
    </row>
  </sheetData>
  <autoFilter ref="A2:AE130" xr:uid="{ADDC9F7B-AE43-4910-9A8D-4D042685BB3A}"/>
  <mergeCells count="21">
    <mergeCell ref="V5:W5"/>
    <mergeCell ref="V6:W6"/>
    <mergeCell ref="V7:W7"/>
    <mergeCell ref="V20:W20"/>
    <mergeCell ref="V21:W21"/>
    <mergeCell ref="V23:AB23"/>
    <mergeCell ref="A1:AD1"/>
    <mergeCell ref="V10:W10"/>
    <mergeCell ref="V16:W16"/>
    <mergeCell ref="V17:W17"/>
    <mergeCell ref="V18:W18"/>
    <mergeCell ref="V19:W19"/>
    <mergeCell ref="V15:W15"/>
    <mergeCell ref="V9:W9"/>
    <mergeCell ref="V11:W11"/>
    <mergeCell ref="V12:W12"/>
    <mergeCell ref="V13:W13"/>
    <mergeCell ref="V14:W14"/>
    <mergeCell ref="V8:W8"/>
    <mergeCell ref="V3:W3"/>
    <mergeCell ref="V4:W4"/>
  </mergeCells>
  <dataValidations count="1">
    <dataValidation type="list" allowBlank="1" showErrorMessage="1" sqref="H125:H140" xr:uid="{951AEE43-1296-41F6-BEF8-1843A66C8CF6}">
      <formula1>Service_Model</formula1>
    </dataValidation>
  </dataValidations>
  <pageMargins left="0.31496062992125984" right="0.31496062992125984" top="0.35433070866141736" bottom="0.35433070866141736" header="0.31496062992125984" footer="0.31496062992125984"/>
  <pageSetup paperSize="9" scale="35" orientation="landscape" r:id="rId1"/>
  <colBreaks count="1" manualBreakCount="1">
    <brk id="28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93FEF-CFBE-48EA-A871-5C08933B5D56}">
  <dimension ref="A1:AD183"/>
  <sheetViews>
    <sheetView view="pageBreakPreview" topLeftCell="B3" zoomScale="70" zoomScaleNormal="60" zoomScaleSheetLayoutView="70" workbookViewId="0">
      <selection activeCell="E21" sqref="E21:E22"/>
    </sheetView>
  </sheetViews>
  <sheetFormatPr defaultColWidth="8.88671875" defaultRowHeight="19.8"/>
  <cols>
    <col min="1" max="1" width="8.109375" style="301" bestFit="1" customWidth="1"/>
    <col min="2" max="2" width="10.44140625" style="203" customWidth="1"/>
    <col min="3" max="3" width="10" style="232" bestFit="1" customWidth="1"/>
    <col min="4" max="4" width="14.109375" style="232" customWidth="1"/>
    <col min="5" max="5" width="32.6640625" style="232" bestFit="1" customWidth="1"/>
    <col min="6" max="6" width="24.33203125" style="232" bestFit="1" customWidth="1"/>
    <col min="7" max="7" width="24.6640625" style="203" bestFit="1" customWidth="1"/>
    <col min="8" max="8" width="14.33203125" style="228" customWidth="1"/>
    <col min="9" max="9" width="13.109375" style="232" customWidth="1"/>
    <col min="10" max="10" width="16.44140625" style="232" customWidth="1"/>
    <col min="11" max="11" width="9.33203125" style="232" customWidth="1"/>
    <col min="12" max="12" width="14.33203125" style="232" customWidth="1"/>
    <col min="13" max="13" width="12.6640625" style="232" customWidth="1"/>
    <col min="14" max="14" width="9" style="232" bestFit="1" customWidth="1"/>
    <col min="15" max="15" width="17.33203125" style="302" bestFit="1" customWidth="1"/>
    <col min="16" max="16" width="2.6640625" style="232" customWidth="1"/>
    <col min="17" max="17" width="12.33203125" style="232" bestFit="1" customWidth="1"/>
    <col min="18" max="18" width="9" style="232" bestFit="1" customWidth="1"/>
    <col min="19" max="19" width="15.109375" style="232" bestFit="1" customWidth="1"/>
    <col min="20" max="20" width="10" style="232" bestFit="1" customWidth="1"/>
    <col min="21" max="21" width="2.44140625" style="232" customWidth="1"/>
    <col min="22" max="22" width="4.33203125" style="187" bestFit="1" customWidth="1"/>
    <col min="23" max="23" width="26.44140625" style="187" bestFit="1" customWidth="1"/>
    <col min="24" max="24" width="19.109375" style="187" bestFit="1" customWidth="1"/>
    <col min="25" max="25" width="13.109375" style="187" bestFit="1" customWidth="1"/>
    <col min="26" max="26" width="8" style="187" customWidth="1"/>
    <col min="27" max="27" width="9" style="187" bestFit="1" customWidth="1"/>
    <col min="28" max="28" width="9.109375" style="187" bestFit="1" customWidth="1"/>
    <col min="29" max="16384" width="8.88671875" style="232"/>
  </cols>
  <sheetData>
    <row r="1" spans="1:30" s="2" customFormat="1" ht="37.950000000000003" customHeight="1">
      <c r="A1" s="422" t="s">
        <v>56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4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</row>
    <row r="2" spans="1:30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117" t="s">
        <v>4</v>
      </c>
      <c r="F2" s="27" t="s">
        <v>55</v>
      </c>
      <c r="G2" s="15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30" s="203" customFormat="1" ht="22.95" customHeight="1">
      <c r="A3" s="200">
        <v>1</v>
      </c>
      <c r="B3" s="249">
        <v>243734</v>
      </c>
      <c r="C3" s="59" t="s">
        <v>68</v>
      </c>
      <c r="D3" s="59" t="s">
        <v>2142</v>
      </c>
      <c r="E3" s="59" t="s">
        <v>2143</v>
      </c>
      <c r="F3" s="214" t="s">
        <v>2144</v>
      </c>
      <c r="G3" s="285" t="s">
        <v>1544</v>
      </c>
      <c r="H3" s="288" t="s">
        <v>71</v>
      </c>
      <c r="I3" s="59" t="s">
        <v>72</v>
      </c>
      <c r="J3" s="150">
        <v>299</v>
      </c>
      <c r="K3" s="150">
        <f t="shared" ref="K3" si="0">L3-J3</f>
        <v>20.930000000000007</v>
      </c>
      <c r="L3" s="150">
        <f t="shared" ref="L3" si="1">J3*1.07</f>
        <v>319.93</v>
      </c>
      <c r="M3" s="150">
        <v>319.93</v>
      </c>
      <c r="N3" s="181"/>
      <c r="O3" s="181" t="s">
        <v>23</v>
      </c>
      <c r="P3" s="207"/>
      <c r="Q3" s="279">
        <f t="shared" ref="Q3:Q51" si="2">J3*70/100</f>
        <v>209.3</v>
      </c>
      <c r="R3" s="279">
        <f t="shared" ref="R3:R9" si="3">Q3-(Q3*50/100)</f>
        <v>104.65</v>
      </c>
      <c r="S3" s="279">
        <f t="shared" ref="S3:S9" si="4">Q3-(Q3*80/100)</f>
        <v>41.860000000000014</v>
      </c>
      <c r="T3" s="279">
        <f t="shared" ref="T3:T9" si="5">Q3-(Q3*70/100)</f>
        <v>62.79000000000002</v>
      </c>
      <c r="V3" s="436" t="s">
        <v>20</v>
      </c>
      <c r="W3" s="436"/>
      <c r="X3" s="205">
        <f>SUM(Q171)</f>
        <v>41799.870000000046</v>
      </c>
      <c r="Y3" s="206"/>
      <c r="Z3" s="206"/>
      <c r="AA3" s="206"/>
      <c r="AB3" s="206"/>
    </row>
    <row r="4" spans="1:30" s="203" customFormat="1" ht="22.95" customHeight="1">
      <c r="A4" s="200">
        <v>2</v>
      </c>
      <c r="B4" s="249">
        <v>243745</v>
      </c>
      <c r="C4" s="59" t="s">
        <v>100</v>
      </c>
      <c r="D4" s="59" t="s">
        <v>2138</v>
      </c>
      <c r="E4" s="59" t="s">
        <v>2139</v>
      </c>
      <c r="F4" s="214" t="s">
        <v>2140</v>
      </c>
      <c r="G4" s="286" t="s">
        <v>103</v>
      </c>
      <c r="H4" s="288" t="s">
        <v>71</v>
      </c>
      <c r="I4" s="59" t="s">
        <v>104</v>
      </c>
      <c r="J4" s="244">
        <v>299</v>
      </c>
      <c r="K4" s="150">
        <f t="shared" ref="K4:K24" si="6">L4-J4</f>
        <v>20.930000000000007</v>
      </c>
      <c r="L4" s="150">
        <f t="shared" ref="L4:L24" si="7">J4*1.07</f>
        <v>319.93</v>
      </c>
      <c r="M4" s="244">
        <v>565.22</v>
      </c>
      <c r="N4" s="181"/>
      <c r="O4" s="250" t="s">
        <v>91</v>
      </c>
      <c r="P4" s="207"/>
      <c r="Q4" s="279">
        <f t="shared" si="2"/>
        <v>209.3</v>
      </c>
      <c r="R4" s="279">
        <f t="shared" si="3"/>
        <v>104.65</v>
      </c>
      <c r="S4" s="279">
        <f t="shared" si="4"/>
        <v>41.860000000000014</v>
      </c>
      <c r="T4" s="279">
        <f t="shared" si="5"/>
        <v>62.79000000000002</v>
      </c>
      <c r="V4" s="436" t="s">
        <v>21</v>
      </c>
      <c r="W4" s="436"/>
      <c r="X4" s="205">
        <f>SUM(R171)</f>
        <v>20899.935000000023</v>
      </c>
      <c r="Y4" s="206"/>
      <c r="Z4" s="206"/>
      <c r="AA4" s="206"/>
      <c r="AB4" s="206"/>
    </row>
    <row r="5" spans="1:30" s="203" customFormat="1" ht="22.95" customHeight="1">
      <c r="A5" s="200">
        <v>3</v>
      </c>
      <c r="B5" s="249">
        <v>243751</v>
      </c>
      <c r="C5" s="59" t="s">
        <v>95</v>
      </c>
      <c r="D5" s="59" t="s">
        <v>2020</v>
      </c>
      <c r="E5" s="59" t="s">
        <v>2021</v>
      </c>
      <c r="F5" s="214" t="s">
        <v>2022</v>
      </c>
      <c r="G5" s="286" t="s">
        <v>98</v>
      </c>
      <c r="H5" s="288" t="s">
        <v>71</v>
      </c>
      <c r="I5" s="181" t="s">
        <v>2023</v>
      </c>
      <c r="J5" s="244">
        <v>499</v>
      </c>
      <c r="K5" s="150">
        <f t="shared" si="6"/>
        <v>34.930000000000064</v>
      </c>
      <c r="L5" s="150">
        <f t="shared" si="7"/>
        <v>533.93000000000006</v>
      </c>
      <c r="M5" s="244">
        <v>836.5</v>
      </c>
      <c r="N5" s="181"/>
      <c r="O5" s="250" t="s">
        <v>91</v>
      </c>
      <c r="P5" s="207"/>
      <c r="Q5" s="279">
        <f t="shared" si="2"/>
        <v>349.3</v>
      </c>
      <c r="R5" s="279">
        <f t="shared" si="3"/>
        <v>174.65</v>
      </c>
      <c r="S5" s="279">
        <f t="shared" si="4"/>
        <v>69.860000000000014</v>
      </c>
      <c r="T5" s="279">
        <f t="shared" si="5"/>
        <v>104.79000000000002</v>
      </c>
      <c r="V5" s="430" t="s">
        <v>22</v>
      </c>
      <c r="W5" s="430"/>
      <c r="X5" s="208">
        <f>X4*25/100</f>
        <v>5224.9837500000058</v>
      </c>
      <c r="Y5" s="206"/>
      <c r="Z5" s="206"/>
      <c r="AA5" s="206"/>
      <c r="AB5" s="206"/>
    </row>
    <row r="6" spans="1:30" s="207" customFormat="1" ht="22.95" customHeight="1">
      <c r="A6" s="200">
        <v>4</v>
      </c>
      <c r="B6" s="249">
        <v>243752</v>
      </c>
      <c r="C6" s="59" t="s">
        <v>100</v>
      </c>
      <c r="D6" s="59" t="s">
        <v>2024</v>
      </c>
      <c r="E6" s="59" t="s">
        <v>2025</v>
      </c>
      <c r="F6" s="214" t="s">
        <v>2026</v>
      </c>
      <c r="G6" s="286" t="s">
        <v>103</v>
      </c>
      <c r="H6" s="288" t="s">
        <v>71</v>
      </c>
      <c r="I6" s="181" t="s">
        <v>104</v>
      </c>
      <c r="J6" s="244">
        <v>299</v>
      </c>
      <c r="K6" s="150">
        <f t="shared" si="6"/>
        <v>20.930000000000007</v>
      </c>
      <c r="L6" s="150">
        <f t="shared" si="7"/>
        <v>319.93</v>
      </c>
      <c r="M6" s="244">
        <v>490.57</v>
      </c>
      <c r="N6" s="181"/>
      <c r="O6" s="250" t="s">
        <v>91</v>
      </c>
      <c r="Q6" s="279">
        <f t="shared" si="2"/>
        <v>209.3</v>
      </c>
      <c r="R6" s="279">
        <f t="shared" si="3"/>
        <v>104.65</v>
      </c>
      <c r="S6" s="279">
        <f t="shared" si="4"/>
        <v>41.860000000000014</v>
      </c>
      <c r="T6" s="279">
        <f t="shared" si="5"/>
        <v>62.79000000000002</v>
      </c>
      <c r="U6" s="203"/>
      <c r="V6" s="430" t="s">
        <v>49</v>
      </c>
      <c r="W6" s="430"/>
      <c r="X6" s="208">
        <f>X4*25/100</f>
        <v>5224.9837500000058</v>
      </c>
      <c r="Y6" s="206"/>
      <c r="Z6" s="206"/>
      <c r="AA6" s="206"/>
      <c r="AB6" s="206"/>
    </row>
    <row r="7" spans="1:30" s="203" customFormat="1" ht="22.95" customHeight="1">
      <c r="A7" s="200">
        <v>5</v>
      </c>
      <c r="B7" s="249">
        <v>243758</v>
      </c>
      <c r="C7" s="59" t="s">
        <v>100</v>
      </c>
      <c r="D7" s="59" t="s">
        <v>2027</v>
      </c>
      <c r="E7" s="59" t="s">
        <v>2028</v>
      </c>
      <c r="F7" s="214" t="s">
        <v>2029</v>
      </c>
      <c r="G7" s="286" t="s">
        <v>103</v>
      </c>
      <c r="H7" s="288" t="s">
        <v>71</v>
      </c>
      <c r="I7" s="181" t="s">
        <v>104</v>
      </c>
      <c r="J7" s="244">
        <v>299</v>
      </c>
      <c r="K7" s="150">
        <f t="shared" si="6"/>
        <v>20.930000000000007</v>
      </c>
      <c r="L7" s="150">
        <f t="shared" si="7"/>
        <v>319.93</v>
      </c>
      <c r="M7" s="244">
        <v>533.58000000000004</v>
      </c>
      <c r="N7" s="181"/>
      <c r="O7" s="250" t="s">
        <v>91</v>
      </c>
      <c r="P7" s="207"/>
      <c r="Q7" s="279">
        <f t="shared" si="2"/>
        <v>209.3</v>
      </c>
      <c r="R7" s="279">
        <f t="shared" si="3"/>
        <v>104.65</v>
      </c>
      <c r="S7" s="279">
        <f t="shared" si="4"/>
        <v>41.860000000000014</v>
      </c>
      <c r="T7" s="279">
        <f t="shared" si="5"/>
        <v>62.79000000000002</v>
      </c>
      <c r="V7" s="430" t="s">
        <v>23</v>
      </c>
      <c r="W7" s="430"/>
      <c r="X7" s="208">
        <f>X4*25/100</f>
        <v>5224.9837500000058</v>
      </c>
      <c r="Y7" s="206"/>
      <c r="Z7" s="206"/>
      <c r="AA7" s="206"/>
      <c r="AB7" s="206"/>
    </row>
    <row r="8" spans="1:30" s="203" customFormat="1" ht="22.95" customHeight="1">
      <c r="A8" s="200">
        <v>6</v>
      </c>
      <c r="B8" s="249">
        <v>243763</v>
      </c>
      <c r="C8" s="59" t="s">
        <v>100</v>
      </c>
      <c r="D8" s="59" t="s">
        <v>2030</v>
      </c>
      <c r="E8" s="59" t="s">
        <v>2031</v>
      </c>
      <c r="F8" s="214" t="s">
        <v>2032</v>
      </c>
      <c r="G8" s="286" t="s">
        <v>103</v>
      </c>
      <c r="H8" s="288" t="s">
        <v>71</v>
      </c>
      <c r="I8" s="181" t="s">
        <v>104</v>
      </c>
      <c r="J8" s="244">
        <v>299</v>
      </c>
      <c r="K8" s="150">
        <f t="shared" si="6"/>
        <v>20.930000000000007</v>
      </c>
      <c r="L8" s="150">
        <f t="shared" si="7"/>
        <v>319.93</v>
      </c>
      <c r="M8" s="244">
        <v>427</v>
      </c>
      <c r="N8" s="181"/>
      <c r="O8" s="181" t="s">
        <v>22</v>
      </c>
      <c r="P8" s="207"/>
      <c r="Q8" s="279">
        <f t="shared" si="2"/>
        <v>209.3</v>
      </c>
      <c r="R8" s="279">
        <f t="shared" si="3"/>
        <v>104.65</v>
      </c>
      <c r="S8" s="279">
        <f t="shared" si="4"/>
        <v>41.860000000000014</v>
      </c>
      <c r="T8" s="279">
        <f t="shared" si="5"/>
        <v>62.79000000000002</v>
      </c>
      <c r="V8" s="430" t="s">
        <v>24</v>
      </c>
      <c r="W8" s="430"/>
      <c r="X8" s="208">
        <f>X4*20/100</f>
        <v>4179.9870000000046</v>
      </c>
      <c r="Y8" s="206"/>
      <c r="Z8" s="206"/>
      <c r="AA8" s="206"/>
      <c r="AB8" s="206"/>
    </row>
    <row r="9" spans="1:30" s="203" customFormat="1" ht="22.95" customHeight="1">
      <c r="A9" s="200">
        <v>7</v>
      </c>
      <c r="B9" s="249">
        <v>243768</v>
      </c>
      <c r="C9" s="59" t="s">
        <v>82</v>
      </c>
      <c r="D9" s="59" t="s">
        <v>2033</v>
      </c>
      <c r="E9" s="59" t="s">
        <v>2034</v>
      </c>
      <c r="F9" s="214" t="s">
        <v>2035</v>
      </c>
      <c r="G9" s="285" t="s">
        <v>85</v>
      </c>
      <c r="H9" s="288" t="s">
        <v>86</v>
      </c>
      <c r="I9" s="150" t="s">
        <v>2036</v>
      </c>
      <c r="J9" s="150">
        <v>399</v>
      </c>
      <c r="K9" s="150">
        <f t="shared" si="6"/>
        <v>27.930000000000007</v>
      </c>
      <c r="L9" s="150">
        <f t="shared" si="7"/>
        <v>426.93</v>
      </c>
      <c r="M9" s="150">
        <v>427</v>
      </c>
      <c r="N9" s="181"/>
      <c r="O9" s="181" t="s">
        <v>1953</v>
      </c>
      <c r="P9" s="207"/>
      <c r="Q9" s="279">
        <f t="shared" si="2"/>
        <v>279.3</v>
      </c>
      <c r="R9" s="279">
        <f t="shared" si="3"/>
        <v>139.65</v>
      </c>
      <c r="S9" s="279">
        <f t="shared" si="4"/>
        <v>55.860000000000014</v>
      </c>
      <c r="T9" s="279">
        <f t="shared" si="5"/>
        <v>83.79000000000002</v>
      </c>
      <c r="V9" s="430" t="s">
        <v>25</v>
      </c>
      <c r="W9" s="430"/>
      <c r="X9" s="208">
        <f>X4*5/100</f>
        <v>1044.9967500000012</v>
      </c>
      <c r="Y9" s="206"/>
      <c r="Z9" s="206"/>
      <c r="AA9" s="206"/>
      <c r="AB9" s="206"/>
    </row>
    <row r="10" spans="1:30" s="203" customFormat="1" ht="22.95" customHeight="1">
      <c r="A10" s="200">
        <v>8</v>
      </c>
      <c r="B10" s="249">
        <v>243769</v>
      </c>
      <c r="C10" s="59" t="s">
        <v>82</v>
      </c>
      <c r="D10" s="59" t="s">
        <v>2410</v>
      </c>
      <c r="E10" s="59" t="s">
        <v>2398</v>
      </c>
      <c r="F10" s="214" t="s">
        <v>2404</v>
      </c>
      <c r="G10" s="285" t="s">
        <v>1960</v>
      </c>
      <c r="H10" s="288" t="s">
        <v>71</v>
      </c>
      <c r="I10" s="150" t="s">
        <v>99</v>
      </c>
      <c r="J10" s="150">
        <v>499</v>
      </c>
      <c r="K10" s="150">
        <f t="shared" si="6"/>
        <v>34.930000000000064</v>
      </c>
      <c r="L10" s="150">
        <f t="shared" si="7"/>
        <v>533.93000000000006</v>
      </c>
      <c r="M10" s="150">
        <v>534</v>
      </c>
      <c r="N10" s="181"/>
      <c r="O10" s="250" t="s">
        <v>23</v>
      </c>
      <c r="P10" s="207"/>
      <c r="Q10" s="279">
        <f t="shared" si="2"/>
        <v>349.3</v>
      </c>
      <c r="R10" s="279">
        <f t="shared" ref="R10:R37" si="8">Q10-(Q10*50/100)</f>
        <v>174.65</v>
      </c>
      <c r="S10" s="279">
        <f t="shared" ref="S10:S37" si="9">Q10-(Q10*80/100)</f>
        <v>69.860000000000014</v>
      </c>
      <c r="T10" s="279">
        <f t="shared" ref="T10:T37" si="10">Q10-(Q10*70/100)</f>
        <v>104.79000000000002</v>
      </c>
      <c r="V10" s="436" t="s">
        <v>26</v>
      </c>
      <c r="W10" s="436"/>
      <c r="X10" s="205">
        <f>SUM(S171)</f>
        <v>8359.9739999999856</v>
      </c>
      <c r="Y10" s="206"/>
      <c r="Z10" s="206"/>
      <c r="AA10" s="206"/>
      <c r="AB10" s="206"/>
    </row>
    <row r="11" spans="1:30" s="203" customFormat="1" ht="22.95" customHeight="1">
      <c r="A11" s="200">
        <v>9</v>
      </c>
      <c r="B11" s="249">
        <v>243769</v>
      </c>
      <c r="C11" s="59" t="s">
        <v>100</v>
      </c>
      <c r="D11" s="59" t="s">
        <v>2037</v>
      </c>
      <c r="E11" s="59" t="s">
        <v>2038</v>
      </c>
      <c r="F11" s="214" t="s">
        <v>2039</v>
      </c>
      <c r="G11" s="285" t="s">
        <v>103</v>
      </c>
      <c r="H11" s="291" t="s">
        <v>71</v>
      </c>
      <c r="I11" s="150" t="s">
        <v>77</v>
      </c>
      <c r="J11" s="150">
        <v>399</v>
      </c>
      <c r="K11" s="150">
        <f t="shared" si="6"/>
        <v>27.930000000000007</v>
      </c>
      <c r="L11" s="150">
        <f t="shared" si="7"/>
        <v>426.93</v>
      </c>
      <c r="M11" s="150">
        <v>426.93</v>
      </c>
      <c r="N11" s="181"/>
      <c r="O11" s="250" t="s">
        <v>110</v>
      </c>
      <c r="P11" s="207"/>
      <c r="Q11" s="279">
        <f t="shared" si="2"/>
        <v>279.3</v>
      </c>
      <c r="R11" s="279">
        <f t="shared" si="8"/>
        <v>139.65</v>
      </c>
      <c r="S11" s="279">
        <f t="shared" si="9"/>
        <v>55.860000000000014</v>
      </c>
      <c r="T11" s="279">
        <f t="shared" si="10"/>
        <v>83.79000000000002</v>
      </c>
      <c r="V11" s="430" t="s">
        <v>27</v>
      </c>
      <c r="W11" s="430"/>
      <c r="X11" s="208">
        <f>SUM(X10)</f>
        <v>8359.9739999999856</v>
      </c>
      <c r="Y11" s="206"/>
      <c r="Z11" s="206"/>
      <c r="AA11" s="206"/>
      <c r="AB11" s="206"/>
    </row>
    <row r="12" spans="1:30" s="203" customFormat="1" ht="22.95" customHeight="1">
      <c r="A12" s="200">
        <v>10</v>
      </c>
      <c r="B12" s="249">
        <v>243769</v>
      </c>
      <c r="C12" s="59" t="s">
        <v>100</v>
      </c>
      <c r="D12" s="285" t="s">
        <v>2040</v>
      </c>
      <c r="E12" s="59" t="s">
        <v>2041</v>
      </c>
      <c r="F12" s="214" t="s">
        <v>2042</v>
      </c>
      <c r="G12" s="285" t="s">
        <v>103</v>
      </c>
      <c r="H12" s="291" t="s">
        <v>71</v>
      </c>
      <c r="I12" s="150" t="s">
        <v>104</v>
      </c>
      <c r="J12" s="150">
        <v>299</v>
      </c>
      <c r="K12" s="150">
        <f t="shared" si="6"/>
        <v>20.930000000000007</v>
      </c>
      <c r="L12" s="150">
        <f t="shared" si="7"/>
        <v>319.93</v>
      </c>
      <c r="M12" s="150">
        <v>320</v>
      </c>
      <c r="N12" s="181"/>
      <c r="O12" s="250" t="s">
        <v>110</v>
      </c>
      <c r="P12" s="207"/>
      <c r="Q12" s="279">
        <f t="shared" si="2"/>
        <v>209.3</v>
      </c>
      <c r="R12" s="279">
        <f t="shared" si="8"/>
        <v>104.65</v>
      </c>
      <c r="S12" s="279">
        <f t="shared" si="9"/>
        <v>41.860000000000014</v>
      </c>
      <c r="T12" s="279">
        <f t="shared" si="10"/>
        <v>62.79000000000002</v>
      </c>
      <c r="V12" s="436" t="s">
        <v>28</v>
      </c>
      <c r="W12" s="436"/>
      <c r="X12" s="205">
        <f>SUM(T171)</f>
        <v>12539.961000000047</v>
      </c>
      <c r="Y12" s="206"/>
      <c r="Z12" s="206"/>
      <c r="AA12" s="206"/>
      <c r="AB12" s="206"/>
    </row>
    <row r="13" spans="1:30" s="203" customFormat="1" ht="22.95" customHeight="1">
      <c r="A13" s="200">
        <v>11</v>
      </c>
      <c r="B13" s="249">
        <v>243770</v>
      </c>
      <c r="C13" s="59" t="s">
        <v>100</v>
      </c>
      <c r="D13" s="286" t="s">
        <v>2043</v>
      </c>
      <c r="E13" s="287" t="s">
        <v>2044</v>
      </c>
      <c r="F13" s="214" t="s">
        <v>2045</v>
      </c>
      <c r="G13" s="286" t="s">
        <v>103</v>
      </c>
      <c r="H13" s="249" t="s">
        <v>71</v>
      </c>
      <c r="I13" s="244" t="s">
        <v>72</v>
      </c>
      <c r="J13" s="244">
        <v>299</v>
      </c>
      <c r="K13" s="150">
        <f t="shared" si="6"/>
        <v>20.930000000000007</v>
      </c>
      <c r="L13" s="150">
        <f t="shared" si="7"/>
        <v>319.93</v>
      </c>
      <c r="M13" s="209">
        <v>319.93</v>
      </c>
      <c r="N13" s="181"/>
      <c r="O13" s="181" t="s">
        <v>23</v>
      </c>
      <c r="P13" s="207"/>
      <c r="Q13" s="279">
        <f t="shared" si="2"/>
        <v>209.3</v>
      </c>
      <c r="R13" s="279">
        <f t="shared" si="8"/>
        <v>104.65</v>
      </c>
      <c r="S13" s="279">
        <f t="shared" si="9"/>
        <v>41.860000000000014</v>
      </c>
      <c r="T13" s="279">
        <f t="shared" si="10"/>
        <v>62.79000000000002</v>
      </c>
      <c r="U13" s="207"/>
      <c r="V13" s="430" t="s">
        <v>22</v>
      </c>
      <c r="W13" s="430"/>
      <c r="X13" s="209">
        <f>SUM(T8,T105,T119,T141)</f>
        <v>272.16000000000008</v>
      </c>
      <c r="Y13" s="206"/>
      <c r="Z13" s="206"/>
      <c r="AA13" s="206"/>
      <c r="AB13" s="206"/>
    </row>
    <row r="14" spans="1:30" s="207" customFormat="1" ht="22.95" customHeight="1">
      <c r="A14" s="200">
        <v>12</v>
      </c>
      <c r="B14" s="249">
        <v>243770</v>
      </c>
      <c r="C14" s="181" t="s">
        <v>68</v>
      </c>
      <c r="D14" s="286" t="s">
        <v>2046</v>
      </c>
      <c r="E14" s="287" t="s">
        <v>2047</v>
      </c>
      <c r="F14" s="214" t="s">
        <v>2048</v>
      </c>
      <c r="G14" s="286" t="s">
        <v>116</v>
      </c>
      <c r="H14" s="249" t="s">
        <v>86</v>
      </c>
      <c r="I14" s="244" t="s">
        <v>2049</v>
      </c>
      <c r="J14" s="244">
        <v>327.10000000000002</v>
      </c>
      <c r="K14" s="150">
        <f t="shared" si="6"/>
        <v>22.897000000000048</v>
      </c>
      <c r="L14" s="150">
        <f t="shared" si="7"/>
        <v>349.99700000000007</v>
      </c>
      <c r="M14" s="209">
        <v>350</v>
      </c>
      <c r="N14" s="181"/>
      <c r="O14" s="181" t="s">
        <v>2145</v>
      </c>
      <c r="Q14" s="279">
        <f t="shared" si="2"/>
        <v>228.97</v>
      </c>
      <c r="R14" s="279">
        <f t="shared" si="8"/>
        <v>114.485</v>
      </c>
      <c r="S14" s="279">
        <f t="shared" si="9"/>
        <v>45.794000000000011</v>
      </c>
      <c r="T14" s="279">
        <f t="shared" si="10"/>
        <v>68.691000000000003</v>
      </c>
      <c r="U14" s="203"/>
      <c r="V14" s="430" t="s">
        <v>23</v>
      </c>
      <c r="W14" s="430"/>
      <c r="X14" s="209">
        <f>SUM(T3,T10,T13,T17,T19,T20,T22:T23,T25,T31,T43,T44,T45:T45,T50,T55:T57,T62,T65,T68,T72,T78:T79,T81,T83,T91:T92,T94,T98,T100:T101,T104,T106,T110,T112,T115,T125:T127,T129,T132,T134,T144,T150,T163,T165,T169)</f>
        <v>3707.1299999999987</v>
      </c>
      <c r="Y14" s="206"/>
      <c r="Z14" s="206"/>
      <c r="AA14" s="206"/>
      <c r="AB14" s="206"/>
    </row>
    <row r="15" spans="1:30" s="203" customFormat="1" ht="22.95" customHeight="1">
      <c r="A15" s="200">
        <v>13</v>
      </c>
      <c r="B15" s="249">
        <v>243770</v>
      </c>
      <c r="C15" s="59" t="s">
        <v>100</v>
      </c>
      <c r="D15" s="286" t="s">
        <v>2050</v>
      </c>
      <c r="E15" s="287" t="s">
        <v>2051</v>
      </c>
      <c r="F15" s="214" t="s">
        <v>2052</v>
      </c>
      <c r="G15" s="181" t="s">
        <v>103</v>
      </c>
      <c r="H15" s="249" t="s">
        <v>71</v>
      </c>
      <c r="I15" s="244" t="s">
        <v>77</v>
      </c>
      <c r="J15" s="244">
        <v>399</v>
      </c>
      <c r="K15" s="150">
        <f t="shared" si="6"/>
        <v>27.930000000000007</v>
      </c>
      <c r="L15" s="150">
        <f t="shared" si="7"/>
        <v>426.93</v>
      </c>
      <c r="M15" s="209">
        <v>426.93</v>
      </c>
      <c r="N15" s="181"/>
      <c r="O15" s="181" t="s">
        <v>110</v>
      </c>
      <c r="P15" s="207"/>
      <c r="Q15" s="279">
        <f t="shared" si="2"/>
        <v>279.3</v>
      </c>
      <c r="R15" s="279">
        <f t="shared" si="8"/>
        <v>139.65</v>
      </c>
      <c r="S15" s="279">
        <f t="shared" si="9"/>
        <v>55.860000000000014</v>
      </c>
      <c r="T15" s="279">
        <f t="shared" si="10"/>
        <v>83.79000000000002</v>
      </c>
      <c r="V15" s="430" t="s">
        <v>24</v>
      </c>
      <c r="W15" s="430"/>
      <c r="X15" s="209">
        <f>SUM(T11:T12,T15:T16,T21,T28:T29,T33,T40,T51:T53,T61,T66,T69:T71,T75,T80,T82,T84:T88,T95,T97,T103,T114,T116,T118,T121,T128,T135:T136,T138,T143,T146:T147,T157,T159:T160,T164,T166:T168)</f>
        <v>3508.0499999999988</v>
      </c>
      <c r="Y15" s="206"/>
      <c r="Z15" s="206"/>
      <c r="AA15" s="206"/>
      <c r="AB15" s="206"/>
    </row>
    <row r="16" spans="1:30" s="203" customFormat="1" ht="22.95" customHeight="1">
      <c r="A16" s="200">
        <v>14</v>
      </c>
      <c r="B16" s="249">
        <v>243770</v>
      </c>
      <c r="C16" s="181" t="s">
        <v>100</v>
      </c>
      <c r="D16" s="286" t="s">
        <v>2053</v>
      </c>
      <c r="E16" s="287" t="s">
        <v>2054</v>
      </c>
      <c r="F16" s="214" t="s">
        <v>2055</v>
      </c>
      <c r="G16" s="181" t="s">
        <v>103</v>
      </c>
      <c r="H16" s="249" t="s">
        <v>71</v>
      </c>
      <c r="I16" s="244" t="s">
        <v>104</v>
      </c>
      <c r="J16" s="244">
        <v>299</v>
      </c>
      <c r="K16" s="150">
        <f t="shared" si="6"/>
        <v>20.930000000000007</v>
      </c>
      <c r="L16" s="150">
        <f t="shared" si="7"/>
        <v>319.93</v>
      </c>
      <c r="M16" s="209">
        <v>319.93</v>
      </c>
      <c r="N16" s="181"/>
      <c r="O16" s="181" t="s">
        <v>110</v>
      </c>
      <c r="P16" s="207"/>
      <c r="Q16" s="279">
        <f t="shared" si="2"/>
        <v>209.3</v>
      </c>
      <c r="R16" s="279">
        <f t="shared" si="8"/>
        <v>104.65</v>
      </c>
      <c r="S16" s="279">
        <f t="shared" si="9"/>
        <v>41.860000000000014</v>
      </c>
      <c r="T16" s="279">
        <f t="shared" si="10"/>
        <v>62.79000000000002</v>
      </c>
      <c r="V16" s="430" t="s">
        <v>25</v>
      </c>
      <c r="W16" s="430"/>
      <c r="X16" s="209">
        <f>SUM(T60,T73,T96,T108:T109,T124,T161)</f>
        <v>439.9500000000001</v>
      </c>
      <c r="Y16" s="206"/>
      <c r="Z16" s="206"/>
      <c r="AA16" s="206"/>
      <c r="AB16" s="206"/>
    </row>
    <row r="17" spans="1:28" s="203" customFormat="1" ht="22.95" customHeight="1">
      <c r="A17" s="200">
        <v>15</v>
      </c>
      <c r="B17" s="249">
        <v>243770</v>
      </c>
      <c r="C17" s="181" t="s">
        <v>100</v>
      </c>
      <c r="D17" s="286" t="s">
        <v>2056</v>
      </c>
      <c r="E17" s="287" t="s">
        <v>2057</v>
      </c>
      <c r="F17" s="214" t="s">
        <v>2058</v>
      </c>
      <c r="G17" s="181" t="s">
        <v>103</v>
      </c>
      <c r="H17" s="249" t="s">
        <v>71</v>
      </c>
      <c r="I17" s="150" t="s">
        <v>99</v>
      </c>
      <c r="J17" s="244">
        <v>399</v>
      </c>
      <c r="K17" s="150">
        <f t="shared" si="6"/>
        <v>27.930000000000007</v>
      </c>
      <c r="L17" s="150">
        <f t="shared" si="7"/>
        <v>426.93</v>
      </c>
      <c r="M17" s="209">
        <v>640.92999999999995</v>
      </c>
      <c r="N17" s="181"/>
      <c r="O17" s="181" t="s">
        <v>23</v>
      </c>
      <c r="P17" s="207"/>
      <c r="Q17" s="279">
        <f t="shared" si="2"/>
        <v>279.3</v>
      </c>
      <c r="R17" s="279">
        <f t="shared" si="8"/>
        <v>139.65</v>
      </c>
      <c r="S17" s="279">
        <f t="shared" si="9"/>
        <v>55.860000000000014</v>
      </c>
      <c r="T17" s="279">
        <f t="shared" si="10"/>
        <v>83.79000000000002</v>
      </c>
      <c r="V17" s="430" t="s">
        <v>27</v>
      </c>
      <c r="W17" s="430"/>
      <c r="X17" s="209">
        <f>SUM(T4:T7,T18,T24,T26:T27,T30,T32,T34:T39,T41:T42,T46:T49,T54,T58:T59,T63:T64,T67,T74,T76:T77,T89:T90,T93,T99,T102,T107,T111,T113,T117,T120,T122,T130:T131,T133,T137,T139:T140,T142,T145,T148:T149,T151,T152:T156,T158,T162)</f>
        <v>4376.3999999999987</v>
      </c>
      <c r="Y17" s="206"/>
      <c r="Z17" s="206"/>
      <c r="AA17" s="206"/>
      <c r="AB17" s="206"/>
    </row>
    <row r="18" spans="1:28" s="203" customFormat="1" ht="22.95" customHeight="1">
      <c r="A18" s="200">
        <v>16</v>
      </c>
      <c r="B18" s="249">
        <v>243771</v>
      </c>
      <c r="C18" s="181" t="s">
        <v>2059</v>
      </c>
      <c r="D18" s="286" t="s">
        <v>2060</v>
      </c>
      <c r="E18" s="287" t="s">
        <v>2061</v>
      </c>
      <c r="F18" s="214" t="s">
        <v>2062</v>
      </c>
      <c r="G18" s="292" t="s">
        <v>2146</v>
      </c>
      <c r="H18" s="249" t="s">
        <v>71</v>
      </c>
      <c r="I18" s="244" t="s">
        <v>77</v>
      </c>
      <c r="J18" s="244">
        <v>399</v>
      </c>
      <c r="K18" s="150">
        <f t="shared" si="6"/>
        <v>27.930000000000007</v>
      </c>
      <c r="L18" s="150">
        <f t="shared" si="7"/>
        <v>426.93</v>
      </c>
      <c r="M18" s="209">
        <v>426.93</v>
      </c>
      <c r="N18" s="181"/>
      <c r="O18" s="181" t="s">
        <v>91</v>
      </c>
      <c r="P18" s="207"/>
      <c r="Q18" s="279">
        <f t="shared" si="2"/>
        <v>279.3</v>
      </c>
      <c r="R18" s="279">
        <f t="shared" si="8"/>
        <v>139.65</v>
      </c>
      <c r="S18" s="279">
        <f t="shared" si="9"/>
        <v>55.860000000000014</v>
      </c>
      <c r="T18" s="279">
        <f t="shared" si="10"/>
        <v>83.79000000000002</v>
      </c>
      <c r="V18" s="441" t="s">
        <v>19</v>
      </c>
      <c r="W18" s="442"/>
      <c r="X18" s="209"/>
      <c r="Y18" s="206"/>
      <c r="Z18" s="206"/>
      <c r="AA18" s="206"/>
      <c r="AB18" s="206"/>
    </row>
    <row r="19" spans="1:28" s="203" customFormat="1" ht="22.95" customHeight="1">
      <c r="A19" s="200">
        <v>17</v>
      </c>
      <c r="B19" s="249">
        <v>243771</v>
      </c>
      <c r="C19" s="181" t="s">
        <v>82</v>
      </c>
      <c r="D19" s="286" t="s">
        <v>2411</v>
      </c>
      <c r="E19" s="287" t="s">
        <v>2399</v>
      </c>
      <c r="F19" s="214" t="s">
        <v>2405</v>
      </c>
      <c r="G19" s="181" t="s">
        <v>502</v>
      </c>
      <c r="H19" s="249" t="s">
        <v>86</v>
      </c>
      <c r="I19" s="244" t="s">
        <v>2036</v>
      </c>
      <c r="J19" s="244">
        <v>399</v>
      </c>
      <c r="K19" s="150">
        <f t="shared" si="6"/>
        <v>27.930000000000007</v>
      </c>
      <c r="L19" s="150">
        <f t="shared" si="7"/>
        <v>426.93</v>
      </c>
      <c r="M19" s="209">
        <v>426.93</v>
      </c>
      <c r="N19" s="181"/>
      <c r="O19" s="181" t="s">
        <v>23</v>
      </c>
      <c r="P19" s="207"/>
      <c r="Q19" s="279">
        <f t="shared" si="2"/>
        <v>279.3</v>
      </c>
      <c r="R19" s="279">
        <f t="shared" si="8"/>
        <v>139.65</v>
      </c>
      <c r="S19" s="279">
        <f t="shared" si="9"/>
        <v>55.860000000000014</v>
      </c>
      <c r="T19" s="279">
        <f t="shared" si="10"/>
        <v>83.79000000000002</v>
      </c>
      <c r="V19" s="439" t="s">
        <v>52</v>
      </c>
      <c r="W19" s="440"/>
      <c r="X19" s="209">
        <f>SUM(T123)</f>
        <v>83.79000000000002</v>
      </c>
      <c r="Y19" s="206"/>
      <c r="Z19" s="206"/>
      <c r="AA19" s="206"/>
      <c r="AB19" s="206"/>
    </row>
    <row r="20" spans="1:28" s="203" customFormat="1" ht="22.95" customHeight="1">
      <c r="A20" s="200">
        <v>18</v>
      </c>
      <c r="B20" s="249">
        <v>243773</v>
      </c>
      <c r="C20" s="181" t="s">
        <v>2059</v>
      </c>
      <c r="D20" s="286" t="s">
        <v>2063</v>
      </c>
      <c r="E20" s="287" t="s">
        <v>2064</v>
      </c>
      <c r="F20" s="214" t="s">
        <v>2065</v>
      </c>
      <c r="G20" s="181" t="s">
        <v>2147</v>
      </c>
      <c r="H20" s="249" t="s">
        <v>71</v>
      </c>
      <c r="I20" s="244" t="s">
        <v>77</v>
      </c>
      <c r="J20" s="244">
        <v>399</v>
      </c>
      <c r="K20" s="150">
        <f t="shared" si="6"/>
        <v>27.930000000000007</v>
      </c>
      <c r="L20" s="150">
        <f t="shared" si="7"/>
        <v>426.93</v>
      </c>
      <c r="M20" s="209">
        <v>427</v>
      </c>
      <c r="N20" s="181"/>
      <c r="O20" s="181" t="s">
        <v>23</v>
      </c>
      <c r="P20" s="207"/>
      <c r="Q20" s="279">
        <f t="shared" si="2"/>
        <v>279.3</v>
      </c>
      <c r="R20" s="279">
        <f t="shared" si="8"/>
        <v>139.65</v>
      </c>
      <c r="S20" s="279">
        <f t="shared" si="9"/>
        <v>55.860000000000014</v>
      </c>
      <c r="T20" s="279">
        <f t="shared" si="10"/>
        <v>83.79000000000002</v>
      </c>
      <c r="V20" s="439" t="s">
        <v>1953</v>
      </c>
      <c r="W20" s="440"/>
      <c r="X20" s="209">
        <f>SUM(T9)</f>
        <v>83.79000000000002</v>
      </c>
      <c r="Y20" s="206"/>
      <c r="Z20" s="206"/>
      <c r="AA20" s="206"/>
      <c r="AB20" s="206"/>
    </row>
    <row r="21" spans="1:28" s="203" customFormat="1" ht="22.95" customHeight="1">
      <c r="A21" s="200">
        <v>19</v>
      </c>
      <c r="B21" s="249">
        <v>243773</v>
      </c>
      <c r="C21" s="59" t="s">
        <v>100</v>
      </c>
      <c r="D21" s="286" t="s">
        <v>2066</v>
      </c>
      <c r="E21" s="287" t="s">
        <v>2067</v>
      </c>
      <c r="F21" s="214" t="s">
        <v>2068</v>
      </c>
      <c r="G21" s="181" t="s">
        <v>103</v>
      </c>
      <c r="H21" s="249" t="s">
        <v>71</v>
      </c>
      <c r="I21" s="244" t="s">
        <v>99</v>
      </c>
      <c r="J21" s="244">
        <v>399</v>
      </c>
      <c r="K21" s="150">
        <f t="shared" si="6"/>
        <v>27.930000000000007</v>
      </c>
      <c r="L21" s="150">
        <f t="shared" si="7"/>
        <v>426.93</v>
      </c>
      <c r="M21" s="209">
        <v>426.93</v>
      </c>
      <c r="N21" s="181"/>
      <c r="O21" s="181" t="s">
        <v>110</v>
      </c>
      <c r="P21" s="207"/>
      <c r="Q21" s="279">
        <f t="shared" si="2"/>
        <v>279.3</v>
      </c>
      <c r="R21" s="279">
        <f t="shared" si="8"/>
        <v>139.65</v>
      </c>
      <c r="S21" s="279">
        <f t="shared" si="9"/>
        <v>55.860000000000014</v>
      </c>
      <c r="T21" s="279">
        <f t="shared" si="10"/>
        <v>83.79000000000002</v>
      </c>
      <c r="V21" s="441" t="s">
        <v>1965</v>
      </c>
      <c r="W21" s="442"/>
      <c r="X21" s="209">
        <f>SUM(T14)</f>
        <v>68.691000000000003</v>
      </c>
      <c r="Y21" s="206"/>
      <c r="Z21" s="206"/>
      <c r="AA21" s="206"/>
      <c r="AB21" s="206"/>
    </row>
    <row r="22" spans="1:28" s="203" customFormat="1" ht="22.95" customHeight="1">
      <c r="A22" s="200">
        <v>20</v>
      </c>
      <c r="B22" s="249">
        <v>243773</v>
      </c>
      <c r="C22" s="59" t="s">
        <v>100</v>
      </c>
      <c r="D22" s="286" t="s">
        <v>2069</v>
      </c>
      <c r="E22" s="287" t="s">
        <v>2070</v>
      </c>
      <c r="F22" s="214" t="s">
        <v>2071</v>
      </c>
      <c r="G22" s="181" t="s">
        <v>103</v>
      </c>
      <c r="H22" s="249" t="s">
        <v>71</v>
      </c>
      <c r="I22" s="244" t="s">
        <v>72</v>
      </c>
      <c r="J22" s="244">
        <v>299</v>
      </c>
      <c r="K22" s="150">
        <f t="shared" si="6"/>
        <v>20.930000000000007</v>
      </c>
      <c r="L22" s="150">
        <f t="shared" si="7"/>
        <v>319.93</v>
      </c>
      <c r="M22" s="209">
        <v>319.93</v>
      </c>
      <c r="N22" s="181"/>
      <c r="O22" s="181" t="s">
        <v>23</v>
      </c>
      <c r="P22" s="207"/>
      <c r="Q22" s="279">
        <f t="shared" si="2"/>
        <v>209.3</v>
      </c>
      <c r="R22" s="279">
        <f t="shared" si="8"/>
        <v>104.65</v>
      </c>
      <c r="S22" s="279">
        <f t="shared" si="9"/>
        <v>41.860000000000014</v>
      </c>
      <c r="T22" s="279">
        <f t="shared" si="10"/>
        <v>62.79000000000002</v>
      </c>
      <c r="U22" s="207"/>
      <c r="V22" s="206"/>
      <c r="W22" s="206"/>
      <c r="X22" s="206"/>
      <c r="Y22" s="206"/>
      <c r="Z22" s="206"/>
      <c r="AA22" s="206"/>
      <c r="AB22" s="206"/>
    </row>
    <row r="23" spans="1:28" s="207" customFormat="1" ht="22.95" customHeight="1">
      <c r="A23" s="200">
        <v>21</v>
      </c>
      <c r="B23" s="249">
        <v>243773</v>
      </c>
      <c r="C23" s="59" t="s">
        <v>100</v>
      </c>
      <c r="D23" s="286" t="s">
        <v>2072</v>
      </c>
      <c r="E23" s="287" t="s">
        <v>2073</v>
      </c>
      <c r="F23" s="214" t="s">
        <v>2074</v>
      </c>
      <c r="G23" s="181" t="s">
        <v>103</v>
      </c>
      <c r="H23" s="249" t="s">
        <v>71</v>
      </c>
      <c r="I23" s="244" t="s">
        <v>72</v>
      </c>
      <c r="J23" s="244">
        <v>299</v>
      </c>
      <c r="K23" s="150">
        <f t="shared" si="6"/>
        <v>20.930000000000007</v>
      </c>
      <c r="L23" s="150">
        <f t="shared" si="7"/>
        <v>319.93</v>
      </c>
      <c r="M23" s="209">
        <v>319.93</v>
      </c>
      <c r="N23" s="181"/>
      <c r="O23" s="181" t="s">
        <v>23</v>
      </c>
      <c r="Q23" s="279">
        <f t="shared" si="2"/>
        <v>209.3</v>
      </c>
      <c r="R23" s="279">
        <f t="shared" si="8"/>
        <v>104.65</v>
      </c>
      <c r="S23" s="279">
        <f t="shared" si="9"/>
        <v>41.860000000000014</v>
      </c>
      <c r="T23" s="279">
        <f t="shared" si="10"/>
        <v>62.79000000000002</v>
      </c>
      <c r="U23" s="203"/>
      <c r="V23" s="433" t="s">
        <v>29</v>
      </c>
      <c r="W23" s="433"/>
      <c r="X23" s="433"/>
      <c r="Y23" s="433"/>
      <c r="Z23" s="433"/>
      <c r="AA23" s="433"/>
      <c r="AB23" s="433"/>
    </row>
    <row r="24" spans="1:28" s="203" customFormat="1" ht="22.95" customHeight="1">
      <c r="A24" s="200">
        <v>22</v>
      </c>
      <c r="B24" s="249">
        <v>243773</v>
      </c>
      <c r="C24" s="59" t="s">
        <v>100</v>
      </c>
      <c r="D24" s="286" t="s">
        <v>2075</v>
      </c>
      <c r="E24" s="287" t="s">
        <v>2076</v>
      </c>
      <c r="F24" s="214" t="s">
        <v>2077</v>
      </c>
      <c r="G24" s="181" t="s">
        <v>103</v>
      </c>
      <c r="H24" s="249" t="s">
        <v>71</v>
      </c>
      <c r="I24" s="244" t="s">
        <v>72</v>
      </c>
      <c r="J24" s="244">
        <v>299</v>
      </c>
      <c r="K24" s="150">
        <f t="shared" si="6"/>
        <v>20.930000000000007</v>
      </c>
      <c r="L24" s="150">
        <f t="shared" si="7"/>
        <v>319.93</v>
      </c>
      <c r="M24" s="209">
        <v>319.93</v>
      </c>
      <c r="N24" s="181"/>
      <c r="O24" s="181" t="s">
        <v>91</v>
      </c>
      <c r="P24" s="207"/>
      <c r="Q24" s="279">
        <f t="shared" si="2"/>
        <v>209.3</v>
      </c>
      <c r="R24" s="279">
        <f t="shared" si="8"/>
        <v>104.65</v>
      </c>
      <c r="S24" s="279">
        <f t="shared" si="9"/>
        <v>41.860000000000014</v>
      </c>
      <c r="T24" s="279">
        <f t="shared" si="10"/>
        <v>62.79000000000002</v>
      </c>
      <c r="V24" s="294" t="s">
        <v>30</v>
      </c>
      <c r="W24" s="294" t="s">
        <v>31</v>
      </c>
      <c r="X24" s="294" t="s">
        <v>32</v>
      </c>
      <c r="Y24" s="213" t="s">
        <v>33</v>
      </c>
      <c r="Z24" s="294" t="s">
        <v>34</v>
      </c>
      <c r="AA24" s="294" t="s">
        <v>18</v>
      </c>
      <c r="AB24" s="294" t="s">
        <v>35</v>
      </c>
    </row>
    <row r="25" spans="1:28" s="203" customFormat="1" ht="22.95" customHeight="1">
      <c r="A25" s="200">
        <v>23</v>
      </c>
      <c r="B25" s="249">
        <v>243773</v>
      </c>
      <c r="C25" s="59" t="s">
        <v>100</v>
      </c>
      <c r="D25" s="286" t="s">
        <v>2078</v>
      </c>
      <c r="E25" s="287" t="s">
        <v>2073</v>
      </c>
      <c r="F25" s="214" t="s">
        <v>2079</v>
      </c>
      <c r="G25" s="181" t="s">
        <v>103</v>
      </c>
      <c r="H25" s="249" t="s">
        <v>71</v>
      </c>
      <c r="I25" s="244" t="s">
        <v>72</v>
      </c>
      <c r="J25" s="244">
        <v>299</v>
      </c>
      <c r="K25" s="150">
        <f t="shared" ref="K25:K38" si="11">L25-J25</f>
        <v>20.930000000000007</v>
      </c>
      <c r="L25" s="150">
        <f t="shared" ref="L25:L38" si="12">J25*1.07</f>
        <v>319.93</v>
      </c>
      <c r="M25" s="209">
        <v>319.93</v>
      </c>
      <c r="N25" s="181"/>
      <c r="O25" s="181" t="s">
        <v>23</v>
      </c>
      <c r="P25" s="207"/>
      <c r="Q25" s="279">
        <f t="shared" si="2"/>
        <v>209.3</v>
      </c>
      <c r="R25" s="279">
        <f t="shared" si="8"/>
        <v>104.65</v>
      </c>
      <c r="S25" s="279">
        <f t="shared" si="9"/>
        <v>41.860000000000014</v>
      </c>
      <c r="T25" s="279">
        <f t="shared" si="10"/>
        <v>62.79000000000002</v>
      </c>
      <c r="V25" s="214">
        <v>1</v>
      </c>
      <c r="W25" s="215" t="s">
        <v>22</v>
      </c>
      <c r="X25" s="216" t="s">
        <v>36</v>
      </c>
      <c r="Y25" s="215" t="s">
        <v>37</v>
      </c>
      <c r="Z25" s="214" t="s">
        <v>38</v>
      </c>
      <c r="AA25" s="217">
        <f>SUM(X13,X5)</f>
        <v>5497.1437500000056</v>
      </c>
      <c r="AB25" s="218">
        <f>SUM(AA25)</f>
        <v>5497.1437500000056</v>
      </c>
    </row>
    <row r="26" spans="1:28" s="203" customFormat="1" ht="22.95" customHeight="1">
      <c r="A26" s="200">
        <v>24</v>
      </c>
      <c r="B26" s="249">
        <v>243773</v>
      </c>
      <c r="C26" s="59" t="s">
        <v>100</v>
      </c>
      <c r="D26" s="286" t="s">
        <v>2080</v>
      </c>
      <c r="E26" s="287" t="s">
        <v>2081</v>
      </c>
      <c r="F26" s="214" t="s">
        <v>2082</v>
      </c>
      <c r="G26" s="181" t="s">
        <v>103</v>
      </c>
      <c r="H26" s="249" t="s">
        <v>71</v>
      </c>
      <c r="I26" s="244" t="s">
        <v>77</v>
      </c>
      <c r="J26" s="244">
        <v>399</v>
      </c>
      <c r="K26" s="150">
        <f t="shared" si="11"/>
        <v>27.930000000000007</v>
      </c>
      <c r="L26" s="150">
        <f t="shared" si="12"/>
        <v>426.93</v>
      </c>
      <c r="M26" s="209">
        <v>426.93</v>
      </c>
      <c r="N26" s="181"/>
      <c r="O26" s="181" t="s">
        <v>91</v>
      </c>
      <c r="P26" s="207"/>
      <c r="Q26" s="279">
        <f t="shared" si="2"/>
        <v>279.3</v>
      </c>
      <c r="R26" s="279">
        <f t="shared" si="8"/>
        <v>139.65</v>
      </c>
      <c r="S26" s="279">
        <f t="shared" si="9"/>
        <v>55.860000000000014</v>
      </c>
      <c r="T26" s="279">
        <f t="shared" si="10"/>
        <v>83.79000000000002</v>
      </c>
      <c r="V26" s="214">
        <v>2</v>
      </c>
      <c r="W26" s="215" t="s">
        <v>49</v>
      </c>
      <c r="X26" s="216" t="s">
        <v>50</v>
      </c>
      <c r="Y26" s="215" t="s">
        <v>37</v>
      </c>
      <c r="Z26" s="214" t="s">
        <v>38</v>
      </c>
      <c r="AA26" s="217">
        <f>SUM(X6)</f>
        <v>5224.9837500000058</v>
      </c>
      <c r="AB26" s="218">
        <f t="shared" ref="AA26:AB35" si="13">SUM(AA26)</f>
        <v>5224.9837500000058</v>
      </c>
    </row>
    <row r="27" spans="1:28" s="203" customFormat="1" ht="22.95" customHeight="1">
      <c r="A27" s="200">
        <v>25</v>
      </c>
      <c r="B27" s="249">
        <v>243773</v>
      </c>
      <c r="C27" s="59" t="s">
        <v>100</v>
      </c>
      <c r="D27" s="286" t="s">
        <v>2083</v>
      </c>
      <c r="E27" s="287" t="s">
        <v>2084</v>
      </c>
      <c r="F27" s="214" t="s">
        <v>2085</v>
      </c>
      <c r="G27" s="181" t="s">
        <v>103</v>
      </c>
      <c r="H27" s="249" t="s">
        <v>71</v>
      </c>
      <c r="I27" s="244" t="s">
        <v>104</v>
      </c>
      <c r="J27" s="244">
        <v>299</v>
      </c>
      <c r="K27" s="150">
        <f t="shared" si="11"/>
        <v>20.930000000000007</v>
      </c>
      <c r="L27" s="150">
        <f t="shared" si="12"/>
        <v>319.93</v>
      </c>
      <c r="M27" s="209">
        <v>320</v>
      </c>
      <c r="N27" s="181"/>
      <c r="O27" s="181" t="s">
        <v>91</v>
      </c>
      <c r="P27" s="207"/>
      <c r="Q27" s="279">
        <f t="shared" si="2"/>
        <v>209.3</v>
      </c>
      <c r="R27" s="279">
        <f t="shared" si="8"/>
        <v>104.65</v>
      </c>
      <c r="S27" s="279">
        <f t="shared" si="9"/>
        <v>41.860000000000014</v>
      </c>
      <c r="T27" s="279">
        <f t="shared" si="10"/>
        <v>62.79000000000002</v>
      </c>
      <c r="V27" s="214">
        <v>3</v>
      </c>
      <c r="W27" s="215" t="s">
        <v>23</v>
      </c>
      <c r="X27" s="216" t="s">
        <v>39</v>
      </c>
      <c r="Y27" s="215" t="s">
        <v>40</v>
      </c>
      <c r="Z27" s="214" t="s">
        <v>38</v>
      </c>
      <c r="AA27" s="217">
        <f>SUM(X14,X7)</f>
        <v>8932.1137500000041</v>
      </c>
      <c r="AB27" s="218">
        <f t="shared" si="13"/>
        <v>8932.1137500000041</v>
      </c>
    </row>
    <row r="28" spans="1:28" s="203" customFormat="1" ht="22.95" customHeight="1">
      <c r="A28" s="200">
        <v>26</v>
      </c>
      <c r="B28" s="293">
        <v>243774</v>
      </c>
      <c r="C28" s="59" t="s">
        <v>100</v>
      </c>
      <c r="D28" s="286" t="s">
        <v>2086</v>
      </c>
      <c r="E28" s="287" t="s">
        <v>2087</v>
      </c>
      <c r="F28" s="214" t="s">
        <v>2088</v>
      </c>
      <c r="G28" s="181" t="s">
        <v>103</v>
      </c>
      <c r="H28" s="249" t="s">
        <v>71</v>
      </c>
      <c r="I28" s="244" t="s">
        <v>99</v>
      </c>
      <c r="J28" s="244">
        <v>399</v>
      </c>
      <c r="K28" s="150">
        <f t="shared" si="11"/>
        <v>27.930000000000007</v>
      </c>
      <c r="L28" s="150">
        <f t="shared" si="12"/>
        <v>426.93</v>
      </c>
      <c r="M28" s="209">
        <v>426.93</v>
      </c>
      <c r="N28" s="181"/>
      <c r="O28" s="181" t="s">
        <v>110</v>
      </c>
      <c r="P28" s="207"/>
      <c r="Q28" s="279">
        <f t="shared" si="2"/>
        <v>279.3</v>
      </c>
      <c r="R28" s="279">
        <f t="shared" si="8"/>
        <v>139.65</v>
      </c>
      <c r="S28" s="279">
        <f t="shared" si="9"/>
        <v>55.860000000000014</v>
      </c>
      <c r="T28" s="279">
        <f t="shared" si="10"/>
        <v>83.79000000000002</v>
      </c>
      <c r="V28" s="214">
        <v>4</v>
      </c>
      <c r="W28" s="215" t="s">
        <v>24</v>
      </c>
      <c r="X28" s="216" t="s">
        <v>39</v>
      </c>
      <c r="Y28" s="215" t="s">
        <v>41</v>
      </c>
      <c r="Z28" s="214" t="s">
        <v>38</v>
      </c>
      <c r="AA28" s="217">
        <f>SUM(X15,X8)</f>
        <v>7688.0370000000039</v>
      </c>
      <c r="AB28" s="218">
        <f t="shared" si="13"/>
        <v>7688.0370000000039</v>
      </c>
    </row>
    <row r="29" spans="1:28" s="203" customFormat="1" ht="22.95" customHeight="1">
      <c r="A29" s="200">
        <v>27</v>
      </c>
      <c r="B29" s="293">
        <v>243774</v>
      </c>
      <c r="C29" s="59" t="s">
        <v>100</v>
      </c>
      <c r="D29" s="286" t="s">
        <v>2089</v>
      </c>
      <c r="E29" s="287" t="s">
        <v>2090</v>
      </c>
      <c r="F29" s="214" t="s">
        <v>2091</v>
      </c>
      <c r="G29" s="181" t="s">
        <v>103</v>
      </c>
      <c r="H29" s="249" t="s">
        <v>71</v>
      </c>
      <c r="I29" s="244" t="s">
        <v>72</v>
      </c>
      <c r="J29" s="244">
        <v>299</v>
      </c>
      <c r="K29" s="150">
        <f t="shared" si="11"/>
        <v>20.930000000000007</v>
      </c>
      <c r="L29" s="150">
        <f t="shared" si="12"/>
        <v>319.93</v>
      </c>
      <c r="M29" s="209">
        <v>319.93</v>
      </c>
      <c r="N29" s="181"/>
      <c r="O29" s="181" t="s">
        <v>110</v>
      </c>
      <c r="P29" s="207"/>
      <c r="Q29" s="279">
        <f t="shared" si="2"/>
        <v>209.3</v>
      </c>
      <c r="R29" s="279">
        <f t="shared" si="8"/>
        <v>104.65</v>
      </c>
      <c r="S29" s="279">
        <f t="shared" si="9"/>
        <v>41.860000000000014</v>
      </c>
      <c r="T29" s="279">
        <f t="shared" si="10"/>
        <v>62.79000000000002</v>
      </c>
      <c r="V29" s="214">
        <v>5</v>
      </c>
      <c r="W29" s="215" t="s">
        <v>25</v>
      </c>
      <c r="X29" s="216" t="s">
        <v>42</v>
      </c>
      <c r="Y29" s="215" t="s">
        <v>43</v>
      </c>
      <c r="Z29" s="214" t="s">
        <v>38</v>
      </c>
      <c r="AA29" s="217">
        <f>SUM(X16,X9)</f>
        <v>1484.9467500000012</v>
      </c>
      <c r="AB29" s="218">
        <f t="shared" si="13"/>
        <v>1484.9467500000012</v>
      </c>
    </row>
    <row r="30" spans="1:28" s="203" customFormat="1" ht="22.95" customHeight="1">
      <c r="A30" s="200">
        <v>28</v>
      </c>
      <c r="B30" s="293">
        <v>243774</v>
      </c>
      <c r="C30" s="181" t="s">
        <v>68</v>
      </c>
      <c r="D30" s="286" t="s">
        <v>2092</v>
      </c>
      <c r="E30" s="287" t="s">
        <v>2093</v>
      </c>
      <c r="F30" s="214" t="s">
        <v>2094</v>
      </c>
      <c r="G30" s="181" t="s">
        <v>521</v>
      </c>
      <c r="H30" s="249" t="s">
        <v>71</v>
      </c>
      <c r="I30" s="244" t="s">
        <v>77</v>
      </c>
      <c r="J30" s="244">
        <v>299</v>
      </c>
      <c r="K30" s="150">
        <f t="shared" si="11"/>
        <v>20.930000000000007</v>
      </c>
      <c r="L30" s="150">
        <f t="shared" si="12"/>
        <v>319.93</v>
      </c>
      <c r="M30" s="209">
        <v>319.93</v>
      </c>
      <c r="N30" s="181"/>
      <c r="O30" s="181" t="s">
        <v>91</v>
      </c>
      <c r="P30" s="207"/>
      <c r="Q30" s="279">
        <f t="shared" si="2"/>
        <v>209.3</v>
      </c>
      <c r="R30" s="279">
        <f t="shared" si="8"/>
        <v>104.65</v>
      </c>
      <c r="S30" s="279">
        <f t="shared" si="9"/>
        <v>41.860000000000014</v>
      </c>
      <c r="T30" s="279">
        <f t="shared" si="10"/>
        <v>62.79000000000002</v>
      </c>
      <c r="V30" s="214">
        <v>6</v>
      </c>
      <c r="W30" s="215" t="s">
        <v>27</v>
      </c>
      <c r="X30" s="216" t="s">
        <v>44</v>
      </c>
      <c r="Y30" s="215" t="s">
        <v>45</v>
      </c>
      <c r="Z30" s="214" t="s">
        <v>38</v>
      </c>
      <c r="AA30" s="217">
        <f>SUM(X17,X11)</f>
        <v>12736.373999999985</v>
      </c>
      <c r="AB30" s="218">
        <f t="shared" si="13"/>
        <v>12736.373999999985</v>
      </c>
    </row>
    <row r="31" spans="1:28" s="203" customFormat="1" ht="22.95" customHeight="1">
      <c r="A31" s="200">
        <v>29</v>
      </c>
      <c r="B31" s="293">
        <v>243774</v>
      </c>
      <c r="C31" s="181" t="s">
        <v>266</v>
      </c>
      <c r="D31" s="286" t="s">
        <v>2412</v>
      </c>
      <c r="E31" s="287" t="s">
        <v>2400</v>
      </c>
      <c r="F31" s="214" t="s">
        <v>2406</v>
      </c>
      <c r="G31" s="181" t="s">
        <v>2416</v>
      </c>
      <c r="H31" s="249" t="s">
        <v>71</v>
      </c>
      <c r="I31" s="244" t="s">
        <v>104</v>
      </c>
      <c r="J31" s="244">
        <v>399</v>
      </c>
      <c r="K31" s="150">
        <f t="shared" si="11"/>
        <v>27.930000000000007</v>
      </c>
      <c r="L31" s="150">
        <f t="shared" si="12"/>
        <v>426.93</v>
      </c>
      <c r="M31" s="209">
        <v>426.93</v>
      </c>
      <c r="N31" s="181"/>
      <c r="O31" s="181" t="s">
        <v>23</v>
      </c>
      <c r="P31" s="207"/>
      <c r="Q31" s="279">
        <f t="shared" si="2"/>
        <v>279.3</v>
      </c>
      <c r="R31" s="279">
        <f t="shared" si="8"/>
        <v>139.65</v>
      </c>
      <c r="S31" s="279">
        <f t="shared" si="9"/>
        <v>55.860000000000014</v>
      </c>
      <c r="T31" s="279">
        <f t="shared" si="10"/>
        <v>83.79000000000002</v>
      </c>
      <c r="V31" s="214">
        <v>7</v>
      </c>
      <c r="W31" s="215" t="s">
        <v>19</v>
      </c>
      <c r="X31" s="296" t="s">
        <v>46</v>
      </c>
      <c r="Y31" s="200" t="s">
        <v>47</v>
      </c>
      <c r="Z31" s="200" t="s">
        <v>38</v>
      </c>
      <c r="AA31" s="218">
        <f t="shared" si="13"/>
        <v>0</v>
      </c>
      <c r="AB31" s="218">
        <f t="shared" si="13"/>
        <v>0</v>
      </c>
    </row>
    <row r="32" spans="1:28" s="203" customFormat="1" ht="22.95" customHeight="1">
      <c r="A32" s="200">
        <v>30</v>
      </c>
      <c r="B32" s="293">
        <v>243774</v>
      </c>
      <c r="C32" s="59" t="s">
        <v>100</v>
      </c>
      <c r="D32" s="286" t="s">
        <v>2095</v>
      </c>
      <c r="E32" s="287" t="s">
        <v>338</v>
      </c>
      <c r="F32" s="214" t="s">
        <v>2096</v>
      </c>
      <c r="G32" s="181" t="s">
        <v>103</v>
      </c>
      <c r="H32" s="249" t="s">
        <v>71</v>
      </c>
      <c r="I32" s="244" t="s">
        <v>72</v>
      </c>
      <c r="J32" s="244">
        <v>299</v>
      </c>
      <c r="K32" s="150">
        <f t="shared" si="11"/>
        <v>20.930000000000007</v>
      </c>
      <c r="L32" s="150">
        <f t="shared" si="12"/>
        <v>319.93</v>
      </c>
      <c r="M32" s="209">
        <v>320</v>
      </c>
      <c r="N32" s="181"/>
      <c r="O32" s="181" t="s">
        <v>91</v>
      </c>
      <c r="P32" s="207"/>
      <c r="Q32" s="279">
        <f t="shared" si="2"/>
        <v>209.3</v>
      </c>
      <c r="R32" s="279">
        <f t="shared" si="8"/>
        <v>104.65</v>
      </c>
      <c r="S32" s="279">
        <f t="shared" si="9"/>
        <v>41.860000000000014</v>
      </c>
      <c r="T32" s="279">
        <f t="shared" si="10"/>
        <v>62.79000000000002</v>
      </c>
      <c r="V32" s="214">
        <v>8</v>
      </c>
      <c r="W32" s="220" t="s">
        <v>52</v>
      </c>
      <c r="X32" s="185" t="s">
        <v>1966</v>
      </c>
      <c r="Y32" s="200" t="s">
        <v>54</v>
      </c>
      <c r="Z32" s="200" t="s">
        <v>38</v>
      </c>
      <c r="AA32" s="218">
        <f>SUM(X19)</f>
        <v>83.79000000000002</v>
      </c>
      <c r="AB32" s="218">
        <f t="shared" si="13"/>
        <v>83.79000000000002</v>
      </c>
    </row>
    <row r="33" spans="1:28" s="203" customFormat="1" ht="22.95" customHeight="1">
      <c r="A33" s="200">
        <v>31</v>
      </c>
      <c r="B33" s="293">
        <v>243774</v>
      </c>
      <c r="C33" s="59" t="s">
        <v>100</v>
      </c>
      <c r="D33" s="286" t="s">
        <v>2097</v>
      </c>
      <c r="E33" s="287" t="s">
        <v>2098</v>
      </c>
      <c r="F33" s="289" t="s">
        <v>2099</v>
      </c>
      <c r="G33" s="181" t="s">
        <v>103</v>
      </c>
      <c r="H33" s="249" t="s">
        <v>71</v>
      </c>
      <c r="I33" s="244" t="s">
        <v>72</v>
      </c>
      <c r="J33" s="244">
        <v>299</v>
      </c>
      <c r="K33" s="150">
        <f t="shared" si="11"/>
        <v>20.930000000000007</v>
      </c>
      <c r="L33" s="150">
        <f t="shared" si="12"/>
        <v>319.93</v>
      </c>
      <c r="M33" s="209">
        <v>319.93</v>
      </c>
      <c r="N33" s="181"/>
      <c r="O33" s="181" t="s">
        <v>110</v>
      </c>
      <c r="P33" s="207"/>
      <c r="Q33" s="279">
        <f t="shared" si="2"/>
        <v>209.3</v>
      </c>
      <c r="R33" s="279">
        <f t="shared" si="8"/>
        <v>104.65</v>
      </c>
      <c r="S33" s="279">
        <f t="shared" si="9"/>
        <v>41.860000000000014</v>
      </c>
      <c r="T33" s="279">
        <f t="shared" si="10"/>
        <v>62.79000000000002</v>
      </c>
      <c r="V33" s="214">
        <v>9</v>
      </c>
      <c r="W33" s="215" t="s">
        <v>1953</v>
      </c>
      <c r="X33" s="185" t="s">
        <v>1967</v>
      </c>
      <c r="Y33" s="200" t="s">
        <v>1968</v>
      </c>
      <c r="Z33" s="200" t="s">
        <v>38</v>
      </c>
      <c r="AA33" s="218">
        <f>SUM(X20)</f>
        <v>83.79000000000002</v>
      </c>
      <c r="AB33" s="218">
        <f t="shared" si="13"/>
        <v>83.79000000000002</v>
      </c>
    </row>
    <row r="34" spans="1:28" s="203" customFormat="1" ht="22.95" customHeight="1">
      <c r="A34" s="200">
        <v>32</v>
      </c>
      <c r="B34" s="293">
        <v>243774</v>
      </c>
      <c r="C34" s="59" t="s">
        <v>100</v>
      </c>
      <c r="D34" s="286" t="s">
        <v>2100</v>
      </c>
      <c r="E34" s="287" t="s">
        <v>2101</v>
      </c>
      <c r="F34" s="289" t="s">
        <v>2102</v>
      </c>
      <c r="G34" s="181" t="s">
        <v>103</v>
      </c>
      <c r="H34" s="249" t="s">
        <v>71</v>
      </c>
      <c r="I34" s="244" t="s">
        <v>99</v>
      </c>
      <c r="J34" s="244">
        <v>399</v>
      </c>
      <c r="K34" s="150">
        <f t="shared" si="11"/>
        <v>27.930000000000007</v>
      </c>
      <c r="L34" s="150">
        <f t="shared" si="12"/>
        <v>426.93</v>
      </c>
      <c r="M34" s="209">
        <v>427</v>
      </c>
      <c r="N34" s="181"/>
      <c r="O34" s="181" t="s">
        <v>91</v>
      </c>
      <c r="P34" s="207"/>
      <c r="Q34" s="279">
        <f t="shared" si="2"/>
        <v>279.3</v>
      </c>
      <c r="R34" s="279">
        <f t="shared" si="8"/>
        <v>139.65</v>
      </c>
      <c r="S34" s="279">
        <f t="shared" si="9"/>
        <v>55.860000000000014</v>
      </c>
      <c r="T34" s="279">
        <f t="shared" si="10"/>
        <v>83.79000000000002</v>
      </c>
      <c r="V34" s="214">
        <v>10</v>
      </c>
      <c r="W34" s="185" t="s">
        <v>1965</v>
      </c>
      <c r="X34" s="185" t="s">
        <v>1969</v>
      </c>
      <c r="Y34" s="200" t="s">
        <v>1970</v>
      </c>
      <c r="Z34" s="200" t="s">
        <v>38</v>
      </c>
      <c r="AA34" s="218">
        <f>SUM(X21)</f>
        <v>68.691000000000003</v>
      </c>
      <c r="AB34" s="218">
        <f t="shared" si="13"/>
        <v>68.691000000000003</v>
      </c>
    </row>
    <row r="35" spans="1:28" s="203" customFormat="1" ht="22.95" customHeight="1" thickBot="1">
      <c r="A35" s="200">
        <v>33</v>
      </c>
      <c r="B35" s="249">
        <v>243775</v>
      </c>
      <c r="C35" s="59" t="s">
        <v>100</v>
      </c>
      <c r="D35" s="286" t="s">
        <v>2103</v>
      </c>
      <c r="E35" s="287" t="s">
        <v>295</v>
      </c>
      <c r="F35" s="289" t="s">
        <v>2104</v>
      </c>
      <c r="G35" s="181" t="s">
        <v>103</v>
      </c>
      <c r="H35" s="249" t="s">
        <v>71</v>
      </c>
      <c r="I35" s="244" t="s">
        <v>72</v>
      </c>
      <c r="J35" s="244">
        <v>299</v>
      </c>
      <c r="K35" s="150">
        <f t="shared" si="11"/>
        <v>20.930000000000007</v>
      </c>
      <c r="L35" s="150">
        <f t="shared" si="12"/>
        <v>319.93</v>
      </c>
      <c r="M35" s="209">
        <v>320</v>
      </c>
      <c r="N35" s="181"/>
      <c r="O35" s="181" t="s">
        <v>91</v>
      </c>
      <c r="P35" s="207"/>
      <c r="Q35" s="279">
        <f t="shared" si="2"/>
        <v>209.3</v>
      </c>
      <c r="R35" s="279">
        <f t="shared" si="8"/>
        <v>104.65</v>
      </c>
      <c r="S35" s="279">
        <f t="shared" si="9"/>
        <v>41.860000000000014</v>
      </c>
      <c r="T35" s="279">
        <f t="shared" si="10"/>
        <v>62.79000000000002</v>
      </c>
      <c r="V35" s="187"/>
      <c r="W35" s="187"/>
      <c r="X35" s="187"/>
      <c r="Y35" s="187"/>
      <c r="Z35" s="187"/>
      <c r="AA35" s="297">
        <f>SUM(AA25:AA34)</f>
        <v>41799.870000000003</v>
      </c>
      <c r="AB35" s="297">
        <f t="shared" si="13"/>
        <v>41799.870000000003</v>
      </c>
    </row>
    <row r="36" spans="1:28" s="203" customFormat="1" ht="22.95" customHeight="1" thickTop="1">
      <c r="A36" s="200">
        <v>34</v>
      </c>
      <c r="B36" s="249">
        <v>243775</v>
      </c>
      <c r="C36" s="59" t="s">
        <v>100</v>
      </c>
      <c r="D36" s="286" t="s">
        <v>2105</v>
      </c>
      <c r="E36" s="287" t="s">
        <v>2106</v>
      </c>
      <c r="F36" s="289" t="s">
        <v>2107</v>
      </c>
      <c r="G36" s="181" t="s">
        <v>103</v>
      </c>
      <c r="H36" s="249" t="s">
        <v>71</v>
      </c>
      <c r="I36" s="244" t="s">
        <v>72</v>
      </c>
      <c r="J36" s="244">
        <v>299</v>
      </c>
      <c r="K36" s="150">
        <f t="shared" si="11"/>
        <v>20.930000000000007</v>
      </c>
      <c r="L36" s="150">
        <f t="shared" si="12"/>
        <v>319.93</v>
      </c>
      <c r="M36" s="209">
        <v>319.93</v>
      </c>
      <c r="N36" s="181"/>
      <c r="O36" s="181" t="s">
        <v>91</v>
      </c>
      <c r="P36" s="207"/>
      <c r="Q36" s="279">
        <f t="shared" si="2"/>
        <v>209.3</v>
      </c>
      <c r="R36" s="279">
        <f t="shared" si="8"/>
        <v>104.65</v>
      </c>
      <c r="S36" s="279">
        <f t="shared" si="9"/>
        <v>41.860000000000014</v>
      </c>
      <c r="T36" s="279">
        <f t="shared" si="10"/>
        <v>62.79000000000002</v>
      </c>
      <c r="V36" s="187"/>
      <c r="W36" s="187"/>
      <c r="X36" s="187"/>
      <c r="Y36" s="187"/>
      <c r="Z36" s="187"/>
      <c r="AA36" s="187"/>
      <c r="AB36" s="187"/>
    </row>
    <row r="37" spans="1:28" s="203" customFormat="1" ht="22.95" customHeight="1">
      <c r="A37" s="200">
        <v>35</v>
      </c>
      <c r="B37" s="249">
        <v>243775</v>
      </c>
      <c r="C37" s="59" t="s">
        <v>100</v>
      </c>
      <c r="D37" s="286" t="s">
        <v>2108</v>
      </c>
      <c r="E37" s="287" t="s">
        <v>2109</v>
      </c>
      <c r="F37" s="289" t="s">
        <v>2110</v>
      </c>
      <c r="G37" s="181" t="s">
        <v>103</v>
      </c>
      <c r="H37" s="249" t="s">
        <v>71</v>
      </c>
      <c r="I37" s="244" t="s">
        <v>72</v>
      </c>
      <c r="J37" s="244">
        <v>299</v>
      </c>
      <c r="K37" s="150">
        <f t="shared" si="11"/>
        <v>20.930000000000007</v>
      </c>
      <c r="L37" s="150">
        <f t="shared" si="12"/>
        <v>319.93</v>
      </c>
      <c r="M37" s="209">
        <v>319.93</v>
      </c>
      <c r="N37" s="181"/>
      <c r="O37" s="181" t="s">
        <v>91</v>
      </c>
      <c r="P37" s="207"/>
      <c r="Q37" s="279">
        <f t="shared" si="2"/>
        <v>209.3</v>
      </c>
      <c r="R37" s="279">
        <f t="shared" si="8"/>
        <v>104.65</v>
      </c>
      <c r="S37" s="279">
        <f t="shared" si="9"/>
        <v>41.860000000000014</v>
      </c>
      <c r="T37" s="279">
        <f t="shared" si="10"/>
        <v>62.79000000000002</v>
      </c>
      <c r="V37" s="187"/>
      <c r="W37" s="187"/>
      <c r="X37" s="187"/>
      <c r="Y37" s="187"/>
      <c r="Z37" s="187"/>
      <c r="AA37" s="187"/>
      <c r="AB37" s="187"/>
    </row>
    <row r="38" spans="1:28" s="203" customFormat="1" ht="22.95" customHeight="1">
      <c r="A38" s="200">
        <v>36</v>
      </c>
      <c r="B38" s="249">
        <v>243775</v>
      </c>
      <c r="C38" s="59" t="s">
        <v>100</v>
      </c>
      <c r="D38" s="286" t="s">
        <v>2111</v>
      </c>
      <c r="E38" s="287" t="s">
        <v>2112</v>
      </c>
      <c r="F38" s="289" t="s">
        <v>2113</v>
      </c>
      <c r="G38" s="181" t="s">
        <v>103</v>
      </c>
      <c r="H38" s="249" t="s">
        <v>71</v>
      </c>
      <c r="I38" s="244" t="s">
        <v>72</v>
      </c>
      <c r="J38" s="244">
        <v>299</v>
      </c>
      <c r="K38" s="150">
        <f t="shared" si="11"/>
        <v>20.930000000000007</v>
      </c>
      <c r="L38" s="150">
        <f t="shared" si="12"/>
        <v>319.93</v>
      </c>
      <c r="M38" s="209">
        <v>319.93</v>
      </c>
      <c r="N38" s="181"/>
      <c r="O38" s="181" t="s">
        <v>91</v>
      </c>
      <c r="P38" s="207"/>
      <c r="Q38" s="279">
        <f t="shared" si="2"/>
        <v>209.3</v>
      </c>
      <c r="R38" s="279">
        <f t="shared" ref="R38:R91" si="14">Q38-(Q38*50/100)</f>
        <v>104.65</v>
      </c>
      <c r="S38" s="279">
        <f t="shared" ref="S38:S91" si="15">Q38-(Q38*80/100)</f>
        <v>41.860000000000014</v>
      </c>
      <c r="T38" s="279">
        <f t="shared" ref="T38:T91" si="16">Q38-(Q38*70/100)</f>
        <v>62.79000000000002</v>
      </c>
      <c r="V38" s="187"/>
      <c r="W38" s="187"/>
      <c r="X38" s="187"/>
      <c r="Y38" s="187"/>
      <c r="Z38" s="187"/>
      <c r="AA38" s="187"/>
      <c r="AB38" s="187"/>
    </row>
    <row r="39" spans="1:28" s="203" customFormat="1" ht="22.95" customHeight="1">
      <c r="A39" s="200">
        <v>37</v>
      </c>
      <c r="B39" s="249">
        <v>243776</v>
      </c>
      <c r="C39" s="59" t="s">
        <v>100</v>
      </c>
      <c r="D39" s="286" t="s">
        <v>2114</v>
      </c>
      <c r="E39" s="287" t="s">
        <v>2115</v>
      </c>
      <c r="F39" s="289" t="s">
        <v>2116</v>
      </c>
      <c r="G39" s="181" t="s">
        <v>103</v>
      </c>
      <c r="H39" s="249" t="s">
        <v>71</v>
      </c>
      <c r="I39" s="244" t="s">
        <v>72</v>
      </c>
      <c r="J39" s="244">
        <v>299</v>
      </c>
      <c r="K39" s="150">
        <f t="shared" ref="K39:K97" si="17">L39-J39</f>
        <v>20.930000000000007</v>
      </c>
      <c r="L39" s="150">
        <f t="shared" ref="L39:L97" si="18">J39*1.07</f>
        <v>319.93</v>
      </c>
      <c r="M39" s="209">
        <v>319.93</v>
      </c>
      <c r="N39" s="181"/>
      <c r="O39" s="181" t="s">
        <v>91</v>
      </c>
      <c r="P39" s="207"/>
      <c r="Q39" s="279">
        <f t="shared" si="2"/>
        <v>209.3</v>
      </c>
      <c r="R39" s="279">
        <f t="shared" si="14"/>
        <v>104.65</v>
      </c>
      <c r="S39" s="279">
        <f t="shared" si="15"/>
        <v>41.860000000000014</v>
      </c>
      <c r="T39" s="279">
        <f t="shared" si="16"/>
        <v>62.79000000000002</v>
      </c>
      <c r="V39" s="187"/>
      <c r="W39" s="187"/>
      <c r="X39" s="187"/>
      <c r="Y39" s="187"/>
      <c r="Z39" s="187"/>
      <c r="AA39" s="187"/>
      <c r="AB39" s="187"/>
    </row>
    <row r="40" spans="1:28" s="203" customFormat="1" ht="22.95" customHeight="1">
      <c r="A40" s="200">
        <v>38</v>
      </c>
      <c r="B40" s="249">
        <v>243776</v>
      </c>
      <c r="C40" s="59" t="s">
        <v>100</v>
      </c>
      <c r="D40" s="286" t="s">
        <v>2117</v>
      </c>
      <c r="E40" s="287" t="s">
        <v>2118</v>
      </c>
      <c r="F40" s="289" t="s">
        <v>2119</v>
      </c>
      <c r="G40" s="181" t="s">
        <v>103</v>
      </c>
      <c r="H40" s="249" t="s">
        <v>71</v>
      </c>
      <c r="I40" s="244" t="s">
        <v>99</v>
      </c>
      <c r="J40" s="244">
        <v>399</v>
      </c>
      <c r="K40" s="150">
        <f t="shared" si="17"/>
        <v>27.930000000000007</v>
      </c>
      <c r="L40" s="150">
        <f t="shared" si="18"/>
        <v>426.93</v>
      </c>
      <c r="M40" s="209">
        <v>426.93</v>
      </c>
      <c r="N40" s="181"/>
      <c r="O40" s="181" t="s">
        <v>110</v>
      </c>
      <c r="P40" s="207"/>
      <c r="Q40" s="279">
        <f t="shared" si="2"/>
        <v>279.3</v>
      </c>
      <c r="R40" s="279">
        <f t="shared" si="14"/>
        <v>139.65</v>
      </c>
      <c r="S40" s="279">
        <f t="shared" si="15"/>
        <v>55.860000000000014</v>
      </c>
      <c r="T40" s="279">
        <f t="shared" si="16"/>
        <v>83.79000000000002</v>
      </c>
      <c r="V40" s="187"/>
      <c r="W40" s="187"/>
      <c r="X40" s="187"/>
      <c r="Y40" s="187"/>
      <c r="Z40" s="187"/>
      <c r="AA40" s="187"/>
      <c r="AB40" s="187"/>
    </row>
    <row r="41" spans="1:28" s="203" customFormat="1" ht="22.95" customHeight="1">
      <c r="A41" s="200">
        <v>39</v>
      </c>
      <c r="B41" s="249">
        <v>243777</v>
      </c>
      <c r="C41" s="59" t="s">
        <v>100</v>
      </c>
      <c r="D41" s="286" t="s">
        <v>2120</v>
      </c>
      <c r="E41" s="287" t="s">
        <v>2121</v>
      </c>
      <c r="F41" s="289" t="s">
        <v>2122</v>
      </c>
      <c r="G41" s="181" t="s">
        <v>103</v>
      </c>
      <c r="H41" s="249" t="s">
        <v>71</v>
      </c>
      <c r="I41" s="244" t="s">
        <v>72</v>
      </c>
      <c r="J41" s="244">
        <v>299</v>
      </c>
      <c r="K41" s="150">
        <f t="shared" si="17"/>
        <v>20.930000000000007</v>
      </c>
      <c r="L41" s="150">
        <f t="shared" si="18"/>
        <v>319.93</v>
      </c>
      <c r="M41" s="209">
        <v>319.93</v>
      </c>
      <c r="N41" s="181"/>
      <c r="O41" s="181" t="s">
        <v>91</v>
      </c>
      <c r="P41" s="207"/>
      <c r="Q41" s="279">
        <f t="shared" si="2"/>
        <v>209.3</v>
      </c>
      <c r="R41" s="279">
        <f t="shared" si="14"/>
        <v>104.65</v>
      </c>
      <c r="S41" s="279">
        <f t="shared" si="15"/>
        <v>41.860000000000014</v>
      </c>
      <c r="T41" s="279">
        <f t="shared" si="16"/>
        <v>62.79000000000002</v>
      </c>
      <c r="V41" s="187"/>
      <c r="W41" s="187"/>
      <c r="X41" s="187"/>
      <c r="Y41" s="187"/>
      <c r="Z41" s="187"/>
      <c r="AA41" s="187"/>
      <c r="AB41" s="187"/>
    </row>
    <row r="42" spans="1:28" s="203" customFormat="1" ht="22.95" customHeight="1">
      <c r="A42" s="200">
        <v>40</v>
      </c>
      <c r="B42" s="249">
        <v>243777</v>
      </c>
      <c r="C42" s="59" t="s">
        <v>100</v>
      </c>
      <c r="D42" s="286" t="s">
        <v>2123</v>
      </c>
      <c r="E42" s="287" t="s">
        <v>2124</v>
      </c>
      <c r="F42" s="289" t="s">
        <v>2125</v>
      </c>
      <c r="G42" s="181" t="s">
        <v>103</v>
      </c>
      <c r="H42" s="249" t="s">
        <v>71</v>
      </c>
      <c r="I42" s="244" t="s">
        <v>72</v>
      </c>
      <c r="J42" s="244">
        <v>299</v>
      </c>
      <c r="K42" s="150">
        <f t="shared" si="17"/>
        <v>20.930000000000007</v>
      </c>
      <c r="L42" s="150">
        <f t="shared" si="18"/>
        <v>319.93</v>
      </c>
      <c r="M42" s="209">
        <v>319.93</v>
      </c>
      <c r="N42" s="181"/>
      <c r="O42" s="181" t="s">
        <v>91</v>
      </c>
      <c r="P42" s="207"/>
      <c r="Q42" s="279">
        <f t="shared" si="2"/>
        <v>209.3</v>
      </c>
      <c r="R42" s="279">
        <f t="shared" si="14"/>
        <v>104.65</v>
      </c>
      <c r="S42" s="279">
        <f t="shared" si="15"/>
        <v>41.860000000000014</v>
      </c>
      <c r="T42" s="279">
        <f t="shared" si="16"/>
        <v>62.79000000000002</v>
      </c>
      <c r="V42" s="187"/>
      <c r="W42" s="187"/>
      <c r="X42" s="187"/>
      <c r="Y42" s="187"/>
      <c r="Z42" s="187"/>
      <c r="AA42" s="187"/>
      <c r="AB42" s="187"/>
    </row>
    <row r="43" spans="1:28" s="203" customFormat="1" ht="22.95" customHeight="1">
      <c r="A43" s="200">
        <v>41</v>
      </c>
      <c r="B43" s="249">
        <v>243777</v>
      </c>
      <c r="C43" s="59" t="s">
        <v>100</v>
      </c>
      <c r="D43" s="286" t="s">
        <v>2413</v>
      </c>
      <c r="E43" s="287" t="s">
        <v>2401</v>
      </c>
      <c r="F43" s="289" t="s">
        <v>2407</v>
      </c>
      <c r="G43" s="181" t="s">
        <v>103</v>
      </c>
      <c r="H43" s="249" t="s">
        <v>71</v>
      </c>
      <c r="I43" s="244" t="s">
        <v>99</v>
      </c>
      <c r="J43" s="244">
        <v>399</v>
      </c>
      <c r="K43" s="150">
        <f t="shared" si="17"/>
        <v>27.930000000000007</v>
      </c>
      <c r="L43" s="150">
        <f t="shared" si="18"/>
        <v>426.93</v>
      </c>
      <c r="M43" s="209">
        <v>427</v>
      </c>
      <c r="N43" s="181"/>
      <c r="O43" s="181" t="s">
        <v>23</v>
      </c>
      <c r="P43" s="207"/>
      <c r="Q43" s="279">
        <f t="shared" si="2"/>
        <v>279.3</v>
      </c>
      <c r="R43" s="279">
        <f t="shared" si="14"/>
        <v>139.65</v>
      </c>
      <c r="S43" s="279">
        <f t="shared" si="15"/>
        <v>55.860000000000014</v>
      </c>
      <c r="T43" s="279">
        <f t="shared" si="16"/>
        <v>83.79000000000002</v>
      </c>
      <c r="V43" s="187"/>
      <c r="W43" s="187"/>
      <c r="X43" s="187"/>
      <c r="Y43" s="187"/>
      <c r="Z43" s="187"/>
      <c r="AA43" s="207"/>
      <c r="AB43" s="207"/>
    </row>
    <row r="44" spans="1:28" s="203" customFormat="1" ht="22.95" customHeight="1">
      <c r="A44" s="200">
        <v>42</v>
      </c>
      <c r="B44" s="249">
        <v>243777</v>
      </c>
      <c r="C44" s="59" t="s">
        <v>100</v>
      </c>
      <c r="D44" s="286" t="s">
        <v>2414</v>
      </c>
      <c r="E44" s="287" t="s">
        <v>2402</v>
      </c>
      <c r="F44" s="289" t="s">
        <v>2408</v>
      </c>
      <c r="G44" s="181" t="s">
        <v>103</v>
      </c>
      <c r="H44" s="249" t="s">
        <v>71</v>
      </c>
      <c r="I44" s="244" t="s">
        <v>99</v>
      </c>
      <c r="J44" s="244">
        <v>399</v>
      </c>
      <c r="K44" s="150">
        <f t="shared" si="17"/>
        <v>27.930000000000007</v>
      </c>
      <c r="L44" s="150">
        <f t="shared" si="18"/>
        <v>426.93</v>
      </c>
      <c r="M44" s="209">
        <v>426.93</v>
      </c>
      <c r="N44" s="181"/>
      <c r="O44" s="181" t="s">
        <v>23</v>
      </c>
      <c r="P44" s="207"/>
      <c r="Q44" s="279">
        <f t="shared" si="2"/>
        <v>279.3</v>
      </c>
      <c r="R44" s="279">
        <f t="shared" si="14"/>
        <v>139.65</v>
      </c>
      <c r="S44" s="279">
        <f t="shared" si="15"/>
        <v>55.860000000000014</v>
      </c>
      <c r="T44" s="279">
        <f t="shared" si="16"/>
        <v>83.79000000000002</v>
      </c>
      <c r="U44" s="232"/>
      <c r="V44" s="187"/>
      <c r="W44" s="187"/>
      <c r="X44" s="187"/>
      <c r="Y44" s="187"/>
      <c r="Z44" s="187"/>
      <c r="AA44" s="187"/>
      <c r="AB44" s="187"/>
    </row>
    <row r="45" spans="1:28" s="203" customFormat="1" ht="22.95" customHeight="1">
      <c r="A45" s="200">
        <v>43</v>
      </c>
      <c r="B45" s="249">
        <v>243777</v>
      </c>
      <c r="C45" s="181" t="s">
        <v>73</v>
      </c>
      <c r="D45" s="286" t="s">
        <v>2415</v>
      </c>
      <c r="E45" s="287" t="s">
        <v>2403</v>
      </c>
      <c r="F45" s="289" t="s">
        <v>2409</v>
      </c>
      <c r="G45" s="181" t="s">
        <v>1021</v>
      </c>
      <c r="H45" s="249" t="s">
        <v>86</v>
      </c>
      <c r="I45" s="244" t="s">
        <v>87</v>
      </c>
      <c r="J45" s="244">
        <v>399</v>
      </c>
      <c r="K45" s="150">
        <f t="shared" si="17"/>
        <v>27.930000000000007</v>
      </c>
      <c r="L45" s="150">
        <f t="shared" si="18"/>
        <v>426.93</v>
      </c>
      <c r="M45" s="209">
        <v>426.93</v>
      </c>
      <c r="N45" s="181"/>
      <c r="O45" s="181" t="s">
        <v>23</v>
      </c>
      <c r="P45" s="207"/>
      <c r="Q45" s="279">
        <f t="shared" si="2"/>
        <v>279.3</v>
      </c>
      <c r="R45" s="279">
        <f t="shared" si="14"/>
        <v>139.65</v>
      </c>
      <c r="S45" s="279">
        <f t="shared" si="15"/>
        <v>55.860000000000014</v>
      </c>
      <c r="T45" s="279">
        <f t="shared" si="16"/>
        <v>83.79000000000002</v>
      </c>
      <c r="V45" s="187"/>
      <c r="W45" s="187"/>
      <c r="X45" s="187"/>
      <c r="Y45" s="187"/>
      <c r="Z45" s="187"/>
      <c r="AA45" s="187"/>
      <c r="AB45" s="187"/>
    </row>
    <row r="46" spans="1:28" s="203" customFormat="1" ht="22.95" customHeight="1">
      <c r="A46" s="200">
        <v>44</v>
      </c>
      <c r="B46" s="249">
        <v>243777</v>
      </c>
      <c r="C46" s="181" t="s">
        <v>82</v>
      </c>
      <c r="D46" s="286" t="s">
        <v>2126</v>
      </c>
      <c r="E46" s="287" t="s">
        <v>2127</v>
      </c>
      <c r="F46" s="289" t="s">
        <v>2128</v>
      </c>
      <c r="G46" s="181" t="s">
        <v>2141</v>
      </c>
      <c r="H46" s="249" t="s">
        <v>86</v>
      </c>
      <c r="I46" s="244" t="s">
        <v>87</v>
      </c>
      <c r="J46" s="244">
        <v>399</v>
      </c>
      <c r="K46" s="150">
        <f t="shared" si="17"/>
        <v>27.930000000000007</v>
      </c>
      <c r="L46" s="150">
        <f t="shared" si="18"/>
        <v>426.93</v>
      </c>
      <c r="M46" s="209">
        <v>740.02</v>
      </c>
      <c r="N46" s="181"/>
      <c r="O46" s="181" t="s">
        <v>91</v>
      </c>
      <c r="P46" s="207"/>
      <c r="Q46" s="279">
        <f t="shared" si="2"/>
        <v>279.3</v>
      </c>
      <c r="R46" s="279">
        <f t="shared" si="14"/>
        <v>139.65</v>
      </c>
      <c r="S46" s="279">
        <f t="shared" si="15"/>
        <v>55.860000000000014</v>
      </c>
      <c r="T46" s="279">
        <f t="shared" si="16"/>
        <v>83.79000000000002</v>
      </c>
      <c r="V46" s="187"/>
      <c r="W46" s="187"/>
      <c r="X46" s="187"/>
      <c r="Y46" s="187"/>
      <c r="Z46" s="187"/>
      <c r="AA46" s="187"/>
      <c r="AB46" s="187"/>
    </row>
    <row r="47" spans="1:28" s="203" customFormat="1" ht="22.95" customHeight="1">
      <c r="A47" s="200">
        <v>45</v>
      </c>
      <c r="B47" s="249">
        <v>243777</v>
      </c>
      <c r="C47" s="181" t="s">
        <v>82</v>
      </c>
      <c r="D47" s="286" t="s">
        <v>2129</v>
      </c>
      <c r="E47" s="287" t="s">
        <v>2130</v>
      </c>
      <c r="F47" s="289" t="s">
        <v>2131</v>
      </c>
      <c r="G47" s="181" t="s">
        <v>2148</v>
      </c>
      <c r="H47" s="249" t="s">
        <v>86</v>
      </c>
      <c r="I47" s="244" t="s">
        <v>87</v>
      </c>
      <c r="J47" s="244">
        <v>399</v>
      </c>
      <c r="K47" s="150">
        <f t="shared" si="17"/>
        <v>27.930000000000007</v>
      </c>
      <c r="L47" s="150">
        <f t="shared" si="18"/>
        <v>426.93</v>
      </c>
      <c r="M47" s="209">
        <v>740.02</v>
      </c>
      <c r="N47" s="181"/>
      <c r="O47" s="181" t="s">
        <v>91</v>
      </c>
      <c r="P47" s="207"/>
      <c r="Q47" s="279">
        <f t="shared" si="2"/>
        <v>279.3</v>
      </c>
      <c r="R47" s="279">
        <f t="shared" si="14"/>
        <v>139.65</v>
      </c>
      <c r="S47" s="279">
        <f t="shared" si="15"/>
        <v>55.860000000000014</v>
      </c>
      <c r="T47" s="279">
        <f t="shared" si="16"/>
        <v>83.79000000000002</v>
      </c>
      <c r="V47" s="187"/>
      <c r="W47" s="187"/>
      <c r="X47" s="187"/>
      <c r="Y47" s="187"/>
      <c r="Z47" s="187"/>
      <c r="AA47" s="187"/>
      <c r="AB47" s="187"/>
    </row>
    <row r="48" spans="1:28" s="203" customFormat="1" ht="22.95" customHeight="1">
      <c r="A48" s="200">
        <v>46</v>
      </c>
      <c r="B48" s="249">
        <v>243777</v>
      </c>
      <c r="C48" s="181" t="s">
        <v>82</v>
      </c>
      <c r="D48" s="286" t="s">
        <v>2132</v>
      </c>
      <c r="E48" s="287" t="s">
        <v>2133</v>
      </c>
      <c r="F48" s="289" t="s">
        <v>2134</v>
      </c>
      <c r="G48" s="181" t="s">
        <v>2149</v>
      </c>
      <c r="H48" s="249" t="s">
        <v>71</v>
      </c>
      <c r="I48" s="244" t="s">
        <v>99</v>
      </c>
      <c r="J48" s="244">
        <v>499</v>
      </c>
      <c r="K48" s="150">
        <f t="shared" si="17"/>
        <v>34.930000000000064</v>
      </c>
      <c r="L48" s="150">
        <f t="shared" si="18"/>
        <v>533.93000000000006</v>
      </c>
      <c r="M48" s="209">
        <v>925.49</v>
      </c>
      <c r="N48" s="181"/>
      <c r="O48" s="181" t="s">
        <v>91</v>
      </c>
      <c r="P48" s="207"/>
      <c r="Q48" s="279">
        <f t="shared" si="2"/>
        <v>349.3</v>
      </c>
      <c r="R48" s="279">
        <f t="shared" si="14"/>
        <v>174.65</v>
      </c>
      <c r="S48" s="279">
        <f t="shared" si="15"/>
        <v>69.860000000000014</v>
      </c>
      <c r="T48" s="279">
        <f t="shared" si="16"/>
        <v>104.79000000000002</v>
      </c>
      <c r="V48" s="187"/>
      <c r="W48" s="187"/>
      <c r="X48" s="187"/>
      <c r="Y48" s="187"/>
      <c r="Z48" s="187"/>
      <c r="AA48" s="187"/>
      <c r="AB48" s="187"/>
    </row>
    <row r="49" spans="1:28" s="203" customFormat="1" ht="22.95" customHeight="1">
      <c r="A49" s="200">
        <v>47</v>
      </c>
      <c r="B49" s="249">
        <v>243777</v>
      </c>
      <c r="C49" s="181" t="s">
        <v>68</v>
      </c>
      <c r="D49" s="286" t="s">
        <v>2135</v>
      </c>
      <c r="E49" s="287" t="s">
        <v>2136</v>
      </c>
      <c r="F49" s="289" t="s">
        <v>2137</v>
      </c>
      <c r="G49" s="181" t="s">
        <v>854</v>
      </c>
      <c r="H49" s="249" t="s">
        <v>71</v>
      </c>
      <c r="I49" s="244" t="s">
        <v>72</v>
      </c>
      <c r="J49" s="244">
        <v>399</v>
      </c>
      <c r="K49" s="150">
        <f t="shared" si="17"/>
        <v>27.930000000000007</v>
      </c>
      <c r="L49" s="150">
        <f t="shared" si="18"/>
        <v>426.93</v>
      </c>
      <c r="M49" s="209">
        <v>740.02</v>
      </c>
      <c r="N49" s="181"/>
      <c r="O49" s="181" t="s">
        <v>91</v>
      </c>
      <c r="P49" s="207"/>
      <c r="Q49" s="279">
        <f t="shared" si="2"/>
        <v>279.3</v>
      </c>
      <c r="R49" s="279">
        <f t="shared" si="14"/>
        <v>139.65</v>
      </c>
      <c r="S49" s="279">
        <f t="shared" si="15"/>
        <v>55.860000000000014</v>
      </c>
      <c r="T49" s="279">
        <f t="shared" si="16"/>
        <v>83.79000000000002</v>
      </c>
      <c r="V49" s="187"/>
      <c r="W49" s="187"/>
      <c r="X49" s="187"/>
      <c r="Y49" s="187"/>
      <c r="Z49" s="187"/>
      <c r="AA49" s="187"/>
      <c r="AB49" s="187"/>
    </row>
    <row r="50" spans="1:28" s="203" customFormat="1" ht="22.95" customHeight="1">
      <c r="A50" s="200">
        <v>48</v>
      </c>
      <c r="B50" s="249">
        <v>243779</v>
      </c>
      <c r="C50" s="59" t="s">
        <v>100</v>
      </c>
      <c r="D50" s="285" t="s">
        <v>2150</v>
      </c>
      <c r="E50" s="59" t="s">
        <v>2151</v>
      </c>
      <c r="F50" s="214" t="s">
        <v>2152</v>
      </c>
      <c r="G50" s="181" t="s">
        <v>103</v>
      </c>
      <c r="H50" s="249" t="s">
        <v>71</v>
      </c>
      <c r="I50" s="244" t="s">
        <v>99</v>
      </c>
      <c r="J50" s="244">
        <v>399</v>
      </c>
      <c r="K50" s="150">
        <f t="shared" si="17"/>
        <v>27.930000000000007</v>
      </c>
      <c r="L50" s="150">
        <f t="shared" si="18"/>
        <v>426.93</v>
      </c>
      <c r="M50" s="209">
        <v>427</v>
      </c>
      <c r="N50" s="181"/>
      <c r="O50" s="181" t="s">
        <v>23</v>
      </c>
      <c r="P50" s="207"/>
      <c r="Q50" s="279">
        <f t="shared" si="2"/>
        <v>279.3</v>
      </c>
      <c r="R50" s="279">
        <f t="shared" si="14"/>
        <v>139.65</v>
      </c>
      <c r="S50" s="279">
        <f t="shared" si="15"/>
        <v>55.860000000000014</v>
      </c>
      <c r="T50" s="279">
        <f t="shared" si="16"/>
        <v>83.79000000000002</v>
      </c>
      <c r="V50" s="187"/>
      <c r="W50" s="187"/>
      <c r="X50" s="187"/>
      <c r="Y50" s="187"/>
      <c r="Z50" s="187"/>
      <c r="AA50" s="187"/>
      <c r="AB50" s="187"/>
    </row>
    <row r="51" spans="1:28" s="203" customFormat="1" ht="22.95" customHeight="1">
      <c r="A51" s="200">
        <v>49</v>
      </c>
      <c r="B51" s="249">
        <v>243779</v>
      </c>
      <c r="C51" s="59" t="s">
        <v>100</v>
      </c>
      <c r="D51" s="285" t="s">
        <v>2153</v>
      </c>
      <c r="E51" s="59" t="s">
        <v>2154</v>
      </c>
      <c r="F51" s="214" t="s">
        <v>2155</v>
      </c>
      <c r="G51" s="181" t="s">
        <v>103</v>
      </c>
      <c r="H51" s="249" t="s">
        <v>71</v>
      </c>
      <c r="I51" s="244" t="s">
        <v>72</v>
      </c>
      <c r="J51" s="244">
        <v>299</v>
      </c>
      <c r="K51" s="150">
        <f t="shared" si="17"/>
        <v>20.930000000000007</v>
      </c>
      <c r="L51" s="150">
        <f t="shared" si="18"/>
        <v>319.93</v>
      </c>
      <c r="M51" s="209">
        <v>319.93</v>
      </c>
      <c r="N51" s="181"/>
      <c r="O51" s="181" t="s">
        <v>110</v>
      </c>
      <c r="P51" s="207"/>
      <c r="Q51" s="279">
        <f t="shared" si="2"/>
        <v>209.3</v>
      </c>
      <c r="R51" s="279">
        <f t="shared" si="14"/>
        <v>104.65</v>
      </c>
      <c r="S51" s="279">
        <f t="shared" si="15"/>
        <v>41.860000000000014</v>
      </c>
      <c r="T51" s="279">
        <f t="shared" si="16"/>
        <v>62.79000000000002</v>
      </c>
      <c r="V51" s="187"/>
      <c r="W51" s="187"/>
      <c r="X51" s="187"/>
      <c r="Y51" s="187"/>
      <c r="Z51" s="187"/>
      <c r="AA51" s="187"/>
      <c r="AB51" s="187"/>
    </row>
    <row r="52" spans="1:28" s="203" customFormat="1" ht="22.95" customHeight="1">
      <c r="A52" s="200">
        <v>50</v>
      </c>
      <c r="B52" s="249">
        <v>243779</v>
      </c>
      <c r="C52" s="59" t="s">
        <v>100</v>
      </c>
      <c r="D52" s="285" t="s">
        <v>2156</v>
      </c>
      <c r="E52" s="59" t="s">
        <v>2157</v>
      </c>
      <c r="F52" s="214" t="s">
        <v>2158</v>
      </c>
      <c r="G52" s="181" t="s">
        <v>103</v>
      </c>
      <c r="H52" s="249" t="s">
        <v>71</v>
      </c>
      <c r="I52" s="244" t="s">
        <v>72</v>
      </c>
      <c r="J52" s="244">
        <v>299</v>
      </c>
      <c r="K52" s="150">
        <f t="shared" si="17"/>
        <v>20.930000000000007</v>
      </c>
      <c r="L52" s="150">
        <f t="shared" si="18"/>
        <v>319.93</v>
      </c>
      <c r="M52" s="209">
        <v>320</v>
      </c>
      <c r="N52" s="181"/>
      <c r="O52" s="181" t="s">
        <v>110</v>
      </c>
      <c r="P52" s="207"/>
      <c r="Q52" s="279">
        <f t="shared" ref="Q52:Q113" si="19">J52*70/100</f>
        <v>209.3</v>
      </c>
      <c r="R52" s="279">
        <f t="shared" si="14"/>
        <v>104.65</v>
      </c>
      <c r="S52" s="279">
        <f t="shared" si="15"/>
        <v>41.860000000000014</v>
      </c>
      <c r="T52" s="279">
        <f t="shared" si="16"/>
        <v>62.79000000000002</v>
      </c>
      <c r="V52" s="187"/>
      <c r="W52" s="187"/>
      <c r="X52" s="187"/>
      <c r="Y52" s="187"/>
      <c r="Z52" s="187"/>
      <c r="AA52" s="187"/>
      <c r="AB52" s="187"/>
    </row>
    <row r="53" spans="1:28" s="203" customFormat="1" ht="22.95" customHeight="1">
      <c r="A53" s="200">
        <v>51</v>
      </c>
      <c r="B53" s="249">
        <v>243779</v>
      </c>
      <c r="C53" s="59" t="s">
        <v>100</v>
      </c>
      <c r="D53" s="285" t="s">
        <v>2159</v>
      </c>
      <c r="E53" s="59" t="s">
        <v>2160</v>
      </c>
      <c r="F53" s="214" t="s">
        <v>2161</v>
      </c>
      <c r="G53" s="181" t="s">
        <v>103</v>
      </c>
      <c r="H53" s="249" t="s">
        <v>71</v>
      </c>
      <c r="I53" s="244" t="s">
        <v>72</v>
      </c>
      <c r="J53" s="244">
        <v>299</v>
      </c>
      <c r="K53" s="150">
        <f t="shared" si="17"/>
        <v>20.930000000000007</v>
      </c>
      <c r="L53" s="150">
        <f t="shared" si="18"/>
        <v>319.93</v>
      </c>
      <c r="M53" s="209">
        <v>319.93</v>
      </c>
      <c r="N53" s="181"/>
      <c r="O53" s="181" t="s">
        <v>110</v>
      </c>
      <c r="P53" s="207"/>
      <c r="Q53" s="279">
        <f t="shared" si="19"/>
        <v>209.3</v>
      </c>
      <c r="R53" s="279">
        <f t="shared" si="14"/>
        <v>104.65</v>
      </c>
      <c r="S53" s="279">
        <f t="shared" si="15"/>
        <v>41.860000000000014</v>
      </c>
      <c r="T53" s="279">
        <f t="shared" si="16"/>
        <v>62.79000000000002</v>
      </c>
      <c r="V53" s="187"/>
      <c r="W53" s="187"/>
      <c r="X53" s="187"/>
      <c r="Y53" s="187"/>
      <c r="Z53" s="187"/>
      <c r="AA53" s="187"/>
      <c r="AB53" s="187"/>
    </row>
    <row r="54" spans="1:28" s="203" customFormat="1" ht="22.95" customHeight="1">
      <c r="A54" s="200">
        <v>52</v>
      </c>
      <c r="B54" s="249">
        <v>243779</v>
      </c>
      <c r="C54" s="59" t="s">
        <v>100</v>
      </c>
      <c r="D54" s="285" t="s">
        <v>2162</v>
      </c>
      <c r="E54" s="59" t="s">
        <v>2163</v>
      </c>
      <c r="F54" s="214" t="s">
        <v>2164</v>
      </c>
      <c r="G54" s="181" t="s">
        <v>103</v>
      </c>
      <c r="H54" s="249" t="s">
        <v>71</v>
      </c>
      <c r="I54" s="244" t="s">
        <v>72</v>
      </c>
      <c r="J54" s="244">
        <v>299</v>
      </c>
      <c r="K54" s="150">
        <f t="shared" si="17"/>
        <v>20.930000000000007</v>
      </c>
      <c r="L54" s="150">
        <f t="shared" si="18"/>
        <v>319.93</v>
      </c>
      <c r="M54" s="209">
        <v>319.93</v>
      </c>
      <c r="N54" s="181"/>
      <c r="O54" s="181" t="s">
        <v>91</v>
      </c>
      <c r="P54" s="207"/>
      <c r="Q54" s="279">
        <f t="shared" si="19"/>
        <v>209.3</v>
      </c>
      <c r="R54" s="279">
        <f t="shared" si="14"/>
        <v>104.65</v>
      </c>
      <c r="S54" s="279">
        <f t="shared" si="15"/>
        <v>41.860000000000014</v>
      </c>
      <c r="T54" s="279">
        <f t="shared" si="16"/>
        <v>62.79000000000002</v>
      </c>
      <c r="V54" s="187"/>
      <c r="W54" s="187"/>
      <c r="X54" s="187"/>
      <c r="Y54" s="187"/>
      <c r="Z54" s="187"/>
      <c r="AA54" s="187"/>
      <c r="AB54" s="187"/>
    </row>
    <row r="55" spans="1:28" s="203" customFormat="1" ht="22.95" customHeight="1">
      <c r="A55" s="200">
        <v>53</v>
      </c>
      <c r="B55" s="249">
        <v>243780</v>
      </c>
      <c r="C55" s="59" t="s">
        <v>113</v>
      </c>
      <c r="D55" s="285" t="s">
        <v>2165</v>
      </c>
      <c r="E55" s="59" t="s">
        <v>2166</v>
      </c>
      <c r="F55" s="214" t="s">
        <v>2167</v>
      </c>
      <c r="G55" s="181" t="s">
        <v>835</v>
      </c>
      <c r="H55" s="249" t="s">
        <v>71</v>
      </c>
      <c r="I55" s="244" t="s">
        <v>99</v>
      </c>
      <c r="J55" s="244">
        <v>399</v>
      </c>
      <c r="K55" s="150">
        <f t="shared" si="17"/>
        <v>27.930000000000007</v>
      </c>
      <c r="L55" s="150">
        <f t="shared" si="18"/>
        <v>426.93</v>
      </c>
      <c r="M55" s="209">
        <v>684</v>
      </c>
      <c r="N55" s="181"/>
      <c r="O55" s="181" t="s">
        <v>23</v>
      </c>
      <c r="P55" s="207"/>
      <c r="Q55" s="279">
        <f t="shared" si="19"/>
        <v>279.3</v>
      </c>
      <c r="R55" s="279">
        <f t="shared" si="14"/>
        <v>139.65</v>
      </c>
      <c r="S55" s="279">
        <f t="shared" si="15"/>
        <v>55.860000000000014</v>
      </c>
      <c r="T55" s="279">
        <f t="shared" si="16"/>
        <v>83.79000000000002</v>
      </c>
      <c r="V55" s="187"/>
      <c r="W55" s="187"/>
      <c r="X55" s="187"/>
      <c r="Y55" s="187"/>
      <c r="Z55" s="187"/>
      <c r="AA55" s="187"/>
      <c r="AB55" s="187"/>
    </row>
    <row r="56" spans="1:28" s="203" customFormat="1" ht="22.95" customHeight="1">
      <c r="A56" s="200">
        <v>54</v>
      </c>
      <c r="B56" s="249">
        <v>243780</v>
      </c>
      <c r="C56" s="59" t="s">
        <v>100</v>
      </c>
      <c r="D56" s="285" t="s">
        <v>2168</v>
      </c>
      <c r="E56" s="59" t="s">
        <v>2169</v>
      </c>
      <c r="F56" s="214" t="s">
        <v>2170</v>
      </c>
      <c r="G56" s="181" t="s">
        <v>103</v>
      </c>
      <c r="H56" s="249" t="s">
        <v>71</v>
      </c>
      <c r="I56" s="244" t="s">
        <v>2171</v>
      </c>
      <c r="J56" s="244">
        <v>599</v>
      </c>
      <c r="K56" s="150">
        <f t="shared" si="17"/>
        <v>41.930000000000064</v>
      </c>
      <c r="L56" s="150">
        <f t="shared" si="18"/>
        <v>640.93000000000006</v>
      </c>
      <c r="M56" s="209">
        <v>640.92999999999995</v>
      </c>
      <c r="N56" s="181"/>
      <c r="O56" s="181" t="s">
        <v>23</v>
      </c>
      <c r="P56" s="207"/>
      <c r="Q56" s="279">
        <f t="shared" si="19"/>
        <v>419.3</v>
      </c>
      <c r="R56" s="279">
        <f t="shared" si="14"/>
        <v>209.65</v>
      </c>
      <c r="S56" s="279">
        <f t="shared" si="15"/>
        <v>83.860000000000014</v>
      </c>
      <c r="T56" s="279">
        <f t="shared" si="16"/>
        <v>125.79000000000002</v>
      </c>
      <c r="U56" s="207"/>
      <c r="V56" s="187"/>
      <c r="W56" s="187"/>
      <c r="X56" s="187"/>
      <c r="Y56" s="187"/>
      <c r="Z56" s="187"/>
      <c r="AA56" s="187"/>
      <c r="AB56" s="187"/>
    </row>
    <row r="57" spans="1:28" s="203" customFormat="1" ht="22.95" customHeight="1">
      <c r="A57" s="200">
        <v>55</v>
      </c>
      <c r="B57" s="249">
        <v>243780</v>
      </c>
      <c r="C57" s="59" t="s">
        <v>100</v>
      </c>
      <c r="D57" s="285" t="s">
        <v>2172</v>
      </c>
      <c r="E57" s="59" t="s">
        <v>2173</v>
      </c>
      <c r="F57" s="214" t="s">
        <v>2174</v>
      </c>
      <c r="G57" s="181" t="s">
        <v>103</v>
      </c>
      <c r="H57" s="249" t="s">
        <v>71</v>
      </c>
      <c r="I57" s="244" t="s">
        <v>72</v>
      </c>
      <c r="J57" s="244">
        <v>299</v>
      </c>
      <c r="K57" s="150">
        <f t="shared" si="17"/>
        <v>20.930000000000007</v>
      </c>
      <c r="L57" s="150">
        <f t="shared" si="18"/>
        <v>319.93</v>
      </c>
      <c r="M57" s="209">
        <v>319.93</v>
      </c>
      <c r="N57" s="181"/>
      <c r="O57" s="181" t="s">
        <v>23</v>
      </c>
      <c r="P57" s="207"/>
      <c r="Q57" s="279">
        <f t="shared" si="19"/>
        <v>209.3</v>
      </c>
      <c r="R57" s="279">
        <f t="shared" si="14"/>
        <v>104.65</v>
      </c>
      <c r="S57" s="279">
        <f t="shared" si="15"/>
        <v>41.860000000000014</v>
      </c>
      <c r="T57" s="279">
        <f t="shared" si="16"/>
        <v>62.79000000000002</v>
      </c>
      <c r="U57" s="207"/>
      <c r="V57" s="187"/>
      <c r="W57" s="187"/>
      <c r="X57" s="187"/>
      <c r="Y57" s="187"/>
      <c r="Z57" s="187"/>
      <c r="AA57" s="187"/>
      <c r="AB57" s="187"/>
    </row>
    <row r="58" spans="1:28" s="207" customFormat="1" ht="22.95" customHeight="1">
      <c r="A58" s="200">
        <v>56</v>
      </c>
      <c r="B58" s="249">
        <v>243780</v>
      </c>
      <c r="C58" s="59" t="s">
        <v>100</v>
      </c>
      <c r="D58" s="285" t="s">
        <v>2175</v>
      </c>
      <c r="E58" s="59" t="s">
        <v>2176</v>
      </c>
      <c r="F58" s="214" t="s">
        <v>2177</v>
      </c>
      <c r="G58" s="181" t="s">
        <v>103</v>
      </c>
      <c r="H58" s="249" t="s">
        <v>71</v>
      </c>
      <c r="I58" s="244" t="s">
        <v>99</v>
      </c>
      <c r="J58" s="244">
        <v>399</v>
      </c>
      <c r="K58" s="150">
        <f t="shared" si="17"/>
        <v>27.930000000000007</v>
      </c>
      <c r="L58" s="150">
        <f t="shared" si="18"/>
        <v>426.93</v>
      </c>
      <c r="M58" s="209">
        <v>426.93</v>
      </c>
      <c r="N58" s="181"/>
      <c r="O58" s="181" t="s">
        <v>91</v>
      </c>
      <c r="Q58" s="279">
        <f t="shared" si="19"/>
        <v>279.3</v>
      </c>
      <c r="R58" s="279">
        <f t="shared" si="14"/>
        <v>139.65</v>
      </c>
      <c r="S58" s="279">
        <f t="shared" si="15"/>
        <v>55.860000000000014</v>
      </c>
      <c r="T58" s="279">
        <f t="shared" si="16"/>
        <v>83.79000000000002</v>
      </c>
      <c r="V58" s="187"/>
      <c r="W58" s="187"/>
      <c r="X58" s="187"/>
      <c r="Y58" s="187"/>
      <c r="Z58" s="187"/>
      <c r="AA58" s="187"/>
      <c r="AB58" s="187"/>
    </row>
    <row r="59" spans="1:28" s="207" customFormat="1" ht="22.95" customHeight="1">
      <c r="A59" s="200">
        <v>57</v>
      </c>
      <c r="B59" s="249">
        <v>243780</v>
      </c>
      <c r="C59" s="59" t="s">
        <v>100</v>
      </c>
      <c r="D59" s="285" t="s">
        <v>2178</v>
      </c>
      <c r="E59" s="59" t="s">
        <v>2179</v>
      </c>
      <c r="F59" s="214" t="s">
        <v>2180</v>
      </c>
      <c r="G59" s="181" t="s">
        <v>103</v>
      </c>
      <c r="H59" s="249" t="s">
        <v>71</v>
      </c>
      <c r="I59" s="244" t="s">
        <v>99</v>
      </c>
      <c r="J59" s="244">
        <v>399</v>
      </c>
      <c r="K59" s="150">
        <f t="shared" si="17"/>
        <v>27.930000000000007</v>
      </c>
      <c r="L59" s="150">
        <f t="shared" si="18"/>
        <v>426.93</v>
      </c>
      <c r="M59" s="209">
        <v>426.93</v>
      </c>
      <c r="N59" s="181"/>
      <c r="O59" s="181" t="s">
        <v>91</v>
      </c>
      <c r="Q59" s="279">
        <f t="shared" si="19"/>
        <v>279.3</v>
      </c>
      <c r="R59" s="279">
        <f t="shared" si="14"/>
        <v>139.65</v>
      </c>
      <c r="S59" s="279">
        <f t="shared" si="15"/>
        <v>55.860000000000014</v>
      </c>
      <c r="T59" s="279">
        <f t="shared" si="16"/>
        <v>83.79000000000002</v>
      </c>
      <c r="V59" s="187"/>
      <c r="W59" s="187"/>
      <c r="X59" s="187"/>
      <c r="Y59" s="187"/>
      <c r="Z59" s="187"/>
      <c r="AA59" s="187"/>
      <c r="AB59" s="187"/>
    </row>
    <row r="60" spans="1:28" s="207" customFormat="1" ht="22.95" customHeight="1">
      <c r="A60" s="200">
        <v>58</v>
      </c>
      <c r="B60" s="249">
        <v>243781</v>
      </c>
      <c r="C60" s="59" t="s">
        <v>263</v>
      </c>
      <c r="D60" s="285" t="s">
        <v>2181</v>
      </c>
      <c r="E60" s="59" t="s">
        <v>2182</v>
      </c>
      <c r="F60" s="214" t="s">
        <v>2183</v>
      </c>
      <c r="G60" s="181" t="s">
        <v>503</v>
      </c>
      <c r="H60" s="249" t="s">
        <v>86</v>
      </c>
      <c r="I60" s="244" t="s">
        <v>87</v>
      </c>
      <c r="J60" s="244">
        <v>399</v>
      </c>
      <c r="K60" s="150">
        <f t="shared" si="17"/>
        <v>27.930000000000007</v>
      </c>
      <c r="L60" s="150">
        <f t="shared" si="18"/>
        <v>426.93</v>
      </c>
      <c r="M60" s="209">
        <v>427</v>
      </c>
      <c r="N60" s="181"/>
      <c r="O60" s="181" t="s">
        <v>489</v>
      </c>
      <c r="Q60" s="279">
        <f t="shared" si="19"/>
        <v>279.3</v>
      </c>
      <c r="R60" s="279">
        <f t="shared" si="14"/>
        <v>139.65</v>
      </c>
      <c r="S60" s="279">
        <f t="shared" si="15"/>
        <v>55.860000000000014</v>
      </c>
      <c r="T60" s="279">
        <f t="shared" si="16"/>
        <v>83.79000000000002</v>
      </c>
      <c r="V60" s="187"/>
      <c r="W60" s="187"/>
      <c r="X60" s="187"/>
      <c r="Y60" s="187"/>
      <c r="Z60" s="187"/>
      <c r="AA60" s="187"/>
      <c r="AB60" s="187"/>
    </row>
    <row r="61" spans="1:28" s="207" customFormat="1" ht="22.95" customHeight="1">
      <c r="A61" s="200">
        <v>59</v>
      </c>
      <c r="B61" s="249">
        <v>243781</v>
      </c>
      <c r="C61" s="59" t="s">
        <v>100</v>
      </c>
      <c r="D61" s="285" t="s">
        <v>2184</v>
      </c>
      <c r="E61" s="59" t="s">
        <v>2185</v>
      </c>
      <c r="F61" s="214" t="s">
        <v>2186</v>
      </c>
      <c r="G61" s="181" t="s">
        <v>103</v>
      </c>
      <c r="H61" s="249" t="s">
        <v>71</v>
      </c>
      <c r="I61" s="244" t="s">
        <v>72</v>
      </c>
      <c r="J61" s="244">
        <v>299</v>
      </c>
      <c r="K61" s="150">
        <f t="shared" si="17"/>
        <v>20.930000000000007</v>
      </c>
      <c r="L61" s="150">
        <f t="shared" si="18"/>
        <v>319.93</v>
      </c>
      <c r="M61" s="209">
        <v>319.93</v>
      </c>
      <c r="N61" s="181"/>
      <c r="O61" s="181" t="s">
        <v>110</v>
      </c>
      <c r="Q61" s="279">
        <f t="shared" si="19"/>
        <v>209.3</v>
      </c>
      <c r="R61" s="279">
        <f t="shared" si="14"/>
        <v>104.65</v>
      </c>
      <c r="S61" s="279">
        <f t="shared" si="15"/>
        <v>41.860000000000014</v>
      </c>
      <c r="T61" s="279">
        <f t="shared" si="16"/>
        <v>62.79000000000002</v>
      </c>
      <c r="V61" s="187"/>
      <c r="W61" s="187"/>
      <c r="X61" s="187"/>
      <c r="Y61" s="187"/>
      <c r="Z61" s="187"/>
      <c r="AA61" s="187"/>
      <c r="AB61" s="187"/>
    </row>
    <row r="62" spans="1:28" s="207" customFormat="1" ht="22.95" customHeight="1">
      <c r="A62" s="200">
        <v>60</v>
      </c>
      <c r="B62" s="249">
        <v>243781</v>
      </c>
      <c r="C62" s="59" t="s">
        <v>100</v>
      </c>
      <c r="D62" s="285" t="s">
        <v>2187</v>
      </c>
      <c r="E62" s="59" t="s">
        <v>2188</v>
      </c>
      <c r="F62" s="214" t="s">
        <v>2189</v>
      </c>
      <c r="G62" s="181" t="s">
        <v>103</v>
      </c>
      <c r="H62" s="249" t="s">
        <v>71</v>
      </c>
      <c r="I62" s="244" t="s">
        <v>99</v>
      </c>
      <c r="J62" s="244">
        <v>399</v>
      </c>
      <c r="K62" s="150">
        <f t="shared" si="17"/>
        <v>27.930000000000007</v>
      </c>
      <c r="L62" s="150">
        <f t="shared" si="18"/>
        <v>426.93</v>
      </c>
      <c r="M62" s="209">
        <v>426.93</v>
      </c>
      <c r="N62" s="181"/>
      <c r="O62" s="181" t="s">
        <v>23</v>
      </c>
      <c r="Q62" s="279">
        <f t="shared" si="19"/>
        <v>279.3</v>
      </c>
      <c r="R62" s="279">
        <f t="shared" si="14"/>
        <v>139.65</v>
      </c>
      <c r="S62" s="279">
        <f t="shared" si="15"/>
        <v>55.860000000000014</v>
      </c>
      <c r="T62" s="279">
        <f t="shared" si="16"/>
        <v>83.79000000000002</v>
      </c>
      <c r="V62" s="187"/>
      <c r="W62" s="187"/>
      <c r="X62" s="187"/>
      <c r="Y62" s="187"/>
      <c r="Z62" s="187"/>
      <c r="AA62" s="187"/>
      <c r="AB62" s="187"/>
    </row>
    <row r="63" spans="1:28" s="207" customFormat="1" ht="22.95" customHeight="1">
      <c r="A63" s="200">
        <v>61</v>
      </c>
      <c r="B63" s="249">
        <v>243781</v>
      </c>
      <c r="C63" s="59" t="s">
        <v>100</v>
      </c>
      <c r="D63" s="285" t="s">
        <v>2190</v>
      </c>
      <c r="E63" s="59" t="s">
        <v>2191</v>
      </c>
      <c r="F63" s="214" t="s">
        <v>2192</v>
      </c>
      <c r="G63" s="181" t="s">
        <v>103</v>
      </c>
      <c r="H63" s="249" t="s">
        <v>71</v>
      </c>
      <c r="I63" s="244" t="s">
        <v>72</v>
      </c>
      <c r="J63" s="244">
        <v>299</v>
      </c>
      <c r="K63" s="150">
        <f t="shared" si="17"/>
        <v>20.930000000000007</v>
      </c>
      <c r="L63" s="150">
        <f t="shared" si="18"/>
        <v>319.93</v>
      </c>
      <c r="M63" s="209">
        <v>319.93</v>
      </c>
      <c r="N63" s="181"/>
      <c r="O63" s="181" t="s">
        <v>91</v>
      </c>
      <c r="Q63" s="279">
        <f t="shared" si="19"/>
        <v>209.3</v>
      </c>
      <c r="R63" s="279">
        <f t="shared" si="14"/>
        <v>104.65</v>
      </c>
      <c r="S63" s="279">
        <f t="shared" si="15"/>
        <v>41.860000000000014</v>
      </c>
      <c r="T63" s="279">
        <f t="shared" si="16"/>
        <v>62.79000000000002</v>
      </c>
      <c r="V63" s="187"/>
      <c r="W63" s="187"/>
      <c r="X63" s="187"/>
      <c r="Y63" s="187"/>
      <c r="Z63" s="187"/>
      <c r="AA63" s="187"/>
      <c r="AB63" s="187"/>
    </row>
    <row r="64" spans="1:28" s="207" customFormat="1" ht="22.95" customHeight="1">
      <c r="A64" s="200">
        <v>62</v>
      </c>
      <c r="B64" s="249">
        <v>243781</v>
      </c>
      <c r="C64" s="59" t="s">
        <v>100</v>
      </c>
      <c r="D64" s="285" t="s">
        <v>2193</v>
      </c>
      <c r="E64" s="59" t="s">
        <v>2194</v>
      </c>
      <c r="F64" s="214" t="s">
        <v>2195</v>
      </c>
      <c r="G64" s="181" t="s">
        <v>103</v>
      </c>
      <c r="H64" s="249" t="s">
        <v>71</v>
      </c>
      <c r="I64" s="244" t="s">
        <v>72</v>
      </c>
      <c r="J64" s="244">
        <v>299</v>
      </c>
      <c r="K64" s="150">
        <f t="shared" si="17"/>
        <v>20.930000000000007</v>
      </c>
      <c r="L64" s="150">
        <f t="shared" si="18"/>
        <v>319.93</v>
      </c>
      <c r="M64" s="209">
        <v>319.93</v>
      </c>
      <c r="N64" s="181"/>
      <c r="O64" s="181" t="s">
        <v>91</v>
      </c>
      <c r="Q64" s="279">
        <f t="shared" si="19"/>
        <v>209.3</v>
      </c>
      <c r="R64" s="279">
        <f t="shared" si="14"/>
        <v>104.65</v>
      </c>
      <c r="S64" s="279">
        <f t="shared" si="15"/>
        <v>41.860000000000014</v>
      </c>
      <c r="T64" s="279">
        <f t="shared" si="16"/>
        <v>62.79000000000002</v>
      </c>
      <c r="U64" s="203"/>
      <c r="V64" s="187"/>
      <c r="W64" s="187"/>
      <c r="X64" s="187"/>
      <c r="Y64" s="187"/>
      <c r="Z64" s="187"/>
      <c r="AA64" s="187"/>
      <c r="AB64" s="187"/>
    </row>
    <row r="65" spans="1:28" s="207" customFormat="1" ht="22.95" customHeight="1">
      <c r="A65" s="200">
        <v>63</v>
      </c>
      <c r="B65" s="249">
        <v>243781</v>
      </c>
      <c r="C65" s="59" t="s">
        <v>100</v>
      </c>
      <c r="D65" s="285" t="s">
        <v>2196</v>
      </c>
      <c r="E65" s="59" t="s">
        <v>2197</v>
      </c>
      <c r="F65" s="214" t="s">
        <v>2198</v>
      </c>
      <c r="G65" s="181" t="s">
        <v>103</v>
      </c>
      <c r="H65" s="249" t="s">
        <v>71</v>
      </c>
      <c r="I65" s="244" t="s">
        <v>2171</v>
      </c>
      <c r="J65" s="244">
        <v>599</v>
      </c>
      <c r="K65" s="150">
        <f t="shared" si="17"/>
        <v>41.930000000000064</v>
      </c>
      <c r="L65" s="150">
        <f t="shared" si="18"/>
        <v>640.93000000000006</v>
      </c>
      <c r="M65" s="209">
        <v>640.92999999999995</v>
      </c>
      <c r="N65" s="181"/>
      <c r="O65" s="181" t="s">
        <v>23</v>
      </c>
      <c r="Q65" s="279">
        <f t="shared" si="19"/>
        <v>419.3</v>
      </c>
      <c r="R65" s="279">
        <f t="shared" si="14"/>
        <v>209.65</v>
      </c>
      <c r="S65" s="279">
        <f t="shared" si="15"/>
        <v>83.860000000000014</v>
      </c>
      <c r="T65" s="279">
        <f t="shared" si="16"/>
        <v>125.79000000000002</v>
      </c>
      <c r="U65" s="203"/>
      <c r="V65" s="187"/>
      <c r="W65" s="187"/>
      <c r="X65" s="187"/>
      <c r="Y65" s="187"/>
      <c r="Z65" s="187"/>
      <c r="AA65" s="187"/>
      <c r="AB65" s="187"/>
    </row>
    <row r="66" spans="1:28" s="203" customFormat="1" ht="22.95" customHeight="1">
      <c r="A66" s="200">
        <v>64</v>
      </c>
      <c r="B66" s="249">
        <v>243781</v>
      </c>
      <c r="C66" s="59" t="s">
        <v>100</v>
      </c>
      <c r="D66" s="285" t="s">
        <v>2199</v>
      </c>
      <c r="E66" s="59" t="s">
        <v>2200</v>
      </c>
      <c r="F66" s="214" t="s">
        <v>2201</v>
      </c>
      <c r="G66" s="181" t="s">
        <v>103</v>
      </c>
      <c r="H66" s="249" t="s">
        <v>71</v>
      </c>
      <c r="I66" s="244" t="s">
        <v>72</v>
      </c>
      <c r="J66" s="244">
        <v>299</v>
      </c>
      <c r="K66" s="150">
        <f t="shared" si="17"/>
        <v>20.930000000000007</v>
      </c>
      <c r="L66" s="150">
        <f t="shared" si="18"/>
        <v>319.93</v>
      </c>
      <c r="M66" s="209">
        <v>427</v>
      </c>
      <c r="N66" s="181"/>
      <c r="O66" s="181" t="s">
        <v>110</v>
      </c>
      <c r="P66" s="207"/>
      <c r="Q66" s="279">
        <f t="shared" si="19"/>
        <v>209.3</v>
      </c>
      <c r="R66" s="279">
        <f t="shared" si="14"/>
        <v>104.65</v>
      </c>
      <c r="S66" s="279">
        <f t="shared" si="15"/>
        <v>41.860000000000014</v>
      </c>
      <c r="T66" s="279">
        <f t="shared" si="16"/>
        <v>62.79000000000002</v>
      </c>
      <c r="V66" s="187"/>
      <c r="W66" s="187"/>
      <c r="X66" s="187"/>
      <c r="Y66" s="187"/>
      <c r="Z66" s="187"/>
      <c r="AA66" s="187"/>
      <c r="AB66" s="187"/>
    </row>
    <row r="67" spans="1:28" s="203" customFormat="1" ht="22.95" customHeight="1">
      <c r="A67" s="200">
        <v>65</v>
      </c>
      <c r="B67" s="249">
        <v>243782</v>
      </c>
      <c r="C67" s="59" t="s">
        <v>82</v>
      </c>
      <c r="D67" s="285" t="s">
        <v>2202</v>
      </c>
      <c r="E67" s="59" t="s">
        <v>2203</v>
      </c>
      <c r="F67" s="214" t="s">
        <v>2204</v>
      </c>
      <c r="G67" s="181" t="s">
        <v>1963</v>
      </c>
      <c r="H67" s="249" t="s">
        <v>71</v>
      </c>
      <c r="I67" s="244" t="s">
        <v>72</v>
      </c>
      <c r="J67" s="244">
        <v>399</v>
      </c>
      <c r="K67" s="150">
        <f t="shared" si="17"/>
        <v>27.930000000000007</v>
      </c>
      <c r="L67" s="150">
        <f t="shared" si="18"/>
        <v>426.93</v>
      </c>
      <c r="M67" s="209">
        <v>668.86</v>
      </c>
      <c r="N67" s="181"/>
      <c r="O67" s="181" t="s">
        <v>91</v>
      </c>
      <c r="P67" s="207"/>
      <c r="Q67" s="279">
        <f t="shared" si="19"/>
        <v>279.3</v>
      </c>
      <c r="R67" s="279">
        <f t="shared" si="14"/>
        <v>139.65</v>
      </c>
      <c r="S67" s="279">
        <f t="shared" si="15"/>
        <v>55.860000000000014</v>
      </c>
      <c r="T67" s="279">
        <f t="shared" si="16"/>
        <v>83.79000000000002</v>
      </c>
      <c r="V67" s="187"/>
      <c r="W67" s="187"/>
      <c r="X67" s="187"/>
      <c r="Y67" s="187"/>
      <c r="Z67" s="187"/>
      <c r="AA67" s="187"/>
      <c r="AB67" s="187"/>
    </row>
    <row r="68" spans="1:28" s="203" customFormat="1" ht="22.95" customHeight="1">
      <c r="A68" s="200">
        <v>66</v>
      </c>
      <c r="B68" s="249">
        <v>243782</v>
      </c>
      <c r="C68" s="59" t="s">
        <v>100</v>
      </c>
      <c r="D68" s="285" t="s">
        <v>2205</v>
      </c>
      <c r="E68" s="59" t="s">
        <v>2206</v>
      </c>
      <c r="F68" s="214" t="s">
        <v>2207</v>
      </c>
      <c r="G68" s="181" t="s">
        <v>103</v>
      </c>
      <c r="H68" s="249" t="s">
        <v>71</v>
      </c>
      <c r="I68" s="244" t="s">
        <v>2171</v>
      </c>
      <c r="J68" s="244">
        <v>599</v>
      </c>
      <c r="K68" s="150">
        <f t="shared" si="17"/>
        <v>41.930000000000064</v>
      </c>
      <c r="L68" s="150">
        <f t="shared" si="18"/>
        <v>640.93000000000006</v>
      </c>
      <c r="M68" s="209">
        <v>640.92999999999995</v>
      </c>
      <c r="N68" s="181"/>
      <c r="O68" s="181" t="s">
        <v>23</v>
      </c>
      <c r="P68" s="207"/>
      <c r="Q68" s="279">
        <f t="shared" si="19"/>
        <v>419.3</v>
      </c>
      <c r="R68" s="279">
        <f t="shared" si="14"/>
        <v>209.65</v>
      </c>
      <c r="S68" s="279">
        <f t="shared" si="15"/>
        <v>83.860000000000014</v>
      </c>
      <c r="T68" s="279">
        <f t="shared" si="16"/>
        <v>125.79000000000002</v>
      </c>
      <c r="V68" s="187"/>
      <c r="W68" s="187"/>
      <c r="X68" s="187"/>
      <c r="Y68" s="187"/>
      <c r="Z68" s="187"/>
      <c r="AA68" s="187"/>
      <c r="AB68" s="187"/>
    </row>
    <row r="69" spans="1:28" s="203" customFormat="1" ht="22.95" customHeight="1">
      <c r="A69" s="200">
        <v>67</v>
      </c>
      <c r="B69" s="249">
        <v>243782</v>
      </c>
      <c r="C69" s="59" t="s">
        <v>100</v>
      </c>
      <c r="D69" s="285" t="s">
        <v>2208</v>
      </c>
      <c r="E69" s="59" t="s">
        <v>2209</v>
      </c>
      <c r="F69" s="214" t="s">
        <v>2210</v>
      </c>
      <c r="G69" s="181" t="s">
        <v>103</v>
      </c>
      <c r="H69" s="249" t="s">
        <v>71</v>
      </c>
      <c r="I69" s="244" t="s">
        <v>109</v>
      </c>
      <c r="J69" s="244">
        <v>499</v>
      </c>
      <c r="K69" s="150">
        <f t="shared" si="17"/>
        <v>34.930000000000064</v>
      </c>
      <c r="L69" s="150">
        <f t="shared" si="18"/>
        <v>533.93000000000006</v>
      </c>
      <c r="M69" s="209">
        <v>533.92999999999995</v>
      </c>
      <c r="N69" s="181"/>
      <c r="O69" s="181" t="s">
        <v>110</v>
      </c>
      <c r="P69" s="207"/>
      <c r="Q69" s="279">
        <f t="shared" si="19"/>
        <v>349.3</v>
      </c>
      <c r="R69" s="279">
        <f t="shared" si="14"/>
        <v>174.65</v>
      </c>
      <c r="S69" s="279">
        <f t="shared" si="15"/>
        <v>69.860000000000014</v>
      </c>
      <c r="T69" s="279">
        <f t="shared" si="16"/>
        <v>104.79000000000002</v>
      </c>
      <c r="V69" s="187"/>
      <c r="W69" s="187"/>
      <c r="X69" s="187"/>
      <c r="Y69" s="187"/>
      <c r="Z69" s="187"/>
      <c r="AA69" s="187"/>
      <c r="AB69" s="187"/>
    </row>
    <row r="70" spans="1:28" s="203" customFormat="1" ht="22.95" customHeight="1">
      <c r="A70" s="200">
        <v>68</v>
      </c>
      <c r="B70" s="249">
        <v>243782</v>
      </c>
      <c r="C70" s="59" t="s">
        <v>100</v>
      </c>
      <c r="D70" s="285" t="s">
        <v>2211</v>
      </c>
      <c r="E70" s="59" t="s">
        <v>2212</v>
      </c>
      <c r="F70" s="214" t="s">
        <v>2213</v>
      </c>
      <c r="G70" s="181" t="s">
        <v>103</v>
      </c>
      <c r="H70" s="249" t="s">
        <v>71</v>
      </c>
      <c r="I70" s="244" t="s">
        <v>72</v>
      </c>
      <c r="J70" s="244">
        <v>299</v>
      </c>
      <c r="K70" s="150">
        <f t="shared" si="17"/>
        <v>20.930000000000007</v>
      </c>
      <c r="L70" s="150">
        <f t="shared" si="18"/>
        <v>319.93</v>
      </c>
      <c r="M70" s="209">
        <v>319.93</v>
      </c>
      <c r="N70" s="181"/>
      <c r="O70" s="181" t="s">
        <v>110</v>
      </c>
      <c r="P70" s="207"/>
      <c r="Q70" s="279">
        <f t="shared" si="19"/>
        <v>209.3</v>
      </c>
      <c r="R70" s="279">
        <f t="shared" si="14"/>
        <v>104.65</v>
      </c>
      <c r="S70" s="279">
        <f t="shared" si="15"/>
        <v>41.860000000000014</v>
      </c>
      <c r="T70" s="279">
        <f t="shared" si="16"/>
        <v>62.79000000000002</v>
      </c>
      <c r="V70" s="187"/>
      <c r="W70" s="187"/>
      <c r="X70" s="187"/>
      <c r="Y70" s="187"/>
      <c r="Z70" s="187"/>
      <c r="AA70" s="187"/>
      <c r="AB70" s="187"/>
    </row>
    <row r="71" spans="1:28" s="203" customFormat="1" ht="22.95" customHeight="1">
      <c r="A71" s="200">
        <v>69</v>
      </c>
      <c r="B71" s="249">
        <v>243782</v>
      </c>
      <c r="C71" s="59" t="s">
        <v>100</v>
      </c>
      <c r="D71" s="285" t="s">
        <v>2214</v>
      </c>
      <c r="E71" s="59" t="s">
        <v>2215</v>
      </c>
      <c r="F71" s="214" t="s">
        <v>2216</v>
      </c>
      <c r="G71" s="181" t="s">
        <v>103</v>
      </c>
      <c r="H71" s="249" t="s">
        <v>71</v>
      </c>
      <c r="I71" s="244" t="s">
        <v>72</v>
      </c>
      <c r="J71" s="244">
        <v>299</v>
      </c>
      <c r="K71" s="150">
        <f t="shared" si="17"/>
        <v>20.930000000000007</v>
      </c>
      <c r="L71" s="150">
        <f t="shared" si="18"/>
        <v>319.93</v>
      </c>
      <c r="M71" s="209">
        <v>319.93</v>
      </c>
      <c r="N71" s="181"/>
      <c r="O71" s="181" t="s">
        <v>110</v>
      </c>
      <c r="P71" s="207"/>
      <c r="Q71" s="279">
        <f t="shared" si="19"/>
        <v>209.3</v>
      </c>
      <c r="R71" s="279">
        <f t="shared" si="14"/>
        <v>104.65</v>
      </c>
      <c r="S71" s="279">
        <f t="shared" si="15"/>
        <v>41.860000000000014</v>
      </c>
      <c r="T71" s="279">
        <f t="shared" si="16"/>
        <v>62.79000000000002</v>
      </c>
      <c r="V71" s="187"/>
      <c r="W71" s="187"/>
      <c r="X71" s="187"/>
      <c r="Y71" s="187"/>
      <c r="Z71" s="187"/>
      <c r="AA71" s="187"/>
      <c r="AB71" s="187"/>
    </row>
    <row r="72" spans="1:28" s="203" customFormat="1" ht="22.95" customHeight="1">
      <c r="A72" s="200">
        <v>70</v>
      </c>
      <c r="B72" s="249">
        <v>243782</v>
      </c>
      <c r="C72" s="59" t="s">
        <v>262</v>
      </c>
      <c r="D72" s="285" t="s">
        <v>2217</v>
      </c>
      <c r="E72" s="59" t="s">
        <v>2218</v>
      </c>
      <c r="F72" s="214" t="s">
        <v>2219</v>
      </c>
      <c r="G72" s="181" t="s">
        <v>1955</v>
      </c>
      <c r="H72" s="249" t="s">
        <v>71</v>
      </c>
      <c r="I72" s="244" t="s">
        <v>72</v>
      </c>
      <c r="J72" s="244">
        <v>299</v>
      </c>
      <c r="K72" s="150">
        <f t="shared" si="17"/>
        <v>20.930000000000007</v>
      </c>
      <c r="L72" s="150">
        <f t="shared" si="18"/>
        <v>319.93</v>
      </c>
      <c r="M72" s="209">
        <v>319.93</v>
      </c>
      <c r="N72" s="181"/>
      <c r="O72" s="181" t="s">
        <v>23</v>
      </c>
      <c r="P72" s="207"/>
      <c r="Q72" s="279">
        <f t="shared" si="19"/>
        <v>209.3</v>
      </c>
      <c r="R72" s="279">
        <f t="shared" si="14"/>
        <v>104.65</v>
      </c>
      <c r="S72" s="279">
        <f t="shared" si="15"/>
        <v>41.860000000000014</v>
      </c>
      <c r="T72" s="279">
        <f t="shared" si="16"/>
        <v>62.79000000000002</v>
      </c>
      <c r="V72" s="187"/>
      <c r="W72" s="187"/>
      <c r="X72" s="187"/>
      <c r="Y72" s="187"/>
      <c r="Z72" s="187"/>
      <c r="AA72" s="187"/>
      <c r="AB72" s="187"/>
    </row>
    <row r="73" spans="1:28" s="203" customFormat="1" ht="22.95" customHeight="1">
      <c r="A73" s="200">
        <v>71</v>
      </c>
      <c r="B73" s="249">
        <v>243782</v>
      </c>
      <c r="C73" s="59" t="s">
        <v>260</v>
      </c>
      <c r="D73" s="285" t="s">
        <v>2220</v>
      </c>
      <c r="E73" s="59" t="s">
        <v>2221</v>
      </c>
      <c r="F73" s="214" t="s">
        <v>2222</v>
      </c>
      <c r="G73" s="181" t="s">
        <v>2417</v>
      </c>
      <c r="H73" s="249" t="s">
        <v>71</v>
      </c>
      <c r="I73" s="244" t="s">
        <v>72</v>
      </c>
      <c r="J73" s="244">
        <v>299</v>
      </c>
      <c r="K73" s="150">
        <f t="shared" si="17"/>
        <v>20.930000000000007</v>
      </c>
      <c r="L73" s="150">
        <f t="shared" si="18"/>
        <v>319.93</v>
      </c>
      <c r="M73" s="209">
        <v>320</v>
      </c>
      <c r="N73" s="181"/>
      <c r="O73" s="181" t="s">
        <v>489</v>
      </c>
      <c r="P73" s="207"/>
      <c r="Q73" s="279">
        <f t="shared" si="19"/>
        <v>209.3</v>
      </c>
      <c r="R73" s="279">
        <f t="shared" si="14"/>
        <v>104.65</v>
      </c>
      <c r="S73" s="279">
        <f t="shared" si="15"/>
        <v>41.860000000000014</v>
      </c>
      <c r="T73" s="279">
        <f t="shared" si="16"/>
        <v>62.79000000000002</v>
      </c>
      <c r="V73" s="225"/>
      <c r="W73" s="187"/>
      <c r="X73" s="187"/>
      <c r="Y73" s="187"/>
      <c r="Z73" s="187"/>
      <c r="AA73" s="187"/>
      <c r="AB73" s="187"/>
    </row>
    <row r="74" spans="1:28" s="203" customFormat="1" ht="22.95" customHeight="1">
      <c r="A74" s="200">
        <v>72</v>
      </c>
      <c r="B74" s="249">
        <v>243782</v>
      </c>
      <c r="C74" s="59" t="s">
        <v>263</v>
      </c>
      <c r="D74" s="285" t="s">
        <v>2223</v>
      </c>
      <c r="E74" s="59" t="s">
        <v>2224</v>
      </c>
      <c r="F74" s="214" t="s">
        <v>2225</v>
      </c>
      <c r="G74" s="181" t="s">
        <v>523</v>
      </c>
      <c r="H74" s="249" t="s">
        <v>71</v>
      </c>
      <c r="I74" s="244" t="s">
        <v>72</v>
      </c>
      <c r="J74" s="244">
        <v>299</v>
      </c>
      <c r="K74" s="150">
        <f t="shared" si="17"/>
        <v>20.930000000000007</v>
      </c>
      <c r="L74" s="150">
        <f t="shared" si="18"/>
        <v>319.93</v>
      </c>
      <c r="M74" s="209">
        <v>502</v>
      </c>
      <c r="N74" s="181"/>
      <c r="O74" s="181" t="s">
        <v>91</v>
      </c>
      <c r="P74" s="207"/>
      <c r="Q74" s="279">
        <f t="shared" si="19"/>
        <v>209.3</v>
      </c>
      <c r="R74" s="279">
        <f t="shared" si="14"/>
        <v>104.65</v>
      </c>
      <c r="S74" s="279">
        <f t="shared" si="15"/>
        <v>41.860000000000014</v>
      </c>
      <c r="T74" s="279">
        <f t="shared" si="16"/>
        <v>62.79000000000002</v>
      </c>
      <c r="V74" s="187"/>
      <c r="W74" s="187"/>
      <c r="X74" s="187"/>
      <c r="Y74" s="187"/>
      <c r="Z74" s="187"/>
      <c r="AA74" s="187"/>
      <c r="AB74" s="187"/>
    </row>
    <row r="75" spans="1:28" s="203" customFormat="1" ht="22.95" customHeight="1">
      <c r="A75" s="200">
        <v>73</v>
      </c>
      <c r="B75" s="249">
        <v>243782</v>
      </c>
      <c r="C75" s="59" t="s">
        <v>100</v>
      </c>
      <c r="D75" s="285" t="s">
        <v>2226</v>
      </c>
      <c r="E75" s="59" t="s">
        <v>2227</v>
      </c>
      <c r="F75" s="214" t="s">
        <v>2228</v>
      </c>
      <c r="G75" s="181" t="s">
        <v>103</v>
      </c>
      <c r="H75" s="249" t="s">
        <v>71</v>
      </c>
      <c r="I75" s="244" t="s">
        <v>2171</v>
      </c>
      <c r="J75" s="244">
        <v>599</v>
      </c>
      <c r="K75" s="150">
        <f t="shared" si="17"/>
        <v>41.930000000000064</v>
      </c>
      <c r="L75" s="150">
        <f t="shared" si="18"/>
        <v>640.93000000000006</v>
      </c>
      <c r="M75" s="209">
        <v>1923</v>
      </c>
      <c r="N75" s="181"/>
      <c r="O75" s="181" t="s">
        <v>110</v>
      </c>
      <c r="P75" s="207"/>
      <c r="Q75" s="279">
        <f t="shared" si="19"/>
        <v>419.3</v>
      </c>
      <c r="R75" s="279">
        <f t="shared" si="14"/>
        <v>209.65</v>
      </c>
      <c r="S75" s="279">
        <f t="shared" si="15"/>
        <v>83.860000000000014</v>
      </c>
      <c r="T75" s="279">
        <f t="shared" si="16"/>
        <v>125.79000000000002</v>
      </c>
      <c r="V75" s="187"/>
      <c r="W75" s="187"/>
      <c r="X75" s="187"/>
      <c r="Y75" s="187"/>
      <c r="Z75" s="187"/>
      <c r="AA75" s="187"/>
      <c r="AB75" s="187"/>
    </row>
    <row r="76" spans="1:28" s="203" customFormat="1" ht="22.95" customHeight="1">
      <c r="A76" s="200">
        <v>74</v>
      </c>
      <c r="B76" s="249">
        <v>243783</v>
      </c>
      <c r="C76" s="59" t="s">
        <v>264</v>
      </c>
      <c r="D76" s="285" t="s">
        <v>2229</v>
      </c>
      <c r="E76" s="59" t="s">
        <v>2230</v>
      </c>
      <c r="F76" s="214" t="s">
        <v>2231</v>
      </c>
      <c r="G76" s="181" t="s">
        <v>518</v>
      </c>
      <c r="H76" s="249" t="s">
        <v>71</v>
      </c>
      <c r="I76" s="244" t="s">
        <v>72</v>
      </c>
      <c r="J76" s="244">
        <v>299</v>
      </c>
      <c r="K76" s="150">
        <f t="shared" si="17"/>
        <v>20.930000000000007</v>
      </c>
      <c r="L76" s="150">
        <f t="shared" si="18"/>
        <v>319.93</v>
      </c>
      <c r="M76" s="209">
        <v>490.57</v>
      </c>
      <c r="N76" s="181"/>
      <c r="O76" s="181" t="s">
        <v>91</v>
      </c>
      <c r="P76" s="207"/>
      <c r="Q76" s="279">
        <f t="shared" si="19"/>
        <v>209.3</v>
      </c>
      <c r="R76" s="279">
        <f t="shared" si="14"/>
        <v>104.65</v>
      </c>
      <c r="S76" s="279">
        <f t="shared" si="15"/>
        <v>41.860000000000014</v>
      </c>
      <c r="T76" s="279">
        <f t="shared" si="16"/>
        <v>62.79000000000002</v>
      </c>
      <c r="V76" s="187"/>
      <c r="W76" s="187"/>
      <c r="X76" s="187"/>
      <c r="Y76" s="187"/>
      <c r="Z76" s="187"/>
      <c r="AA76" s="187"/>
      <c r="AB76" s="187"/>
    </row>
    <row r="77" spans="1:28" s="203" customFormat="1" ht="22.95" customHeight="1">
      <c r="A77" s="200">
        <v>75</v>
      </c>
      <c r="B77" s="249">
        <v>243783</v>
      </c>
      <c r="C77" s="59" t="s">
        <v>100</v>
      </c>
      <c r="D77" s="285" t="s">
        <v>2232</v>
      </c>
      <c r="E77" s="59" t="s">
        <v>2121</v>
      </c>
      <c r="F77" s="214" t="s">
        <v>2233</v>
      </c>
      <c r="G77" s="181" t="s">
        <v>103</v>
      </c>
      <c r="H77" s="249" t="s">
        <v>71</v>
      </c>
      <c r="I77" s="244" t="s">
        <v>72</v>
      </c>
      <c r="J77" s="244">
        <v>299</v>
      </c>
      <c r="K77" s="150">
        <f t="shared" si="17"/>
        <v>20.930000000000007</v>
      </c>
      <c r="L77" s="150">
        <f t="shared" si="18"/>
        <v>319.93</v>
      </c>
      <c r="M77" s="209">
        <v>319.93</v>
      </c>
      <c r="N77" s="181"/>
      <c r="O77" s="181" t="s">
        <v>91</v>
      </c>
      <c r="P77" s="207"/>
      <c r="Q77" s="279">
        <f t="shared" si="19"/>
        <v>209.3</v>
      </c>
      <c r="R77" s="279">
        <f t="shared" si="14"/>
        <v>104.65</v>
      </c>
      <c r="S77" s="279">
        <f t="shared" si="15"/>
        <v>41.860000000000014</v>
      </c>
      <c r="T77" s="279">
        <f t="shared" si="16"/>
        <v>62.79000000000002</v>
      </c>
      <c r="V77" s="187"/>
      <c r="W77" s="187"/>
      <c r="X77" s="187"/>
      <c r="Y77" s="187"/>
      <c r="Z77" s="187"/>
      <c r="AA77" s="187"/>
      <c r="AB77" s="187"/>
    </row>
    <row r="78" spans="1:28" s="203" customFormat="1" ht="22.95" customHeight="1">
      <c r="A78" s="200">
        <v>76</v>
      </c>
      <c r="B78" s="249">
        <v>243783</v>
      </c>
      <c r="C78" s="59" t="s">
        <v>100</v>
      </c>
      <c r="D78" s="285" t="s">
        <v>2234</v>
      </c>
      <c r="E78" s="59" t="s">
        <v>2235</v>
      </c>
      <c r="F78" s="214" t="s">
        <v>2236</v>
      </c>
      <c r="G78" s="181" t="s">
        <v>103</v>
      </c>
      <c r="H78" s="249" t="s">
        <v>71</v>
      </c>
      <c r="I78" s="244" t="s">
        <v>72</v>
      </c>
      <c r="J78" s="244">
        <v>299</v>
      </c>
      <c r="K78" s="150">
        <f t="shared" si="17"/>
        <v>20.930000000000007</v>
      </c>
      <c r="L78" s="150">
        <f t="shared" si="18"/>
        <v>319.93</v>
      </c>
      <c r="M78" s="209">
        <v>320</v>
      </c>
      <c r="N78" s="181"/>
      <c r="O78" s="181" t="s">
        <v>23</v>
      </c>
      <c r="P78" s="207"/>
      <c r="Q78" s="279">
        <f t="shared" si="19"/>
        <v>209.3</v>
      </c>
      <c r="R78" s="279">
        <f t="shared" si="14"/>
        <v>104.65</v>
      </c>
      <c r="S78" s="279">
        <f t="shared" si="15"/>
        <v>41.860000000000014</v>
      </c>
      <c r="T78" s="279">
        <f t="shared" si="16"/>
        <v>62.79000000000002</v>
      </c>
      <c r="V78" s="187"/>
      <c r="W78" s="187"/>
      <c r="X78" s="187"/>
      <c r="Y78" s="187"/>
      <c r="Z78" s="187"/>
      <c r="AA78" s="187"/>
      <c r="AB78" s="187"/>
    </row>
    <row r="79" spans="1:28" s="203" customFormat="1" ht="22.95" customHeight="1">
      <c r="A79" s="200">
        <v>77</v>
      </c>
      <c r="B79" s="249">
        <v>243783</v>
      </c>
      <c r="C79" s="59" t="s">
        <v>100</v>
      </c>
      <c r="D79" s="285" t="s">
        <v>2237</v>
      </c>
      <c r="E79" s="59" t="s">
        <v>2238</v>
      </c>
      <c r="F79" s="214" t="s">
        <v>2239</v>
      </c>
      <c r="G79" s="181" t="s">
        <v>103</v>
      </c>
      <c r="H79" s="249" t="s">
        <v>71</v>
      </c>
      <c r="I79" s="244" t="s">
        <v>72</v>
      </c>
      <c r="J79" s="244">
        <v>299</v>
      </c>
      <c r="K79" s="150">
        <f t="shared" si="17"/>
        <v>20.930000000000007</v>
      </c>
      <c r="L79" s="150">
        <f t="shared" si="18"/>
        <v>319.93</v>
      </c>
      <c r="M79" s="209">
        <v>319.93</v>
      </c>
      <c r="N79" s="181"/>
      <c r="O79" s="181" t="s">
        <v>23</v>
      </c>
      <c r="P79" s="207"/>
      <c r="Q79" s="279">
        <f t="shared" si="19"/>
        <v>209.3</v>
      </c>
      <c r="R79" s="279">
        <f t="shared" si="14"/>
        <v>104.65</v>
      </c>
      <c r="S79" s="279">
        <f t="shared" si="15"/>
        <v>41.860000000000014</v>
      </c>
      <c r="T79" s="279">
        <f t="shared" si="16"/>
        <v>62.79000000000002</v>
      </c>
      <c r="V79" s="187"/>
      <c r="W79" s="187"/>
      <c r="X79" s="187"/>
      <c r="Y79" s="187"/>
      <c r="Z79" s="187"/>
      <c r="AA79" s="187"/>
      <c r="AB79" s="187"/>
    </row>
    <row r="80" spans="1:28" s="203" customFormat="1" ht="22.95" customHeight="1">
      <c r="A80" s="200">
        <v>78</v>
      </c>
      <c r="B80" s="249">
        <v>243783</v>
      </c>
      <c r="C80" s="59" t="s">
        <v>100</v>
      </c>
      <c r="D80" s="285" t="s">
        <v>2240</v>
      </c>
      <c r="E80" s="59" t="s">
        <v>2241</v>
      </c>
      <c r="F80" s="214" t="s">
        <v>2242</v>
      </c>
      <c r="G80" s="181" t="s">
        <v>103</v>
      </c>
      <c r="H80" s="249" t="s">
        <v>71</v>
      </c>
      <c r="I80" s="244" t="s">
        <v>99</v>
      </c>
      <c r="J80" s="244">
        <v>399</v>
      </c>
      <c r="K80" s="150">
        <f t="shared" si="17"/>
        <v>27.930000000000007</v>
      </c>
      <c r="L80" s="150">
        <f t="shared" si="18"/>
        <v>426.93</v>
      </c>
      <c r="M80" s="209">
        <v>426.93</v>
      </c>
      <c r="N80" s="181"/>
      <c r="O80" s="181" t="s">
        <v>110</v>
      </c>
      <c r="P80" s="207"/>
      <c r="Q80" s="279">
        <f t="shared" si="19"/>
        <v>279.3</v>
      </c>
      <c r="R80" s="279">
        <f t="shared" si="14"/>
        <v>139.65</v>
      </c>
      <c r="S80" s="279">
        <f t="shared" si="15"/>
        <v>55.860000000000014</v>
      </c>
      <c r="T80" s="279">
        <f t="shared" si="16"/>
        <v>83.79000000000002</v>
      </c>
      <c r="V80" s="187"/>
      <c r="W80" s="187"/>
      <c r="X80" s="187"/>
      <c r="Y80" s="187"/>
      <c r="Z80" s="187"/>
      <c r="AA80" s="187"/>
      <c r="AB80" s="187"/>
    </row>
    <row r="81" spans="1:28" s="203" customFormat="1" ht="22.95" customHeight="1">
      <c r="A81" s="200">
        <v>79</v>
      </c>
      <c r="B81" s="249">
        <v>243784</v>
      </c>
      <c r="C81" s="59" t="s">
        <v>100</v>
      </c>
      <c r="D81" s="285" t="s">
        <v>2243</v>
      </c>
      <c r="E81" s="59" t="s">
        <v>2244</v>
      </c>
      <c r="F81" s="214" t="s">
        <v>2245</v>
      </c>
      <c r="G81" s="181" t="s">
        <v>103</v>
      </c>
      <c r="H81" s="249" t="s">
        <v>71</v>
      </c>
      <c r="I81" s="244" t="s">
        <v>99</v>
      </c>
      <c r="J81" s="244">
        <v>399</v>
      </c>
      <c r="K81" s="150">
        <f t="shared" si="17"/>
        <v>27.930000000000007</v>
      </c>
      <c r="L81" s="150">
        <f t="shared" si="18"/>
        <v>426.93</v>
      </c>
      <c r="M81" s="209">
        <v>427</v>
      </c>
      <c r="N81" s="181"/>
      <c r="O81" s="181" t="s">
        <v>23</v>
      </c>
      <c r="P81" s="207"/>
      <c r="Q81" s="279">
        <f t="shared" si="19"/>
        <v>279.3</v>
      </c>
      <c r="R81" s="279">
        <f t="shared" si="14"/>
        <v>139.65</v>
      </c>
      <c r="S81" s="279">
        <f t="shared" si="15"/>
        <v>55.860000000000014</v>
      </c>
      <c r="T81" s="279">
        <f t="shared" si="16"/>
        <v>83.79000000000002</v>
      </c>
      <c r="V81" s="187"/>
      <c r="W81" s="187"/>
      <c r="X81" s="187"/>
      <c r="Y81" s="187"/>
      <c r="Z81" s="187"/>
      <c r="AA81" s="187"/>
      <c r="AB81" s="187"/>
    </row>
    <row r="82" spans="1:28" s="203" customFormat="1" ht="22.95" customHeight="1">
      <c r="A82" s="200">
        <v>80</v>
      </c>
      <c r="B82" s="249">
        <v>243784</v>
      </c>
      <c r="C82" s="59" t="s">
        <v>100</v>
      </c>
      <c r="D82" s="285" t="s">
        <v>2246</v>
      </c>
      <c r="E82" s="59" t="s">
        <v>2247</v>
      </c>
      <c r="F82" s="214" t="s">
        <v>2248</v>
      </c>
      <c r="G82" s="181" t="s">
        <v>103</v>
      </c>
      <c r="H82" s="249" t="s">
        <v>71</v>
      </c>
      <c r="I82" s="244" t="s">
        <v>72</v>
      </c>
      <c r="J82" s="244">
        <v>299</v>
      </c>
      <c r="K82" s="150">
        <f t="shared" si="17"/>
        <v>20.930000000000007</v>
      </c>
      <c r="L82" s="150">
        <f t="shared" si="18"/>
        <v>319.93</v>
      </c>
      <c r="M82" s="209">
        <v>319.93</v>
      </c>
      <c r="N82" s="181"/>
      <c r="O82" s="181" t="s">
        <v>110</v>
      </c>
      <c r="P82" s="207"/>
      <c r="Q82" s="279">
        <f t="shared" si="19"/>
        <v>209.3</v>
      </c>
      <c r="R82" s="279">
        <f t="shared" si="14"/>
        <v>104.65</v>
      </c>
      <c r="S82" s="279">
        <f t="shared" si="15"/>
        <v>41.860000000000014</v>
      </c>
      <c r="T82" s="279">
        <f t="shared" si="16"/>
        <v>62.79000000000002</v>
      </c>
      <c r="V82" s="187"/>
      <c r="W82" s="187"/>
      <c r="X82" s="187"/>
      <c r="Y82" s="187"/>
      <c r="Z82" s="187"/>
      <c r="AA82" s="187"/>
      <c r="AB82" s="187"/>
    </row>
    <row r="83" spans="1:28" s="203" customFormat="1" ht="22.95" customHeight="1">
      <c r="A83" s="200">
        <v>81</v>
      </c>
      <c r="B83" s="249">
        <v>243784</v>
      </c>
      <c r="C83" s="59" t="s">
        <v>100</v>
      </c>
      <c r="D83" s="285" t="s">
        <v>2249</v>
      </c>
      <c r="E83" s="59" t="s">
        <v>2250</v>
      </c>
      <c r="F83" s="214" t="s">
        <v>2251</v>
      </c>
      <c r="G83" s="181" t="s">
        <v>103</v>
      </c>
      <c r="H83" s="249" t="s">
        <v>71</v>
      </c>
      <c r="I83" s="244" t="s">
        <v>72</v>
      </c>
      <c r="J83" s="244">
        <v>299</v>
      </c>
      <c r="K83" s="150">
        <f t="shared" si="17"/>
        <v>20.930000000000007</v>
      </c>
      <c r="L83" s="150">
        <f t="shared" si="18"/>
        <v>319.93</v>
      </c>
      <c r="M83" s="209">
        <v>320</v>
      </c>
      <c r="N83" s="181"/>
      <c r="O83" s="181" t="s">
        <v>23</v>
      </c>
      <c r="P83" s="207"/>
      <c r="Q83" s="279">
        <f t="shared" si="19"/>
        <v>209.3</v>
      </c>
      <c r="R83" s="279">
        <f t="shared" si="14"/>
        <v>104.65</v>
      </c>
      <c r="S83" s="279">
        <f t="shared" si="15"/>
        <v>41.860000000000014</v>
      </c>
      <c r="T83" s="279">
        <f t="shared" si="16"/>
        <v>62.79000000000002</v>
      </c>
      <c r="V83" s="187"/>
      <c r="W83" s="187"/>
      <c r="X83" s="187"/>
      <c r="Y83" s="187"/>
      <c r="Z83" s="187"/>
      <c r="AA83" s="187"/>
      <c r="AB83" s="187"/>
    </row>
    <row r="84" spans="1:28" s="203" customFormat="1" ht="22.95" customHeight="1">
      <c r="A84" s="200">
        <v>82</v>
      </c>
      <c r="B84" s="249">
        <v>243784</v>
      </c>
      <c r="C84" s="59" t="s">
        <v>100</v>
      </c>
      <c r="D84" s="285" t="s">
        <v>2252</v>
      </c>
      <c r="E84" s="59" t="s">
        <v>2253</v>
      </c>
      <c r="F84" s="214" t="s">
        <v>2254</v>
      </c>
      <c r="G84" s="181" t="s">
        <v>103</v>
      </c>
      <c r="H84" s="249" t="s">
        <v>71</v>
      </c>
      <c r="I84" s="244" t="s">
        <v>72</v>
      </c>
      <c r="J84" s="244">
        <v>299</v>
      </c>
      <c r="K84" s="150">
        <f t="shared" si="17"/>
        <v>20.930000000000007</v>
      </c>
      <c r="L84" s="150">
        <f t="shared" si="18"/>
        <v>319.93</v>
      </c>
      <c r="M84" s="209">
        <v>319.93</v>
      </c>
      <c r="N84" s="181"/>
      <c r="O84" s="181" t="s">
        <v>110</v>
      </c>
      <c r="P84" s="207"/>
      <c r="Q84" s="279">
        <f t="shared" si="19"/>
        <v>209.3</v>
      </c>
      <c r="R84" s="279">
        <f t="shared" si="14"/>
        <v>104.65</v>
      </c>
      <c r="S84" s="279">
        <f t="shared" si="15"/>
        <v>41.860000000000014</v>
      </c>
      <c r="T84" s="279">
        <f t="shared" si="16"/>
        <v>62.79000000000002</v>
      </c>
      <c r="V84" s="187"/>
      <c r="W84" s="187"/>
      <c r="X84" s="187"/>
      <c r="Y84" s="187"/>
      <c r="Z84" s="187"/>
      <c r="AA84" s="187"/>
      <c r="AB84" s="187"/>
    </row>
    <row r="85" spans="1:28" s="203" customFormat="1" ht="22.95" customHeight="1">
      <c r="A85" s="200">
        <v>83</v>
      </c>
      <c r="B85" s="249">
        <v>243784</v>
      </c>
      <c r="C85" s="59" t="s">
        <v>100</v>
      </c>
      <c r="D85" s="285" t="s">
        <v>2255</v>
      </c>
      <c r="E85" s="59" t="s">
        <v>2256</v>
      </c>
      <c r="F85" s="214" t="s">
        <v>2257</v>
      </c>
      <c r="G85" s="181" t="s">
        <v>103</v>
      </c>
      <c r="H85" s="249" t="s">
        <v>71</v>
      </c>
      <c r="I85" s="244" t="s">
        <v>72</v>
      </c>
      <c r="J85" s="244">
        <v>299</v>
      </c>
      <c r="K85" s="150">
        <f t="shared" si="17"/>
        <v>20.930000000000007</v>
      </c>
      <c r="L85" s="150">
        <f t="shared" si="18"/>
        <v>319.93</v>
      </c>
      <c r="M85" s="209">
        <v>319.93</v>
      </c>
      <c r="N85" s="181"/>
      <c r="O85" s="181" t="s">
        <v>110</v>
      </c>
      <c r="P85" s="207"/>
      <c r="Q85" s="279">
        <f t="shared" si="19"/>
        <v>209.3</v>
      </c>
      <c r="R85" s="279">
        <f t="shared" si="14"/>
        <v>104.65</v>
      </c>
      <c r="S85" s="279">
        <f t="shared" si="15"/>
        <v>41.860000000000014</v>
      </c>
      <c r="T85" s="279">
        <f t="shared" si="16"/>
        <v>62.79000000000002</v>
      </c>
      <c r="V85" s="187"/>
      <c r="W85" s="187"/>
      <c r="X85" s="187"/>
      <c r="Y85" s="187"/>
      <c r="Z85" s="187"/>
      <c r="AA85" s="187"/>
      <c r="AB85" s="187"/>
    </row>
    <row r="86" spans="1:28" s="203" customFormat="1" ht="22.95" customHeight="1">
      <c r="A86" s="200">
        <v>84</v>
      </c>
      <c r="B86" s="249">
        <v>243784</v>
      </c>
      <c r="C86" s="59" t="s">
        <v>100</v>
      </c>
      <c r="D86" s="285" t="s">
        <v>2258</v>
      </c>
      <c r="E86" s="59" t="s">
        <v>2259</v>
      </c>
      <c r="F86" s="214" t="s">
        <v>2260</v>
      </c>
      <c r="G86" s="181" t="s">
        <v>103</v>
      </c>
      <c r="H86" s="249" t="s">
        <v>71</v>
      </c>
      <c r="I86" s="244" t="s">
        <v>99</v>
      </c>
      <c r="J86" s="244">
        <v>399</v>
      </c>
      <c r="K86" s="150">
        <f t="shared" si="17"/>
        <v>27.930000000000007</v>
      </c>
      <c r="L86" s="150">
        <f t="shared" si="18"/>
        <v>426.93</v>
      </c>
      <c r="M86" s="209">
        <v>426.93</v>
      </c>
      <c r="N86" s="181"/>
      <c r="O86" s="181" t="s">
        <v>110</v>
      </c>
      <c r="P86" s="207"/>
      <c r="Q86" s="279">
        <f t="shared" si="19"/>
        <v>279.3</v>
      </c>
      <c r="R86" s="279">
        <f t="shared" si="14"/>
        <v>139.65</v>
      </c>
      <c r="S86" s="279">
        <f t="shared" si="15"/>
        <v>55.860000000000014</v>
      </c>
      <c r="T86" s="279">
        <f t="shared" si="16"/>
        <v>83.79000000000002</v>
      </c>
      <c r="V86" s="187"/>
      <c r="W86" s="187"/>
      <c r="X86" s="187"/>
      <c r="Y86" s="187"/>
      <c r="Z86" s="187"/>
      <c r="AA86" s="187"/>
      <c r="AB86" s="187"/>
    </row>
    <row r="87" spans="1:28" s="203" customFormat="1" ht="22.95" customHeight="1">
      <c r="A87" s="200">
        <v>85</v>
      </c>
      <c r="B87" s="249">
        <v>243786</v>
      </c>
      <c r="C87" s="59" t="s">
        <v>100</v>
      </c>
      <c r="D87" s="285" t="s">
        <v>2261</v>
      </c>
      <c r="E87" s="59" t="s">
        <v>2262</v>
      </c>
      <c r="F87" s="214" t="s">
        <v>2263</v>
      </c>
      <c r="G87" s="181" t="s">
        <v>103</v>
      </c>
      <c r="H87" s="249" t="s">
        <v>71</v>
      </c>
      <c r="I87" s="244" t="s">
        <v>99</v>
      </c>
      <c r="J87" s="244">
        <v>399</v>
      </c>
      <c r="K87" s="150">
        <f t="shared" si="17"/>
        <v>27.930000000000007</v>
      </c>
      <c r="L87" s="150">
        <f t="shared" si="18"/>
        <v>426.93</v>
      </c>
      <c r="M87" s="209">
        <v>426.93</v>
      </c>
      <c r="N87" s="181"/>
      <c r="O87" s="181" t="s">
        <v>110</v>
      </c>
      <c r="P87" s="207"/>
      <c r="Q87" s="279">
        <f t="shared" si="19"/>
        <v>279.3</v>
      </c>
      <c r="R87" s="279">
        <f t="shared" si="14"/>
        <v>139.65</v>
      </c>
      <c r="S87" s="279">
        <f t="shared" si="15"/>
        <v>55.860000000000014</v>
      </c>
      <c r="T87" s="279">
        <f t="shared" si="16"/>
        <v>83.79000000000002</v>
      </c>
      <c r="V87" s="187"/>
      <c r="W87" s="187"/>
      <c r="X87" s="187"/>
      <c r="Y87" s="187"/>
      <c r="Z87" s="187"/>
      <c r="AA87" s="187"/>
      <c r="AB87" s="187"/>
    </row>
    <row r="88" spans="1:28" s="203" customFormat="1" ht="22.95" customHeight="1">
      <c r="A88" s="200">
        <v>86</v>
      </c>
      <c r="B88" s="249">
        <v>243786</v>
      </c>
      <c r="C88" s="59" t="s">
        <v>100</v>
      </c>
      <c r="D88" s="285" t="s">
        <v>2264</v>
      </c>
      <c r="E88" s="59" t="s">
        <v>2265</v>
      </c>
      <c r="F88" s="214" t="s">
        <v>2266</v>
      </c>
      <c r="G88" s="181" t="s">
        <v>103</v>
      </c>
      <c r="H88" s="249" t="s">
        <v>71</v>
      </c>
      <c r="I88" s="244" t="s">
        <v>72</v>
      </c>
      <c r="J88" s="244">
        <v>299</v>
      </c>
      <c r="K88" s="150">
        <f t="shared" si="17"/>
        <v>20.930000000000007</v>
      </c>
      <c r="L88" s="150">
        <f t="shared" si="18"/>
        <v>319.93</v>
      </c>
      <c r="M88" s="209">
        <v>319.93</v>
      </c>
      <c r="N88" s="181"/>
      <c r="O88" s="181" t="s">
        <v>110</v>
      </c>
      <c r="P88" s="207"/>
      <c r="Q88" s="279">
        <f t="shared" si="19"/>
        <v>209.3</v>
      </c>
      <c r="R88" s="279">
        <f t="shared" si="14"/>
        <v>104.65</v>
      </c>
      <c r="S88" s="279">
        <f t="shared" si="15"/>
        <v>41.860000000000014</v>
      </c>
      <c r="T88" s="279">
        <f t="shared" si="16"/>
        <v>62.79000000000002</v>
      </c>
      <c r="V88" s="187"/>
      <c r="W88" s="187"/>
      <c r="X88" s="187"/>
      <c r="Y88" s="187"/>
      <c r="Z88" s="187"/>
      <c r="AA88" s="187"/>
      <c r="AB88" s="187"/>
    </row>
    <row r="89" spans="1:28" s="203" customFormat="1" ht="22.95" customHeight="1">
      <c r="A89" s="200">
        <v>87</v>
      </c>
      <c r="B89" s="249">
        <v>243786</v>
      </c>
      <c r="C89" s="59" t="s">
        <v>100</v>
      </c>
      <c r="D89" s="285" t="s">
        <v>2267</v>
      </c>
      <c r="E89" s="59" t="s">
        <v>2268</v>
      </c>
      <c r="F89" s="214" t="s">
        <v>2269</v>
      </c>
      <c r="G89" s="181" t="s">
        <v>103</v>
      </c>
      <c r="H89" s="249" t="s">
        <v>71</v>
      </c>
      <c r="I89" s="244" t="s">
        <v>99</v>
      </c>
      <c r="J89" s="244">
        <v>399</v>
      </c>
      <c r="K89" s="150">
        <f t="shared" si="17"/>
        <v>27.930000000000007</v>
      </c>
      <c r="L89" s="150">
        <f t="shared" si="18"/>
        <v>426.93</v>
      </c>
      <c r="M89" s="209">
        <v>426.93</v>
      </c>
      <c r="N89" s="181"/>
      <c r="O89" s="298" t="s">
        <v>91</v>
      </c>
      <c r="P89" s="207"/>
      <c r="Q89" s="279">
        <f t="shared" si="19"/>
        <v>279.3</v>
      </c>
      <c r="R89" s="279">
        <f t="shared" si="14"/>
        <v>139.65</v>
      </c>
      <c r="S89" s="279">
        <f t="shared" si="15"/>
        <v>55.860000000000014</v>
      </c>
      <c r="T89" s="279">
        <f t="shared" si="16"/>
        <v>83.79000000000002</v>
      </c>
      <c r="V89" s="187"/>
      <c r="W89" s="187"/>
      <c r="X89" s="187"/>
      <c r="Y89" s="187"/>
      <c r="Z89" s="187"/>
      <c r="AA89" s="187"/>
      <c r="AB89" s="187"/>
    </row>
    <row r="90" spans="1:28" s="203" customFormat="1" ht="22.95" customHeight="1">
      <c r="A90" s="200">
        <v>88</v>
      </c>
      <c r="B90" s="249">
        <v>243787</v>
      </c>
      <c r="C90" s="59" t="s">
        <v>100</v>
      </c>
      <c r="D90" s="285" t="s">
        <v>2270</v>
      </c>
      <c r="E90" s="59" t="s">
        <v>2271</v>
      </c>
      <c r="F90" s="214" t="s">
        <v>2272</v>
      </c>
      <c r="G90" s="181" t="s">
        <v>103</v>
      </c>
      <c r="H90" s="249" t="s">
        <v>71</v>
      </c>
      <c r="I90" s="244" t="s">
        <v>2273</v>
      </c>
      <c r="J90" s="244">
        <v>499</v>
      </c>
      <c r="K90" s="150">
        <f t="shared" si="17"/>
        <v>34.930000000000064</v>
      </c>
      <c r="L90" s="150">
        <f t="shared" si="18"/>
        <v>533.93000000000006</v>
      </c>
      <c r="M90" s="209">
        <v>533.92999999999995</v>
      </c>
      <c r="N90" s="181"/>
      <c r="O90" s="298" t="s">
        <v>91</v>
      </c>
      <c r="P90" s="207"/>
      <c r="Q90" s="279">
        <f t="shared" si="19"/>
        <v>349.3</v>
      </c>
      <c r="R90" s="279">
        <f t="shared" si="14"/>
        <v>174.65</v>
      </c>
      <c r="S90" s="279">
        <f t="shared" si="15"/>
        <v>69.860000000000014</v>
      </c>
      <c r="T90" s="279">
        <f t="shared" si="16"/>
        <v>104.79000000000002</v>
      </c>
      <c r="V90" s="187"/>
      <c r="W90" s="187"/>
      <c r="X90" s="187"/>
      <c r="Y90" s="187"/>
      <c r="Z90" s="187"/>
      <c r="AA90" s="187"/>
      <c r="AB90" s="187"/>
    </row>
    <row r="91" spans="1:28" s="203" customFormat="1" ht="22.95" customHeight="1">
      <c r="A91" s="200">
        <v>89</v>
      </c>
      <c r="B91" s="249">
        <v>243787</v>
      </c>
      <c r="C91" s="59" t="s">
        <v>262</v>
      </c>
      <c r="D91" s="285" t="s">
        <v>2274</v>
      </c>
      <c r="E91" s="59" t="s">
        <v>2275</v>
      </c>
      <c r="F91" s="214" t="s">
        <v>2276</v>
      </c>
      <c r="G91" s="181" t="s">
        <v>500</v>
      </c>
      <c r="H91" s="249" t="s">
        <v>71</v>
      </c>
      <c r="I91" s="244" t="s">
        <v>2277</v>
      </c>
      <c r="J91" s="244">
        <v>299</v>
      </c>
      <c r="K91" s="150">
        <f t="shared" si="17"/>
        <v>20.930000000000007</v>
      </c>
      <c r="L91" s="150">
        <f t="shared" si="18"/>
        <v>319.93</v>
      </c>
      <c r="M91" s="209">
        <v>437.26</v>
      </c>
      <c r="N91" s="181"/>
      <c r="O91" s="181" t="s">
        <v>23</v>
      </c>
      <c r="P91" s="207"/>
      <c r="Q91" s="279">
        <f t="shared" si="19"/>
        <v>209.3</v>
      </c>
      <c r="R91" s="279">
        <f t="shared" si="14"/>
        <v>104.65</v>
      </c>
      <c r="S91" s="279">
        <f t="shared" si="15"/>
        <v>41.860000000000014</v>
      </c>
      <c r="T91" s="279">
        <f t="shared" si="16"/>
        <v>62.79000000000002</v>
      </c>
      <c r="V91" s="187"/>
      <c r="W91" s="187"/>
      <c r="X91" s="187"/>
      <c r="Y91" s="187"/>
      <c r="Z91" s="187"/>
      <c r="AA91" s="187"/>
      <c r="AB91" s="187"/>
    </row>
    <row r="92" spans="1:28" s="203" customFormat="1" ht="22.95" customHeight="1">
      <c r="A92" s="200">
        <v>90</v>
      </c>
      <c r="B92" s="249">
        <v>243787</v>
      </c>
      <c r="C92" s="59" t="s">
        <v>100</v>
      </c>
      <c r="D92" s="285" t="s">
        <v>2278</v>
      </c>
      <c r="E92" s="59" t="s">
        <v>2279</v>
      </c>
      <c r="F92" s="214" t="s">
        <v>2280</v>
      </c>
      <c r="G92" s="181" t="s">
        <v>103</v>
      </c>
      <c r="H92" s="249" t="s">
        <v>71</v>
      </c>
      <c r="I92" s="244" t="s">
        <v>2281</v>
      </c>
      <c r="J92" s="244">
        <v>299</v>
      </c>
      <c r="K92" s="150">
        <f t="shared" si="17"/>
        <v>20.930000000000007</v>
      </c>
      <c r="L92" s="150">
        <f t="shared" si="18"/>
        <v>319.93</v>
      </c>
      <c r="M92" s="209">
        <v>319.93</v>
      </c>
      <c r="N92" s="181"/>
      <c r="O92" s="181" t="s">
        <v>23</v>
      </c>
      <c r="P92" s="207"/>
      <c r="Q92" s="279">
        <f t="shared" si="19"/>
        <v>209.3</v>
      </c>
      <c r="R92" s="279">
        <f t="shared" ref="R92:R115" si="20">Q92-(Q92*50/100)</f>
        <v>104.65</v>
      </c>
      <c r="S92" s="279">
        <f t="shared" ref="S92:S115" si="21">Q92-(Q92*80/100)</f>
        <v>41.860000000000014</v>
      </c>
      <c r="T92" s="279">
        <f t="shared" ref="T92:T115" si="22">Q92-(Q92*70/100)</f>
        <v>62.79000000000002</v>
      </c>
      <c r="V92" s="187"/>
      <c r="W92" s="187"/>
      <c r="X92" s="187"/>
      <c r="Y92" s="187"/>
      <c r="Z92" s="187"/>
      <c r="AA92" s="187"/>
      <c r="AB92" s="187"/>
    </row>
    <row r="93" spans="1:28" s="203" customFormat="1" ht="22.95" customHeight="1">
      <c r="A93" s="200">
        <v>91</v>
      </c>
      <c r="B93" s="249">
        <v>243787</v>
      </c>
      <c r="C93" s="59" t="s">
        <v>100</v>
      </c>
      <c r="D93" s="285" t="s">
        <v>2282</v>
      </c>
      <c r="E93" s="59" t="s">
        <v>2283</v>
      </c>
      <c r="F93" s="214" t="s">
        <v>2284</v>
      </c>
      <c r="G93" s="181" t="s">
        <v>103</v>
      </c>
      <c r="H93" s="249" t="s">
        <v>71</v>
      </c>
      <c r="I93" s="244" t="s">
        <v>2281</v>
      </c>
      <c r="J93" s="244">
        <v>299</v>
      </c>
      <c r="K93" s="150">
        <f t="shared" si="17"/>
        <v>20.930000000000007</v>
      </c>
      <c r="L93" s="150">
        <f t="shared" si="18"/>
        <v>319.93</v>
      </c>
      <c r="M93" s="209">
        <v>319.93</v>
      </c>
      <c r="N93" s="181"/>
      <c r="O93" s="298" t="s">
        <v>91</v>
      </c>
      <c r="P93" s="207"/>
      <c r="Q93" s="279">
        <f t="shared" si="19"/>
        <v>209.3</v>
      </c>
      <c r="R93" s="279">
        <f t="shared" si="20"/>
        <v>104.65</v>
      </c>
      <c r="S93" s="279">
        <f t="shared" si="21"/>
        <v>41.860000000000014</v>
      </c>
      <c r="T93" s="279">
        <f t="shared" si="22"/>
        <v>62.79000000000002</v>
      </c>
      <c r="V93" s="187"/>
      <c r="W93" s="187"/>
      <c r="X93" s="187"/>
      <c r="Y93" s="187"/>
      <c r="Z93" s="187"/>
      <c r="AA93" s="187"/>
      <c r="AB93" s="187"/>
    </row>
    <row r="94" spans="1:28" s="203" customFormat="1" ht="22.95" customHeight="1">
      <c r="A94" s="200">
        <v>92</v>
      </c>
      <c r="B94" s="249">
        <v>243787</v>
      </c>
      <c r="C94" s="59" t="s">
        <v>73</v>
      </c>
      <c r="D94" s="285" t="s">
        <v>2285</v>
      </c>
      <c r="E94" s="59" t="s">
        <v>2286</v>
      </c>
      <c r="F94" s="214" t="s">
        <v>2287</v>
      </c>
      <c r="G94" s="181" t="s">
        <v>859</v>
      </c>
      <c r="H94" s="249" t="s">
        <v>86</v>
      </c>
      <c r="I94" s="244" t="s">
        <v>2288</v>
      </c>
      <c r="J94" s="244">
        <v>399</v>
      </c>
      <c r="K94" s="150">
        <f t="shared" si="17"/>
        <v>27.930000000000007</v>
      </c>
      <c r="L94" s="150">
        <f t="shared" si="18"/>
        <v>426.93</v>
      </c>
      <c r="M94" s="209">
        <v>583.48</v>
      </c>
      <c r="N94" s="181"/>
      <c r="O94" s="181" t="s">
        <v>23</v>
      </c>
      <c r="P94" s="207"/>
      <c r="Q94" s="279">
        <f t="shared" si="19"/>
        <v>279.3</v>
      </c>
      <c r="R94" s="279">
        <f t="shared" si="20"/>
        <v>139.65</v>
      </c>
      <c r="S94" s="279">
        <f t="shared" si="21"/>
        <v>55.860000000000014</v>
      </c>
      <c r="T94" s="279">
        <f t="shared" si="22"/>
        <v>83.79000000000002</v>
      </c>
      <c r="V94" s="187"/>
      <c r="W94" s="187"/>
      <c r="X94" s="187"/>
      <c r="Y94" s="187"/>
      <c r="Z94" s="187"/>
      <c r="AA94" s="187"/>
      <c r="AB94" s="187"/>
    </row>
    <row r="95" spans="1:28" s="203" customFormat="1" ht="22.95" customHeight="1">
      <c r="A95" s="200">
        <v>93</v>
      </c>
      <c r="B95" s="249">
        <v>243788</v>
      </c>
      <c r="C95" s="59" t="s">
        <v>113</v>
      </c>
      <c r="D95" s="285" t="s">
        <v>2289</v>
      </c>
      <c r="E95" s="59" t="s">
        <v>2290</v>
      </c>
      <c r="F95" s="214" t="s">
        <v>2291</v>
      </c>
      <c r="G95" s="181" t="s">
        <v>852</v>
      </c>
      <c r="H95" s="249" t="s">
        <v>71</v>
      </c>
      <c r="I95" s="244" t="s">
        <v>2292</v>
      </c>
      <c r="J95" s="244">
        <v>499</v>
      </c>
      <c r="K95" s="150">
        <f t="shared" si="17"/>
        <v>34.930000000000064</v>
      </c>
      <c r="L95" s="150">
        <f t="shared" si="18"/>
        <v>533.93000000000006</v>
      </c>
      <c r="M95" s="209">
        <v>729.71</v>
      </c>
      <c r="N95" s="181"/>
      <c r="O95" s="181" t="s">
        <v>110</v>
      </c>
      <c r="P95" s="207"/>
      <c r="Q95" s="279">
        <f t="shared" si="19"/>
        <v>349.3</v>
      </c>
      <c r="R95" s="279">
        <f t="shared" si="20"/>
        <v>174.65</v>
      </c>
      <c r="S95" s="279">
        <f t="shared" si="21"/>
        <v>69.860000000000014</v>
      </c>
      <c r="T95" s="279">
        <f t="shared" si="22"/>
        <v>104.79000000000002</v>
      </c>
      <c r="V95" s="187"/>
      <c r="W95" s="187"/>
      <c r="X95" s="187"/>
      <c r="Y95" s="187"/>
      <c r="Z95" s="187"/>
      <c r="AA95" s="187"/>
      <c r="AB95" s="187"/>
    </row>
    <row r="96" spans="1:28" s="203" customFormat="1" ht="22.95" customHeight="1">
      <c r="A96" s="200">
        <v>94</v>
      </c>
      <c r="B96" s="249">
        <v>243788</v>
      </c>
      <c r="C96" s="59" t="s">
        <v>263</v>
      </c>
      <c r="D96" s="285" t="s">
        <v>2293</v>
      </c>
      <c r="E96" s="59" t="s">
        <v>2294</v>
      </c>
      <c r="F96" s="214" t="s">
        <v>2295</v>
      </c>
      <c r="G96" s="181" t="s">
        <v>503</v>
      </c>
      <c r="H96" s="249" t="s">
        <v>86</v>
      </c>
      <c r="I96" s="244" t="s">
        <v>2296</v>
      </c>
      <c r="J96" s="244">
        <v>399</v>
      </c>
      <c r="K96" s="150">
        <f t="shared" si="17"/>
        <v>27.930000000000007</v>
      </c>
      <c r="L96" s="150">
        <f t="shared" si="18"/>
        <v>426.93</v>
      </c>
      <c r="M96" s="209">
        <v>426.93</v>
      </c>
      <c r="N96" s="181"/>
      <c r="O96" s="298" t="s">
        <v>489</v>
      </c>
      <c r="P96" s="207"/>
      <c r="Q96" s="279">
        <f t="shared" si="19"/>
        <v>279.3</v>
      </c>
      <c r="R96" s="279">
        <f t="shared" si="20"/>
        <v>139.65</v>
      </c>
      <c r="S96" s="279">
        <f t="shared" si="21"/>
        <v>55.860000000000014</v>
      </c>
      <c r="T96" s="279">
        <f t="shared" si="22"/>
        <v>83.79000000000002</v>
      </c>
      <c r="V96" s="187"/>
      <c r="W96" s="187"/>
      <c r="X96" s="187"/>
      <c r="Y96" s="187"/>
      <c r="Z96" s="187"/>
      <c r="AA96" s="187"/>
      <c r="AB96" s="187"/>
    </row>
    <row r="97" spans="1:28" s="203" customFormat="1" ht="22.95" customHeight="1">
      <c r="A97" s="200">
        <v>95</v>
      </c>
      <c r="B97" s="249">
        <v>243788</v>
      </c>
      <c r="C97" s="59" t="s">
        <v>100</v>
      </c>
      <c r="D97" s="285" t="s">
        <v>2297</v>
      </c>
      <c r="E97" s="59" t="s">
        <v>2298</v>
      </c>
      <c r="F97" s="214" t="s">
        <v>2299</v>
      </c>
      <c r="G97" s="181" t="s">
        <v>103</v>
      </c>
      <c r="H97" s="249" t="s">
        <v>71</v>
      </c>
      <c r="I97" s="244" t="s">
        <v>2281</v>
      </c>
      <c r="J97" s="244">
        <v>299</v>
      </c>
      <c r="K97" s="150">
        <f t="shared" si="17"/>
        <v>20.930000000000007</v>
      </c>
      <c r="L97" s="150">
        <f t="shared" si="18"/>
        <v>319.93</v>
      </c>
      <c r="M97" s="209">
        <v>319.93</v>
      </c>
      <c r="N97" s="181"/>
      <c r="O97" s="181" t="s">
        <v>110</v>
      </c>
      <c r="P97" s="207"/>
      <c r="Q97" s="279">
        <f t="shared" si="19"/>
        <v>209.3</v>
      </c>
      <c r="R97" s="279">
        <f t="shared" si="20"/>
        <v>104.65</v>
      </c>
      <c r="S97" s="279">
        <f t="shared" si="21"/>
        <v>41.860000000000014</v>
      </c>
      <c r="T97" s="279">
        <f t="shared" si="22"/>
        <v>62.79000000000002</v>
      </c>
      <c r="V97" s="187"/>
      <c r="W97" s="187"/>
      <c r="X97" s="187"/>
      <c r="Y97" s="187"/>
      <c r="Z97" s="187"/>
      <c r="AA97" s="187"/>
      <c r="AB97" s="187"/>
    </row>
    <row r="98" spans="1:28" s="203" customFormat="1" ht="22.95" customHeight="1">
      <c r="A98" s="200">
        <v>96</v>
      </c>
      <c r="B98" s="249">
        <v>243788</v>
      </c>
      <c r="C98" s="59" t="s">
        <v>100</v>
      </c>
      <c r="D98" s="285" t="s">
        <v>2300</v>
      </c>
      <c r="E98" s="59" t="s">
        <v>2301</v>
      </c>
      <c r="F98" s="214" t="s">
        <v>2302</v>
      </c>
      <c r="G98" s="181" t="s">
        <v>103</v>
      </c>
      <c r="H98" s="249" t="s">
        <v>71</v>
      </c>
      <c r="I98" s="244" t="s">
        <v>2303</v>
      </c>
      <c r="J98" s="244">
        <v>499</v>
      </c>
      <c r="K98" s="150">
        <f t="shared" ref="K98:K157" si="23">L98-J98</f>
        <v>34.930000000000064</v>
      </c>
      <c r="L98" s="150">
        <f t="shared" ref="L98:L157" si="24">J98*1.07</f>
        <v>533.93000000000006</v>
      </c>
      <c r="M98" s="209">
        <v>533.92999999999995</v>
      </c>
      <c r="N98" s="181"/>
      <c r="O98" s="181" t="s">
        <v>23</v>
      </c>
      <c r="P98" s="207"/>
      <c r="Q98" s="279">
        <f t="shared" si="19"/>
        <v>349.3</v>
      </c>
      <c r="R98" s="279">
        <f t="shared" si="20"/>
        <v>174.65</v>
      </c>
      <c r="S98" s="279">
        <f t="shared" si="21"/>
        <v>69.860000000000014</v>
      </c>
      <c r="T98" s="279">
        <f t="shared" si="22"/>
        <v>104.79000000000002</v>
      </c>
      <c r="V98" s="187"/>
      <c r="W98" s="187"/>
      <c r="X98" s="187"/>
      <c r="Y98" s="187"/>
      <c r="Z98" s="187"/>
      <c r="AA98" s="187"/>
      <c r="AB98" s="187"/>
    </row>
    <row r="99" spans="1:28" s="203" customFormat="1" ht="22.95" customHeight="1">
      <c r="A99" s="200">
        <v>97</v>
      </c>
      <c r="B99" s="249">
        <v>243788</v>
      </c>
      <c r="C99" s="59" t="s">
        <v>100</v>
      </c>
      <c r="D99" s="285" t="s">
        <v>2304</v>
      </c>
      <c r="E99" s="59" t="s">
        <v>2305</v>
      </c>
      <c r="F99" s="214" t="s">
        <v>2306</v>
      </c>
      <c r="G99" s="181" t="s">
        <v>103</v>
      </c>
      <c r="H99" s="249" t="s">
        <v>71</v>
      </c>
      <c r="I99" s="244" t="s">
        <v>99</v>
      </c>
      <c r="J99" s="244">
        <v>399</v>
      </c>
      <c r="K99" s="150">
        <f t="shared" si="23"/>
        <v>27.930000000000007</v>
      </c>
      <c r="L99" s="150">
        <f t="shared" si="24"/>
        <v>426.93</v>
      </c>
      <c r="M99" s="209">
        <v>426.93</v>
      </c>
      <c r="N99" s="181"/>
      <c r="O99" s="298" t="s">
        <v>91</v>
      </c>
      <c r="P99" s="207"/>
      <c r="Q99" s="279">
        <f t="shared" si="19"/>
        <v>279.3</v>
      </c>
      <c r="R99" s="279">
        <f t="shared" si="20"/>
        <v>139.65</v>
      </c>
      <c r="S99" s="279">
        <f t="shared" si="21"/>
        <v>55.860000000000014</v>
      </c>
      <c r="T99" s="279">
        <f t="shared" si="22"/>
        <v>83.79000000000002</v>
      </c>
      <c r="V99" s="187"/>
      <c r="W99" s="187"/>
      <c r="X99" s="187"/>
      <c r="Y99" s="187"/>
      <c r="Z99" s="187"/>
      <c r="AA99" s="187"/>
      <c r="AB99" s="187"/>
    </row>
    <row r="100" spans="1:28" s="203" customFormat="1" ht="22.95" customHeight="1">
      <c r="A100" s="200">
        <v>98</v>
      </c>
      <c r="B100" s="249">
        <v>243788</v>
      </c>
      <c r="C100" s="59" t="s">
        <v>100</v>
      </c>
      <c r="D100" s="285" t="s">
        <v>2307</v>
      </c>
      <c r="E100" s="59" t="s">
        <v>2308</v>
      </c>
      <c r="F100" s="214" t="s">
        <v>2309</v>
      </c>
      <c r="G100" s="181" t="s">
        <v>103</v>
      </c>
      <c r="H100" s="249" t="s">
        <v>71</v>
      </c>
      <c r="I100" s="244" t="s">
        <v>2171</v>
      </c>
      <c r="J100" s="244">
        <v>599</v>
      </c>
      <c r="K100" s="150">
        <f t="shared" si="23"/>
        <v>41.930000000000064</v>
      </c>
      <c r="L100" s="150">
        <f t="shared" si="24"/>
        <v>640.93000000000006</v>
      </c>
      <c r="M100" s="209">
        <v>640.92999999999995</v>
      </c>
      <c r="N100" s="181"/>
      <c r="O100" s="181" t="s">
        <v>23</v>
      </c>
      <c r="P100" s="207"/>
      <c r="Q100" s="279">
        <f t="shared" si="19"/>
        <v>419.3</v>
      </c>
      <c r="R100" s="279">
        <f t="shared" si="20"/>
        <v>209.65</v>
      </c>
      <c r="S100" s="279">
        <f t="shared" si="21"/>
        <v>83.860000000000014</v>
      </c>
      <c r="T100" s="279">
        <f t="shared" si="22"/>
        <v>125.79000000000002</v>
      </c>
      <c r="V100" s="187"/>
      <c r="W100" s="187"/>
      <c r="X100" s="187"/>
      <c r="Y100" s="187"/>
      <c r="Z100" s="187"/>
      <c r="AA100" s="187"/>
      <c r="AB100" s="187"/>
    </row>
    <row r="101" spans="1:28" s="203" customFormat="1" ht="22.95" customHeight="1">
      <c r="A101" s="200">
        <v>99</v>
      </c>
      <c r="B101" s="249">
        <v>243788</v>
      </c>
      <c r="C101" s="59" t="s">
        <v>100</v>
      </c>
      <c r="D101" s="285" t="s">
        <v>2310</v>
      </c>
      <c r="E101" s="59" t="s">
        <v>2311</v>
      </c>
      <c r="F101" s="214" t="s">
        <v>2312</v>
      </c>
      <c r="G101" s="181" t="s">
        <v>103</v>
      </c>
      <c r="H101" s="249" t="s">
        <v>71</v>
      </c>
      <c r="I101" s="244" t="s">
        <v>99</v>
      </c>
      <c r="J101" s="244">
        <v>399</v>
      </c>
      <c r="K101" s="150">
        <f t="shared" si="23"/>
        <v>27.930000000000007</v>
      </c>
      <c r="L101" s="150">
        <f t="shared" si="24"/>
        <v>426.93</v>
      </c>
      <c r="M101" s="209">
        <v>426.93</v>
      </c>
      <c r="N101" s="181"/>
      <c r="O101" s="181" t="s">
        <v>23</v>
      </c>
      <c r="P101" s="207"/>
      <c r="Q101" s="279">
        <f t="shared" si="19"/>
        <v>279.3</v>
      </c>
      <c r="R101" s="279">
        <f t="shared" si="20"/>
        <v>139.65</v>
      </c>
      <c r="S101" s="279">
        <f t="shared" si="21"/>
        <v>55.860000000000014</v>
      </c>
      <c r="T101" s="279">
        <f t="shared" si="22"/>
        <v>83.79000000000002</v>
      </c>
      <c r="V101" s="187"/>
      <c r="W101" s="187"/>
      <c r="X101" s="187"/>
      <c r="Y101" s="187"/>
      <c r="Z101" s="187"/>
      <c r="AA101" s="187"/>
      <c r="AB101" s="187"/>
    </row>
    <row r="102" spans="1:28" s="203" customFormat="1" ht="22.95" customHeight="1">
      <c r="A102" s="200">
        <v>100</v>
      </c>
      <c r="B102" s="249">
        <v>243789</v>
      </c>
      <c r="C102" s="59" t="s">
        <v>82</v>
      </c>
      <c r="D102" s="285" t="s">
        <v>2313</v>
      </c>
      <c r="E102" s="59" t="s">
        <v>2314</v>
      </c>
      <c r="F102" s="214" t="s">
        <v>2315</v>
      </c>
      <c r="G102" s="181" t="s">
        <v>1963</v>
      </c>
      <c r="H102" s="249" t="s">
        <v>71</v>
      </c>
      <c r="I102" s="244" t="s">
        <v>2281</v>
      </c>
      <c r="J102" s="244">
        <v>399</v>
      </c>
      <c r="K102" s="150">
        <f t="shared" si="23"/>
        <v>27.930000000000007</v>
      </c>
      <c r="L102" s="150">
        <f t="shared" si="24"/>
        <v>426.93</v>
      </c>
      <c r="M102" s="209">
        <v>570</v>
      </c>
      <c r="N102" s="181"/>
      <c r="O102" s="298" t="s">
        <v>91</v>
      </c>
      <c r="P102" s="207"/>
      <c r="Q102" s="279">
        <f t="shared" si="19"/>
        <v>279.3</v>
      </c>
      <c r="R102" s="279">
        <f t="shared" si="20"/>
        <v>139.65</v>
      </c>
      <c r="S102" s="279">
        <f t="shared" si="21"/>
        <v>55.860000000000014</v>
      </c>
      <c r="T102" s="279">
        <f t="shared" si="22"/>
        <v>83.79000000000002</v>
      </c>
      <c r="V102" s="187"/>
      <c r="W102" s="187"/>
      <c r="X102" s="187"/>
      <c r="Y102" s="187"/>
      <c r="Z102" s="187"/>
      <c r="AA102" s="187"/>
      <c r="AB102" s="187"/>
    </row>
    <row r="103" spans="1:28" s="203" customFormat="1" ht="22.95" customHeight="1">
      <c r="A103" s="200">
        <v>101</v>
      </c>
      <c r="B103" s="249">
        <v>243789</v>
      </c>
      <c r="C103" s="59" t="s">
        <v>82</v>
      </c>
      <c r="D103" s="285" t="s">
        <v>2316</v>
      </c>
      <c r="E103" s="59" t="s">
        <v>2317</v>
      </c>
      <c r="F103" s="214" t="s">
        <v>2318</v>
      </c>
      <c r="G103" s="181" t="s">
        <v>2149</v>
      </c>
      <c r="H103" s="249" t="s">
        <v>71</v>
      </c>
      <c r="I103" s="244" t="s">
        <v>2281</v>
      </c>
      <c r="J103" s="244">
        <v>399</v>
      </c>
      <c r="K103" s="150">
        <f t="shared" si="23"/>
        <v>27.930000000000007</v>
      </c>
      <c r="L103" s="150">
        <f t="shared" si="24"/>
        <v>426.93</v>
      </c>
      <c r="M103" s="209">
        <v>569.24</v>
      </c>
      <c r="N103" s="181"/>
      <c r="O103" s="181" t="s">
        <v>110</v>
      </c>
      <c r="P103" s="207"/>
      <c r="Q103" s="279">
        <f t="shared" si="19"/>
        <v>279.3</v>
      </c>
      <c r="R103" s="279">
        <f t="shared" si="20"/>
        <v>139.65</v>
      </c>
      <c r="S103" s="279">
        <f t="shared" si="21"/>
        <v>55.860000000000014</v>
      </c>
      <c r="T103" s="279">
        <f t="shared" si="22"/>
        <v>83.79000000000002</v>
      </c>
      <c r="V103" s="187"/>
      <c r="W103" s="187"/>
      <c r="X103" s="187"/>
      <c r="Y103" s="187"/>
      <c r="Z103" s="187"/>
      <c r="AA103" s="187"/>
      <c r="AB103" s="187"/>
    </row>
    <row r="104" spans="1:28" s="203" customFormat="1" ht="22.95" customHeight="1">
      <c r="A104" s="200">
        <v>102</v>
      </c>
      <c r="B104" s="249">
        <v>243789</v>
      </c>
      <c r="C104" s="59" t="s">
        <v>100</v>
      </c>
      <c r="D104" s="285" t="s">
        <v>2319</v>
      </c>
      <c r="E104" s="59" t="s">
        <v>2320</v>
      </c>
      <c r="F104" s="214" t="s">
        <v>2321</v>
      </c>
      <c r="G104" s="181" t="s">
        <v>103</v>
      </c>
      <c r="H104" s="249" t="s">
        <v>71</v>
      </c>
      <c r="I104" s="244" t="s">
        <v>2281</v>
      </c>
      <c r="J104" s="244">
        <v>299</v>
      </c>
      <c r="K104" s="150">
        <f t="shared" si="23"/>
        <v>20.930000000000007</v>
      </c>
      <c r="L104" s="150">
        <f t="shared" si="24"/>
        <v>319.93</v>
      </c>
      <c r="M104" s="209">
        <v>319.93</v>
      </c>
      <c r="N104" s="181"/>
      <c r="O104" s="181" t="s">
        <v>23</v>
      </c>
      <c r="P104" s="207"/>
      <c r="Q104" s="279">
        <f t="shared" si="19"/>
        <v>209.3</v>
      </c>
      <c r="R104" s="279">
        <f t="shared" si="20"/>
        <v>104.65</v>
      </c>
      <c r="S104" s="279">
        <f t="shared" si="21"/>
        <v>41.860000000000014</v>
      </c>
      <c r="T104" s="279">
        <f t="shared" si="22"/>
        <v>62.79000000000002</v>
      </c>
      <c r="V104" s="187"/>
      <c r="W104" s="187"/>
      <c r="X104" s="187"/>
      <c r="Y104" s="187"/>
      <c r="Z104" s="187"/>
      <c r="AA104" s="187"/>
      <c r="AB104" s="187"/>
    </row>
    <row r="105" spans="1:28" s="203" customFormat="1" ht="22.95" customHeight="1">
      <c r="A105" s="200">
        <v>103</v>
      </c>
      <c r="B105" s="249">
        <v>243789</v>
      </c>
      <c r="C105" s="59" t="s">
        <v>100</v>
      </c>
      <c r="D105" s="285" t="s">
        <v>2322</v>
      </c>
      <c r="E105" s="59" t="s">
        <v>2323</v>
      </c>
      <c r="F105" s="214" t="s">
        <v>2324</v>
      </c>
      <c r="G105" s="181" t="s">
        <v>103</v>
      </c>
      <c r="H105" s="249" t="s">
        <v>71</v>
      </c>
      <c r="I105" s="244" t="s">
        <v>2281</v>
      </c>
      <c r="J105" s="244">
        <v>299</v>
      </c>
      <c r="K105" s="150">
        <f t="shared" si="23"/>
        <v>20.930000000000007</v>
      </c>
      <c r="L105" s="150">
        <f t="shared" si="24"/>
        <v>319.93</v>
      </c>
      <c r="M105" s="209">
        <v>319.93</v>
      </c>
      <c r="N105" s="181"/>
      <c r="O105" s="298" t="s">
        <v>516</v>
      </c>
      <c r="P105" s="207"/>
      <c r="Q105" s="279">
        <f t="shared" si="19"/>
        <v>209.3</v>
      </c>
      <c r="R105" s="279">
        <f t="shared" si="20"/>
        <v>104.65</v>
      </c>
      <c r="S105" s="279">
        <f t="shared" si="21"/>
        <v>41.860000000000014</v>
      </c>
      <c r="T105" s="279">
        <f t="shared" si="22"/>
        <v>62.79000000000002</v>
      </c>
      <c r="V105" s="187"/>
      <c r="W105" s="187"/>
      <c r="X105" s="187"/>
      <c r="Y105" s="187"/>
      <c r="Z105" s="187"/>
      <c r="AA105" s="187"/>
      <c r="AB105" s="187"/>
    </row>
    <row r="106" spans="1:28" s="203" customFormat="1" ht="22.95" customHeight="1">
      <c r="A106" s="200">
        <v>104</v>
      </c>
      <c r="B106" s="249">
        <v>243789</v>
      </c>
      <c r="C106" s="59" t="s">
        <v>100</v>
      </c>
      <c r="D106" s="285" t="s">
        <v>2325</v>
      </c>
      <c r="E106" s="59" t="s">
        <v>2326</v>
      </c>
      <c r="F106" s="214" t="s">
        <v>2327</v>
      </c>
      <c r="G106" s="181" t="s">
        <v>103</v>
      </c>
      <c r="H106" s="249" t="s">
        <v>71</v>
      </c>
      <c r="I106" s="244" t="s">
        <v>2281</v>
      </c>
      <c r="J106" s="244">
        <v>299</v>
      </c>
      <c r="K106" s="150">
        <f t="shared" si="23"/>
        <v>20.930000000000007</v>
      </c>
      <c r="L106" s="150">
        <f t="shared" si="24"/>
        <v>319.93</v>
      </c>
      <c r="M106" s="209">
        <v>319.93</v>
      </c>
      <c r="N106" s="181"/>
      <c r="O106" s="181" t="s">
        <v>23</v>
      </c>
      <c r="P106" s="207"/>
      <c r="Q106" s="279">
        <f t="shared" si="19"/>
        <v>209.3</v>
      </c>
      <c r="R106" s="279">
        <f t="shared" si="20"/>
        <v>104.65</v>
      </c>
      <c r="S106" s="279">
        <f t="shared" si="21"/>
        <v>41.860000000000014</v>
      </c>
      <c r="T106" s="279">
        <f t="shared" si="22"/>
        <v>62.79000000000002</v>
      </c>
      <c r="V106" s="187"/>
      <c r="W106" s="187"/>
      <c r="X106" s="187"/>
      <c r="Y106" s="187"/>
      <c r="Z106" s="187"/>
      <c r="AA106" s="187"/>
      <c r="AB106" s="187"/>
    </row>
    <row r="107" spans="1:28" s="203" customFormat="1" ht="22.95" customHeight="1">
      <c r="A107" s="200">
        <v>105</v>
      </c>
      <c r="B107" s="249">
        <v>243789</v>
      </c>
      <c r="C107" s="59" t="s">
        <v>100</v>
      </c>
      <c r="D107" s="285" t="s">
        <v>2328</v>
      </c>
      <c r="E107" s="59" t="s">
        <v>2329</v>
      </c>
      <c r="F107" s="214" t="s">
        <v>2330</v>
      </c>
      <c r="G107" s="181" t="s">
        <v>103</v>
      </c>
      <c r="H107" s="249" t="s">
        <v>71</v>
      </c>
      <c r="I107" s="244" t="s">
        <v>2171</v>
      </c>
      <c r="J107" s="244">
        <v>599</v>
      </c>
      <c r="K107" s="150">
        <f t="shared" si="23"/>
        <v>41.930000000000064</v>
      </c>
      <c r="L107" s="150">
        <f t="shared" si="24"/>
        <v>640.93000000000006</v>
      </c>
      <c r="M107" s="209">
        <v>640.92999999999995</v>
      </c>
      <c r="N107" s="181"/>
      <c r="O107" s="298" t="s">
        <v>91</v>
      </c>
      <c r="P107" s="207"/>
      <c r="Q107" s="279">
        <f t="shared" si="19"/>
        <v>419.3</v>
      </c>
      <c r="R107" s="279">
        <f t="shared" si="20"/>
        <v>209.65</v>
      </c>
      <c r="S107" s="279">
        <f t="shared" si="21"/>
        <v>83.860000000000014</v>
      </c>
      <c r="T107" s="279">
        <f t="shared" si="22"/>
        <v>125.79000000000002</v>
      </c>
      <c r="V107" s="187"/>
      <c r="W107" s="187"/>
      <c r="X107" s="187"/>
      <c r="Y107" s="187"/>
      <c r="Z107" s="187"/>
      <c r="AA107" s="187"/>
      <c r="AB107" s="187"/>
    </row>
    <row r="108" spans="1:28" s="203" customFormat="1" ht="22.95" customHeight="1">
      <c r="A108" s="200">
        <v>106</v>
      </c>
      <c r="B108" s="249">
        <v>243790</v>
      </c>
      <c r="C108" s="59" t="s">
        <v>1022</v>
      </c>
      <c r="D108" s="285" t="s">
        <v>2331</v>
      </c>
      <c r="E108" s="59" t="s">
        <v>2332</v>
      </c>
      <c r="F108" s="214" t="s">
        <v>2333</v>
      </c>
      <c r="G108" s="181" t="s">
        <v>1178</v>
      </c>
      <c r="H108" s="249" t="s">
        <v>71</v>
      </c>
      <c r="I108" s="244" t="s">
        <v>2334</v>
      </c>
      <c r="J108" s="244">
        <v>150</v>
      </c>
      <c r="K108" s="150">
        <f t="shared" si="23"/>
        <v>10.5</v>
      </c>
      <c r="L108" s="150">
        <f t="shared" si="24"/>
        <v>160.5</v>
      </c>
      <c r="M108" s="209">
        <v>161</v>
      </c>
      <c r="N108" s="181"/>
      <c r="O108" s="298" t="s">
        <v>489</v>
      </c>
      <c r="P108" s="207"/>
      <c r="Q108" s="279">
        <f t="shared" si="19"/>
        <v>105</v>
      </c>
      <c r="R108" s="279">
        <f t="shared" si="20"/>
        <v>52.5</v>
      </c>
      <c r="S108" s="279">
        <f t="shared" si="21"/>
        <v>21</v>
      </c>
      <c r="T108" s="279">
        <f t="shared" si="22"/>
        <v>31.5</v>
      </c>
      <c r="V108" s="187"/>
      <c r="W108" s="187"/>
      <c r="X108" s="187"/>
      <c r="Y108" s="187"/>
      <c r="Z108" s="187"/>
      <c r="AA108" s="187"/>
      <c r="AB108" s="187"/>
    </row>
    <row r="109" spans="1:28" s="203" customFormat="1" ht="22.95" customHeight="1">
      <c r="A109" s="200">
        <v>107</v>
      </c>
      <c r="B109" s="249">
        <v>243790</v>
      </c>
      <c r="C109" s="59" t="s">
        <v>1022</v>
      </c>
      <c r="D109" s="285" t="s">
        <v>2335</v>
      </c>
      <c r="E109" s="59" t="s">
        <v>2336</v>
      </c>
      <c r="F109" s="214" t="s">
        <v>2337</v>
      </c>
      <c r="G109" s="181" t="s">
        <v>1178</v>
      </c>
      <c r="H109" s="249" t="s">
        <v>71</v>
      </c>
      <c r="I109" s="244" t="s">
        <v>2334</v>
      </c>
      <c r="J109" s="244">
        <v>150</v>
      </c>
      <c r="K109" s="150">
        <f t="shared" si="23"/>
        <v>10.5</v>
      </c>
      <c r="L109" s="150">
        <f t="shared" si="24"/>
        <v>160.5</v>
      </c>
      <c r="M109" s="209">
        <v>161</v>
      </c>
      <c r="N109" s="181"/>
      <c r="O109" s="298" t="s">
        <v>489</v>
      </c>
      <c r="P109" s="207"/>
      <c r="Q109" s="279">
        <f t="shared" si="19"/>
        <v>105</v>
      </c>
      <c r="R109" s="279">
        <f t="shared" si="20"/>
        <v>52.5</v>
      </c>
      <c r="S109" s="279">
        <f t="shared" si="21"/>
        <v>21</v>
      </c>
      <c r="T109" s="279">
        <f t="shared" si="22"/>
        <v>31.5</v>
      </c>
      <c r="V109" s="187"/>
      <c r="W109" s="187"/>
      <c r="X109" s="187"/>
      <c r="Y109" s="187"/>
      <c r="Z109" s="187"/>
      <c r="AA109" s="187"/>
      <c r="AB109" s="187"/>
    </row>
    <row r="110" spans="1:28" s="203" customFormat="1" ht="22.95" customHeight="1">
      <c r="A110" s="200">
        <v>108</v>
      </c>
      <c r="B110" s="249">
        <v>243790</v>
      </c>
      <c r="C110" s="59" t="s">
        <v>100</v>
      </c>
      <c r="D110" s="285" t="s">
        <v>2338</v>
      </c>
      <c r="E110" s="59" t="s">
        <v>2339</v>
      </c>
      <c r="F110" s="214" t="s">
        <v>2340</v>
      </c>
      <c r="G110" s="181" t="s">
        <v>103</v>
      </c>
      <c r="H110" s="249" t="s">
        <v>71</v>
      </c>
      <c r="I110" s="244" t="s">
        <v>2281</v>
      </c>
      <c r="J110" s="244">
        <v>299</v>
      </c>
      <c r="K110" s="150">
        <f t="shared" si="23"/>
        <v>20.930000000000007</v>
      </c>
      <c r="L110" s="150">
        <f t="shared" si="24"/>
        <v>319.93</v>
      </c>
      <c r="M110" s="209">
        <v>319.93</v>
      </c>
      <c r="N110" s="181"/>
      <c r="O110" s="181" t="s">
        <v>23</v>
      </c>
      <c r="P110" s="207"/>
      <c r="Q110" s="279">
        <f t="shared" si="19"/>
        <v>209.3</v>
      </c>
      <c r="R110" s="279">
        <f t="shared" si="20"/>
        <v>104.65</v>
      </c>
      <c r="S110" s="279">
        <f t="shared" si="21"/>
        <v>41.860000000000014</v>
      </c>
      <c r="T110" s="279">
        <f t="shared" si="22"/>
        <v>62.79000000000002</v>
      </c>
      <c r="V110" s="187"/>
      <c r="W110" s="187"/>
      <c r="X110" s="187"/>
      <c r="Y110" s="187"/>
      <c r="Z110" s="187"/>
      <c r="AA110" s="187"/>
      <c r="AB110" s="187"/>
    </row>
    <row r="111" spans="1:28" s="203" customFormat="1" ht="22.95" customHeight="1">
      <c r="A111" s="200">
        <v>109</v>
      </c>
      <c r="B111" s="249">
        <v>243790</v>
      </c>
      <c r="C111" s="59" t="s">
        <v>100</v>
      </c>
      <c r="D111" s="285" t="s">
        <v>2341</v>
      </c>
      <c r="E111" s="59" t="s">
        <v>2342</v>
      </c>
      <c r="F111" s="214" t="s">
        <v>2343</v>
      </c>
      <c r="G111" s="181" t="s">
        <v>103</v>
      </c>
      <c r="H111" s="249" t="s">
        <v>71</v>
      </c>
      <c r="I111" s="244" t="s">
        <v>2281</v>
      </c>
      <c r="J111" s="244">
        <v>299</v>
      </c>
      <c r="K111" s="150">
        <f t="shared" si="23"/>
        <v>20.930000000000007</v>
      </c>
      <c r="L111" s="150">
        <f t="shared" si="24"/>
        <v>319.93</v>
      </c>
      <c r="M111" s="209">
        <v>320</v>
      </c>
      <c r="N111" s="181"/>
      <c r="O111" s="298" t="s">
        <v>91</v>
      </c>
      <c r="P111" s="207"/>
      <c r="Q111" s="279">
        <f t="shared" si="19"/>
        <v>209.3</v>
      </c>
      <c r="R111" s="279">
        <f t="shared" si="20"/>
        <v>104.65</v>
      </c>
      <c r="S111" s="279">
        <f t="shared" si="21"/>
        <v>41.860000000000014</v>
      </c>
      <c r="T111" s="279">
        <f t="shared" si="22"/>
        <v>62.79000000000002</v>
      </c>
      <c r="V111" s="187"/>
      <c r="W111" s="187"/>
      <c r="X111" s="187"/>
      <c r="Y111" s="187"/>
      <c r="Z111" s="187"/>
      <c r="AA111" s="187"/>
      <c r="AB111" s="187"/>
    </row>
    <row r="112" spans="1:28" s="203" customFormat="1" ht="22.95" customHeight="1">
      <c r="A112" s="200">
        <v>110</v>
      </c>
      <c r="B112" s="249">
        <v>243790</v>
      </c>
      <c r="C112" s="59" t="s">
        <v>100</v>
      </c>
      <c r="D112" s="285" t="s">
        <v>2344</v>
      </c>
      <c r="E112" s="59" t="s">
        <v>2345</v>
      </c>
      <c r="F112" s="214" t="s">
        <v>2346</v>
      </c>
      <c r="G112" s="181" t="s">
        <v>103</v>
      </c>
      <c r="H112" s="249" t="s">
        <v>71</v>
      </c>
      <c r="I112" s="244" t="s">
        <v>2281</v>
      </c>
      <c r="J112" s="244">
        <v>299</v>
      </c>
      <c r="K112" s="150">
        <f t="shared" si="23"/>
        <v>20.930000000000007</v>
      </c>
      <c r="L112" s="150">
        <f t="shared" si="24"/>
        <v>319.93</v>
      </c>
      <c r="M112" s="209">
        <v>319.93</v>
      </c>
      <c r="N112" s="181"/>
      <c r="O112" s="181" t="s">
        <v>23</v>
      </c>
      <c r="P112" s="207"/>
      <c r="Q112" s="279">
        <f t="shared" si="19"/>
        <v>209.3</v>
      </c>
      <c r="R112" s="279">
        <f t="shared" si="20"/>
        <v>104.65</v>
      </c>
      <c r="S112" s="279">
        <f t="shared" si="21"/>
        <v>41.860000000000014</v>
      </c>
      <c r="T112" s="279">
        <f t="shared" si="22"/>
        <v>62.79000000000002</v>
      </c>
      <c r="V112" s="187"/>
      <c r="W112" s="187"/>
      <c r="X112" s="187"/>
      <c r="Y112" s="187"/>
      <c r="Z112" s="187"/>
      <c r="AA112" s="187"/>
      <c r="AB112" s="187"/>
    </row>
    <row r="113" spans="1:28" s="203" customFormat="1" ht="22.95" customHeight="1">
      <c r="A113" s="200">
        <v>111</v>
      </c>
      <c r="B113" s="249">
        <v>243790</v>
      </c>
      <c r="C113" s="59" t="s">
        <v>100</v>
      </c>
      <c r="D113" s="285" t="s">
        <v>2347</v>
      </c>
      <c r="E113" s="59" t="s">
        <v>2348</v>
      </c>
      <c r="F113" s="214" t="s">
        <v>2349</v>
      </c>
      <c r="G113" s="181" t="s">
        <v>103</v>
      </c>
      <c r="H113" s="249" t="s">
        <v>71</v>
      </c>
      <c r="I113" s="244" t="s">
        <v>99</v>
      </c>
      <c r="J113" s="244">
        <v>399</v>
      </c>
      <c r="K113" s="150">
        <f t="shared" si="23"/>
        <v>27.930000000000007</v>
      </c>
      <c r="L113" s="150">
        <f t="shared" si="24"/>
        <v>426.93</v>
      </c>
      <c r="M113" s="209">
        <v>426.93</v>
      </c>
      <c r="N113" s="181"/>
      <c r="O113" s="298" t="s">
        <v>91</v>
      </c>
      <c r="P113" s="207"/>
      <c r="Q113" s="279">
        <f t="shared" si="19"/>
        <v>279.3</v>
      </c>
      <c r="R113" s="279">
        <f t="shared" si="20"/>
        <v>139.65</v>
      </c>
      <c r="S113" s="279">
        <f t="shared" si="21"/>
        <v>55.860000000000014</v>
      </c>
      <c r="T113" s="279">
        <f t="shared" si="22"/>
        <v>83.79000000000002</v>
      </c>
      <c r="V113" s="187"/>
      <c r="W113" s="187"/>
      <c r="X113" s="187"/>
      <c r="Y113" s="187"/>
      <c r="Z113" s="187"/>
      <c r="AA113" s="187"/>
      <c r="AB113" s="187"/>
    </row>
    <row r="114" spans="1:28" s="203" customFormat="1" ht="22.95" customHeight="1">
      <c r="A114" s="200">
        <v>112</v>
      </c>
      <c r="B114" s="249">
        <v>243790</v>
      </c>
      <c r="C114" s="59" t="s">
        <v>100</v>
      </c>
      <c r="D114" s="285" t="s">
        <v>2350</v>
      </c>
      <c r="E114" s="59" t="s">
        <v>2351</v>
      </c>
      <c r="F114" s="214" t="s">
        <v>2352</v>
      </c>
      <c r="G114" s="181" t="s">
        <v>103</v>
      </c>
      <c r="H114" s="249" t="s">
        <v>71</v>
      </c>
      <c r="I114" s="244" t="s">
        <v>2171</v>
      </c>
      <c r="J114" s="244">
        <v>599</v>
      </c>
      <c r="K114" s="150">
        <f t="shared" si="23"/>
        <v>41.930000000000064</v>
      </c>
      <c r="L114" s="150">
        <f t="shared" si="24"/>
        <v>640.93000000000006</v>
      </c>
      <c r="M114" s="209">
        <v>640.92999999999995</v>
      </c>
      <c r="N114" s="181"/>
      <c r="O114" s="181" t="s">
        <v>110</v>
      </c>
      <c r="P114" s="207"/>
      <c r="Q114" s="279">
        <f t="shared" ref="Q114:Q125" si="25">J114*70/100</f>
        <v>419.3</v>
      </c>
      <c r="R114" s="279">
        <f t="shared" si="20"/>
        <v>209.65</v>
      </c>
      <c r="S114" s="279">
        <f t="shared" si="21"/>
        <v>83.860000000000014</v>
      </c>
      <c r="T114" s="279">
        <f t="shared" si="22"/>
        <v>125.79000000000002</v>
      </c>
      <c r="V114" s="187"/>
      <c r="W114" s="187"/>
      <c r="X114" s="187"/>
      <c r="Y114" s="187"/>
      <c r="Z114" s="187"/>
      <c r="AA114" s="187"/>
      <c r="AB114" s="187"/>
    </row>
    <row r="115" spans="1:28" s="203" customFormat="1" ht="22.95" customHeight="1">
      <c r="A115" s="200">
        <v>113</v>
      </c>
      <c r="B115" s="249">
        <v>243791</v>
      </c>
      <c r="C115" s="59" t="s">
        <v>73</v>
      </c>
      <c r="D115" s="285" t="s">
        <v>2353</v>
      </c>
      <c r="E115" s="59" t="s">
        <v>2354</v>
      </c>
      <c r="F115" s="214" t="s">
        <v>2355</v>
      </c>
      <c r="G115" s="181" t="s">
        <v>1021</v>
      </c>
      <c r="H115" s="249" t="s">
        <v>86</v>
      </c>
      <c r="I115" s="244" t="s">
        <v>87</v>
      </c>
      <c r="J115" s="244">
        <v>399</v>
      </c>
      <c r="K115" s="150">
        <f t="shared" si="23"/>
        <v>27.930000000000007</v>
      </c>
      <c r="L115" s="150">
        <f t="shared" si="24"/>
        <v>426.93</v>
      </c>
      <c r="M115" s="209">
        <v>540.78</v>
      </c>
      <c r="N115" s="181"/>
      <c r="O115" s="181" t="s">
        <v>23</v>
      </c>
      <c r="P115" s="207"/>
      <c r="Q115" s="279">
        <f t="shared" si="25"/>
        <v>279.3</v>
      </c>
      <c r="R115" s="279">
        <f t="shared" si="20"/>
        <v>139.65</v>
      </c>
      <c r="S115" s="279">
        <f t="shared" si="21"/>
        <v>55.860000000000014</v>
      </c>
      <c r="T115" s="279">
        <f t="shared" si="22"/>
        <v>83.79000000000002</v>
      </c>
      <c r="V115" s="187"/>
      <c r="W115" s="187"/>
      <c r="X115" s="187"/>
      <c r="Y115" s="187"/>
      <c r="Z115" s="187"/>
      <c r="AA115" s="187"/>
      <c r="AB115" s="187"/>
    </row>
    <row r="116" spans="1:28" s="203" customFormat="1" ht="22.95" customHeight="1">
      <c r="A116" s="200">
        <v>114</v>
      </c>
      <c r="B116" s="249">
        <v>243791</v>
      </c>
      <c r="C116" s="59" t="s">
        <v>82</v>
      </c>
      <c r="D116" s="285" t="s">
        <v>2356</v>
      </c>
      <c r="E116" s="59" t="s">
        <v>2357</v>
      </c>
      <c r="F116" s="214" t="s">
        <v>2358</v>
      </c>
      <c r="G116" s="181" t="s">
        <v>856</v>
      </c>
      <c r="H116" s="249" t="s">
        <v>71</v>
      </c>
      <c r="I116" s="244" t="s">
        <v>2281</v>
      </c>
      <c r="J116" s="244">
        <v>399</v>
      </c>
      <c r="K116" s="150">
        <f t="shared" si="23"/>
        <v>27.930000000000007</v>
      </c>
      <c r="L116" s="150">
        <f t="shared" si="24"/>
        <v>426.93</v>
      </c>
      <c r="M116" s="209">
        <v>540.78</v>
      </c>
      <c r="N116" s="181"/>
      <c r="O116" s="181" t="s">
        <v>110</v>
      </c>
      <c r="P116" s="207"/>
      <c r="Q116" s="279">
        <f t="shared" si="25"/>
        <v>279.3</v>
      </c>
      <c r="R116" s="279">
        <f t="shared" ref="R116:R125" si="26">Q116-(Q116*50/100)</f>
        <v>139.65</v>
      </c>
      <c r="S116" s="279">
        <f t="shared" ref="S116:S125" si="27">Q116-(Q116*80/100)</f>
        <v>55.860000000000014</v>
      </c>
      <c r="T116" s="279">
        <f t="shared" ref="T116:T125" si="28">Q116-(Q116*70/100)</f>
        <v>83.79000000000002</v>
      </c>
      <c r="V116" s="187"/>
      <c r="W116" s="187"/>
      <c r="X116" s="187"/>
      <c r="Y116" s="187"/>
      <c r="Z116" s="187"/>
      <c r="AA116" s="187"/>
      <c r="AB116" s="187"/>
    </row>
    <row r="117" spans="1:28" s="203" customFormat="1" ht="22.95" customHeight="1">
      <c r="A117" s="200">
        <v>115</v>
      </c>
      <c r="B117" s="249">
        <v>243791</v>
      </c>
      <c r="C117" s="59" t="s">
        <v>263</v>
      </c>
      <c r="D117" s="285" t="s">
        <v>2359</v>
      </c>
      <c r="E117" s="59" t="s">
        <v>2360</v>
      </c>
      <c r="F117" s="214" t="s">
        <v>2361</v>
      </c>
      <c r="G117" s="181" t="s">
        <v>2418</v>
      </c>
      <c r="H117" s="249" t="s">
        <v>71</v>
      </c>
      <c r="I117" s="244" t="s">
        <v>2281</v>
      </c>
      <c r="J117" s="244">
        <v>299</v>
      </c>
      <c r="K117" s="150">
        <f t="shared" si="23"/>
        <v>20.930000000000007</v>
      </c>
      <c r="L117" s="150">
        <f t="shared" si="24"/>
        <v>319.93</v>
      </c>
      <c r="M117" s="209">
        <v>406</v>
      </c>
      <c r="N117" s="181"/>
      <c r="O117" s="298" t="s">
        <v>91</v>
      </c>
      <c r="P117" s="207"/>
      <c r="Q117" s="279">
        <f t="shared" si="25"/>
        <v>209.3</v>
      </c>
      <c r="R117" s="279">
        <f t="shared" si="26"/>
        <v>104.65</v>
      </c>
      <c r="S117" s="279">
        <f t="shared" si="27"/>
        <v>41.860000000000014</v>
      </c>
      <c r="T117" s="279">
        <f t="shared" si="28"/>
        <v>62.79000000000002</v>
      </c>
      <c r="V117" s="187"/>
      <c r="W117" s="187"/>
      <c r="X117" s="187"/>
      <c r="Y117" s="187"/>
      <c r="Z117" s="187"/>
      <c r="AA117" s="187"/>
      <c r="AB117" s="187"/>
    </row>
    <row r="118" spans="1:28" s="203" customFormat="1" ht="22.95" customHeight="1">
      <c r="A118" s="200">
        <v>116</v>
      </c>
      <c r="B118" s="249">
        <v>243791</v>
      </c>
      <c r="C118" s="59" t="s">
        <v>265</v>
      </c>
      <c r="D118" s="285" t="s">
        <v>2362</v>
      </c>
      <c r="E118" s="59" t="s">
        <v>2363</v>
      </c>
      <c r="F118" s="214" t="s">
        <v>2364</v>
      </c>
      <c r="G118" s="287" t="s">
        <v>2419</v>
      </c>
      <c r="H118" s="249" t="s">
        <v>71</v>
      </c>
      <c r="I118" s="244" t="s">
        <v>109</v>
      </c>
      <c r="J118" s="244">
        <v>499</v>
      </c>
      <c r="K118" s="150">
        <f t="shared" si="23"/>
        <v>34.930000000000064</v>
      </c>
      <c r="L118" s="150">
        <f t="shared" si="24"/>
        <v>533.93000000000006</v>
      </c>
      <c r="M118" s="209">
        <v>723.66</v>
      </c>
      <c r="N118" s="181"/>
      <c r="O118" s="181" t="s">
        <v>110</v>
      </c>
      <c r="P118" s="207"/>
      <c r="Q118" s="279">
        <f t="shared" si="25"/>
        <v>349.3</v>
      </c>
      <c r="R118" s="279">
        <f t="shared" si="26"/>
        <v>174.65</v>
      </c>
      <c r="S118" s="279">
        <f t="shared" si="27"/>
        <v>69.860000000000014</v>
      </c>
      <c r="T118" s="279">
        <f t="shared" si="28"/>
        <v>104.79000000000002</v>
      </c>
      <c r="V118" s="187"/>
      <c r="W118" s="187"/>
      <c r="X118" s="187"/>
      <c r="Y118" s="187"/>
      <c r="Z118" s="187"/>
      <c r="AA118" s="187"/>
      <c r="AB118" s="187"/>
    </row>
    <row r="119" spans="1:28" s="203" customFormat="1" ht="22.95" customHeight="1">
      <c r="A119" s="200">
        <v>117</v>
      </c>
      <c r="B119" s="249">
        <v>243791</v>
      </c>
      <c r="C119" s="59" t="s">
        <v>100</v>
      </c>
      <c r="D119" s="285" t="s">
        <v>2365</v>
      </c>
      <c r="E119" s="59" t="s">
        <v>2366</v>
      </c>
      <c r="F119" s="214" t="s">
        <v>2367</v>
      </c>
      <c r="G119" s="181" t="s">
        <v>103</v>
      </c>
      <c r="H119" s="249" t="s">
        <v>71</v>
      </c>
      <c r="I119" s="244" t="s">
        <v>99</v>
      </c>
      <c r="J119" s="244">
        <v>399</v>
      </c>
      <c r="K119" s="150">
        <f t="shared" si="23"/>
        <v>27.930000000000007</v>
      </c>
      <c r="L119" s="150">
        <f t="shared" si="24"/>
        <v>426.93</v>
      </c>
      <c r="M119" s="209">
        <v>426.93</v>
      </c>
      <c r="N119" s="181"/>
      <c r="O119" s="298" t="s">
        <v>516</v>
      </c>
      <c r="P119" s="207"/>
      <c r="Q119" s="279">
        <f t="shared" si="25"/>
        <v>279.3</v>
      </c>
      <c r="R119" s="279">
        <f t="shared" si="26"/>
        <v>139.65</v>
      </c>
      <c r="S119" s="279">
        <f t="shared" si="27"/>
        <v>55.860000000000014</v>
      </c>
      <c r="T119" s="279">
        <f t="shared" si="28"/>
        <v>83.79000000000002</v>
      </c>
      <c r="V119" s="187"/>
      <c r="W119" s="187"/>
      <c r="X119" s="187"/>
      <c r="Y119" s="187"/>
      <c r="Z119" s="187"/>
      <c r="AA119" s="187"/>
      <c r="AB119" s="187"/>
    </row>
    <row r="120" spans="1:28" s="203" customFormat="1" ht="22.95" customHeight="1">
      <c r="A120" s="200">
        <v>118</v>
      </c>
      <c r="B120" s="249">
        <v>243791</v>
      </c>
      <c r="C120" s="59" t="s">
        <v>100</v>
      </c>
      <c r="D120" s="285" t="s">
        <v>2368</v>
      </c>
      <c r="E120" s="59" t="s">
        <v>2369</v>
      </c>
      <c r="F120" s="214" t="s">
        <v>2370</v>
      </c>
      <c r="G120" s="181" t="s">
        <v>103</v>
      </c>
      <c r="H120" s="249" t="s">
        <v>71</v>
      </c>
      <c r="I120" s="244" t="s">
        <v>109</v>
      </c>
      <c r="J120" s="244">
        <v>499</v>
      </c>
      <c r="K120" s="150">
        <f t="shared" si="23"/>
        <v>34.930000000000064</v>
      </c>
      <c r="L120" s="150">
        <f t="shared" si="24"/>
        <v>533.93000000000006</v>
      </c>
      <c r="M120" s="209">
        <v>533.92999999999995</v>
      </c>
      <c r="N120" s="181"/>
      <c r="O120" s="298" t="s">
        <v>91</v>
      </c>
      <c r="P120" s="207"/>
      <c r="Q120" s="279">
        <f t="shared" si="25"/>
        <v>349.3</v>
      </c>
      <c r="R120" s="279">
        <f t="shared" si="26"/>
        <v>174.65</v>
      </c>
      <c r="S120" s="279">
        <f t="shared" si="27"/>
        <v>69.860000000000014</v>
      </c>
      <c r="T120" s="279">
        <f t="shared" si="28"/>
        <v>104.79000000000002</v>
      </c>
      <c r="V120" s="187"/>
      <c r="W120" s="187"/>
      <c r="X120" s="187"/>
      <c r="Y120" s="187"/>
      <c r="Z120" s="187"/>
      <c r="AA120" s="187"/>
      <c r="AB120" s="187"/>
    </row>
    <row r="121" spans="1:28" s="203" customFormat="1" ht="22.95" customHeight="1">
      <c r="A121" s="200">
        <v>119</v>
      </c>
      <c r="B121" s="249">
        <v>243791</v>
      </c>
      <c r="C121" s="59" t="s">
        <v>100</v>
      </c>
      <c r="D121" s="285" t="s">
        <v>2371</v>
      </c>
      <c r="E121" s="59" t="s">
        <v>2372</v>
      </c>
      <c r="F121" s="214" t="s">
        <v>2373</v>
      </c>
      <c r="G121" s="181" t="s">
        <v>103</v>
      </c>
      <c r="H121" s="249" t="s">
        <v>71</v>
      </c>
      <c r="I121" s="244" t="s">
        <v>109</v>
      </c>
      <c r="J121" s="244">
        <v>499</v>
      </c>
      <c r="K121" s="150">
        <f t="shared" si="23"/>
        <v>34.930000000000064</v>
      </c>
      <c r="L121" s="150">
        <f t="shared" si="24"/>
        <v>533.93000000000006</v>
      </c>
      <c r="M121" s="209">
        <v>533.92999999999995</v>
      </c>
      <c r="N121" s="181"/>
      <c r="O121" s="181" t="s">
        <v>110</v>
      </c>
      <c r="P121" s="207"/>
      <c r="Q121" s="279">
        <f t="shared" si="25"/>
        <v>349.3</v>
      </c>
      <c r="R121" s="279">
        <f t="shared" si="26"/>
        <v>174.65</v>
      </c>
      <c r="S121" s="279">
        <f t="shared" si="27"/>
        <v>69.860000000000014</v>
      </c>
      <c r="T121" s="279">
        <f t="shared" si="28"/>
        <v>104.79000000000002</v>
      </c>
      <c r="V121" s="187"/>
      <c r="W121" s="187"/>
      <c r="X121" s="187"/>
      <c r="Y121" s="187"/>
      <c r="Z121" s="187"/>
      <c r="AA121" s="187"/>
      <c r="AB121" s="187"/>
    </row>
    <row r="122" spans="1:28" s="203" customFormat="1" ht="22.95" customHeight="1">
      <c r="A122" s="200">
        <v>120</v>
      </c>
      <c r="B122" s="249">
        <v>243791</v>
      </c>
      <c r="C122" s="59" t="s">
        <v>100</v>
      </c>
      <c r="D122" s="285" t="s">
        <v>2374</v>
      </c>
      <c r="E122" s="59" t="s">
        <v>2375</v>
      </c>
      <c r="F122" s="214" t="s">
        <v>2376</v>
      </c>
      <c r="G122" s="181" t="s">
        <v>103</v>
      </c>
      <c r="H122" s="249" t="s">
        <v>71</v>
      </c>
      <c r="I122" s="244" t="s">
        <v>99</v>
      </c>
      <c r="J122" s="244">
        <v>399</v>
      </c>
      <c r="K122" s="150">
        <f t="shared" si="23"/>
        <v>27.930000000000007</v>
      </c>
      <c r="L122" s="150">
        <f t="shared" si="24"/>
        <v>426.93</v>
      </c>
      <c r="M122" s="209">
        <v>426.93</v>
      </c>
      <c r="N122" s="181"/>
      <c r="O122" s="298" t="s">
        <v>91</v>
      </c>
      <c r="P122" s="207"/>
      <c r="Q122" s="279">
        <f t="shared" si="25"/>
        <v>279.3</v>
      </c>
      <c r="R122" s="279">
        <f t="shared" si="26"/>
        <v>139.65</v>
      </c>
      <c r="S122" s="279">
        <f t="shared" si="27"/>
        <v>55.860000000000014</v>
      </c>
      <c r="T122" s="279">
        <f t="shared" si="28"/>
        <v>83.79000000000002</v>
      </c>
      <c r="V122" s="299"/>
      <c r="W122" s="299"/>
      <c r="X122" s="187"/>
      <c r="Y122" s="187"/>
      <c r="Z122" s="187"/>
      <c r="AA122" s="187"/>
      <c r="AB122" s="187"/>
    </row>
    <row r="123" spans="1:28" s="203" customFormat="1" ht="22.95" customHeight="1">
      <c r="A123" s="200">
        <v>121</v>
      </c>
      <c r="B123" s="249">
        <v>243791</v>
      </c>
      <c r="C123" s="59" t="s">
        <v>100</v>
      </c>
      <c r="D123" s="285" t="s">
        <v>2377</v>
      </c>
      <c r="E123" s="59" t="s">
        <v>2378</v>
      </c>
      <c r="F123" s="214" t="s">
        <v>2379</v>
      </c>
      <c r="G123" s="181" t="s">
        <v>103</v>
      </c>
      <c r="H123" s="249" t="s">
        <v>71</v>
      </c>
      <c r="I123" s="244" t="s">
        <v>99</v>
      </c>
      <c r="J123" s="244">
        <v>399</v>
      </c>
      <c r="K123" s="150">
        <f t="shared" si="23"/>
        <v>27.930000000000007</v>
      </c>
      <c r="L123" s="150">
        <f t="shared" si="24"/>
        <v>426.93</v>
      </c>
      <c r="M123" s="209">
        <v>426.93</v>
      </c>
      <c r="N123" s="181"/>
      <c r="O123" s="298" t="s">
        <v>512</v>
      </c>
      <c r="P123" s="207"/>
      <c r="Q123" s="279">
        <f t="shared" si="25"/>
        <v>279.3</v>
      </c>
      <c r="R123" s="279">
        <f t="shared" si="26"/>
        <v>139.65</v>
      </c>
      <c r="S123" s="279">
        <f t="shared" si="27"/>
        <v>55.860000000000014</v>
      </c>
      <c r="T123" s="279">
        <f t="shared" si="28"/>
        <v>83.79000000000002</v>
      </c>
      <c r="V123" s="187"/>
      <c r="W123" s="187"/>
      <c r="X123" s="299"/>
      <c r="Y123" s="299"/>
      <c r="Z123" s="299"/>
      <c r="AA123" s="299"/>
      <c r="AB123" s="299"/>
    </row>
    <row r="124" spans="1:28" s="203" customFormat="1" ht="22.95" customHeight="1">
      <c r="A124" s="200">
        <v>122</v>
      </c>
      <c r="B124" s="249">
        <v>243793</v>
      </c>
      <c r="C124" s="59" t="s">
        <v>263</v>
      </c>
      <c r="D124" s="285" t="s">
        <v>2380</v>
      </c>
      <c r="E124" s="59" t="s">
        <v>2381</v>
      </c>
      <c r="F124" s="214" t="s">
        <v>2382</v>
      </c>
      <c r="G124" s="181" t="s">
        <v>2420</v>
      </c>
      <c r="H124" s="249" t="s">
        <v>86</v>
      </c>
      <c r="I124" s="244" t="s">
        <v>487</v>
      </c>
      <c r="J124" s="244">
        <v>399</v>
      </c>
      <c r="K124" s="150">
        <f t="shared" si="23"/>
        <v>27.930000000000007</v>
      </c>
      <c r="L124" s="150">
        <f t="shared" si="24"/>
        <v>426.93</v>
      </c>
      <c r="M124" s="209">
        <v>426.93</v>
      </c>
      <c r="N124" s="181"/>
      <c r="O124" s="298" t="s">
        <v>489</v>
      </c>
      <c r="P124" s="207"/>
      <c r="Q124" s="279">
        <f t="shared" si="25"/>
        <v>279.3</v>
      </c>
      <c r="R124" s="279">
        <f t="shared" si="26"/>
        <v>139.65</v>
      </c>
      <c r="S124" s="279">
        <f t="shared" si="27"/>
        <v>55.860000000000014</v>
      </c>
      <c r="T124" s="279">
        <f t="shared" si="28"/>
        <v>83.79000000000002</v>
      </c>
      <c r="V124" s="187"/>
      <c r="W124" s="187"/>
      <c r="X124" s="187"/>
      <c r="Y124" s="187"/>
      <c r="Z124" s="187"/>
      <c r="AA124" s="187"/>
      <c r="AB124" s="187"/>
    </row>
    <row r="125" spans="1:28" s="203" customFormat="1" ht="22.95" customHeight="1">
      <c r="A125" s="200">
        <v>123</v>
      </c>
      <c r="B125" s="249">
        <v>243793</v>
      </c>
      <c r="C125" s="59" t="s">
        <v>100</v>
      </c>
      <c r="D125" s="285" t="s">
        <v>2383</v>
      </c>
      <c r="E125" s="59" t="s">
        <v>2384</v>
      </c>
      <c r="F125" s="214" t="s">
        <v>2385</v>
      </c>
      <c r="G125" s="181" t="s">
        <v>103</v>
      </c>
      <c r="H125" s="249" t="s">
        <v>71</v>
      </c>
      <c r="I125" s="244" t="s">
        <v>2281</v>
      </c>
      <c r="J125" s="244">
        <v>299</v>
      </c>
      <c r="K125" s="150">
        <f t="shared" si="23"/>
        <v>20.930000000000007</v>
      </c>
      <c r="L125" s="150">
        <f t="shared" si="24"/>
        <v>319.93</v>
      </c>
      <c r="M125" s="209">
        <v>319.93</v>
      </c>
      <c r="N125" s="181"/>
      <c r="O125" s="181" t="s">
        <v>23</v>
      </c>
      <c r="P125" s="207"/>
      <c r="Q125" s="279">
        <f t="shared" si="25"/>
        <v>209.3</v>
      </c>
      <c r="R125" s="279">
        <f t="shared" si="26"/>
        <v>104.65</v>
      </c>
      <c r="S125" s="279">
        <f t="shared" si="27"/>
        <v>41.860000000000014</v>
      </c>
      <c r="T125" s="279">
        <f t="shared" si="28"/>
        <v>62.79000000000002</v>
      </c>
      <c r="V125" s="187"/>
      <c r="W125" s="187"/>
      <c r="X125" s="187"/>
      <c r="Y125" s="187"/>
      <c r="Z125" s="187"/>
      <c r="AA125" s="187"/>
      <c r="AB125" s="187"/>
    </row>
    <row r="126" spans="1:28" s="203" customFormat="1" ht="22.95" customHeight="1">
      <c r="A126" s="200">
        <v>124</v>
      </c>
      <c r="B126" s="249">
        <v>243793</v>
      </c>
      <c r="C126" s="59" t="s">
        <v>100</v>
      </c>
      <c r="D126" s="285" t="s">
        <v>2386</v>
      </c>
      <c r="E126" s="59" t="s">
        <v>2387</v>
      </c>
      <c r="F126" s="214" t="s">
        <v>2388</v>
      </c>
      <c r="G126" s="181" t="s">
        <v>103</v>
      </c>
      <c r="H126" s="249" t="s">
        <v>71</v>
      </c>
      <c r="I126" s="244" t="s">
        <v>2281</v>
      </c>
      <c r="J126" s="244">
        <v>299</v>
      </c>
      <c r="K126" s="150">
        <f t="shared" si="23"/>
        <v>20.930000000000007</v>
      </c>
      <c r="L126" s="150">
        <f t="shared" si="24"/>
        <v>319.93</v>
      </c>
      <c r="M126" s="209">
        <v>319.93</v>
      </c>
      <c r="N126" s="181"/>
      <c r="O126" s="181" t="s">
        <v>23</v>
      </c>
      <c r="P126" s="207"/>
      <c r="Q126" s="279">
        <f t="shared" ref="Q126:Q136" si="29">J126*70/100</f>
        <v>209.3</v>
      </c>
      <c r="R126" s="279">
        <f t="shared" ref="R126:R169" si="30">Q126-(Q126*50/100)</f>
        <v>104.65</v>
      </c>
      <c r="S126" s="279">
        <f t="shared" ref="S126:S169" si="31">Q126-(Q126*80/100)</f>
        <v>41.860000000000014</v>
      </c>
      <c r="T126" s="279">
        <f t="shared" ref="T126:T169" si="32">Q126-(Q126*70/100)</f>
        <v>62.79000000000002</v>
      </c>
      <c r="V126" s="187"/>
      <c r="W126" s="187"/>
      <c r="X126" s="187"/>
      <c r="Y126" s="187"/>
      <c r="Z126" s="187"/>
      <c r="AA126" s="187"/>
      <c r="AB126" s="187"/>
    </row>
    <row r="127" spans="1:28" s="203" customFormat="1" ht="22.95" customHeight="1">
      <c r="A127" s="200">
        <v>125</v>
      </c>
      <c r="B127" s="249">
        <v>243793</v>
      </c>
      <c r="C127" s="59" t="s">
        <v>100</v>
      </c>
      <c r="D127" s="285" t="s">
        <v>2389</v>
      </c>
      <c r="E127" s="59" t="s">
        <v>2390</v>
      </c>
      <c r="F127" s="214" t="s">
        <v>2391</v>
      </c>
      <c r="G127" s="181" t="s">
        <v>103</v>
      </c>
      <c r="H127" s="249" t="s">
        <v>71</v>
      </c>
      <c r="I127" s="244" t="s">
        <v>2281</v>
      </c>
      <c r="J127" s="244">
        <v>299</v>
      </c>
      <c r="K127" s="150">
        <f t="shared" si="23"/>
        <v>20.930000000000007</v>
      </c>
      <c r="L127" s="150">
        <f t="shared" si="24"/>
        <v>319.93</v>
      </c>
      <c r="M127" s="209">
        <v>319.93</v>
      </c>
      <c r="N127" s="181"/>
      <c r="O127" s="181" t="s">
        <v>23</v>
      </c>
      <c r="P127" s="207"/>
      <c r="Q127" s="279">
        <f t="shared" si="29"/>
        <v>209.3</v>
      </c>
      <c r="R127" s="279">
        <f t="shared" si="30"/>
        <v>104.65</v>
      </c>
      <c r="S127" s="279">
        <f t="shared" si="31"/>
        <v>41.860000000000014</v>
      </c>
      <c r="T127" s="279">
        <f t="shared" si="32"/>
        <v>62.79000000000002</v>
      </c>
      <c r="V127" s="187"/>
      <c r="W127" s="187"/>
      <c r="X127" s="187"/>
      <c r="Y127" s="187"/>
      <c r="Z127" s="187"/>
      <c r="AA127" s="187"/>
      <c r="AB127" s="187"/>
    </row>
    <row r="128" spans="1:28" s="203" customFormat="1" ht="22.95" customHeight="1">
      <c r="A128" s="200">
        <v>126</v>
      </c>
      <c r="B128" s="249">
        <v>243793</v>
      </c>
      <c r="C128" s="59" t="s">
        <v>100</v>
      </c>
      <c r="D128" s="285" t="s">
        <v>2392</v>
      </c>
      <c r="E128" s="59" t="s">
        <v>2393</v>
      </c>
      <c r="F128" s="214" t="s">
        <v>2394</v>
      </c>
      <c r="G128" s="181" t="s">
        <v>103</v>
      </c>
      <c r="H128" s="249" t="s">
        <v>71</v>
      </c>
      <c r="I128" s="244" t="s">
        <v>2281</v>
      </c>
      <c r="J128" s="244">
        <v>299</v>
      </c>
      <c r="K128" s="150">
        <f t="shared" si="23"/>
        <v>20.930000000000007</v>
      </c>
      <c r="L128" s="150">
        <f t="shared" si="24"/>
        <v>319.93</v>
      </c>
      <c r="M128" s="209">
        <v>320</v>
      </c>
      <c r="N128" s="181"/>
      <c r="O128" s="181" t="s">
        <v>110</v>
      </c>
      <c r="P128" s="207"/>
      <c r="Q128" s="279">
        <f t="shared" si="29"/>
        <v>209.3</v>
      </c>
      <c r="R128" s="279">
        <f t="shared" si="30"/>
        <v>104.65</v>
      </c>
      <c r="S128" s="279">
        <f t="shared" si="31"/>
        <v>41.860000000000014</v>
      </c>
      <c r="T128" s="279">
        <f t="shared" si="32"/>
        <v>62.79000000000002</v>
      </c>
      <c r="V128" s="187"/>
      <c r="W128" s="187"/>
      <c r="X128" s="187"/>
      <c r="Y128" s="187"/>
      <c r="Z128" s="187"/>
      <c r="AA128" s="187"/>
      <c r="AB128" s="187"/>
    </row>
    <row r="129" spans="1:28" s="203" customFormat="1" ht="22.95" customHeight="1">
      <c r="A129" s="200">
        <v>127</v>
      </c>
      <c r="B129" s="249">
        <v>243793</v>
      </c>
      <c r="C129" s="59" t="s">
        <v>100</v>
      </c>
      <c r="D129" s="285" t="s">
        <v>2395</v>
      </c>
      <c r="E129" s="59" t="s">
        <v>2396</v>
      </c>
      <c r="F129" s="214" t="s">
        <v>2397</v>
      </c>
      <c r="G129" s="181" t="s">
        <v>103</v>
      </c>
      <c r="H129" s="249" t="s">
        <v>71</v>
      </c>
      <c r="I129" s="244" t="s">
        <v>99</v>
      </c>
      <c r="J129" s="244">
        <v>399</v>
      </c>
      <c r="K129" s="150">
        <f t="shared" si="23"/>
        <v>27.930000000000007</v>
      </c>
      <c r="L129" s="150">
        <f t="shared" si="24"/>
        <v>426.93</v>
      </c>
      <c r="M129" s="209">
        <v>426.93</v>
      </c>
      <c r="N129" s="181"/>
      <c r="O129" s="181" t="s">
        <v>23</v>
      </c>
      <c r="P129" s="207"/>
      <c r="Q129" s="279">
        <f t="shared" si="29"/>
        <v>279.3</v>
      </c>
      <c r="R129" s="279">
        <f t="shared" si="30"/>
        <v>139.65</v>
      </c>
      <c r="S129" s="279">
        <f t="shared" si="31"/>
        <v>55.860000000000014</v>
      </c>
      <c r="T129" s="279">
        <f t="shared" si="32"/>
        <v>83.79000000000002</v>
      </c>
      <c r="V129" s="187"/>
      <c r="W129" s="187"/>
      <c r="X129" s="187"/>
      <c r="Y129" s="187"/>
      <c r="Z129" s="187"/>
      <c r="AA129" s="187"/>
      <c r="AB129" s="187"/>
    </row>
    <row r="130" spans="1:28" s="203" customFormat="1" ht="22.95" customHeight="1">
      <c r="A130" s="200">
        <v>128</v>
      </c>
      <c r="B130" s="249">
        <v>243794</v>
      </c>
      <c r="C130" s="59" t="s">
        <v>266</v>
      </c>
      <c r="D130" s="285" t="s">
        <v>2497</v>
      </c>
      <c r="E130" s="59" t="s">
        <v>2421</v>
      </c>
      <c r="F130" s="290" t="s">
        <v>2457</v>
      </c>
      <c r="G130" s="181" t="s">
        <v>520</v>
      </c>
      <c r="H130" s="249" t="s">
        <v>71</v>
      </c>
      <c r="I130" s="244" t="s">
        <v>484</v>
      </c>
      <c r="J130" s="244">
        <v>399</v>
      </c>
      <c r="K130" s="150">
        <f t="shared" si="23"/>
        <v>27.930000000000007</v>
      </c>
      <c r="L130" s="150">
        <f t="shared" si="24"/>
        <v>426.93</v>
      </c>
      <c r="M130" s="209">
        <v>426.93</v>
      </c>
      <c r="N130" s="181"/>
      <c r="O130" s="298" t="s">
        <v>91</v>
      </c>
      <c r="P130" s="207"/>
      <c r="Q130" s="279">
        <f t="shared" si="29"/>
        <v>279.3</v>
      </c>
      <c r="R130" s="279">
        <f t="shared" si="30"/>
        <v>139.65</v>
      </c>
      <c r="S130" s="279">
        <f t="shared" si="31"/>
        <v>55.860000000000014</v>
      </c>
      <c r="T130" s="279">
        <f t="shared" si="32"/>
        <v>83.79000000000002</v>
      </c>
      <c r="V130" s="187"/>
      <c r="W130" s="187"/>
      <c r="X130" s="187"/>
      <c r="Y130" s="187"/>
      <c r="Z130" s="187"/>
      <c r="AA130" s="187"/>
      <c r="AB130" s="187"/>
    </row>
    <row r="131" spans="1:28" s="203" customFormat="1" ht="22.95" customHeight="1">
      <c r="A131" s="200">
        <v>129</v>
      </c>
      <c r="B131" s="249">
        <v>243794</v>
      </c>
      <c r="C131" s="59" t="s">
        <v>264</v>
      </c>
      <c r="D131" s="285" t="s">
        <v>2498</v>
      </c>
      <c r="E131" s="59" t="s">
        <v>2422</v>
      </c>
      <c r="F131" s="290" t="s">
        <v>2458</v>
      </c>
      <c r="G131" s="181" t="s">
        <v>1193</v>
      </c>
      <c r="H131" s="249" t="s">
        <v>71</v>
      </c>
      <c r="I131" s="244" t="s">
        <v>2281</v>
      </c>
      <c r="J131" s="244">
        <v>299</v>
      </c>
      <c r="K131" s="150">
        <f t="shared" si="23"/>
        <v>20.930000000000007</v>
      </c>
      <c r="L131" s="150">
        <f t="shared" si="24"/>
        <v>319.93</v>
      </c>
      <c r="M131" s="209">
        <v>319.93</v>
      </c>
      <c r="N131" s="181"/>
      <c r="O131" s="298" t="s">
        <v>91</v>
      </c>
      <c r="P131" s="207"/>
      <c r="Q131" s="279">
        <f t="shared" si="29"/>
        <v>209.3</v>
      </c>
      <c r="R131" s="279">
        <f t="shared" si="30"/>
        <v>104.65</v>
      </c>
      <c r="S131" s="279">
        <f t="shared" si="31"/>
        <v>41.860000000000014</v>
      </c>
      <c r="T131" s="279">
        <f t="shared" si="32"/>
        <v>62.79000000000002</v>
      </c>
      <c r="V131" s="187"/>
      <c r="W131" s="187"/>
      <c r="X131" s="187"/>
      <c r="Y131" s="187"/>
      <c r="Z131" s="187"/>
      <c r="AA131" s="187"/>
      <c r="AB131" s="187"/>
    </row>
    <row r="132" spans="1:28" s="203" customFormat="1" ht="22.95" customHeight="1">
      <c r="A132" s="200">
        <v>130</v>
      </c>
      <c r="B132" s="249">
        <v>243794</v>
      </c>
      <c r="C132" s="59" t="s">
        <v>262</v>
      </c>
      <c r="D132" s="285" t="s">
        <v>2499</v>
      </c>
      <c r="E132" s="59" t="s">
        <v>2423</v>
      </c>
      <c r="F132" s="290" t="s">
        <v>2459</v>
      </c>
      <c r="G132" s="181" t="s">
        <v>1957</v>
      </c>
      <c r="H132" s="249" t="s">
        <v>71</v>
      </c>
      <c r="I132" s="244" t="s">
        <v>99</v>
      </c>
      <c r="J132" s="244">
        <v>399</v>
      </c>
      <c r="K132" s="150">
        <f t="shared" si="23"/>
        <v>27.930000000000007</v>
      </c>
      <c r="L132" s="150">
        <f t="shared" si="24"/>
        <v>426.93</v>
      </c>
      <c r="M132" s="209">
        <v>426.93</v>
      </c>
      <c r="N132" s="181"/>
      <c r="O132" s="181" t="s">
        <v>23</v>
      </c>
      <c r="P132" s="207"/>
      <c r="Q132" s="279">
        <f t="shared" si="29"/>
        <v>279.3</v>
      </c>
      <c r="R132" s="279">
        <f t="shared" si="30"/>
        <v>139.65</v>
      </c>
      <c r="S132" s="279">
        <f t="shared" si="31"/>
        <v>55.860000000000014</v>
      </c>
      <c r="T132" s="279">
        <f t="shared" si="32"/>
        <v>83.79000000000002</v>
      </c>
      <c r="V132" s="187"/>
      <c r="W132" s="187"/>
      <c r="X132" s="187"/>
      <c r="Y132" s="187"/>
      <c r="Z132" s="187"/>
      <c r="AA132" s="187"/>
      <c r="AB132" s="187"/>
    </row>
    <row r="133" spans="1:28" s="203" customFormat="1" ht="22.95" customHeight="1">
      <c r="A133" s="200">
        <v>131</v>
      </c>
      <c r="B133" s="249">
        <v>243794</v>
      </c>
      <c r="C133" s="59" t="s">
        <v>100</v>
      </c>
      <c r="D133" s="285" t="s">
        <v>2500</v>
      </c>
      <c r="E133" s="59" t="s">
        <v>2424</v>
      </c>
      <c r="F133" s="290" t="s">
        <v>2460</v>
      </c>
      <c r="G133" s="181" t="s">
        <v>103</v>
      </c>
      <c r="H133" s="249" t="s">
        <v>71</v>
      </c>
      <c r="I133" s="244" t="s">
        <v>2281</v>
      </c>
      <c r="J133" s="244">
        <v>299</v>
      </c>
      <c r="K133" s="150">
        <f t="shared" si="23"/>
        <v>20.930000000000007</v>
      </c>
      <c r="L133" s="150">
        <f t="shared" si="24"/>
        <v>319.93</v>
      </c>
      <c r="M133" s="209">
        <v>320</v>
      </c>
      <c r="N133" s="181"/>
      <c r="O133" s="298" t="s">
        <v>91</v>
      </c>
      <c r="P133" s="207"/>
      <c r="Q133" s="279">
        <f t="shared" si="29"/>
        <v>209.3</v>
      </c>
      <c r="R133" s="279">
        <f t="shared" si="30"/>
        <v>104.65</v>
      </c>
      <c r="S133" s="279">
        <f t="shared" si="31"/>
        <v>41.860000000000014</v>
      </c>
      <c r="T133" s="279">
        <f t="shared" si="32"/>
        <v>62.79000000000002</v>
      </c>
      <c r="V133" s="187"/>
      <c r="W133" s="187"/>
      <c r="X133" s="187"/>
      <c r="Y133" s="187"/>
      <c r="Z133" s="187"/>
      <c r="AA133" s="187"/>
      <c r="AB133" s="187"/>
    </row>
    <row r="134" spans="1:28" s="203" customFormat="1" ht="22.95" customHeight="1">
      <c r="A134" s="200">
        <v>132</v>
      </c>
      <c r="B134" s="249">
        <v>243794</v>
      </c>
      <c r="C134" s="59" t="s">
        <v>100</v>
      </c>
      <c r="D134" s="285" t="s">
        <v>2501</v>
      </c>
      <c r="E134" s="59" t="s">
        <v>2425</v>
      </c>
      <c r="F134" s="290" t="s">
        <v>2461</v>
      </c>
      <c r="G134" s="181" t="s">
        <v>103</v>
      </c>
      <c r="H134" s="249" t="s">
        <v>71</v>
      </c>
      <c r="I134" s="244" t="s">
        <v>2281</v>
      </c>
      <c r="J134" s="244">
        <v>299</v>
      </c>
      <c r="K134" s="150">
        <f t="shared" si="23"/>
        <v>20.930000000000007</v>
      </c>
      <c r="L134" s="150">
        <f t="shared" si="24"/>
        <v>319.93</v>
      </c>
      <c r="M134" s="209">
        <v>320</v>
      </c>
      <c r="N134" s="181"/>
      <c r="O134" s="181" t="s">
        <v>23</v>
      </c>
      <c r="P134" s="207"/>
      <c r="Q134" s="279">
        <f t="shared" si="29"/>
        <v>209.3</v>
      </c>
      <c r="R134" s="279">
        <f t="shared" si="30"/>
        <v>104.65</v>
      </c>
      <c r="S134" s="279">
        <f t="shared" si="31"/>
        <v>41.860000000000014</v>
      </c>
      <c r="T134" s="279">
        <f t="shared" si="32"/>
        <v>62.79000000000002</v>
      </c>
      <c r="V134" s="187"/>
      <c r="W134" s="187"/>
      <c r="X134" s="187"/>
      <c r="Y134" s="187"/>
      <c r="Z134" s="187"/>
      <c r="AA134" s="187"/>
      <c r="AB134" s="187"/>
    </row>
    <row r="135" spans="1:28" s="203" customFormat="1" ht="22.95" customHeight="1">
      <c r="A135" s="200">
        <v>133</v>
      </c>
      <c r="B135" s="249">
        <v>243794</v>
      </c>
      <c r="C135" s="59" t="s">
        <v>100</v>
      </c>
      <c r="D135" s="285" t="s">
        <v>2502</v>
      </c>
      <c r="E135" s="59" t="s">
        <v>2426</v>
      </c>
      <c r="F135" s="290" t="s">
        <v>2462</v>
      </c>
      <c r="G135" s="181" t="s">
        <v>103</v>
      </c>
      <c r="H135" s="249" t="s">
        <v>71</v>
      </c>
      <c r="I135" s="244" t="s">
        <v>99</v>
      </c>
      <c r="J135" s="244">
        <v>399</v>
      </c>
      <c r="K135" s="150">
        <f t="shared" si="23"/>
        <v>27.930000000000007</v>
      </c>
      <c r="L135" s="150">
        <f t="shared" si="24"/>
        <v>426.93</v>
      </c>
      <c r="M135" s="209">
        <v>426.93</v>
      </c>
      <c r="N135" s="181"/>
      <c r="O135" s="181" t="s">
        <v>110</v>
      </c>
      <c r="P135" s="207"/>
      <c r="Q135" s="279">
        <f t="shared" si="29"/>
        <v>279.3</v>
      </c>
      <c r="R135" s="279">
        <f t="shared" si="30"/>
        <v>139.65</v>
      </c>
      <c r="S135" s="279">
        <f t="shared" si="31"/>
        <v>55.860000000000014</v>
      </c>
      <c r="T135" s="279">
        <f t="shared" si="32"/>
        <v>83.79000000000002</v>
      </c>
      <c r="U135" s="207"/>
      <c r="V135" s="187"/>
      <c r="W135" s="187"/>
      <c r="X135" s="187"/>
      <c r="Y135" s="187"/>
      <c r="Z135" s="187"/>
      <c r="AA135" s="187"/>
      <c r="AB135" s="187"/>
    </row>
    <row r="136" spans="1:28" s="203" customFormat="1" ht="22.95" customHeight="1">
      <c r="A136" s="200">
        <v>134</v>
      </c>
      <c r="B136" s="249">
        <v>243794</v>
      </c>
      <c r="C136" s="59" t="s">
        <v>100</v>
      </c>
      <c r="D136" s="285" t="s">
        <v>2503</v>
      </c>
      <c r="E136" s="59" t="s">
        <v>2427</v>
      </c>
      <c r="F136" s="290" t="s">
        <v>2463</v>
      </c>
      <c r="G136" s="181" t="s">
        <v>103</v>
      </c>
      <c r="H136" s="249" t="s">
        <v>71</v>
      </c>
      <c r="I136" s="244" t="s">
        <v>2281</v>
      </c>
      <c r="J136" s="244">
        <v>299</v>
      </c>
      <c r="K136" s="150">
        <f t="shared" si="23"/>
        <v>20.930000000000007</v>
      </c>
      <c r="L136" s="150">
        <f t="shared" si="24"/>
        <v>319.93</v>
      </c>
      <c r="M136" s="209">
        <v>319.93</v>
      </c>
      <c r="N136" s="181"/>
      <c r="O136" s="181" t="s">
        <v>110</v>
      </c>
      <c r="P136" s="207"/>
      <c r="Q136" s="279">
        <f t="shared" si="29"/>
        <v>209.3</v>
      </c>
      <c r="R136" s="279">
        <f t="shared" si="30"/>
        <v>104.65</v>
      </c>
      <c r="S136" s="279">
        <f t="shared" si="31"/>
        <v>41.860000000000014</v>
      </c>
      <c r="T136" s="279">
        <f t="shared" si="32"/>
        <v>62.79000000000002</v>
      </c>
      <c r="U136" s="207"/>
      <c r="V136" s="187"/>
      <c r="W136" s="187"/>
      <c r="X136" s="187"/>
      <c r="Y136" s="187"/>
      <c r="Z136" s="187"/>
      <c r="AA136" s="187"/>
      <c r="AB136" s="187"/>
    </row>
    <row r="137" spans="1:28" s="203" customFormat="1" ht="22.95" customHeight="1">
      <c r="A137" s="200">
        <v>135</v>
      </c>
      <c r="B137" s="249">
        <v>243795</v>
      </c>
      <c r="C137" s="59" t="s">
        <v>100</v>
      </c>
      <c r="D137" s="285" t="s">
        <v>2504</v>
      </c>
      <c r="E137" s="59" t="s">
        <v>306</v>
      </c>
      <c r="F137" s="290" t="s">
        <v>2464</v>
      </c>
      <c r="G137" s="181" t="s">
        <v>103</v>
      </c>
      <c r="H137" s="249" t="s">
        <v>71</v>
      </c>
      <c r="I137" s="244" t="s">
        <v>2334</v>
      </c>
      <c r="J137" s="244">
        <v>299</v>
      </c>
      <c r="K137" s="150">
        <f t="shared" si="23"/>
        <v>20.930000000000007</v>
      </c>
      <c r="L137" s="150">
        <f t="shared" si="24"/>
        <v>319.93</v>
      </c>
      <c r="M137" s="209">
        <v>311</v>
      </c>
      <c r="N137" s="181"/>
      <c r="O137" s="298" t="s">
        <v>91</v>
      </c>
      <c r="P137" s="207"/>
      <c r="Q137" s="279">
        <f t="shared" ref="Q137:Q169" si="33">J137*70/100</f>
        <v>209.3</v>
      </c>
      <c r="R137" s="279">
        <f t="shared" si="30"/>
        <v>104.65</v>
      </c>
      <c r="S137" s="279">
        <f t="shared" si="31"/>
        <v>41.860000000000014</v>
      </c>
      <c r="T137" s="279">
        <f t="shared" si="32"/>
        <v>62.79000000000002</v>
      </c>
      <c r="U137" s="207"/>
      <c r="V137" s="187"/>
      <c r="W137" s="187"/>
      <c r="X137" s="187"/>
      <c r="Y137" s="187"/>
      <c r="Z137" s="187"/>
      <c r="AA137" s="187"/>
      <c r="AB137" s="187"/>
    </row>
    <row r="138" spans="1:28" s="203" customFormat="1" ht="22.95" customHeight="1">
      <c r="A138" s="200">
        <v>136</v>
      </c>
      <c r="B138" s="249">
        <v>243795</v>
      </c>
      <c r="C138" s="59" t="s">
        <v>100</v>
      </c>
      <c r="D138" s="285" t="s">
        <v>2505</v>
      </c>
      <c r="E138" s="59" t="s">
        <v>2428</v>
      </c>
      <c r="F138" s="290" t="s">
        <v>2465</v>
      </c>
      <c r="G138" s="181" t="s">
        <v>103</v>
      </c>
      <c r="H138" s="249" t="s">
        <v>71</v>
      </c>
      <c r="I138" s="244" t="s">
        <v>109</v>
      </c>
      <c r="J138" s="244">
        <v>499</v>
      </c>
      <c r="K138" s="150">
        <f t="shared" si="23"/>
        <v>34.930000000000064</v>
      </c>
      <c r="L138" s="150">
        <f t="shared" si="24"/>
        <v>533.93000000000006</v>
      </c>
      <c r="M138" s="209">
        <v>533.92999999999995</v>
      </c>
      <c r="N138" s="181"/>
      <c r="O138" s="181" t="s">
        <v>110</v>
      </c>
      <c r="P138" s="207"/>
      <c r="Q138" s="279">
        <f t="shared" si="33"/>
        <v>349.3</v>
      </c>
      <c r="R138" s="279">
        <f t="shared" si="30"/>
        <v>174.65</v>
      </c>
      <c r="S138" s="279">
        <f t="shared" si="31"/>
        <v>69.860000000000014</v>
      </c>
      <c r="T138" s="279">
        <f t="shared" si="32"/>
        <v>104.79000000000002</v>
      </c>
      <c r="U138" s="207"/>
      <c r="V138" s="187"/>
      <c r="W138" s="187"/>
      <c r="X138" s="187"/>
      <c r="Y138" s="187"/>
      <c r="Z138" s="187"/>
      <c r="AA138" s="187"/>
      <c r="AB138" s="187"/>
    </row>
    <row r="139" spans="1:28" s="207" customFormat="1" ht="22.95" customHeight="1">
      <c r="A139" s="200">
        <v>137</v>
      </c>
      <c r="B139" s="249">
        <v>243795</v>
      </c>
      <c r="C139" s="59" t="s">
        <v>100</v>
      </c>
      <c r="D139" s="285" t="s">
        <v>2506</v>
      </c>
      <c r="E139" s="59" t="s">
        <v>2429</v>
      </c>
      <c r="F139" s="290" t="s">
        <v>2466</v>
      </c>
      <c r="G139" s="181" t="s">
        <v>103</v>
      </c>
      <c r="H139" s="249" t="s">
        <v>71</v>
      </c>
      <c r="I139" s="244" t="s">
        <v>99</v>
      </c>
      <c r="J139" s="244">
        <v>399</v>
      </c>
      <c r="K139" s="150">
        <f t="shared" si="23"/>
        <v>27.930000000000007</v>
      </c>
      <c r="L139" s="150">
        <f t="shared" si="24"/>
        <v>426.93</v>
      </c>
      <c r="M139" s="209">
        <v>426.93</v>
      </c>
      <c r="N139" s="181"/>
      <c r="O139" s="298" t="s">
        <v>91</v>
      </c>
      <c r="Q139" s="279">
        <f t="shared" si="33"/>
        <v>279.3</v>
      </c>
      <c r="R139" s="279">
        <f t="shared" si="30"/>
        <v>139.65</v>
      </c>
      <c r="S139" s="279">
        <f t="shared" si="31"/>
        <v>55.860000000000014</v>
      </c>
      <c r="T139" s="279">
        <f t="shared" si="32"/>
        <v>83.79000000000002</v>
      </c>
      <c r="V139" s="187"/>
      <c r="W139" s="187"/>
      <c r="X139" s="187"/>
      <c r="Y139" s="187"/>
      <c r="Z139" s="187"/>
      <c r="AA139" s="187"/>
      <c r="AB139" s="187"/>
    </row>
    <row r="140" spans="1:28" s="207" customFormat="1" ht="22.95" customHeight="1">
      <c r="A140" s="200">
        <v>138</v>
      </c>
      <c r="B140" s="249">
        <v>243795</v>
      </c>
      <c r="C140" s="59" t="s">
        <v>100</v>
      </c>
      <c r="D140" s="285" t="s">
        <v>2507</v>
      </c>
      <c r="E140" s="59" t="s">
        <v>2430</v>
      </c>
      <c r="F140" s="290" t="s">
        <v>2467</v>
      </c>
      <c r="G140" s="181" t="s">
        <v>103</v>
      </c>
      <c r="H140" s="249" t="s">
        <v>71</v>
      </c>
      <c r="I140" s="244" t="s">
        <v>99</v>
      </c>
      <c r="J140" s="244">
        <v>399</v>
      </c>
      <c r="K140" s="150">
        <f t="shared" si="23"/>
        <v>27.930000000000007</v>
      </c>
      <c r="L140" s="150">
        <f t="shared" si="24"/>
        <v>426.93</v>
      </c>
      <c r="M140" s="209">
        <v>852.93</v>
      </c>
      <c r="N140" s="181"/>
      <c r="O140" s="298" t="s">
        <v>91</v>
      </c>
      <c r="Q140" s="279">
        <f t="shared" si="33"/>
        <v>279.3</v>
      </c>
      <c r="R140" s="279">
        <f t="shared" si="30"/>
        <v>139.65</v>
      </c>
      <c r="S140" s="279">
        <f t="shared" si="31"/>
        <v>55.860000000000014</v>
      </c>
      <c r="T140" s="279">
        <f t="shared" si="32"/>
        <v>83.79000000000002</v>
      </c>
      <c r="V140" s="187"/>
      <c r="W140" s="187"/>
      <c r="X140" s="187"/>
      <c r="Y140" s="187"/>
      <c r="Z140" s="187"/>
      <c r="AA140" s="187"/>
      <c r="AB140" s="187"/>
    </row>
    <row r="141" spans="1:28" s="207" customFormat="1" ht="22.95" customHeight="1">
      <c r="A141" s="200">
        <v>139</v>
      </c>
      <c r="B141" s="249">
        <v>243795</v>
      </c>
      <c r="C141" s="59" t="s">
        <v>100</v>
      </c>
      <c r="D141" s="285" t="s">
        <v>2508</v>
      </c>
      <c r="E141" s="59" t="s">
        <v>2431</v>
      </c>
      <c r="F141" s="290" t="s">
        <v>2468</v>
      </c>
      <c r="G141" s="181" t="s">
        <v>103</v>
      </c>
      <c r="H141" s="249" t="s">
        <v>71</v>
      </c>
      <c r="I141" s="244" t="s">
        <v>2281</v>
      </c>
      <c r="J141" s="244">
        <v>299</v>
      </c>
      <c r="K141" s="150">
        <f t="shared" si="23"/>
        <v>20.930000000000007</v>
      </c>
      <c r="L141" s="150">
        <f t="shared" si="24"/>
        <v>319.93</v>
      </c>
      <c r="M141" s="209">
        <v>319.93</v>
      </c>
      <c r="N141" s="181"/>
      <c r="O141" s="298" t="s">
        <v>516</v>
      </c>
      <c r="Q141" s="279">
        <f t="shared" si="33"/>
        <v>209.3</v>
      </c>
      <c r="R141" s="279">
        <f t="shared" si="30"/>
        <v>104.65</v>
      </c>
      <c r="S141" s="279">
        <f t="shared" si="31"/>
        <v>41.860000000000014</v>
      </c>
      <c r="T141" s="279">
        <f t="shared" si="32"/>
        <v>62.79000000000002</v>
      </c>
      <c r="V141" s="187"/>
      <c r="W141" s="187"/>
      <c r="X141" s="187"/>
      <c r="Y141" s="187"/>
      <c r="Z141" s="187"/>
      <c r="AA141" s="187"/>
      <c r="AB141" s="187"/>
    </row>
    <row r="142" spans="1:28" s="207" customFormat="1" ht="22.95" customHeight="1">
      <c r="A142" s="200">
        <v>140</v>
      </c>
      <c r="B142" s="249">
        <v>243795</v>
      </c>
      <c r="C142" s="59" t="s">
        <v>100</v>
      </c>
      <c r="D142" s="285" t="s">
        <v>2509</v>
      </c>
      <c r="E142" s="59" t="s">
        <v>2432</v>
      </c>
      <c r="F142" s="290" t="s">
        <v>2469</v>
      </c>
      <c r="G142" s="181" t="s">
        <v>103</v>
      </c>
      <c r="H142" s="249" t="s">
        <v>71</v>
      </c>
      <c r="I142" s="244" t="s">
        <v>2281</v>
      </c>
      <c r="J142" s="244">
        <v>299</v>
      </c>
      <c r="K142" s="150">
        <f t="shared" si="23"/>
        <v>20.930000000000007</v>
      </c>
      <c r="L142" s="150">
        <f t="shared" si="24"/>
        <v>319.93</v>
      </c>
      <c r="M142" s="209">
        <v>319.93</v>
      </c>
      <c r="N142" s="181"/>
      <c r="O142" s="298" t="s">
        <v>91</v>
      </c>
      <c r="Q142" s="279">
        <f t="shared" si="33"/>
        <v>209.3</v>
      </c>
      <c r="R142" s="279">
        <f t="shared" si="30"/>
        <v>104.65</v>
      </c>
      <c r="S142" s="279">
        <f t="shared" si="31"/>
        <v>41.860000000000014</v>
      </c>
      <c r="T142" s="279">
        <f t="shared" si="32"/>
        <v>62.79000000000002</v>
      </c>
      <c r="V142" s="187"/>
      <c r="W142" s="187"/>
      <c r="X142" s="187"/>
      <c r="Y142" s="187"/>
      <c r="Z142" s="187"/>
      <c r="AA142" s="187"/>
      <c r="AB142" s="187"/>
    </row>
    <row r="143" spans="1:28" s="207" customFormat="1" ht="22.95" customHeight="1">
      <c r="A143" s="200">
        <v>141</v>
      </c>
      <c r="B143" s="249">
        <v>243796</v>
      </c>
      <c r="C143" s="59" t="s">
        <v>82</v>
      </c>
      <c r="D143" s="285" t="s">
        <v>2510</v>
      </c>
      <c r="E143" s="59" t="s">
        <v>2433</v>
      </c>
      <c r="F143" s="290" t="s">
        <v>2470</v>
      </c>
      <c r="G143" s="292" t="s">
        <v>2537</v>
      </c>
      <c r="H143" s="249" t="s">
        <v>71</v>
      </c>
      <c r="I143" s="244" t="s">
        <v>484</v>
      </c>
      <c r="J143" s="244">
        <v>399</v>
      </c>
      <c r="K143" s="150">
        <f t="shared" si="23"/>
        <v>27.930000000000007</v>
      </c>
      <c r="L143" s="150">
        <f t="shared" si="24"/>
        <v>426.93</v>
      </c>
      <c r="M143" s="209">
        <v>426.93</v>
      </c>
      <c r="N143" s="181"/>
      <c r="O143" s="181" t="s">
        <v>110</v>
      </c>
      <c r="Q143" s="279">
        <f t="shared" si="33"/>
        <v>279.3</v>
      </c>
      <c r="R143" s="279">
        <f t="shared" si="30"/>
        <v>139.65</v>
      </c>
      <c r="S143" s="279">
        <f t="shared" si="31"/>
        <v>55.860000000000014</v>
      </c>
      <c r="T143" s="279">
        <f t="shared" si="32"/>
        <v>83.79000000000002</v>
      </c>
      <c r="V143" s="187"/>
      <c r="W143" s="187"/>
      <c r="X143" s="187"/>
      <c r="Y143" s="187"/>
      <c r="Z143" s="187"/>
      <c r="AA143" s="187"/>
      <c r="AB143" s="187"/>
    </row>
    <row r="144" spans="1:28" s="207" customFormat="1" ht="22.95" customHeight="1">
      <c r="A144" s="200">
        <v>142</v>
      </c>
      <c r="B144" s="249">
        <v>243796</v>
      </c>
      <c r="C144" s="59" t="s">
        <v>1528</v>
      </c>
      <c r="D144" s="285" t="s">
        <v>2511</v>
      </c>
      <c r="E144" s="59" t="s">
        <v>2434</v>
      </c>
      <c r="F144" s="290" t="s">
        <v>2471</v>
      </c>
      <c r="G144" s="181" t="s">
        <v>2019</v>
      </c>
      <c r="H144" s="249" t="s">
        <v>71</v>
      </c>
      <c r="I144" s="244" t="s">
        <v>2281</v>
      </c>
      <c r="J144" s="244">
        <v>299</v>
      </c>
      <c r="K144" s="150">
        <f t="shared" si="23"/>
        <v>20.930000000000007</v>
      </c>
      <c r="L144" s="150">
        <f t="shared" si="24"/>
        <v>319.93</v>
      </c>
      <c r="M144" s="209">
        <v>319.93</v>
      </c>
      <c r="N144" s="181"/>
      <c r="O144" s="181" t="s">
        <v>23</v>
      </c>
      <c r="Q144" s="279">
        <f t="shared" si="33"/>
        <v>209.3</v>
      </c>
      <c r="R144" s="279">
        <f t="shared" si="30"/>
        <v>104.65</v>
      </c>
      <c r="S144" s="279">
        <f t="shared" si="31"/>
        <v>41.860000000000014</v>
      </c>
      <c r="T144" s="279">
        <f t="shared" si="32"/>
        <v>62.79000000000002</v>
      </c>
      <c r="V144" s="187"/>
      <c r="W144" s="187"/>
      <c r="X144" s="187"/>
      <c r="Y144" s="187"/>
      <c r="Z144" s="187"/>
      <c r="AA144" s="187"/>
      <c r="AB144" s="187"/>
    </row>
    <row r="145" spans="1:28" s="207" customFormat="1" ht="22.95" customHeight="1">
      <c r="A145" s="200">
        <v>143</v>
      </c>
      <c r="B145" s="249">
        <v>243796</v>
      </c>
      <c r="C145" s="59" t="s">
        <v>113</v>
      </c>
      <c r="D145" s="285" t="s">
        <v>2512</v>
      </c>
      <c r="E145" s="59" t="s">
        <v>2435</v>
      </c>
      <c r="F145" s="290" t="s">
        <v>2472</v>
      </c>
      <c r="G145" s="181" t="s">
        <v>508</v>
      </c>
      <c r="H145" s="249" t="s">
        <v>71</v>
      </c>
      <c r="I145" s="244" t="s">
        <v>2281</v>
      </c>
      <c r="J145" s="244">
        <v>299</v>
      </c>
      <c r="K145" s="150">
        <f t="shared" si="23"/>
        <v>20.930000000000007</v>
      </c>
      <c r="L145" s="150">
        <f t="shared" si="24"/>
        <v>319.93</v>
      </c>
      <c r="M145" s="209">
        <v>320</v>
      </c>
      <c r="N145" s="181"/>
      <c r="O145" s="298" t="s">
        <v>91</v>
      </c>
      <c r="Q145" s="279">
        <f t="shared" si="33"/>
        <v>209.3</v>
      </c>
      <c r="R145" s="279">
        <f t="shared" si="30"/>
        <v>104.65</v>
      </c>
      <c r="S145" s="279">
        <f t="shared" si="31"/>
        <v>41.860000000000014</v>
      </c>
      <c r="T145" s="279">
        <f t="shared" si="32"/>
        <v>62.79000000000002</v>
      </c>
      <c r="V145" s="187"/>
      <c r="W145" s="187"/>
      <c r="X145" s="187"/>
      <c r="Y145" s="187"/>
      <c r="Z145" s="187"/>
      <c r="AA145" s="187"/>
      <c r="AB145" s="187"/>
    </row>
    <row r="146" spans="1:28" s="207" customFormat="1" ht="22.95" customHeight="1">
      <c r="A146" s="200">
        <v>144</v>
      </c>
      <c r="B146" s="249">
        <v>243796</v>
      </c>
      <c r="C146" s="59" t="s">
        <v>100</v>
      </c>
      <c r="D146" s="285" t="s">
        <v>2513</v>
      </c>
      <c r="E146" s="59" t="s">
        <v>2436</v>
      </c>
      <c r="F146" s="290" t="s">
        <v>2473</v>
      </c>
      <c r="G146" s="181" t="s">
        <v>103</v>
      </c>
      <c r="H146" s="249" t="s">
        <v>71</v>
      </c>
      <c r="I146" s="244" t="s">
        <v>2281</v>
      </c>
      <c r="J146" s="244">
        <v>299</v>
      </c>
      <c r="K146" s="150">
        <f t="shared" si="23"/>
        <v>20.930000000000007</v>
      </c>
      <c r="L146" s="150">
        <f t="shared" si="24"/>
        <v>319.93</v>
      </c>
      <c r="M146" s="209">
        <v>319.93</v>
      </c>
      <c r="N146" s="181"/>
      <c r="O146" s="181" t="s">
        <v>110</v>
      </c>
      <c r="Q146" s="279">
        <f t="shared" si="33"/>
        <v>209.3</v>
      </c>
      <c r="R146" s="279">
        <f t="shared" si="30"/>
        <v>104.65</v>
      </c>
      <c r="S146" s="279">
        <f t="shared" si="31"/>
        <v>41.860000000000014</v>
      </c>
      <c r="T146" s="279">
        <f t="shared" si="32"/>
        <v>62.79000000000002</v>
      </c>
      <c r="V146" s="187"/>
      <c r="W146" s="187"/>
      <c r="X146" s="187"/>
      <c r="Y146" s="187"/>
      <c r="Z146" s="187"/>
      <c r="AA146" s="187"/>
      <c r="AB146" s="187"/>
    </row>
    <row r="147" spans="1:28" s="207" customFormat="1" ht="22.95" customHeight="1">
      <c r="A147" s="200">
        <v>145</v>
      </c>
      <c r="B147" s="249">
        <v>243796</v>
      </c>
      <c r="C147" s="59" t="s">
        <v>100</v>
      </c>
      <c r="D147" s="285" t="s">
        <v>2514</v>
      </c>
      <c r="E147" s="59" t="s">
        <v>2437</v>
      </c>
      <c r="F147" s="290" t="s">
        <v>2474</v>
      </c>
      <c r="G147" s="181" t="s">
        <v>103</v>
      </c>
      <c r="H147" s="249" t="s">
        <v>71</v>
      </c>
      <c r="I147" s="244" t="s">
        <v>2281</v>
      </c>
      <c r="J147" s="244">
        <v>299</v>
      </c>
      <c r="K147" s="150">
        <f t="shared" si="23"/>
        <v>20.930000000000007</v>
      </c>
      <c r="L147" s="150">
        <f t="shared" si="24"/>
        <v>319.93</v>
      </c>
      <c r="M147" s="209">
        <v>319.93</v>
      </c>
      <c r="N147" s="181"/>
      <c r="O147" s="181" t="s">
        <v>110</v>
      </c>
      <c r="Q147" s="279">
        <f t="shared" si="33"/>
        <v>209.3</v>
      </c>
      <c r="R147" s="279">
        <f t="shared" si="30"/>
        <v>104.65</v>
      </c>
      <c r="S147" s="279">
        <f t="shared" si="31"/>
        <v>41.860000000000014</v>
      </c>
      <c r="T147" s="279">
        <f t="shared" si="32"/>
        <v>62.79000000000002</v>
      </c>
      <c r="V147" s="187"/>
      <c r="W147" s="187"/>
      <c r="X147" s="187"/>
      <c r="Y147" s="187"/>
      <c r="Z147" s="187"/>
      <c r="AA147" s="187"/>
      <c r="AB147" s="187"/>
    </row>
    <row r="148" spans="1:28" s="207" customFormat="1" ht="22.95" customHeight="1">
      <c r="A148" s="200">
        <v>146</v>
      </c>
      <c r="B148" s="249">
        <v>243796</v>
      </c>
      <c r="C148" s="59" t="s">
        <v>100</v>
      </c>
      <c r="D148" s="285" t="s">
        <v>2515</v>
      </c>
      <c r="E148" s="59" t="s">
        <v>2438</v>
      </c>
      <c r="F148" s="290" t="s">
        <v>2475</v>
      </c>
      <c r="G148" s="181" t="s">
        <v>103</v>
      </c>
      <c r="H148" s="249" t="s">
        <v>71</v>
      </c>
      <c r="I148" s="244" t="s">
        <v>99</v>
      </c>
      <c r="J148" s="244">
        <v>399</v>
      </c>
      <c r="K148" s="150">
        <f t="shared" si="23"/>
        <v>27.930000000000007</v>
      </c>
      <c r="L148" s="150">
        <f t="shared" si="24"/>
        <v>426.93</v>
      </c>
      <c r="M148" s="209">
        <v>426.93</v>
      </c>
      <c r="N148" s="181"/>
      <c r="O148" s="298" t="s">
        <v>91</v>
      </c>
      <c r="Q148" s="279">
        <f t="shared" si="33"/>
        <v>279.3</v>
      </c>
      <c r="R148" s="279">
        <f t="shared" si="30"/>
        <v>139.65</v>
      </c>
      <c r="S148" s="279">
        <f t="shared" si="31"/>
        <v>55.860000000000014</v>
      </c>
      <c r="T148" s="279">
        <f t="shared" si="32"/>
        <v>83.79000000000002</v>
      </c>
      <c r="V148" s="187"/>
      <c r="W148" s="187"/>
      <c r="X148" s="187"/>
      <c r="Y148" s="187"/>
      <c r="Z148" s="187"/>
      <c r="AA148" s="187"/>
      <c r="AB148" s="187"/>
    </row>
    <row r="149" spans="1:28" s="207" customFormat="1" ht="22.95" customHeight="1">
      <c r="A149" s="200">
        <v>147</v>
      </c>
      <c r="B149" s="249">
        <v>243796</v>
      </c>
      <c r="C149" s="59" t="s">
        <v>100</v>
      </c>
      <c r="D149" s="285" t="s">
        <v>2516</v>
      </c>
      <c r="E149" s="59" t="s">
        <v>2439</v>
      </c>
      <c r="F149" s="290" t="s">
        <v>2476</v>
      </c>
      <c r="G149" s="181" t="s">
        <v>103</v>
      </c>
      <c r="H149" s="249" t="s">
        <v>71</v>
      </c>
      <c r="I149" s="244" t="s">
        <v>2281</v>
      </c>
      <c r="J149" s="244">
        <v>299</v>
      </c>
      <c r="K149" s="150">
        <f t="shared" si="23"/>
        <v>20.930000000000007</v>
      </c>
      <c r="L149" s="150">
        <f t="shared" si="24"/>
        <v>319.93</v>
      </c>
      <c r="M149" s="209">
        <v>319.93</v>
      </c>
      <c r="N149" s="181"/>
      <c r="O149" s="298" t="s">
        <v>91</v>
      </c>
      <c r="Q149" s="279">
        <f t="shared" si="33"/>
        <v>209.3</v>
      </c>
      <c r="R149" s="279">
        <f t="shared" si="30"/>
        <v>104.65</v>
      </c>
      <c r="S149" s="279">
        <f t="shared" si="31"/>
        <v>41.860000000000014</v>
      </c>
      <c r="T149" s="279">
        <f t="shared" si="32"/>
        <v>62.79000000000002</v>
      </c>
      <c r="V149" s="187"/>
      <c r="W149" s="187"/>
      <c r="X149" s="187"/>
      <c r="Y149" s="187"/>
      <c r="Z149" s="187"/>
      <c r="AA149" s="187"/>
      <c r="AB149" s="187"/>
    </row>
    <row r="150" spans="1:28" s="207" customFormat="1" ht="22.95" customHeight="1">
      <c r="A150" s="200">
        <v>148</v>
      </c>
      <c r="B150" s="249">
        <v>243796</v>
      </c>
      <c r="C150" s="59" t="s">
        <v>100</v>
      </c>
      <c r="D150" s="285" t="s">
        <v>2517</v>
      </c>
      <c r="E150" s="59" t="s">
        <v>2440</v>
      </c>
      <c r="F150" s="290" t="s">
        <v>2477</v>
      </c>
      <c r="G150" s="181" t="s">
        <v>103</v>
      </c>
      <c r="H150" s="249" t="s">
        <v>71</v>
      </c>
      <c r="I150" s="244" t="s">
        <v>2171</v>
      </c>
      <c r="J150" s="244">
        <v>599</v>
      </c>
      <c r="K150" s="150">
        <f t="shared" si="23"/>
        <v>41.930000000000064</v>
      </c>
      <c r="L150" s="150">
        <f t="shared" si="24"/>
        <v>640.93000000000006</v>
      </c>
      <c r="M150" s="209">
        <v>640.92999999999995</v>
      </c>
      <c r="N150" s="181"/>
      <c r="O150" s="181" t="s">
        <v>23</v>
      </c>
      <c r="Q150" s="279">
        <f t="shared" si="33"/>
        <v>419.3</v>
      </c>
      <c r="R150" s="279">
        <f t="shared" si="30"/>
        <v>209.65</v>
      </c>
      <c r="S150" s="279">
        <f t="shared" si="31"/>
        <v>83.860000000000014</v>
      </c>
      <c r="T150" s="279">
        <f t="shared" si="32"/>
        <v>125.79000000000002</v>
      </c>
      <c r="V150" s="187"/>
      <c r="W150" s="187"/>
      <c r="X150" s="187"/>
      <c r="Y150" s="187"/>
      <c r="Z150" s="187"/>
      <c r="AA150" s="187"/>
      <c r="AB150" s="187"/>
    </row>
    <row r="151" spans="1:28" s="207" customFormat="1" ht="22.95" customHeight="1">
      <c r="A151" s="200">
        <v>149</v>
      </c>
      <c r="B151" s="249">
        <v>243796</v>
      </c>
      <c r="C151" s="59" t="s">
        <v>100</v>
      </c>
      <c r="D151" s="285" t="s">
        <v>2518</v>
      </c>
      <c r="E151" s="59" t="s">
        <v>2441</v>
      </c>
      <c r="F151" s="290" t="s">
        <v>2478</v>
      </c>
      <c r="G151" s="181" t="s">
        <v>103</v>
      </c>
      <c r="H151" s="249" t="s">
        <v>71</v>
      </c>
      <c r="I151" s="244" t="s">
        <v>2281</v>
      </c>
      <c r="J151" s="244">
        <v>299</v>
      </c>
      <c r="K151" s="150">
        <f t="shared" si="23"/>
        <v>20.930000000000007</v>
      </c>
      <c r="L151" s="150">
        <f t="shared" si="24"/>
        <v>319.93</v>
      </c>
      <c r="M151" s="209">
        <v>320</v>
      </c>
      <c r="N151" s="181"/>
      <c r="O151" s="298" t="s">
        <v>91</v>
      </c>
      <c r="Q151" s="279">
        <f t="shared" si="33"/>
        <v>209.3</v>
      </c>
      <c r="R151" s="279">
        <f t="shared" si="30"/>
        <v>104.65</v>
      </c>
      <c r="S151" s="279">
        <f t="shared" si="31"/>
        <v>41.860000000000014</v>
      </c>
      <c r="T151" s="279">
        <f t="shared" si="32"/>
        <v>62.79000000000002</v>
      </c>
      <c r="V151" s="187"/>
      <c r="W151" s="187"/>
      <c r="X151" s="187"/>
      <c r="Y151" s="187"/>
      <c r="Z151" s="187"/>
      <c r="AA151" s="187"/>
      <c r="AB151" s="187"/>
    </row>
    <row r="152" spans="1:28" s="207" customFormat="1" ht="22.95" customHeight="1">
      <c r="A152" s="200">
        <v>150</v>
      </c>
      <c r="B152" s="249">
        <v>243797</v>
      </c>
      <c r="C152" s="59" t="s">
        <v>113</v>
      </c>
      <c r="D152" s="285" t="s">
        <v>2519</v>
      </c>
      <c r="E152" s="59" t="s">
        <v>2442</v>
      </c>
      <c r="F152" s="290" t="s">
        <v>2479</v>
      </c>
      <c r="G152" s="181" t="s">
        <v>508</v>
      </c>
      <c r="H152" s="249" t="s">
        <v>71</v>
      </c>
      <c r="I152" s="244" t="s">
        <v>2281</v>
      </c>
      <c r="J152" s="244">
        <v>299</v>
      </c>
      <c r="K152" s="150">
        <f t="shared" si="23"/>
        <v>20.930000000000007</v>
      </c>
      <c r="L152" s="150">
        <f t="shared" si="24"/>
        <v>319.93</v>
      </c>
      <c r="M152" s="209">
        <v>320</v>
      </c>
      <c r="N152" s="181"/>
      <c r="O152" s="298" t="s">
        <v>91</v>
      </c>
      <c r="P152" s="300"/>
      <c r="Q152" s="279">
        <f t="shared" si="33"/>
        <v>209.3</v>
      </c>
      <c r="R152" s="279">
        <f t="shared" si="30"/>
        <v>104.65</v>
      </c>
      <c r="S152" s="279">
        <f t="shared" si="31"/>
        <v>41.860000000000014</v>
      </c>
      <c r="T152" s="279">
        <f t="shared" si="32"/>
        <v>62.79000000000002</v>
      </c>
      <c r="V152" s="187"/>
      <c r="W152" s="187"/>
      <c r="X152" s="187"/>
      <c r="Y152" s="187"/>
      <c r="Z152" s="187"/>
      <c r="AA152" s="187"/>
      <c r="AB152" s="187"/>
    </row>
    <row r="153" spans="1:28" s="207" customFormat="1" ht="22.95" customHeight="1">
      <c r="A153" s="200">
        <v>151</v>
      </c>
      <c r="B153" s="249">
        <v>243797</v>
      </c>
      <c r="C153" s="59" t="s">
        <v>100</v>
      </c>
      <c r="D153" s="285" t="s">
        <v>2520</v>
      </c>
      <c r="E153" s="59" t="s">
        <v>332</v>
      </c>
      <c r="F153" s="290" t="s">
        <v>2480</v>
      </c>
      <c r="G153" s="181" t="s">
        <v>103</v>
      </c>
      <c r="H153" s="249" t="s">
        <v>71</v>
      </c>
      <c r="I153" s="244" t="s">
        <v>2281</v>
      </c>
      <c r="J153" s="244">
        <v>299</v>
      </c>
      <c r="K153" s="150">
        <f t="shared" si="23"/>
        <v>20.930000000000007</v>
      </c>
      <c r="L153" s="150">
        <f t="shared" si="24"/>
        <v>319.93</v>
      </c>
      <c r="M153" s="209">
        <v>319.93</v>
      </c>
      <c r="N153" s="181"/>
      <c r="O153" s="298" t="s">
        <v>91</v>
      </c>
      <c r="P153" s="300"/>
      <c r="Q153" s="279">
        <f t="shared" si="33"/>
        <v>209.3</v>
      </c>
      <c r="R153" s="279">
        <f t="shared" si="30"/>
        <v>104.65</v>
      </c>
      <c r="S153" s="279">
        <f t="shared" si="31"/>
        <v>41.860000000000014</v>
      </c>
      <c r="T153" s="279">
        <f t="shared" si="32"/>
        <v>62.79000000000002</v>
      </c>
      <c r="V153" s="187"/>
      <c r="W153" s="187"/>
      <c r="X153" s="187"/>
      <c r="Y153" s="187"/>
      <c r="Z153" s="187"/>
      <c r="AA153" s="187"/>
      <c r="AB153" s="187"/>
    </row>
    <row r="154" spans="1:28" s="207" customFormat="1" ht="22.95" customHeight="1">
      <c r="A154" s="200">
        <v>152</v>
      </c>
      <c r="B154" s="249">
        <v>243797</v>
      </c>
      <c r="C154" s="59" t="s">
        <v>100</v>
      </c>
      <c r="D154" s="285" t="s">
        <v>2521</v>
      </c>
      <c r="E154" s="59" t="s">
        <v>332</v>
      </c>
      <c r="F154" s="290" t="s">
        <v>2481</v>
      </c>
      <c r="G154" s="181" t="s">
        <v>103</v>
      </c>
      <c r="H154" s="249" t="s">
        <v>71</v>
      </c>
      <c r="I154" s="244" t="s">
        <v>2281</v>
      </c>
      <c r="J154" s="244">
        <v>299</v>
      </c>
      <c r="K154" s="150">
        <f t="shared" si="23"/>
        <v>20.930000000000007</v>
      </c>
      <c r="L154" s="150">
        <f t="shared" si="24"/>
        <v>319.93</v>
      </c>
      <c r="M154" s="209">
        <v>319.93</v>
      </c>
      <c r="N154" s="181"/>
      <c r="O154" s="298" t="s">
        <v>91</v>
      </c>
      <c r="P154" s="300"/>
      <c r="Q154" s="279">
        <f t="shared" si="33"/>
        <v>209.3</v>
      </c>
      <c r="R154" s="279">
        <f t="shared" si="30"/>
        <v>104.65</v>
      </c>
      <c r="S154" s="279">
        <f t="shared" si="31"/>
        <v>41.860000000000014</v>
      </c>
      <c r="T154" s="279">
        <f t="shared" si="32"/>
        <v>62.79000000000002</v>
      </c>
      <c r="V154" s="187"/>
      <c r="W154" s="187"/>
      <c r="X154" s="187"/>
      <c r="Y154" s="187"/>
      <c r="Z154" s="187"/>
      <c r="AA154" s="187"/>
      <c r="AB154" s="187"/>
    </row>
    <row r="155" spans="1:28" s="207" customFormat="1" ht="22.95" customHeight="1">
      <c r="A155" s="200">
        <v>153</v>
      </c>
      <c r="B155" s="249">
        <v>243797</v>
      </c>
      <c r="C155" s="59" t="s">
        <v>100</v>
      </c>
      <c r="D155" s="285" t="s">
        <v>2522</v>
      </c>
      <c r="E155" s="59" t="s">
        <v>332</v>
      </c>
      <c r="F155" s="290" t="s">
        <v>2482</v>
      </c>
      <c r="G155" s="181" t="s">
        <v>103</v>
      </c>
      <c r="H155" s="249" t="s">
        <v>71</v>
      </c>
      <c r="I155" s="244" t="s">
        <v>2281</v>
      </c>
      <c r="J155" s="244">
        <v>299</v>
      </c>
      <c r="K155" s="150">
        <f t="shared" si="23"/>
        <v>20.930000000000007</v>
      </c>
      <c r="L155" s="150">
        <f t="shared" si="24"/>
        <v>319.93</v>
      </c>
      <c r="M155" s="209">
        <v>319.93</v>
      </c>
      <c r="N155" s="181"/>
      <c r="O155" s="298" t="s">
        <v>91</v>
      </c>
      <c r="P155" s="300"/>
      <c r="Q155" s="279">
        <f t="shared" si="33"/>
        <v>209.3</v>
      </c>
      <c r="R155" s="279">
        <f t="shared" si="30"/>
        <v>104.65</v>
      </c>
      <c r="S155" s="279">
        <f t="shared" si="31"/>
        <v>41.860000000000014</v>
      </c>
      <c r="T155" s="279">
        <f t="shared" si="32"/>
        <v>62.79000000000002</v>
      </c>
      <c r="V155" s="187"/>
      <c r="W155" s="187"/>
      <c r="X155" s="187"/>
      <c r="Y155" s="187"/>
      <c r="Z155" s="187"/>
      <c r="AA155" s="187"/>
      <c r="AB155" s="187"/>
    </row>
    <row r="156" spans="1:28" s="207" customFormat="1" ht="22.95" customHeight="1">
      <c r="A156" s="200">
        <v>154</v>
      </c>
      <c r="B156" s="249">
        <v>243797</v>
      </c>
      <c r="C156" s="59" t="s">
        <v>100</v>
      </c>
      <c r="D156" s="285" t="s">
        <v>2523</v>
      </c>
      <c r="E156" s="59" t="s">
        <v>2443</v>
      </c>
      <c r="F156" s="290" t="s">
        <v>2483</v>
      </c>
      <c r="G156" s="181" t="s">
        <v>103</v>
      </c>
      <c r="H156" s="249" t="s">
        <v>71</v>
      </c>
      <c r="I156" s="244" t="s">
        <v>2281</v>
      </c>
      <c r="J156" s="244">
        <v>299</v>
      </c>
      <c r="K156" s="150">
        <f t="shared" si="23"/>
        <v>20.930000000000007</v>
      </c>
      <c r="L156" s="150">
        <f t="shared" si="24"/>
        <v>319.93</v>
      </c>
      <c r="M156" s="209">
        <v>319.93</v>
      </c>
      <c r="N156" s="181"/>
      <c r="O156" s="298" t="s">
        <v>91</v>
      </c>
      <c r="P156" s="300"/>
      <c r="Q156" s="279">
        <f t="shared" si="33"/>
        <v>209.3</v>
      </c>
      <c r="R156" s="279">
        <f t="shared" si="30"/>
        <v>104.65</v>
      </c>
      <c r="S156" s="279">
        <f t="shared" si="31"/>
        <v>41.860000000000014</v>
      </c>
      <c r="T156" s="279">
        <f t="shared" si="32"/>
        <v>62.79000000000002</v>
      </c>
      <c r="V156" s="187"/>
      <c r="W156" s="187"/>
      <c r="X156" s="187"/>
      <c r="Y156" s="187"/>
      <c r="Z156" s="187"/>
      <c r="AA156" s="187"/>
      <c r="AB156" s="187"/>
    </row>
    <row r="157" spans="1:28" s="207" customFormat="1" ht="22.95" customHeight="1">
      <c r="A157" s="200">
        <v>155</v>
      </c>
      <c r="B157" s="249">
        <v>243797</v>
      </c>
      <c r="C157" s="59" t="s">
        <v>100</v>
      </c>
      <c r="D157" s="285" t="s">
        <v>2524</v>
      </c>
      <c r="E157" s="59" t="s">
        <v>2444</v>
      </c>
      <c r="F157" s="290" t="s">
        <v>2484</v>
      </c>
      <c r="G157" s="181" t="s">
        <v>103</v>
      </c>
      <c r="H157" s="249" t="s">
        <v>71</v>
      </c>
      <c r="I157" s="244" t="s">
        <v>2281</v>
      </c>
      <c r="J157" s="244">
        <v>299</v>
      </c>
      <c r="K157" s="150">
        <f t="shared" si="23"/>
        <v>20.930000000000007</v>
      </c>
      <c r="L157" s="150">
        <f t="shared" si="24"/>
        <v>319.93</v>
      </c>
      <c r="M157" s="209">
        <v>319.93</v>
      </c>
      <c r="N157" s="181"/>
      <c r="O157" s="181" t="s">
        <v>110</v>
      </c>
      <c r="P157" s="300"/>
      <c r="Q157" s="279">
        <f t="shared" si="33"/>
        <v>209.3</v>
      </c>
      <c r="R157" s="279">
        <f t="shared" si="30"/>
        <v>104.65</v>
      </c>
      <c r="S157" s="279">
        <f t="shared" si="31"/>
        <v>41.860000000000014</v>
      </c>
      <c r="T157" s="279">
        <f t="shared" si="32"/>
        <v>62.79000000000002</v>
      </c>
      <c r="V157" s="187"/>
      <c r="W157" s="187"/>
      <c r="X157" s="187"/>
      <c r="Y157" s="187"/>
      <c r="Z157" s="187"/>
      <c r="AA157" s="187"/>
      <c r="AB157" s="187"/>
    </row>
    <row r="158" spans="1:28" s="207" customFormat="1" ht="22.95" customHeight="1">
      <c r="A158" s="200">
        <v>156</v>
      </c>
      <c r="B158" s="249">
        <v>243797</v>
      </c>
      <c r="C158" s="59" t="s">
        <v>100</v>
      </c>
      <c r="D158" s="285" t="s">
        <v>2525</v>
      </c>
      <c r="E158" s="59" t="s">
        <v>2445</v>
      </c>
      <c r="F158" s="290" t="s">
        <v>2485</v>
      </c>
      <c r="G158" s="181" t="s">
        <v>103</v>
      </c>
      <c r="H158" s="249" t="s">
        <v>71</v>
      </c>
      <c r="I158" s="244" t="s">
        <v>2281</v>
      </c>
      <c r="J158" s="244">
        <v>299</v>
      </c>
      <c r="K158" s="150">
        <f t="shared" ref="K158:K169" si="34">L158-J158</f>
        <v>20.930000000000007</v>
      </c>
      <c r="L158" s="150">
        <f t="shared" ref="L158:L169" si="35">J158*1.07</f>
        <v>319.93</v>
      </c>
      <c r="M158" s="209">
        <v>319.93</v>
      </c>
      <c r="N158" s="181"/>
      <c r="O158" s="298" t="s">
        <v>91</v>
      </c>
      <c r="P158" s="300"/>
      <c r="Q158" s="279">
        <f t="shared" si="33"/>
        <v>209.3</v>
      </c>
      <c r="R158" s="279">
        <f t="shared" si="30"/>
        <v>104.65</v>
      </c>
      <c r="S158" s="279">
        <f t="shared" si="31"/>
        <v>41.860000000000014</v>
      </c>
      <c r="T158" s="279">
        <f t="shared" si="32"/>
        <v>62.79000000000002</v>
      </c>
      <c r="V158" s="187"/>
      <c r="W158" s="187"/>
      <c r="X158" s="187"/>
      <c r="Y158" s="187"/>
      <c r="Z158" s="187"/>
      <c r="AA158" s="187"/>
      <c r="AB158" s="187"/>
    </row>
    <row r="159" spans="1:28" s="207" customFormat="1" ht="22.95" customHeight="1">
      <c r="A159" s="200">
        <v>157</v>
      </c>
      <c r="B159" s="249">
        <v>243797</v>
      </c>
      <c r="C159" s="59" t="s">
        <v>100</v>
      </c>
      <c r="D159" s="285" t="s">
        <v>2526</v>
      </c>
      <c r="E159" s="59" t="s">
        <v>2446</v>
      </c>
      <c r="F159" s="290" t="s">
        <v>2486</v>
      </c>
      <c r="G159" s="181" t="s">
        <v>103</v>
      </c>
      <c r="H159" s="249" t="s">
        <v>71</v>
      </c>
      <c r="I159" s="244" t="s">
        <v>99</v>
      </c>
      <c r="J159" s="244">
        <v>399</v>
      </c>
      <c r="K159" s="150">
        <f t="shared" si="34"/>
        <v>27.930000000000007</v>
      </c>
      <c r="L159" s="150">
        <f t="shared" si="35"/>
        <v>426.93</v>
      </c>
      <c r="M159" s="209">
        <v>426.93</v>
      </c>
      <c r="N159" s="181"/>
      <c r="O159" s="181" t="s">
        <v>110</v>
      </c>
      <c r="P159" s="300"/>
      <c r="Q159" s="279">
        <f t="shared" si="33"/>
        <v>279.3</v>
      </c>
      <c r="R159" s="279">
        <f t="shared" si="30"/>
        <v>139.65</v>
      </c>
      <c r="S159" s="279">
        <f t="shared" si="31"/>
        <v>55.860000000000014</v>
      </c>
      <c r="T159" s="279">
        <f t="shared" si="32"/>
        <v>83.79000000000002</v>
      </c>
      <c r="V159" s="187"/>
      <c r="W159" s="187"/>
      <c r="X159" s="187"/>
      <c r="Y159" s="187"/>
      <c r="Z159" s="187"/>
      <c r="AA159" s="187"/>
      <c r="AB159" s="187"/>
    </row>
    <row r="160" spans="1:28" s="207" customFormat="1" ht="22.95" customHeight="1">
      <c r="A160" s="200">
        <v>158</v>
      </c>
      <c r="B160" s="249">
        <v>243798</v>
      </c>
      <c r="C160" s="59" t="s">
        <v>82</v>
      </c>
      <c r="D160" s="285" t="s">
        <v>2527</v>
      </c>
      <c r="E160" s="59" t="s">
        <v>2447</v>
      </c>
      <c r="F160" s="290" t="s">
        <v>2487</v>
      </c>
      <c r="G160" s="292" t="s">
        <v>1546</v>
      </c>
      <c r="H160" s="249" t="s">
        <v>71</v>
      </c>
      <c r="I160" s="244" t="s">
        <v>99</v>
      </c>
      <c r="J160" s="244">
        <v>499</v>
      </c>
      <c r="K160" s="150">
        <f t="shared" si="34"/>
        <v>34.930000000000064</v>
      </c>
      <c r="L160" s="150">
        <f t="shared" si="35"/>
        <v>533.93000000000006</v>
      </c>
      <c r="M160" s="209">
        <v>534</v>
      </c>
      <c r="N160" s="181"/>
      <c r="O160" s="181" t="s">
        <v>110</v>
      </c>
      <c r="P160" s="300"/>
      <c r="Q160" s="279">
        <f t="shared" si="33"/>
        <v>349.3</v>
      </c>
      <c r="R160" s="279">
        <f t="shared" si="30"/>
        <v>174.65</v>
      </c>
      <c r="S160" s="279">
        <f t="shared" si="31"/>
        <v>69.860000000000014</v>
      </c>
      <c r="T160" s="279">
        <f t="shared" si="32"/>
        <v>104.79000000000002</v>
      </c>
      <c r="V160" s="187"/>
      <c r="W160" s="187"/>
      <c r="X160" s="187"/>
      <c r="Y160" s="187"/>
      <c r="Z160" s="187"/>
      <c r="AA160" s="187"/>
      <c r="AB160" s="187"/>
    </row>
    <row r="161" spans="1:29" s="207" customFormat="1" ht="22.95" customHeight="1">
      <c r="A161" s="200">
        <v>159</v>
      </c>
      <c r="B161" s="249">
        <v>243798</v>
      </c>
      <c r="C161" s="59" t="s">
        <v>260</v>
      </c>
      <c r="D161" s="285" t="s">
        <v>2528</v>
      </c>
      <c r="E161" s="59" t="s">
        <v>2448</v>
      </c>
      <c r="F161" s="290" t="s">
        <v>2488</v>
      </c>
      <c r="G161" s="181" t="s">
        <v>2538</v>
      </c>
      <c r="H161" s="249" t="s">
        <v>71</v>
      </c>
      <c r="I161" s="244" t="s">
        <v>2281</v>
      </c>
      <c r="J161" s="244">
        <v>299</v>
      </c>
      <c r="K161" s="150">
        <f t="shared" si="34"/>
        <v>20.930000000000007</v>
      </c>
      <c r="L161" s="150">
        <f t="shared" si="35"/>
        <v>319.93</v>
      </c>
      <c r="M161" s="209">
        <v>320</v>
      </c>
      <c r="N161" s="181"/>
      <c r="O161" s="298" t="s">
        <v>489</v>
      </c>
      <c r="P161" s="300"/>
      <c r="Q161" s="279">
        <f t="shared" si="33"/>
        <v>209.3</v>
      </c>
      <c r="R161" s="279">
        <f t="shared" si="30"/>
        <v>104.65</v>
      </c>
      <c r="S161" s="279">
        <f t="shared" si="31"/>
        <v>41.860000000000014</v>
      </c>
      <c r="T161" s="279">
        <f t="shared" si="32"/>
        <v>62.79000000000002</v>
      </c>
      <c r="V161" s="187"/>
      <c r="W161" s="187"/>
      <c r="X161" s="187"/>
      <c r="Y161" s="187"/>
      <c r="Z161" s="187"/>
      <c r="AA161" s="187"/>
      <c r="AB161" s="187"/>
    </row>
    <row r="162" spans="1:29" s="207" customFormat="1" ht="22.95" customHeight="1">
      <c r="A162" s="200">
        <v>160</v>
      </c>
      <c r="B162" s="249">
        <v>243798</v>
      </c>
      <c r="C162" s="59" t="s">
        <v>262</v>
      </c>
      <c r="D162" s="285" t="s">
        <v>2529</v>
      </c>
      <c r="E162" s="59" t="s">
        <v>2449</v>
      </c>
      <c r="F162" s="290" t="s">
        <v>2489</v>
      </c>
      <c r="G162" s="181" t="s">
        <v>500</v>
      </c>
      <c r="H162" s="249" t="s">
        <v>71</v>
      </c>
      <c r="I162" s="244" t="s">
        <v>2281</v>
      </c>
      <c r="J162" s="244">
        <v>299</v>
      </c>
      <c r="K162" s="150">
        <f t="shared" si="34"/>
        <v>20.930000000000007</v>
      </c>
      <c r="L162" s="150">
        <f t="shared" si="35"/>
        <v>319.93</v>
      </c>
      <c r="M162" s="209">
        <v>320</v>
      </c>
      <c r="N162" s="181"/>
      <c r="O162" s="298" t="s">
        <v>91</v>
      </c>
      <c r="P162" s="300"/>
      <c r="Q162" s="279">
        <f t="shared" si="33"/>
        <v>209.3</v>
      </c>
      <c r="R162" s="279">
        <f t="shared" si="30"/>
        <v>104.65</v>
      </c>
      <c r="S162" s="279">
        <f t="shared" si="31"/>
        <v>41.860000000000014</v>
      </c>
      <c r="T162" s="279">
        <f t="shared" si="32"/>
        <v>62.79000000000002</v>
      </c>
      <c r="V162" s="187"/>
      <c r="W162" s="187"/>
      <c r="X162" s="187"/>
      <c r="Y162" s="187"/>
      <c r="Z162" s="187"/>
      <c r="AA162" s="187"/>
      <c r="AB162" s="187"/>
    </row>
    <row r="163" spans="1:29" s="207" customFormat="1" ht="22.95" customHeight="1">
      <c r="A163" s="200">
        <v>161</v>
      </c>
      <c r="B163" s="249">
        <v>243798</v>
      </c>
      <c r="C163" s="59" t="s">
        <v>100</v>
      </c>
      <c r="D163" s="285" t="s">
        <v>2530</v>
      </c>
      <c r="E163" s="59" t="s">
        <v>2450</v>
      </c>
      <c r="F163" s="290" t="s">
        <v>2490</v>
      </c>
      <c r="G163" s="181" t="s">
        <v>103</v>
      </c>
      <c r="H163" s="249" t="s">
        <v>71</v>
      </c>
      <c r="I163" s="244" t="s">
        <v>99</v>
      </c>
      <c r="J163" s="244">
        <v>399</v>
      </c>
      <c r="K163" s="150">
        <f t="shared" si="34"/>
        <v>27.930000000000007</v>
      </c>
      <c r="L163" s="150">
        <f t="shared" si="35"/>
        <v>426.93</v>
      </c>
      <c r="M163" s="209">
        <v>426.93</v>
      </c>
      <c r="N163" s="181"/>
      <c r="O163" s="181" t="s">
        <v>23</v>
      </c>
      <c r="P163" s="300"/>
      <c r="Q163" s="279">
        <f t="shared" si="33"/>
        <v>279.3</v>
      </c>
      <c r="R163" s="279">
        <f t="shared" si="30"/>
        <v>139.65</v>
      </c>
      <c r="S163" s="279">
        <f t="shared" si="31"/>
        <v>55.860000000000014</v>
      </c>
      <c r="T163" s="279">
        <f t="shared" si="32"/>
        <v>83.79000000000002</v>
      </c>
      <c r="V163" s="187"/>
      <c r="W163" s="187"/>
      <c r="X163" s="187"/>
      <c r="Y163" s="187"/>
      <c r="Z163" s="187"/>
      <c r="AA163" s="187"/>
      <c r="AB163" s="187"/>
    </row>
    <row r="164" spans="1:29" s="207" customFormat="1" ht="22.95" customHeight="1">
      <c r="A164" s="200">
        <v>162</v>
      </c>
      <c r="B164" s="249">
        <v>243798</v>
      </c>
      <c r="C164" s="59" t="s">
        <v>100</v>
      </c>
      <c r="D164" s="285" t="s">
        <v>2531</v>
      </c>
      <c r="E164" s="59" t="s">
        <v>2451</v>
      </c>
      <c r="F164" s="290" t="s">
        <v>2491</v>
      </c>
      <c r="G164" s="181" t="s">
        <v>103</v>
      </c>
      <c r="H164" s="249" t="s">
        <v>71</v>
      </c>
      <c r="I164" s="244" t="s">
        <v>2281</v>
      </c>
      <c r="J164" s="244">
        <v>150</v>
      </c>
      <c r="K164" s="150">
        <f t="shared" si="34"/>
        <v>10.5</v>
      </c>
      <c r="L164" s="150">
        <f t="shared" si="35"/>
        <v>160.5</v>
      </c>
      <c r="M164" s="209">
        <v>160</v>
      </c>
      <c r="N164" s="181"/>
      <c r="O164" s="181" t="s">
        <v>110</v>
      </c>
      <c r="P164" s="300"/>
      <c r="Q164" s="279">
        <f t="shared" si="33"/>
        <v>105</v>
      </c>
      <c r="R164" s="279">
        <f t="shared" si="30"/>
        <v>52.5</v>
      </c>
      <c r="S164" s="279">
        <f t="shared" si="31"/>
        <v>21</v>
      </c>
      <c r="T164" s="279">
        <f t="shared" si="32"/>
        <v>31.5</v>
      </c>
      <c r="U164" s="300"/>
      <c r="V164" s="187"/>
      <c r="W164" s="187"/>
      <c r="X164" s="187"/>
      <c r="Y164" s="187"/>
      <c r="Z164" s="187"/>
      <c r="AA164" s="187"/>
      <c r="AB164" s="187"/>
      <c r="AC164" s="300"/>
    </row>
    <row r="165" spans="1:29" s="207" customFormat="1" ht="22.95" customHeight="1">
      <c r="A165" s="200">
        <v>163</v>
      </c>
      <c r="B165" s="249">
        <v>243798</v>
      </c>
      <c r="C165" s="59" t="s">
        <v>100</v>
      </c>
      <c r="D165" s="285" t="s">
        <v>2532</v>
      </c>
      <c r="E165" s="59" t="s">
        <v>2452</v>
      </c>
      <c r="F165" s="290" t="s">
        <v>2492</v>
      </c>
      <c r="G165" s="181" t="s">
        <v>103</v>
      </c>
      <c r="H165" s="249" t="s">
        <v>71</v>
      </c>
      <c r="I165" s="244" t="s">
        <v>2281</v>
      </c>
      <c r="J165" s="244">
        <v>299</v>
      </c>
      <c r="K165" s="150">
        <f t="shared" si="34"/>
        <v>20.930000000000007</v>
      </c>
      <c r="L165" s="150">
        <f t="shared" si="35"/>
        <v>319.93</v>
      </c>
      <c r="M165" s="209">
        <v>319.93</v>
      </c>
      <c r="N165" s="181"/>
      <c r="O165" s="181" t="s">
        <v>23</v>
      </c>
      <c r="P165" s="300"/>
      <c r="Q165" s="279">
        <f t="shared" si="33"/>
        <v>209.3</v>
      </c>
      <c r="R165" s="279">
        <f t="shared" si="30"/>
        <v>104.65</v>
      </c>
      <c r="S165" s="279">
        <f t="shared" si="31"/>
        <v>41.860000000000014</v>
      </c>
      <c r="T165" s="279">
        <f t="shared" si="32"/>
        <v>62.79000000000002</v>
      </c>
      <c r="U165" s="300"/>
      <c r="V165" s="187"/>
      <c r="W165" s="187"/>
      <c r="X165" s="187"/>
      <c r="Y165" s="187"/>
      <c r="Z165" s="187"/>
      <c r="AA165" s="187"/>
      <c r="AB165" s="187"/>
      <c r="AC165" s="300"/>
    </row>
    <row r="166" spans="1:29" s="207" customFormat="1" ht="22.95" customHeight="1">
      <c r="A166" s="200">
        <v>164</v>
      </c>
      <c r="B166" s="249">
        <v>243798</v>
      </c>
      <c r="C166" s="59" t="s">
        <v>100</v>
      </c>
      <c r="D166" s="285" t="s">
        <v>2533</v>
      </c>
      <c r="E166" s="59" t="s">
        <v>2453</v>
      </c>
      <c r="F166" s="290" t="s">
        <v>2493</v>
      </c>
      <c r="G166" s="181" t="s">
        <v>103</v>
      </c>
      <c r="H166" s="249" t="s">
        <v>71</v>
      </c>
      <c r="I166" s="244" t="s">
        <v>2281</v>
      </c>
      <c r="J166" s="244">
        <v>299</v>
      </c>
      <c r="K166" s="150">
        <f t="shared" si="34"/>
        <v>20.930000000000007</v>
      </c>
      <c r="L166" s="150">
        <f t="shared" si="35"/>
        <v>319.93</v>
      </c>
      <c r="M166" s="209">
        <v>319.93</v>
      </c>
      <c r="N166" s="181"/>
      <c r="O166" s="181" t="s">
        <v>110</v>
      </c>
      <c r="P166" s="300"/>
      <c r="Q166" s="279">
        <f t="shared" si="33"/>
        <v>209.3</v>
      </c>
      <c r="R166" s="279">
        <f t="shared" si="30"/>
        <v>104.65</v>
      </c>
      <c r="S166" s="279">
        <f t="shared" si="31"/>
        <v>41.860000000000014</v>
      </c>
      <c r="T166" s="279">
        <f t="shared" si="32"/>
        <v>62.79000000000002</v>
      </c>
      <c r="U166" s="300"/>
      <c r="V166" s="187"/>
      <c r="W166" s="187"/>
      <c r="X166" s="187"/>
      <c r="Y166" s="187"/>
      <c r="Z166" s="187"/>
      <c r="AA166" s="187"/>
      <c r="AB166" s="187"/>
      <c r="AC166" s="300"/>
    </row>
    <row r="167" spans="1:29" s="207" customFormat="1" ht="22.95" customHeight="1">
      <c r="A167" s="200">
        <v>165</v>
      </c>
      <c r="B167" s="249">
        <v>243798</v>
      </c>
      <c r="C167" s="59" t="s">
        <v>100</v>
      </c>
      <c r="D167" s="285" t="s">
        <v>2534</v>
      </c>
      <c r="E167" s="59" t="s">
        <v>2454</v>
      </c>
      <c r="F167" s="290" t="s">
        <v>2494</v>
      </c>
      <c r="G167" s="181" t="s">
        <v>103</v>
      </c>
      <c r="H167" s="249" t="s">
        <v>71</v>
      </c>
      <c r="I167" s="244" t="s">
        <v>2281</v>
      </c>
      <c r="J167" s="244">
        <v>299</v>
      </c>
      <c r="K167" s="150">
        <f t="shared" si="34"/>
        <v>20.930000000000007</v>
      </c>
      <c r="L167" s="150">
        <f t="shared" si="35"/>
        <v>319.93</v>
      </c>
      <c r="M167" s="209">
        <v>320</v>
      </c>
      <c r="N167" s="181"/>
      <c r="O167" s="181" t="s">
        <v>110</v>
      </c>
      <c r="P167" s="300"/>
      <c r="Q167" s="279">
        <f t="shared" si="33"/>
        <v>209.3</v>
      </c>
      <c r="R167" s="279">
        <f t="shared" si="30"/>
        <v>104.65</v>
      </c>
      <c r="S167" s="279">
        <f t="shared" si="31"/>
        <v>41.860000000000014</v>
      </c>
      <c r="T167" s="279">
        <f t="shared" si="32"/>
        <v>62.79000000000002</v>
      </c>
      <c r="U167" s="300"/>
      <c r="V167" s="187"/>
      <c r="W167" s="187"/>
      <c r="X167" s="187"/>
      <c r="Y167" s="187"/>
      <c r="Z167" s="187"/>
      <c r="AA167" s="187"/>
      <c r="AB167" s="187"/>
      <c r="AC167" s="300"/>
    </row>
    <row r="168" spans="1:29" s="300" customFormat="1" ht="20.399999999999999">
      <c r="A168" s="200">
        <v>166</v>
      </c>
      <c r="B168" s="249">
        <v>243798</v>
      </c>
      <c r="C168" s="59" t="s">
        <v>100</v>
      </c>
      <c r="D168" s="285" t="s">
        <v>2535</v>
      </c>
      <c r="E168" s="59" t="s">
        <v>2455</v>
      </c>
      <c r="F168" s="290" t="s">
        <v>2495</v>
      </c>
      <c r="G168" s="181" t="s">
        <v>103</v>
      </c>
      <c r="H168" s="249" t="s">
        <v>71</v>
      </c>
      <c r="I168" s="244" t="s">
        <v>2281</v>
      </c>
      <c r="J168" s="244">
        <v>299</v>
      </c>
      <c r="K168" s="150">
        <f t="shared" si="34"/>
        <v>20.930000000000007</v>
      </c>
      <c r="L168" s="150">
        <f t="shared" si="35"/>
        <v>319.93</v>
      </c>
      <c r="M168" s="209">
        <v>320</v>
      </c>
      <c r="N168" s="181"/>
      <c r="O168" s="181" t="s">
        <v>110</v>
      </c>
      <c r="Q168" s="279">
        <f t="shared" si="33"/>
        <v>209.3</v>
      </c>
      <c r="R168" s="279">
        <f t="shared" si="30"/>
        <v>104.65</v>
      </c>
      <c r="S168" s="279">
        <f t="shared" si="31"/>
        <v>41.860000000000014</v>
      </c>
      <c r="T168" s="279">
        <f t="shared" si="32"/>
        <v>62.79000000000002</v>
      </c>
      <c r="V168" s="187"/>
      <c r="W168" s="187"/>
      <c r="X168" s="187"/>
      <c r="Y168" s="187"/>
      <c r="Z168" s="187"/>
      <c r="AA168" s="187"/>
      <c r="AB168" s="187"/>
    </row>
    <row r="169" spans="1:29" s="300" customFormat="1" ht="20.399999999999999">
      <c r="A169" s="200">
        <v>167</v>
      </c>
      <c r="B169" s="249">
        <v>243798</v>
      </c>
      <c r="C169" s="59" t="s">
        <v>100</v>
      </c>
      <c r="D169" s="59" t="s">
        <v>2536</v>
      </c>
      <c r="E169" s="59" t="s">
        <v>2456</v>
      </c>
      <c r="F169" s="290" t="s">
        <v>2496</v>
      </c>
      <c r="G169" s="181" t="s">
        <v>103</v>
      </c>
      <c r="H169" s="249" t="s">
        <v>71</v>
      </c>
      <c r="I169" s="244" t="s">
        <v>2281</v>
      </c>
      <c r="J169" s="244">
        <v>299</v>
      </c>
      <c r="K169" s="150">
        <f t="shared" si="34"/>
        <v>20.930000000000007</v>
      </c>
      <c r="L169" s="150">
        <f t="shared" si="35"/>
        <v>319.93</v>
      </c>
      <c r="M169" s="209">
        <v>319.93</v>
      </c>
      <c r="N169" s="181"/>
      <c r="O169" s="181" t="s">
        <v>23</v>
      </c>
      <c r="Q169" s="279">
        <f t="shared" si="33"/>
        <v>209.3</v>
      </c>
      <c r="R169" s="279">
        <f t="shared" si="30"/>
        <v>104.65</v>
      </c>
      <c r="S169" s="279">
        <f t="shared" si="31"/>
        <v>41.860000000000014</v>
      </c>
      <c r="T169" s="279">
        <f t="shared" si="32"/>
        <v>62.79000000000002</v>
      </c>
      <c r="V169" s="187"/>
      <c r="W169" s="187"/>
      <c r="X169" s="187"/>
      <c r="Y169" s="187"/>
      <c r="Z169" s="187"/>
      <c r="AA169" s="187"/>
      <c r="AB169" s="187"/>
    </row>
    <row r="170" spans="1:29" s="300" customFormat="1">
      <c r="A170" s="301"/>
      <c r="B170" s="203"/>
      <c r="C170" s="232"/>
      <c r="D170" s="232"/>
      <c r="E170" s="232"/>
      <c r="F170" s="232"/>
      <c r="G170" s="203"/>
      <c r="H170" s="228"/>
      <c r="I170" s="232"/>
      <c r="J170" s="232"/>
      <c r="K170" s="232"/>
      <c r="L170" s="232"/>
      <c r="M170" s="232"/>
      <c r="N170" s="232"/>
      <c r="O170" s="302"/>
      <c r="P170" s="232"/>
      <c r="Q170" s="232"/>
      <c r="R170" s="232"/>
      <c r="S170" s="232"/>
      <c r="T170" s="232"/>
      <c r="V170" s="187"/>
      <c r="W170" s="187"/>
      <c r="X170" s="187"/>
      <c r="Y170" s="187"/>
      <c r="Z170" s="187"/>
      <c r="AA170" s="187"/>
      <c r="AB170" s="187"/>
    </row>
    <row r="171" spans="1:29" s="300" customFormat="1">
      <c r="A171" s="301"/>
      <c r="B171" s="203"/>
      <c r="C171" s="232"/>
      <c r="D171" s="232"/>
      <c r="E171" s="232"/>
      <c r="F171" s="232"/>
      <c r="G171" s="203"/>
      <c r="H171" s="228"/>
      <c r="I171" s="232"/>
      <c r="J171" s="303">
        <f>SUM(J3:J170)</f>
        <v>59714.1</v>
      </c>
      <c r="K171" s="303">
        <f>SUM(K3:K170)</f>
        <v>4179.9869999999955</v>
      </c>
      <c r="L171" s="303">
        <f>SUM(L3:L170)</f>
        <v>63894.087000000043</v>
      </c>
      <c r="M171" s="303">
        <f>SUM(M3:M170)</f>
        <v>70397.059999999983</v>
      </c>
      <c r="N171" s="232"/>
      <c r="O171" s="302"/>
      <c r="P171" s="232"/>
      <c r="Q171" s="304">
        <f>SUM(Q3:Q170)</f>
        <v>41799.870000000046</v>
      </c>
      <c r="R171" s="304">
        <f>SUM(R3:R170)</f>
        <v>20899.935000000023</v>
      </c>
      <c r="S171" s="304">
        <f>SUM(S3:S170)</f>
        <v>8359.9739999999856</v>
      </c>
      <c r="T171" s="304">
        <f>SUM(T3:T170)</f>
        <v>12539.961000000047</v>
      </c>
      <c r="V171" s="187"/>
      <c r="W171" s="187"/>
      <c r="X171" s="187"/>
      <c r="Y171" s="187"/>
      <c r="Z171" s="187"/>
      <c r="AA171" s="187"/>
      <c r="AB171" s="187"/>
    </row>
    <row r="172" spans="1:29" s="300" customFormat="1">
      <c r="A172" s="301"/>
      <c r="B172" s="203"/>
      <c r="C172" s="232"/>
      <c r="D172" s="232"/>
      <c r="E172" s="232"/>
      <c r="F172" s="232"/>
      <c r="G172" s="203"/>
      <c r="H172" s="228"/>
      <c r="I172" s="232"/>
      <c r="J172" s="232"/>
      <c r="K172" s="232"/>
      <c r="L172" s="232"/>
      <c r="M172" s="232"/>
      <c r="N172" s="232"/>
      <c r="O172" s="302"/>
      <c r="P172" s="232"/>
      <c r="Q172" s="232"/>
      <c r="R172" s="232"/>
      <c r="S172" s="232"/>
      <c r="T172" s="232"/>
      <c r="V172" s="187"/>
      <c r="W172" s="187"/>
      <c r="X172" s="187"/>
      <c r="Y172" s="187"/>
      <c r="Z172" s="187"/>
      <c r="AA172" s="187"/>
      <c r="AB172" s="187"/>
    </row>
    <row r="173" spans="1:29" s="300" customFormat="1">
      <c r="A173" s="301"/>
      <c r="B173" s="203"/>
      <c r="C173" s="232"/>
      <c r="D173" s="232"/>
      <c r="E173" s="232"/>
      <c r="F173" s="232"/>
      <c r="G173" s="203"/>
      <c r="H173" s="228"/>
      <c r="I173" s="232"/>
      <c r="J173" s="232"/>
      <c r="K173" s="232"/>
      <c r="L173" s="232"/>
      <c r="M173" s="232"/>
      <c r="N173" s="232"/>
      <c r="O173" s="302"/>
      <c r="P173" s="232"/>
      <c r="Q173" s="232"/>
      <c r="R173" s="232"/>
      <c r="S173" s="232"/>
      <c r="T173" s="232"/>
      <c r="V173" s="187"/>
      <c r="W173" s="187"/>
      <c r="X173" s="187"/>
      <c r="Y173" s="187"/>
      <c r="Z173" s="187"/>
      <c r="AA173" s="187"/>
      <c r="AB173" s="187"/>
    </row>
    <row r="174" spans="1:29" s="300" customFormat="1">
      <c r="A174" s="301"/>
      <c r="B174" s="203"/>
      <c r="C174" s="232"/>
      <c r="D174" s="232"/>
      <c r="E174" s="232"/>
      <c r="F174" s="232"/>
      <c r="G174" s="203"/>
      <c r="H174" s="228"/>
      <c r="I174" s="232"/>
      <c r="J174" s="232"/>
      <c r="K174" s="232"/>
      <c r="L174" s="232"/>
      <c r="M174" s="232"/>
      <c r="N174" s="232"/>
      <c r="O174" s="302"/>
      <c r="P174" s="232"/>
      <c r="Q174" s="232"/>
      <c r="R174" s="232"/>
      <c r="S174" s="232"/>
      <c r="T174" s="232"/>
      <c r="V174" s="187"/>
      <c r="W174" s="187"/>
      <c r="X174" s="187"/>
      <c r="Y174" s="187"/>
      <c r="Z174" s="187"/>
      <c r="AA174" s="187"/>
      <c r="AB174" s="187"/>
    </row>
    <row r="175" spans="1:29" s="300" customFormat="1">
      <c r="A175" s="301"/>
      <c r="B175" s="203"/>
      <c r="C175" s="232"/>
      <c r="D175" s="232"/>
      <c r="E175" s="232"/>
      <c r="F175" s="232"/>
      <c r="G175" s="203"/>
      <c r="H175" s="228"/>
      <c r="I175" s="232"/>
      <c r="J175" s="232"/>
      <c r="K175" s="232"/>
      <c r="L175" s="232"/>
      <c r="M175" s="232"/>
      <c r="N175" s="232"/>
      <c r="O175" s="302"/>
      <c r="P175" s="232"/>
      <c r="Q175" s="232"/>
      <c r="R175" s="232"/>
      <c r="S175" s="232"/>
      <c r="T175" s="232"/>
      <c r="V175" s="187"/>
      <c r="W175" s="187"/>
      <c r="X175" s="187"/>
      <c r="Y175" s="187"/>
      <c r="Z175" s="187"/>
      <c r="AA175" s="187"/>
      <c r="AB175" s="187"/>
    </row>
    <row r="176" spans="1:29" s="300" customFormat="1">
      <c r="A176" s="301"/>
      <c r="B176" s="203"/>
      <c r="C176" s="232"/>
      <c r="D176" s="232"/>
      <c r="E176" s="232"/>
      <c r="F176" s="232"/>
      <c r="G176" s="203"/>
      <c r="H176" s="228"/>
      <c r="I176" s="232"/>
      <c r="J176" s="232"/>
      <c r="K176" s="232"/>
      <c r="L176" s="232"/>
      <c r="M176" s="232"/>
      <c r="N176" s="232"/>
      <c r="O176" s="302"/>
      <c r="P176" s="232"/>
      <c r="Q176" s="232"/>
      <c r="R176" s="232"/>
      <c r="S176" s="232"/>
      <c r="T176" s="232"/>
      <c r="V176" s="187"/>
      <c r="W176" s="187"/>
      <c r="X176" s="187"/>
      <c r="Y176" s="187"/>
      <c r="Z176" s="187"/>
      <c r="AA176" s="187"/>
      <c r="AB176" s="187"/>
    </row>
    <row r="177" spans="1:28" s="300" customFormat="1">
      <c r="A177" s="301"/>
      <c r="B177" s="203"/>
      <c r="C177" s="232"/>
      <c r="D177" s="232"/>
      <c r="E177" s="232"/>
      <c r="F177" s="232"/>
      <c r="G177" s="203"/>
      <c r="H177" s="228"/>
      <c r="I177" s="232"/>
      <c r="J177" s="232"/>
      <c r="K177" s="232"/>
      <c r="L177" s="232"/>
      <c r="M177" s="232"/>
      <c r="N177" s="232"/>
      <c r="O177" s="302"/>
      <c r="P177" s="232"/>
      <c r="Q177" s="232"/>
      <c r="R177" s="232"/>
      <c r="S177" s="232"/>
      <c r="T177" s="232"/>
      <c r="V177" s="187"/>
      <c r="W177" s="187"/>
      <c r="X177" s="187"/>
      <c r="Y177" s="187"/>
      <c r="Z177" s="187"/>
      <c r="AA177" s="187"/>
      <c r="AB177" s="187"/>
    </row>
    <row r="178" spans="1:28" s="300" customFormat="1">
      <c r="A178" s="301"/>
      <c r="B178" s="203"/>
      <c r="C178" s="232"/>
      <c r="D178" s="232"/>
      <c r="E178" s="232"/>
      <c r="F178" s="232"/>
      <c r="G178" s="203"/>
      <c r="H178" s="228"/>
      <c r="I178" s="232"/>
      <c r="J178" s="232"/>
      <c r="K178" s="232"/>
      <c r="L178" s="232"/>
      <c r="M178" s="232"/>
      <c r="N178" s="232"/>
      <c r="O178" s="302"/>
      <c r="P178" s="232"/>
      <c r="Q178" s="232"/>
      <c r="R178" s="232"/>
      <c r="S178" s="232"/>
      <c r="T178" s="232"/>
      <c r="V178" s="187"/>
      <c r="W178" s="187"/>
      <c r="X178" s="187"/>
      <c r="Y178" s="187"/>
      <c r="Z178" s="187"/>
      <c r="AA178" s="187"/>
      <c r="AB178" s="187"/>
    </row>
    <row r="179" spans="1:28" s="300" customFormat="1">
      <c r="A179" s="301"/>
      <c r="B179" s="203"/>
      <c r="C179" s="232"/>
      <c r="D179" s="232"/>
      <c r="E179" s="232"/>
      <c r="F179" s="232"/>
      <c r="G179" s="203"/>
      <c r="H179" s="228"/>
      <c r="I179" s="232"/>
      <c r="J179" s="232"/>
      <c r="K179" s="232"/>
      <c r="L179" s="232"/>
      <c r="M179" s="232"/>
      <c r="N179" s="232"/>
      <c r="O179" s="302"/>
      <c r="P179" s="232"/>
      <c r="Q179" s="232"/>
      <c r="R179" s="232"/>
      <c r="S179" s="232"/>
      <c r="T179" s="232"/>
      <c r="V179" s="187"/>
      <c r="W179" s="187"/>
      <c r="X179" s="187"/>
      <c r="Y179" s="187"/>
      <c r="Z179" s="187"/>
      <c r="AA179" s="187"/>
      <c r="AB179" s="187"/>
    </row>
    <row r="180" spans="1:28" s="300" customFormat="1">
      <c r="A180" s="301"/>
      <c r="B180" s="203"/>
      <c r="C180" s="232"/>
      <c r="D180" s="232"/>
      <c r="E180" s="232"/>
      <c r="F180" s="232"/>
      <c r="G180" s="203"/>
      <c r="H180" s="228"/>
      <c r="I180" s="232"/>
      <c r="J180" s="232"/>
      <c r="K180" s="232"/>
      <c r="L180" s="232"/>
      <c r="M180" s="232"/>
      <c r="N180" s="232"/>
      <c r="O180" s="302"/>
      <c r="P180" s="232"/>
      <c r="Q180" s="232"/>
      <c r="R180" s="232"/>
      <c r="S180" s="232"/>
      <c r="T180" s="232"/>
      <c r="U180" s="232"/>
      <c r="V180" s="187"/>
      <c r="W180" s="187"/>
      <c r="X180" s="187"/>
      <c r="Y180" s="187"/>
      <c r="Z180" s="187"/>
      <c r="AA180" s="187"/>
      <c r="AB180" s="187"/>
    </row>
    <row r="181" spans="1:28" s="300" customFormat="1">
      <c r="A181" s="301"/>
      <c r="B181" s="203"/>
      <c r="C181" s="232"/>
      <c r="D181" s="232"/>
      <c r="E181" s="232"/>
      <c r="F181" s="232"/>
      <c r="G181" s="203"/>
      <c r="H181" s="228"/>
      <c r="I181" s="232"/>
      <c r="J181" s="232"/>
      <c r="K181" s="232"/>
      <c r="L181" s="232"/>
      <c r="M181" s="232"/>
      <c r="N181" s="232"/>
      <c r="O181" s="302"/>
      <c r="P181" s="232"/>
      <c r="Q181" s="232"/>
      <c r="R181" s="232"/>
      <c r="S181" s="232"/>
      <c r="T181" s="232"/>
      <c r="U181" s="232"/>
      <c r="V181" s="187"/>
      <c r="W181" s="187"/>
      <c r="X181" s="187"/>
      <c r="Y181" s="187"/>
      <c r="Z181" s="187"/>
      <c r="AA181" s="187"/>
      <c r="AB181" s="187"/>
    </row>
    <row r="182" spans="1:28" s="300" customFormat="1">
      <c r="A182" s="301"/>
      <c r="B182" s="203"/>
      <c r="C182" s="232"/>
      <c r="D182" s="232"/>
      <c r="E182" s="232"/>
      <c r="F182" s="232"/>
      <c r="G182" s="203"/>
      <c r="H182" s="228"/>
      <c r="I182" s="232"/>
      <c r="J182" s="232"/>
      <c r="K182" s="232"/>
      <c r="L182" s="232"/>
      <c r="M182" s="232"/>
      <c r="N182" s="232"/>
      <c r="O182" s="302"/>
      <c r="P182" s="232"/>
      <c r="Q182" s="232"/>
      <c r="R182" s="232"/>
      <c r="S182" s="232"/>
      <c r="T182" s="232"/>
      <c r="U182" s="232"/>
      <c r="V182" s="187"/>
      <c r="W182" s="187"/>
      <c r="X182" s="187"/>
      <c r="Y182" s="187"/>
      <c r="Z182" s="187"/>
      <c r="AA182" s="187"/>
      <c r="AB182" s="187"/>
    </row>
    <row r="183" spans="1:28" s="300" customFormat="1">
      <c r="A183" s="301"/>
      <c r="B183" s="203"/>
      <c r="C183" s="232"/>
      <c r="D183" s="232"/>
      <c r="E183" s="232"/>
      <c r="F183" s="232"/>
      <c r="G183" s="203"/>
      <c r="H183" s="228"/>
      <c r="I183" s="232"/>
      <c r="J183" s="232"/>
      <c r="K183" s="232"/>
      <c r="L183" s="232"/>
      <c r="M183" s="232"/>
      <c r="N183" s="232"/>
      <c r="O183" s="302"/>
      <c r="P183" s="232"/>
      <c r="Q183" s="232"/>
      <c r="R183" s="232"/>
      <c r="S183" s="232"/>
      <c r="T183" s="232"/>
      <c r="U183" s="232"/>
      <c r="V183" s="187"/>
      <c r="W183" s="187"/>
      <c r="X183" s="187"/>
      <c r="Y183" s="187"/>
      <c r="Z183" s="187"/>
      <c r="AA183" s="187"/>
      <c r="AB183" s="187"/>
    </row>
  </sheetData>
  <mergeCells count="21">
    <mergeCell ref="A1:AD1"/>
    <mergeCell ref="V15:W15"/>
    <mergeCell ref="V16:W16"/>
    <mergeCell ref="V17:W17"/>
    <mergeCell ref="V18:W18"/>
    <mergeCell ref="V9:W9"/>
    <mergeCell ref="V11:W11"/>
    <mergeCell ref="V12:W12"/>
    <mergeCell ref="V13:W13"/>
    <mergeCell ref="V14:W14"/>
    <mergeCell ref="V10:W10"/>
    <mergeCell ref="V23:AB23"/>
    <mergeCell ref="V8:W8"/>
    <mergeCell ref="V3:W3"/>
    <mergeCell ref="V4:W4"/>
    <mergeCell ref="V20:W20"/>
    <mergeCell ref="V21:W21"/>
    <mergeCell ref="V5:W5"/>
    <mergeCell ref="V6:W6"/>
    <mergeCell ref="V7:W7"/>
    <mergeCell ref="V19:W19"/>
  </mergeCells>
  <dataValidations count="1">
    <dataValidation type="list" allowBlank="1" showErrorMessage="1" sqref="H3:H169" xr:uid="{56CBB33A-1A97-4181-9E18-0FFC92F2BCA3}">
      <formula1>Service_Model</formula1>
    </dataValidation>
  </dataValidations>
  <pageMargins left="0.31496062992125984" right="0.11811023622047245" top="0.35433070866141736" bottom="0.35433070866141736" header="0.31496062992125984" footer="0.31496062992125984"/>
  <pageSetup paperSize="9" scale="38" orientation="landscape" r:id="rId1"/>
  <colBreaks count="1" manualBreakCount="1">
    <brk id="28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D4829-3507-492E-A52B-4590903918E7}">
  <dimension ref="A1:XFD213"/>
  <sheetViews>
    <sheetView view="pageBreakPreview" topLeftCell="A97" zoomScale="70" zoomScaleNormal="70" zoomScaleSheetLayoutView="70" workbookViewId="0">
      <selection activeCell="S39" sqref="S39"/>
    </sheetView>
  </sheetViews>
  <sheetFormatPr defaultColWidth="8.88671875" defaultRowHeight="23.4"/>
  <cols>
    <col min="1" max="1" width="4" style="46" bestFit="1" customWidth="1"/>
    <col min="2" max="2" width="10.109375" style="47" bestFit="1" customWidth="1"/>
    <col min="3" max="3" width="11.88671875" style="47" bestFit="1" customWidth="1"/>
    <col min="4" max="4" width="14.109375" style="2" customWidth="1"/>
    <col min="5" max="5" width="38.33203125" style="2" bestFit="1" customWidth="1"/>
    <col min="6" max="6" width="16.6640625" style="3" customWidth="1"/>
    <col min="7" max="7" width="25" style="2" customWidth="1"/>
    <col min="8" max="8" width="12.6640625" style="5" customWidth="1"/>
    <col min="9" max="9" width="12.6640625" style="3" customWidth="1"/>
    <col min="10" max="10" width="13.109375" style="9" customWidth="1"/>
    <col min="11" max="11" width="9.44140625" style="2" customWidth="1"/>
    <col min="12" max="12" width="17.33203125" style="2" customWidth="1"/>
    <col min="13" max="13" width="11.6640625" style="2" customWidth="1"/>
    <col min="14" max="14" width="14" style="2" customWidth="1"/>
    <col min="15" max="15" width="20.33203125" style="2" bestFit="1" customWidth="1"/>
    <col min="16" max="16" width="1.5546875" style="2" customWidth="1"/>
    <col min="17" max="17" width="17.6640625" style="3" customWidth="1"/>
    <col min="18" max="18" width="12.6640625" style="2" customWidth="1"/>
    <col min="19" max="19" width="12.109375" style="2" customWidth="1"/>
    <col min="20" max="20" width="13.5546875" style="2" customWidth="1"/>
    <col min="21" max="21" width="1.5546875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4.33203125" style="19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29" width="8.88671875" style="2"/>
    <col min="30" max="30" width="12.33203125" style="2" bestFit="1" customWidth="1"/>
    <col min="31" max="31" width="8.88671875" style="2"/>
    <col min="32" max="32" width="9.33203125" style="2" bestFit="1" customWidth="1"/>
    <col min="33" max="16384" width="8.88671875" style="2"/>
  </cols>
  <sheetData>
    <row r="1" spans="1:30" ht="37.950000000000003" customHeight="1">
      <c r="A1" s="422" t="s">
        <v>62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</row>
    <row r="2" spans="1:30" s="1" customFormat="1" ht="51.6" customHeight="1">
      <c r="A2" s="316" t="s">
        <v>0</v>
      </c>
      <c r="B2" s="316" t="s">
        <v>1</v>
      </c>
      <c r="C2" s="316" t="s">
        <v>2</v>
      </c>
      <c r="D2" s="316" t="s">
        <v>3</v>
      </c>
      <c r="E2" s="316" t="s">
        <v>4</v>
      </c>
      <c r="F2" s="317" t="s">
        <v>55</v>
      </c>
      <c r="G2" s="318" t="s">
        <v>5</v>
      </c>
      <c r="H2" s="320" t="s">
        <v>6</v>
      </c>
      <c r="I2" s="319" t="s">
        <v>7</v>
      </c>
      <c r="J2" s="320" t="s">
        <v>8</v>
      </c>
      <c r="K2" s="320" t="s">
        <v>9</v>
      </c>
      <c r="L2" s="320" t="s">
        <v>10</v>
      </c>
      <c r="M2" s="321" t="s">
        <v>11</v>
      </c>
      <c r="N2" s="318" t="s">
        <v>12</v>
      </c>
      <c r="O2" s="318" t="s">
        <v>13</v>
      </c>
      <c r="P2" s="313"/>
      <c r="Q2" s="312" t="s">
        <v>14</v>
      </c>
      <c r="R2" s="312" t="s">
        <v>15</v>
      </c>
      <c r="S2" s="314" t="s">
        <v>16</v>
      </c>
      <c r="T2" s="312" t="s">
        <v>17</v>
      </c>
      <c r="U2" s="313"/>
      <c r="V2" s="315"/>
      <c r="W2" s="315"/>
      <c r="X2" s="315"/>
      <c r="Y2" s="315"/>
      <c r="Z2" s="315"/>
      <c r="AA2" s="315"/>
      <c r="AB2" s="315"/>
      <c r="AC2" s="313"/>
      <c r="AD2" s="313"/>
    </row>
    <row r="3" spans="1:30" s="5" customFormat="1" ht="22.95" customHeight="1">
      <c r="A3" s="35">
        <v>1</v>
      </c>
      <c r="B3" s="307">
        <v>243735</v>
      </c>
      <c r="C3" s="72" t="s">
        <v>108</v>
      </c>
      <c r="D3" s="306" t="s">
        <v>2828</v>
      </c>
      <c r="E3" s="69" t="s">
        <v>2829</v>
      </c>
      <c r="F3" s="73" t="s">
        <v>2830</v>
      </c>
      <c r="G3" s="72" t="s">
        <v>103</v>
      </c>
      <c r="H3" s="73" t="s">
        <v>71</v>
      </c>
      <c r="I3" s="72" t="s">
        <v>99</v>
      </c>
      <c r="J3" s="100">
        <v>499</v>
      </c>
      <c r="K3" s="100">
        <f t="shared" ref="K3" si="0">L3-J3</f>
        <v>34.930000000000064</v>
      </c>
      <c r="L3" s="100">
        <f t="shared" ref="L3" si="1">J3*1.07</f>
        <v>533.93000000000006</v>
      </c>
      <c r="M3" s="62">
        <v>534</v>
      </c>
      <c r="N3" s="61"/>
      <c r="O3" s="61" t="s">
        <v>23</v>
      </c>
      <c r="Q3" s="7">
        <f>J3*70/100</f>
        <v>349.3</v>
      </c>
      <c r="R3" s="7">
        <f>Q3-(Q3*50/100)</f>
        <v>174.65</v>
      </c>
      <c r="S3" s="7">
        <f>Q3-(Q3*80/100)</f>
        <v>69.860000000000014</v>
      </c>
      <c r="T3" s="7">
        <f>Q3-(Q3*70/100)</f>
        <v>104.79000000000002</v>
      </c>
      <c r="V3" s="421" t="s">
        <v>20</v>
      </c>
      <c r="W3" s="421"/>
      <c r="X3" s="22">
        <f>SUM(Q212)</f>
        <v>54140.100000000173</v>
      </c>
      <c r="Y3" s="33"/>
      <c r="Z3" s="33"/>
      <c r="AA3" s="33"/>
      <c r="AB3" s="33"/>
      <c r="AC3" s="95"/>
    </row>
    <row r="4" spans="1:30" s="5" customFormat="1" ht="22.95" customHeight="1">
      <c r="A4" s="35">
        <v>2</v>
      </c>
      <c r="B4" s="307">
        <v>243757</v>
      </c>
      <c r="C4" s="72" t="s">
        <v>73</v>
      </c>
      <c r="D4" s="4" t="s">
        <v>2831</v>
      </c>
      <c r="E4" s="69" t="s">
        <v>2832</v>
      </c>
      <c r="F4" s="30" t="s">
        <v>2833</v>
      </c>
      <c r="G4" s="61" t="s">
        <v>3036</v>
      </c>
      <c r="H4" s="73" t="s">
        <v>71</v>
      </c>
      <c r="I4" s="72" t="s">
        <v>77</v>
      </c>
      <c r="J4" s="24">
        <v>399</v>
      </c>
      <c r="K4" s="100">
        <f t="shared" ref="K4" si="2">L4-J4</f>
        <v>27.930000000000007</v>
      </c>
      <c r="L4" s="100">
        <f t="shared" ref="L4" si="3">J4*1.07</f>
        <v>426.93</v>
      </c>
      <c r="M4" s="98">
        <v>427</v>
      </c>
      <c r="N4" s="61"/>
      <c r="O4" s="61" t="s">
        <v>1953</v>
      </c>
      <c r="P4" s="7" t="e">
        <f>#REF!*70/100</f>
        <v>#REF!</v>
      </c>
      <c r="Q4" s="7">
        <f t="shared" ref="Q4:Q5" si="4">J4*70/100</f>
        <v>279.3</v>
      </c>
      <c r="R4" s="7">
        <f t="shared" ref="R4:R5" si="5">Q4-(Q4*50/100)</f>
        <v>139.65</v>
      </c>
      <c r="S4" s="7">
        <f t="shared" ref="S4:S5" si="6">Q4-(Q4*80/100)</f>
        <v>55.860000000000014</v>
      </c>
      <c r="T4" s="7">
        <f t="shared" ref="T4:T5" si="7">Q4-(Q4*70/100)</f>
        <v>83.79000000000002</v>
      </c>
      <c r="V4" s="421" t="s">
        <v>21</v>
      </c>
      <c r="W4" s="421"/>
      <c r="X4" s="22">
        <f>SUM(R212)</f>
        <v>27070.050000000087</v>
      </c>
      <c r="Y4" s="33"/>
      <c r="Z4" s="33"/>
      <c r="AA4" s="33"/>
      <c r="AB4" s="33"/>
      <c r="AC4" s="95"/>
    </row>
    <row r="5" spans="1:30" s="5" customFormat="1" ht="22.95" customHeight="1">
      <c r="A5" s="35">
        <v>3</v>
      </c>
      <c r="B5" s="307">
        <v>243758</v>
      </c>
      <c r="C5" s="72" t="s">
        <v>73</v>
      </c>
      <c r="D5" s="4" t="s">
        <v>2831</v>
      </c>
      <c r="E5" s="69" t="s">
        <v>2834</v>
      </c>
      <c r="F5" s="30" t="s">
        <v>2835</v>
      </c>
      <c r="G5" s="61" t="s">
        <v>80</v>
      </c>
      <c r="H5" s="73" t="s">
        <v>71</v>
      </c>
      <c r="I5" s="72" t="s">
        <v>77</v>
      </c>
      <c r="J5" s="24">
        <v>399</v>
      </c>
      <c r="K5" s="100">
        <f>L5-J5</f>
        <v>27.930000000000007</v>
      </c>
      <c r="L5" s="100">
        <f t="shared" ref="L5:L78" si="8">J5*1.07</f>
        <v>426.93</v>
      </c>
      <c r="M5" s="98">
        <v>427</v>
      </c>
      <c r="N5" s="61"/>
      <c r="O5" s="61" t="s">
        <v>1953</v>
      </c>
      <c r="Q5" s="7">
        <f t="shared" si="4"/>
        <v>279.3</v>
      </c>
      <c r="R5" s="7">
        <f t="shared" si="5"/>
        <v>139.65</v>
      </c>
      <c r="S5" s="7">
        <f t="shared" si="6"/>
        <v>55.860000000000014</v>
      </c>
      <c r="T5" s="7">
        <f t="shared" si="7"/>
        <v>83.79000000000002</v>
      </c>
      <c r="V5" s="424" t="s">
        <v>22</v>
      </c>
      <c r="W5" s="424"/>
      <c r="X5" s="11">
        <f>X4*15/100</f>
        <v>4060.5075000000129</v>
      </c>
      <c r="Y5" s="33"/>
      <c r="Z5" s="33"/>
      <c r="AA5" s="33"/>
      <c r="AB5" s="33"/>
      <c r="AC5" s="95"/>
    </row>
    <row r="6" spans="1:30" s="5" customFormat="1" ht="22.95" customHeight="1">
      <c r="A6" s="35">
        <v>4</v>
      </c>
      <c r="B6" s="326">
        <v>243763</v>
      </c>
      <c r="C6" s="72" t="s">
        <v>73</v>
      </c>
      <c r="D6" s="61" t="s">
        <v>2836</v>
      </c>
      <c r="E6" s="68" t="s">
        <v>2837</v>
      </c>
      <c r="F6" s="83" t="s">
        <v>2838</v>
      </c>
      <c r="G6" s="61" t="s">
        <v>1952</v>
      </c>
      <c r="H6" s="73" t="s">
        <v>71</v>
      </c>
      <c r="I6" s="72" t="s">
        <v>77</v>
      </c>
      <c r="J6" s="24">
        <v>399</v>
      </c>
      <c r="K6" s="100">
        <f t="shared" ref="K6:K79" si="9">L6-J6</f>
        <v>27.930000000000007</v>
      </c>
      <c r="L6" s="100">
        <f t="shared" si="8"/>
        <v>426.93</v>
      </c>
      <c r="M6" s="98">
        <v>427</v>
      </c>
      <c r="N6" s="61"/>
      <c r="O6" s="61" t="s">
        <v>1953</v>
      </c>
      <c r="Q6" s="7">
        <f t="shared" ref="Q6:Q11" si="10">J6*70/100</f>
        <v>279.3</v>
      </c>
      <c r="R6" s="7">
        <f t="shared" ref="R6:R11" si="11">Q6-(Q6*50/100)</f>
        <v>139.65</v>
      </c>
      <c r="S6" s="7">
        <f t="shared" ref="S6:S11" si="12">Q6-(Q6*80/100)</f>
        <v>55.860000000000014</v>
      </c>
      <c r="T6" s="7">
        <f t="shared" ref="T6:T11" si="13">Q6-(Q6*70/100)</f>
        <v>83.79000000000002</v>
      </c>
      <c r="V6" s="424" t="s">
        <v>2539</v>
      </c>
      <c r="W6" s="424"/>
      <c r="X6" s="11">
        <f>X4*52/100</f>
        <v>14076.426000000045</v>
      </c>
      <c r="Y6" s="33"/>
      <c r="Z6" s="33"/>
      <c r="AA6" s="33"/>
      <c r="AB6" s="33"/>
      <c r="AC6" s="95"/>
    </row>
    <row r="7" spans="1:30" s="5" customFormat="1" ht="22.95" customHeight="1">
      <c r="A7" s="35">
        <v>5</v>
      </c>
      <c r="B7" s="326">
        <v>243769</v>
      </c>
      <c r="C7" s="72" t="s">
        <v>73</v>
      </c>
      <c r="D7" s="68" t="s">
        <v>2839</v>
      </c>
      <c r="E7" s="68" t="s">
        <v>2840</v>
      </c>
      <c r="F7" s="83" t="s">
        <v>2841</v>
      </c>
      <c r="G7" s="68" t="s">
        <v>3042</v>
      </c>
      <c r="H7" s="73" t="s">
        <v>71</v>
      </c>
      <c r="I7" s="72" t="s">
        <v>77</v>
      </c>
      <c r="J7" s="100">
        <v>399</v>
      </c>
      <c r="K7" s="100">
        <f t="shared" si="9"/>
        <v>27.930000000000007</v>
      </c>
      <c r="L7" s="100">
        <f t="shared" si="8"/>
        <v>426.93</v>
      </c>
      <c r="M7" s="100">
        <v>427</v>
      </c>
      <c r="N7" s="61"/>
      <c r="O7" s="61" t="s">
        <v>1953</v>
      </c>
      <c r="Q7" s="7">
        <f t="shared" si="10"/>
        <v>279.3</v>
      </c>
      <c r="R7" s="7">
        <f t="shared" si="11"/>
        <v>139.65</v>
      </c>
      <c r="S7" s="7">
        <f t="shared" si="12"/>
        <v>55.860000000000014</v>
      </c>
      <c r="T7" s="7">
        <f t="shared" si="13"/>
        <v>83.79000000000002</v>
      </c>
      <c r="V7" s="424" t="s">
        <v>23</v>
      </c>
      <c r="W7" s="424"/>
      <c r="X7" s="11">
        <f>X4*15/100</f>
        <v>4060.5075000000129</v>
      </c>
      <c r="Y7" s="33"/>
      <c r="Z7" s="33"/>
      <c r="AA7" s="33"/>
      <c r="AB7" s="33"/>
      <c r="AC7" s="95"/>
    </row>
    <row r="8" spans="1:30" s="5" customFormat="1" ht="22.95" customHeight="1">
      <c r="A8" s="35">
        <v>6</v>
      </c>
      <c r="B8" s="327">
        <v>243774</v>
      </c>
      <c r="C8" s="72" t="s">
        <v>73</v>
      </c>
      <c r="D8" s="61" t="s">
        <v>2842</v>
      </c>
      <c r="E8" s="68" t="s">
        <v>2843</v>
      </c>
      <c r="F8" s="83" t="s">
        <v>2844</v>
      </c>
      <c r="G8" s="61" t="s">
        <v>3037</v>
      </c>
      <c r="H8" s="73" t="s">
        <v>71</v>
      </c>
      <c r="I8" s="72" t="s">
        <v>77</v>
      </c>
      <c r="J8" s="24">
        <v>399</v>
      </c>
      <c r="K8" s="100">
        <f t="shared" si="9"/>
        <v>27.930000000000007</v>
      </c>
      <c r="L8" s="100">
        <f t="shared" si="8"/>
        <v>426.93</v>
      </c>
      <c r="M8" s="309">
        <v>427</v>
      </c>
      <c r="N8" s="61"/>
      <c r="O8" s="61" t="s">
        <v>1953</v>
      </c>
      <c r="Q8" s="7">
        <f t="shared" si="10"/>
        <v>279.3</v>
      </c>
      <c r="R8" s="7">
        <f t="shared" si="11"/>
        <v>139.65</v>
      </c>
      <c r="S8" s="7">
        <f t="shared" si="12"/>
        <v>55.860000000000014</v>
      </c>
      <c r="T8" s="7">
        <f t="shared" si="13"/>
        <v>83.79000000000002</v>
      </c>
      <c r="V8" s="424" t="s">
        <v>24</v>
      </c>
      <c r="W8" s="424"/>
      <c r="X8" s="11">
        <f>X4*15/100</f>
        <v>4060.5075000000129</v>
      </c>
      <c r="Y8" s="33"/>
      <c r="Z8" s="33"/>
      <c r="AA8" s="33"/>
      <c r="AB8" s="33"/>
      <c r="AC8" s="95"/>
    </row>
    <row r="9" spans="1:30" s="5" customFormat="1" ht="22.95" customHeight="1">
      <c r="A9" s="35">
        <v>7</v>
      </c>
      <c r="B9" s="327">
        <v>243774</v>
      </c>
      <c r="C9" s="72" t="s">
        <v>73</v>
      </c>
      <c r="D9" s="61" t="s">
        <v>2845</v>
      </c>
      <c r="E9" s="68" t="s">
        <v>2846</v>
      </c>
      <c r="F9" s="83" t="s">
        <v>2847</v>
      </c>
      <c r="G9" s="61" t="s">
        <v>3037</v>
      </c>
      <c r="H9" s="73" t="s">
        <v>71</v>
      </c>
      <c r="I9" s="72" t="s">
        <v>77</v>
      </c>
      <c r="J9" s="24">
        <v>399</v>
      </c>
      <c r="K9" s="100">
        <f t="shared" si="9"/>
        <v>27.930000000000007</v>
      </c>
      <c r="L9" s="100">
        <f t="shared" si="8"/>
        <v>426.93</v>
      </c>
      <c r="M9" s="309">
        <v>427</v>
      </c>
      <c r="N9" s="61"/>
      <c r="O9" s="61" t="s">
        <v>1953</v>
      </c>
      <c r="Q9" s="7">
        <f t="shared" si="10"/>
        <v>279.3</v>
      </c>
      <c r="R9" s="7">
        <f t="shared" si="11"/>
        <v>139.65</v>
      </c>
      <c r="S9" s="7">
        <f t="shared" si="12"/>
        <v>55.860000000000014</v>
      </c>
      <c r="T9" s="7">
        <f t="shared" si="13"/>
        <v>83.79000000000002</v>
      </c>
      <c r="V9" s="424" t="s">
        <v>25</v>
      </c>
      <c r="W9" s="424"/>
      <c r="X9" s="11">
        <f>X4*3/100</f>
        <v>812.1015000000026</v>
      </c>
      <c r="Y9" s="33"/>
      <c r="Z9" s="33"/>
      <c r="AA9" s="33"/>
      <c r="AB9" s="33"/>
      <c r="AC9" s="95"/>
    </row>
    <row r="10" spans="1:30" s="5" customFormat="1" ht="22.95" customHeight="1">
      <c r="A10" s="35">
        <v>8</v>
      </c>
      <c r="B10" s="326">
        <v>243775</v>
      </c>
      <c r="C10" s="72" t="s">
        <v>73</v>
      </c>
      <c r="D10" s="61" t="s">
        <v>2848</v>
      </c>
      <c r="E10" s="68" t="s">
        <v>2849</v>
      </c>
      <c r="F10" s="83" t="s">
        <v>2850</v>
      </c>
      <c r="G10" s="61" t="s">
        <v>1529</v>
      </c>
      <c r="H10" s="73" t="s">
        <v>71</v>
      </c>
      <c r="I10" s="66" t="s">
        <v>77</v>
      </c>
      <c r="J10" s="24">
        <v>399</v>
      </c>
      <c r="K10" s="100">
        <f t="shared" si="9"/>
        <v>27.930000000000007</v>
      </c>
      <c r="L10" s="100">
        <f t="shared" si="8"/>
        <v>426.93</v>
      </c>
      <c r="M10" s="309">
        <v>427</v>
      </c>
      <c r="N10" s="61"/>
      <c r="O10" s="61" t="s">
        <v>1953</v>
      </c>
      <c r="Q10" s="7">
        <f t="shared" si="10"/>
        <v>279.3</v>
      </c>
      <c r="R10" s="7">
        <f t="shared" si="11"/>
        <v>139.65</v>
      </c>
      <c r="S10" s="7">
        <f t="shared" si="12"/>
        <v>55.860000000000014</v>
      </c>
      <c r="T10" s="7">
        <f t="shared" si="13"/>
        <v>83.79000000000002</v>
      </c>
      <c r="V10" s="421" t="s">
        <v>26</v>
      </c>
      <c r="W10" s="421"/>
      <c r="X10" s="22">
        <f>SUM(S212)</f>
        <v>10828.020000000011</v>
      </c>
      <c r="Y10" s="33"/>
      <c r="Z10" s="33"/>
      <c r="AA10" s="33"/>
      <c r="AB10" s="33"/>
      <c r="AC10" s="95"/>
    </row>
    <row r="11" spans="1:30" s="5" customFormat="1" ht="22.95" customHeight="1">
      <c r="A11" s="35">
        <v>9</v>
      </c>
      <c r="B11" s="326">
        <v>243776</v>
      </c>
      <c r="C11" s="72" t="s">
        <v>73</v>
      </c>
      <c r="D11" s="61" t="s">
        <v>2851</v>
      </c>
      <c r="E11" s="68" t="s">
        <v>2852</v>
      </c>
      <c r="F11" s="83" t="s">
        <v>2853</v>
      </c>
      <c r="G11" s="61" t="s">
        <v>3037</v>
      </c>
      <c r="H11" s="73" t="s">
        <v>71</v>
      </c>
      <c r="I11" s="72" t="s">
        <v>77</v>
      </c>
      <c r="J11" s="24">
        <v>399</v>
      </c>
      <c r="K11" s="100">
        <f t="shared" si="9"/>
        <v>27.930000000000007</v>
      </c>
      <c r="L11" s="100">
        <f t="shared" si="8"/>
        <v>426.93</v>
      </c>
      <c r="M11" s="309">
        <v>427</v>
      </c>
      <c r="N11" s="61"/>
      <c r="O11" s="61" t="s">
        <v>1953</v>
      </c>
      <c r="Q11" s="7">
        <f t="shared" si="10"/>
        <v>279.3</v>
      </c>
      <c r="R11" s="7">
        <f t="shared" si="11"/>
        <v>139.65</v>
      </c>
      <c r="S11" s="7">
        <f t="shared" si="12"/>
        <v>55.860000000000014</v>
      </c>
      <c r="T11" s="7">
        <f t="shared" si="13"/>
        <v>83.79000000000002</v>
      </c>
      <c r="V11" s="424" t="s">
        <v>27</v>
      </c>
      <c r="W11" s="424"/>
      <c r="X11" s="11">
        <f>SUM(X10)</f>
        <v>10828.020000000011</v>
      </c>
      <c r="Y11" s="33"/>
      <c r="Z11" s="33"/>
      <c r="AA11" s="33"/>
      <c r="AB11" s="33"/>
      <c r="AC11" s="95"/>
    </row>
    <row r="12" spans="1:30" s="5" customFormat="1" ht="22.95" customHeight="1">
      <c r="A12" s="35">
        <v>10</v>
      </c>
      <c r="B12" s="326">
        <v>243776</v>
      </c>
      <c r="C12" s="72" t="s">
        <v>73</v>
      </c>
      <c r="D12" s="61" t="s">
        <v>2854</v>
      </c>
      <c r="E12" s="68" t="s">
        <v>2855</v>
      </c>
      <c r="F12" s="83" t="s">
        <v>2856</v>
      </c>
      <c r="G12" s="61" t="s">
        <v>3037</v>
      </c>
      <c r="H12" s="73" t="s">
        <v>71</v>
      </c>
      <c r="I12" s="72" t="s">
        <v>77</v>
      </c>
      <c r="J12" s="24">
        <v>399</v>
      </c>
      <c r="K12" s="100">
        <f t="shared" si="9"/>
        <v>27.930000000000007</v>
      </c>
      <c r="L12" s="100">
        <f t="shared" si="8"/>
        <v>426.93</v>
      </c>
      <c r="M12" s="309">
        <v>427</v>
      </c>
      <c r="N12" s="61"/>
      <c r="O12" s="61" t="s">
        <v>1953</v>
      </c>
      <c r="Q12" s="7">
        <f t="shared" ref="Q12:Q75" si="14">J12*70/100</f>
        <v>279.3</v>
      </c>
      <c r="R12" s="7">
        <f t="shared" ref="R12:R75" si="15">Q12-(Q12*50/100)</f>
        <v>139.65</v>
      </c>
      <c r="S12" s="7">
        <f t="shared" ref="S12:S75" si="16">Q12-(Q12*80/100)</f>
        <v>55.860000000000014</v>
      </c>
      <c r="T12" s="7">
        <f t="shared" ref="T12:T75" si="17">Q12-(Q12*70/100)</f>
        <v>83.79000000000002</v>
      </c>
      <c r="V12" s="421" t="s">
        <v>28</v>
      </c>
      <c r="W12" s="421"/>
      <c r="X12" s="22">
        <f>SUM(T212)</f>
        <v>16242.030000000088</v>
      </c>
      <c r="Y12" s="33"/>
      <c r="Z12" s="33"/>
      <c r="AA12" s="33"/>
      <c r="AB12" s="33"/>
    </row>
    <row r="13" spans="1:30" s="5" customFormat="1" ht="22.95" customHeight="1">
      <c r="A13" s="35">
        <v>11</v>
      </c>
      <c r="B13" s="326">
        <v>243776</v>
      </c>
      <c r="C13" s="72" t="s">
        <v>73</v>
      </c>
      <c r="D13" s="61" t="s">
        <v>2857</v>
      </c>
      <c r="E13" s="68" t="s">
        <v>2858</v>
      </c>
      <c r="F13" s="83" t="s">
        <v>2859</v>
      </c>
      <c r="G13" s="61" t="s">
        <v>3037</v>
      </c>
      <c r="H13" s="73" t="s">
        <v>71</v>
      </c>
      <c r="I13" s="72" t="s">
        <v>77</v>
      </c>
      <c r="J13" s="24">
        <v>399</v>
      </c>
      <c r="K13" s="100">
        <f t="shared" si="9"/>
        <v>27.930000000000007</v>
      </c>
      <c r="L13" s="100">
        <f t="shared" si="8"/>
        <v>426.93</v>
      </c>
      <c r="M13" s="309">
        <v>427</v>
      </c>
      <c r="N13" s="61"/>
      <c r="O13" s="61" t="s">
        <v>1953</v>
      </c>
      <c r="Q13" s="7">
        <f t="shared" si="14"/>
        <v>279.3</v>
      </c>
      <c r="R13" s="7">
        <f t="shared" si="15"/>
        <v>139.65</v>
      </c>
      <c r="S13" s="7">
        <f t="shared" si="16"/>
        <v>55.860000000000014</v>
      </c>
      <c r="T13" s="7">
        <f t="shared" si="17"/>
        <v>83.79000000000002</v>
      </c>
      <c r="V13" s="424" t="s">
        <v>22</v>
      </c>
      <c r="W13" s="424"/>
      <c r="X13" s="24">
        <f>SUM(T185)</f>
        <v>83.79000000000002</v>
      </c>
      <c r="Y13" s="33"/>
      <c r="Z13" s="33"/>
      <c r="AA13" s="33"/>
      <c r="AB13" s="33"/>
    </row>
    <row r="14" spans="1:30" s="5" customFormat="1" ht="22.95" customHeight="1">
      <c r="A14" s="35">
        <v>12</v>
      </c>
      <c r="B14" s="326">
        <v>243782</v>
      </c>
      <c r="C14" s="72" t="s">
        <v>73</v>
      </c>
      <c r="D14" s="61" t="s">
        <v>2860</v>
      </c>
      <c r="E14" s="68" t="s">
        <v>2861</v>
      </c>
      <c r="F14" s="83" t="s">
        <v>2862</v>
      </c>
      <c r="G14" s="61" t="s">
        <v>1532</v>
      </c>
      <c r="H14" s="73" t="s">
        <v>71</v>
      </c>
      <c r="I14" s="72" t="s">
        <v>77</v>
      </c>
      <c r="J14" s="24">
        <v>399</v>
      </c>
      <c r="K14" s="100">
        <f t="shared" si="9"/>
        <v>27.930000000000007</v>
      </c>
      <c r="L14" s="100">
        <f t="shared" si="8"/>
        <v>426.93</v>
      </c>
      <c r="M14" s="309">
        <v>427</v>
      </c>
      <c r="N14" s="61"/>
      <c r="O14" s="61" t="s">
        <v>1953</v>
      </c>
      <c r="Q14" s="7">
        <f t="shared" si="14"/>
        <v>279.3</v>
      </c>
      <c r="R14" s="7">
        <f t="shared" si="15"/>
        <v>139.65</v>
      </c>
      <c r="S14" s="7">
        <f t="shared" si="16"/>
        <v>55.860000000000014</v>
      </c>
      <c r="T14" s="7">
        <f t="shared" si="17"/>
        <v>83.79000000000002</v>
      </c>
      <c r="V14" s="424" t="s">
        <v>23</v>
      </c>
      <c r="W14" s="424"/>
      <c r="X14" s="24">
        <f>SUM(T3,T15,T18:T19,T21:T26,T30,T36,T43,T45,T47,T49:T51,T64:T65,T67:T68,T71:T72,T81:T82,T90,T97:T98,T105,T109,T111,T115,T118,T126:T127,T132,T140,T143:T144,T146,T148,T155,T159,T162,T164,T166,T168,T174,T176:T177,T179,T183,T186,T188,T190:T191,T195,T210)</f>
        <v>4733.6099999999988</v>
      </c>
      <c r="Y14" s="33"/>
      <c r="Z14" s="33"/>
      <c r="AA14" s="33"/>
      <c r="AB14" s="33"/>
    </row>
    <row r="15" spans="1:30" s="5" customFormat="1" ht="22.95" customHeight="1">
      <c r="A15" s="35">
        <v>13</v>
      </c>
      <c r="B15" s="326">
        <v>243782</v>
      </c>
      <c r="C15" s="72" t="s">
        <v>73</v>
      </c>
      <c r="D15" s="61" t="s">
        <v>2863</v>
      </c>
      <c r="E15" s="68" t="s">
        <v>2864</v>
      </c>
      <c r="F15" s="83" t="s">
        <v>2865</v>
      </c>
      <c r="G15" s="61" t="s">
        <v>1529</v>
      </c>
      <c r="H15" s="73" t="s">
        <v>71</v>
      </c>
      <c r="I15" s="72" t="s">
        <v>77</v>
      </c>
      <c r="J15" s="24">
        <v>399</v>
      </c>
      <c r="K15" s="100">
        <f t="shared" si="9"/>
        <v>27.930000000000007</v>
      </c>
      <c r="L15" s="100">
        <f t="shared" si="8"/>
        <v>426.93</v>
      </c>
      <c r="M15" s="309">
        <v>427</v>
      </c>
      <c r="N15" s="61"/>
      <c r="O15" s="325" t="s">
        <v>23</v>
      </c>
      <c r="Q15" s="7">
        <f t="shared" si="14"/>
        <v>279.3</v>
      </c>
      <c r="R15" s="7">
        <f t="shared" si="15"/>
        <v>139.65</v>
      </c>
      <c r="S15" s="7">
        <f t="shared" si="16"/>
        <v>55.860000000000014</v>
      </c>
      <c r="T15" s="7">
        <f t="shared" si="17"/>
        <v>83.79000000000002</v>
      </c>
      <c r="V15" s="424" t="s">
        <v>24</v>
      </c>
      <c r="W15" s="424"/>
      <c r="X15" s="24">
        <f>SUM(T35,T40:T42,T44,T48,T55:T56,T59,T66,T70,T73:T74,T78:T80,T83,T86,T89,T91,T93,T95,T101,T107:T108,T121,T129:T131,T133,T135,T142,T152,T156:T158,T165,T169,T171,T138,T178,T180:T182,T189,T194,T196:T199,T201,T204:T205,T208)</f>
        <v>4125.6599999999989</v>
      </c>
      <c r="Y15" s="33"/>
      <c r="Z15" s="33"/>
      <c r="AA15" s="33"/>
      <c r="AB15" s="33"/>
    </row>
    <row r="16" spans="1:30" s="5" customFormat="1" ht="22.95" customHeight="1">
      <c r="A16" s="35">
        <v>14</v>
      </c>
      <c r="B16" s="326">
        <v>243783</v>
      </c>
      <c r="C16" s="72" t="s">
        <v>73</v>
      </c>
      <c r="D16" s="61" t="s">
        <v>2866</v>
      </c>
      <c r="E16" s="68" t="s">
        <v>2867</v>
      </c>
      <c r="F16" s="83" t="s">
        <v>2868</v>
      </c>
      <c r="G16" s="61" t="s">
        <v>3037</v>
      </c>
      <c r="H16" s="73" t="s">
        <v>71</v>
      </c>
      <c r="I16" s="72" t="s">
        <v>77</v>
      </c>
      <c r="J16" s="24">
        <v>399</v>
      </c>
      <c r="K16" s="100">
        <f t="shared" si="9"/>
        <v>27.930000000000007</v>
      </c>
      <c r="L16" s="100">
        <f t="shared" si="8"/>
        <v>426.93</v>
      </c>
      <c r="M16" s="309">
        <v>427</v>
      </c>
      <c r="N16" s="61"/>
      <c r="O16" s="61" t="s">
        <v>1953</v>
      </c>
      <c r="Q16" s="7">
        <f t="shared" si="14"/>
        <v>279.3</v>
      </c>
      <c r="R16" s="7">
        <f t="shared" si="15"/>
        <v>139.65</v>
      </c>
      <c r="S16" s="7">
        <f t="shared" si="16"/>
        <v>55.860000000000014</v>
      </c>
      <c r="T16" s="7">
        <f t="shared" si="17"/>
        <v>83.79000000000002</v>
      </c>
      <c r="V16" s="424" t="s">
        <v>25</v>
      </c>
      <c r="W16" s="424"/>
      <c r="X16" s="24">
        <f>SUM(T88,T103,T128,T136,T141,T163,T193)</f>
        <v>492.24000000000012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326">
        <v>243783</v>
      </c>
      <c r="C17" s="72" t="s">
        <v>73</v>
      </c>
      <c r="D17" s="61" t="s">
        <v>2869</v>
      </c>
      <c r="E17" s="68" t="s">
        <v>2870</v>
      </c>
      <c r="F17" s="83" t="s">
        <v>2871</v>
      </c>
      <c r="G17" s="61" t="s">
        <v>3037</v>
      </c>
      <c r="H17" s="73" t="s">
        <v>71</v>
      </c>
      <c r="I17" s="72" t="s">
        <v>77</v>
      </c>
      <c r="J17" s="24">
        <v>399</v>
      </c>
      <c r="K17" s="100">
        <f t="shared" si="9"/>
        <v>27.930000000000007</v>
      </c>
      <c r="L17" s="100">
        <f t="shared" si="8"/>
        <v>426.93</v>
      </c>
      <c r="M17" s="309">
        <v>427</v>
      </c>
      <c r="N17" s="61"/>
      <c r="O17" s="61" t="s">
        <v>1953</v>
      </c>
      <c r="Q17" s="7">
        <f t="shared" si="14"/>
        <v>279.3</v>
      </c>
      <c r="R17" s="7">
        <f t="shared" si="15"/>
        <v>139.65</v>
      </c>
      <c r="S17" s="7">
        <f t="shared" si="16"/>
        <v>55.860000000000014</v>
      </c>
      <c r="T17" s="7">
        <f t="shared" si="17"/>
        <v>83.79000000000002</v>
      </c>
      <c r="V17" s="424" t="s">
        <v>27</v>
      </c>
      <c r="W17" s="424"/>
      <c r="X17" s="24">
        <f>SUM(T27,T29,T31:T34,T37,T39,T46,T52:T54,T57:T58,T60:T63,T69,T75:T76,T84:T85,T87,T92,T94,T96,T99:T100,T102,T104,T106,T110,T112:T114,T116,T117,T119:T120,T122:T125,T134,T137,T139,T145,T147,T149:T151,T153:T154,T160:T161,T167,T170,T172:T173,T175:T175,T184,T187,T192,T200,T202:T203,T206:T207,T209)</f>
        <v>5340.2999999999984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326">
        <v>243783</v>
      </c>
      <c r="C18" s="72" t="s">
        <v>73</v>
      </c>
      <c r="D18" s="61" t="s">
        <v>2872</v>
      </c>
      <c r="E18" s="68" t="s">
        <v>2873</v>
      </c>
      <c r="F18" s="83" t="s">
        <v>2874</v>
      </c>
      <c r="G18" s="61" t="s">
        <v>3037</v>
      </c>
      <c r="H18" s="73" t="s">
        <v>71</v>
      </c>
      <c r="I18" s="72" t="s">
        <v>77</v>
      </c>
      <c r="J18" s="24">
        <v>399</v>
      </c>
      <c r="K18" s="100">
        <f t="shared" si="9"/>
        <v>27.930000000000007</v>
      </c>
      <c r="L18" s="100">
        <f t="shared" si="8"/>
        <v>426.93</v>
      </c>
      <c r="M18" s="309">
        <v>427</v>
      </c>
      <c r="N18" s="61"/>
      <c r="O18" s="325" t="s">
        <v>23</v>
      </c>
      <c r="Q18" s="7">
        <f t="shared" si="14"/>
        <v>279.3</v>
      </c>
      <c r="R18" s="7">
        <f t="shared" si="15"/>
        <v>139.65</v>
      </c>
      <c r="S18" s="7">
        <f t="shared" si="16"/>
        <v>55.860000000000014</v>
      </c>
      <c r="T18" s="7">
        <f t="shared" si="17"/>
        <v>83.79000000000002</v>
      </c>
      <c r="V18" s="437" t="s">
        <v>19</v>
      </c>
      <c r="W18" s="438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124">
        <v>243787</v>
      </c>
      <c r="C19" s="68" t="s">
        <v>73</v>
      </c>
      <c r="D19" s="286" t="s">
        <v>3043</v>
      </c>
      <c r="E19" s="68" t="s">
        <v>3044</v>
      </c>
      <c r="F19" s="73" t="s">
        <v>3045</v>
      </c>
      <c r="G19" s="286" t="s">
        <v>3037</v>
      </c>
      <c r="H19" s="83" t="s">
        <v>71</v>
      </c>
      <c r="I19" s="68" t="s">
        <v>77</v>
      </c>
      <c r="J19" s="209">
        <v>399</v>
      </c>
      <c r="K19" s="255">
        <f t="shared" si="9"/>
        <v>27.930000000000007</v>
      </c>
      <c r="L19" s="255">
        <f t="shared" si="8"/>
        <v>426.93</v>
      </c>
      <c r="M19" s="324">
        <v>426.93</v>
      </c>
      <c r="N19" s="61"/>
      <c r="O19" s="325" t="s">
        <v>23</v>
      </c>
      <c r="Q19" s="7">
        <f t="shared" si="14"/>
        <v>279.3</v>
      </c>
      <c r="R19" s="7">
        <f t="shared" si="15"/>
        <v>139.65</v>
      </c>
      <c r="S19" s="7">
        <f t="shared" si="16"/>
        <v>55.860000000000014</v>
      </c>
      <c r="T19" s="7">
        <f t="shared" si="17"/>
        <v>83.79000000000002</v>
      </c>
      <c r="V19" s="419" t="s">
        <v>52</v>
      </c>
      <c r="W19" s="420"/>
      <c r="X19" s="24"/>
      <c r="Y19" s="33"/>
      <c r="Z19" s="33"/>
      <c r="AA19" s="33"/>
      <c r="AB19" s="33"/>
    </row>
    <row r="20" spans="1:28" s="5" customFormat="1" ht="22.95" customHeight="1">
      <c r="A20" s="35">
        <v>18</v>
      </c>
      <c r="B20" s="124">
        <v>243788</v>
      </c>
      <c r="C20" s="68" t="s">
        <v>73</v>
      </c>
      <c r="D20" s="286" t="s">
        <v>3046</v>
      </c>
      <c r="E20" s="68" t="s">
        <v>3047</v>
      </c>
      <c r="F20" s="73" t="s">
        <v>3048</v>
      </c>
      <c r="G20" s="286" t="s">
        <v>1532</v>
      </c>
      <c r="H20" s="83" t="s">
        <v>71</v>
      </c>
      <c r="I20" s="68" t="s">
        <v>2281</v>
      </c>
      <c r="J20" s="209">
        <v>499</v>
      </c>
      <c r="K20" s="255">
        <f t="shared" si="9"/>
        <v>34.930000000000064</v>
      </c>
      <c r="L20" s="255">
        <f t="shared" si="8"/>
        <v>533.93000000000006</v>
      </c>
      <c r="M20" s="323">
        <v>534</v>
      </c>
      <c r="N20" s="61"/>
      <c r="O20" s="61" t="s">
        <v>1953</v>
      </c>
      <c r="Q20" s="7">
        <f t="shared" si="14"/>
        <v>349.3</v>
      </c>
      <c r="R20" s="7">
        <f t="shared" si="15"/>
        <v>174.65</v>
      </c>
      <c r="S20" s="7">
        <f t="shared" si="16"/>
        <v>69.860000000000014</v>
      </c>
      <c r="T20" s="7">
        <f t="shared" si="17"/>
        <v>104.79000000000002</v>
      </c>
      <c r="V20" s="419" t="s">
        <v>1953</v>
      </c>
      <c r="W20" s="420"/>
      <c r="X20" s="24">
        <f>SUM(T4:T14,T16:T17,T20,T28,T38,T77)</f>
        <v>1466.4299999999998</v>
      </c>
      <c r="Y20" s="33"/>
      <c r="Z20" s="33"/>
      <c r="AA20" s="33"/>
      <c r="AB20" s="33"/>
    </row>
    <row r="21" spans="1:28" s="5" customFormat="1" ht="22.95" customHeight="1">
      <c r="A21" s="35">
        <v>19</v>
      </c>
      <c r="B21" s="124">
        <v>243789</v>
      </c>
      <c r="C21" s="68" t="s">
        <v>73</v>
      </c>
      <c r="D21" s="286" t="s">
        <v>3049</v>
      </c>
      <c r="E21" s="68" t="s">
        <v>3050</v>
      </c>
      <c r="F21" s="73" t="s">
        <v>3051</v>
      </c>
      <c r="G21" s="286" t="s">
        <v>3037</v>
      </c>
      <c r="H21" s="83" t="s">
        <v>71</v>
      </c>
      <c r="I21" s="68" t="s">
        <v>77</v>
      </c>
      <c r="J21" s="209">
        <v>399</v>
      </c>
      <c r="K21" s="255">
        <f t="shared" ref="K21" si="18">L21-J21</f>
        <v>27.930000000000007</v>
      </c>
      <c r="L21" s="255">
        <f t="shared" ref="L21" si="19">J21*1.07</f>
        <v>426.93</v>
      </c>
      <c r="M21" s="323">
        <v>427</v>
      </c>
      <c r="N21" s="61"/>
      <c r="O21" s="325" t="s">
        <v>23</v>
      </c>
      <c r="Q21" s="7">
        <f t="shared" si="14"/>
        <v>279.3</v>
      </c>
      <c r="R21" s="7">
        <f t="shared" si="15"/>
        <v>139.65</v>
      </c>
      <c r="S21" s="7">
        <f t="shared" si="16"/>
        <v>55.860000000000014</v>
      </c>
      <c r="T21" s="7">
        <f t="shared" si="17"/>
        <v>83.79000000000002</v>
      </c>
      <c r="V21" s="437" t="s">
        <v>1965</v>
      </c>
      <c r="W21" s="438"/>
      <c r="X21" s="24"/>
      <c r="Y21" s="33"/>
      <c r="Z21" s="33"/>
      <c r="AA21" s="33"/>
      <c r="AB21" s="33"/>
    </row>
    <row r="22" spans="1:28" s="5" customFormat="1" ht="22.95" customHeight="1">
      <c r="A22" s="35">
        <v>20</v>
      </c>
      <c r="B22" s="124">
        <v>243789</v>
      </c>
      <c r="C22" s="68" t="s">
        <v>73</v>
      </c>
      <c r="D22" s="286" t="s">
        <v>3052</v>
      </c>
      <c r="E22" s="68" t="s">
        <v>3053</v>
      </c>
      <c r="F22" s="73" t="s">
        <v>3054</v>
      </c>
      <c r="G22" s="286" t="s">
        <v>1532</v>
      </c>
      <c r="H22" s="83" t="s">
        <v>71</v>
      </c>
      <c r="I22" s="68" t="s">
        <v>99</v>
      </c>
      <c r="J22" s="209">
        <v>599</v>
      </c>
      <c r="K22" s="255">
        <f t="shared" ref="K22" si="20">L22-J22</f>
        <v>41.930000000000064</v>
      </c>
      <c r="L22" s="255">
        <f t="shared" ref="L22" si="21">J22*1.07</f>
        <v>640.93000000000006</v>
      </c>
      <c r="M22" s="323">
        <v>641</v>
      </c>
      <c r="N22" s="61"/>
      <c r="O22" s="325" t="s">
        <v>23</v>
      </c>
      <c r="Q22" s="7">
        <f t="shared" si="14"/>
        <v>419.3</v>
      </c>
      <c r="R22" s="7">
        <f t="shared" si="15"/>
        <v>209.65</v>
      </c>
      <c r="S22" s="7">
        <f t="shared" si="16"/>
        <v>83.860000000000014</v>
      </c>
      <c r="T22" s="7">
        <f t="shared" si="17"/>
        <v>125.79000000000002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124">
        <v>243792</v>
      </c>
      <c r="C23" s="68" t="s">
        <v>73</v>
      </c>
      <c r="D23" s="286" t="s">
        <v>3055</v>
      </c>
      <c r="E23" s="68" t="s">
        <v>3056</v>
      </c>
      <c r="F23" s="73" t="s">
        <v>3057</v>
      </c>
      <c r="G23" s="286" t="s">
        <v>3079</v>
      </c>
      <c r="H23" s="83" t="s">
        <v>71</v>
      </c>
      <c r="I23" s="68" t="s">
        <v>484</v>
      </c>
      <c r="J23" s="209">
        <v>399</v>
      </c>
      <c r="K23" s="255">
        <v>27.930000000000007</v>
      </c>
      <c r="L23" s="255">
        <v>426.93</v>
      </c>
      <c r="M23" s="324">
        <v>427</v>
      </c>
      <c r="N23" s="61"/>
      <c r="O23" s="325" t="s">
        <v>23</v>
      </c>
      <c r="Q23" s="7">
        <f t="shared" si="14"/>
        <v>279.3</v>
      </c>
      <c r="R23" s="7">
        <f t="shared" si="15"/>
        <v>139.65</v>
      </c>
      <c r="S23" s="7">
        <f t="shared" si="16"/>
        <v>55.860000000000014</v>
      </c>
      <c r="T23" s="7">
        <f t="shared" si="17"/>
        <v>83.79000000000002</v>
      </c>
      <c r="V23" s="418" t="s">
        <v>29</v>
      </c>
      <c r="W23" s="418"/>
      <c r="X23" s="418"/>
      <c r="Y23" s="418"/>
      <c r="Z23" s="418"/>
      <c r="AA23" s="418"/>
      <c r="AB23" s="418"/>
    </row>
    <row r="24" spans="1:28" s="5" customFormat="1" ht="22.95" customHeight="1">
      <c r="A24" s="35">
        <v>22</v>
      </c>
      <c r="B24" s="124">
        <v>243793</v>
      </c>
      <c r="C24" s="68" t="s">
        <v>73</v>
      </c>
      <c r="D24" s="286" t="s">
        <v>3058</v>
      </c>
      <c r="E24" s="68" t="s">
        <v>3059</v>
      </c>
      <c r="F24" s="73" t="s">
        <v>3060</v>
      </c>
      <c r="G24" s="286" t="s">
        <v>3079</v>
      </c>
      <c r="H24" s="83" t="s">
        <v>71</v>
      </c>
      <c r="I24" s="68" t="s">
        <v>484</v>
      </c>
      <c r="J24" s="209">
        <v>399</v>
      </c>
      <c r="K24" s="255">
        <v>27.930000000000007</v>
      </c>
      <c r="L24" s="255">
        <v>426.93</v>
      </c>
      <c r="M24" s="324">
        <v>427</v>
      </c>
      <c r="N24" s="61"/>
      <c r="O24" s="325" t="s">
        <v>23</v>
      </c>
      <c r="Q24" s="7">
        <f t="shared" si="14"/>
        <v>279.3</v>
      </c>
      <c r="R24" s="7">
        <f t="shared" si="15"/>
        <v>139.65</v>
      </c>
      <c r="S24" s="7">
        <f t="shared" si="16"/>
        <v>55.860000000000014</v>
      </c>
      <c r="T24" s="7">
        <f t="shared" si="17"/>
        <v>83.79000000000002</v>
      </c>
      <c r="V24" s="305" t="s">
        <v>30</v>
      </c>
      <c r="W24" s="305" t="s">
        <v>31</v>
      </c>
      <c r="X24" s="305" t="s">
        <v>32</v>
      </c>
      <c r="Y24" s="12" t="s">
        <v>33</v>
      </c>
      <c r="Z24" s="305" t="s">
        <v>34</v>
      </c>
      <c r="AA24" s="305" t="s">
        <v>18</v>
      </c>
      <c r="AB24" s="305" t="s">
        <v>35</v>
      </c>
    </row>
    <row r="25" spans="1:28" s="5" customFormat="1" ht="22.95" customHeight="1">
      <c r="A25" s="35">
        <v>23</v>
      </c>
      <c r="B25" s="124">
        <v>243794</v>
      </c>
      <c r="C25" s="68" t="s">
        <v>73</v>
      </c>
      <c r="D25" s="286" t="s">
        <v>3061</v>
      </c>
      <c r="E25" s="68" t="s">
        <v>3062</v>
      </c>
      <c r="F25" s="73" t="s">
        <v>3063</v>
      </c>
      <c r="G25" s="286" t="s">
        <v>1532</v>
      </c>
      <c r="H25" s="83" t="s">
        <v>71</v>
      </c>
      <c r="I25" s="68" t="s">
        <v>2281</v>
      </c>
      <c r="J25" s="209">
        <v>499</v>
      </c>
      <c r="K25" s="255">
        <f t="shared" ref="K25" si="22">L25-J25</f>
        <v>34.930000000000064</v>
      </c>
      <c r="L25" s="255">
        <f t="shared" ref="L25" si="23">J25*1.07</f>
        <v>533.93000000000006</v>
      </c>
      <c r="M25" s="324">
        <v>534</v>
      </c>
      <c r="N25" s="61"/>
      <c r="O25" s="325" t="s">
        <v>23</v>
      </c>
      <c r="Q25" s="7">
        <f t="shared" si="14"/>
        <v>349.3</v>
      </c>
      <c r="R25" s="7">
        <f t="shared" si="15"/>
        <v>174.65</v>
      </c>
      <c r="S25" s="7">
        <f t="shared" si="16"/>
        <v>69.860000000000014</v>
      </c>
      <c r="T25" s="7">
        <f t="shared" si="17"/>
        <v>104.79000000000002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4144.2975000000133</v>
      </c>
      <c r="AB25" s="32">
        <f>SUM(AA25)</f>
        <v>4144.2975000000133</v>
      </c>
    </row>
    <row r="26" spans="1:28" s="5" customFormat="1" ht="22.95" customHeight="1">
      <c r="A26" s="35">
        <v>24</v>
      </c>
      <c r="B26" s="326">
        <v>243798</v>
      </c>
      <c r="C26" s="72" t="s">
        <v>108</v>
      </c>
      <c r="D26" s="328" t="s">
        <v>2540</v>
      </c>
      <c r="E26" s="68" t="s">
        <v>2541</v>
      </c>
      <c r="F26" s="83" t="s">
        <v>2542</v>
      </c>
      <c r="G26" s="61" t="s">
        <v>2815</v>
      </c>
      <c r="H26" s="73" t="s">
        <v>71</v>
      </c>
      <c r="I26" s="72" t="s">
        <v>2281</v>
      </c>
      <c r="J26" s="24">
        <v>399</v>
      </c>
      <c r="K26" s="100">
        <f t="shared" si="9"/>
        <v>27.930000000000007</v>
      </c>
      <c r="L26" s="100">
        <f t="shared" si="8"/>
        <v>426.93</v>
      </c>
      <c r="M26" s="309">
        <v>427</v>
      </c>
      <c r="N26" s="61"/>
      <c r="O26" s="325" t="s">
        <v>23</v>
      </c>
      <c r="Q26" s="7">
        <f t="shared" si="14"/>
        <v>279.3</v>
      </c>
      <c r="R26" s="7">
        <f t="shared" si="15"/>
        <v>139.65</v>
      </c>
      <c r="S26" s="7">
        <f t="shared" si="16"/>
        <v>55.860000000000014</v>
      </c>
      <c r="T26" s="7">
        <f t="shared" si="17"/>
        <v>83.79000000000002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14076.426000000045</v>
      </c>
      <c r="AB26" s="32">
        <f t="shared" ref="AA26:AB35" si="24">SUM(AA26)</f>
        <v>14076.426000000045</v>
      </c>
    </row>
    <row r="27" spans="1:28" s="5" customFormat="1" ht="22.95" customHeight="1">
      <c r="A27" s="35">
        <v>25</v>
      </c>
      <c r="B27" s="326">
        <v>243800</v>
      </c>
      <c r="C27" s="72" t="s">
        <v>68</v>
      </c>
      <c r="D27" s="328" t="s">
        <v>2875</v>
      </c>
      <c r="E27" s="68" t="s">
        <v>2876</v>
      </c>
      <c r="F27" s="83" t="s">
        <v>2877</v>
      </c>
      <c r="G27" s="61" t="s">
        <v>854</v>
      </c>
      <c r="H27" s="73" t="s">
        <v>71</v>
      </c>
      <c r="I27" s="72" t="s">
        <v>2878</v>
      </c>
      <c r="J27" s="24">
        <v>299</v>
      </c>
      <c r="K27" s="100">
        <f t="shared" si="9"/>
        <v>20.930000000000007</v>
      </c>
      <c r="L27" s="100">
        <f t="shared" si="8"/>
        <v>319.93</v>
      </c>
      <c r="M27" s="24">
        <v>319.93</v>
      </c>
      <c r="N27" s="61"/>
      <c r="O27" s="151" t="s">
        <v>91</v>
      </c>
      <c r="Q27" s="7">
        <f t="shared" si="14"/>
        <v>209.3</v>
      </c>
      <c r="R27" s="7">
        <f t="shared" si="15"/>
        <v>104.65</v>
      </c>
      <c r="S27" s="7">
        <f t="shared" si="16"/>
        <v>41.860000000000014</v>
      </c>
      <c r="T27" s="7">
        <f t="shared" si="17"/>
        <v>62.79000000000002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8794.1175000000112</v>
      </c>
      <c r="AB27" s="32">
        <f t="shared" si="24"/>
        <v>8794.1175000000112</v>
      </c>
    </row>
    <row r="28" spans="1:28" s="5" customFormat="1" ht="22.95" customHeight="1">
      <c r="A28" s="35">
        <v>26</v>
      </c>
      <c r="B28" s="326">
        <v>243800</v>
      </c>
      <c r="C28" s="72" t="s">
        <v>82</v>
      </c>
      <c r="D28" s="328" t="s">
        <v>2879</v>
      </c>
      <c r="E28" s="68" t="s">
        <v>2880</v>
      </c>
      <c r="F28" s="83" t="s">
        <v>2881</v>
      </c>
      <c r="G28" s="61" t="s">
        <v>3038</v>
      </c>
      <c r="H28" s="73" t="s">
        <v>71</v>
      </c>
      <c r="I28" s="72" t="s">
        <v>2281</v>
      </c>
      <c r="J28" s="24">
        <v>399</v>
      </c>
      <c r="K28" s="100">
        <f t="shared" si="9"/>
        <v>27.930000000000007</v>
      </c>
      <c r="L28" s="100">
        <f t="shared" si="8"/>
        <v>426.93</v>
      </c>
      <c r="M28" s="24">
        <v>427</v>
      </c>
      <c r="N28" s="61"/>
      <c r="O28" s="61" t="s">
        <v>1953</v>
      </c>
      <c r="Q28" s="7">
        <f t="shared" si="14"/>
        <v>279.3</v>
      </c>
      <c r="R28" s="7">
        <f t="shared" si="15"/>
        <v>139.65</v>
      </c>
      <c r="S28" s="7">
        <f t="shared" si="16"/>
        <v>55.860000000000014</v>
      </c>
      <c r="T28" s="7">
        <f t="shared" si="17"/>
        <v>83.79000000000002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8186.1675000000123</v>
      </c>
      <c r="AB28" s="32">
        <f t="shared" si="24"/>
        <v>8186.1675000000123</v>
      </c>
    </row>
    <row r="29" spans="1:28" s="5" customFormat="1" ht="22.95" customHeight="1">
      <c r="A29" s="35">
        <v>27</v>
      </c>
      <c r="B29" s="326">
        <v>243800</v>
      </c>
      <c r="C29" s="72" t="s">
        <v>82</v>
      </c>
      <c r="D29" s="328" t="s">
        <v>2882</v>
      </c>
      <c r="E29" s="68" t="s">
        <v>2883</v>
      </c>
      <c r="F29" s="83" t="s">
        <v>2884</v>
      </c>
      <c r="G29" s="61" t="s">
        <v>1963</v>
      </c>
      <c r="H29" s="73" t="s">
        <v>71</v>
      </c>
      <c r="I29" s="72" t="s">
        <v>2281</v>
      </c>
      <c r="J29" s="24">
        <v>399</v>
      </c>
      <c r="K29" s="100">
        <f t="shared" si="9"/>
        <v>27.930000000000007</v>
      </c>
      <c r="L29" s="100">
        <f t="shared" si="8"/>
        <v>426.93</v>
      </c>
      <c r="M29" s="24">
        <v>426.93</v>
      </c>
      <c r="N29" s="61"/>
      <c r="O29" s="151" t="s">
        <v>91</v>
      </c>
      <c r="Q29" s="7">
        <f t="shared" si="14"/>
        <v>279.3</v>
      </c>
      <c r="R29" s="7">
        <f t="shared" si="15"/>
        <v>139.65</v>
      </c>
      <c r="S29" s="7">
        <f t="shared" si="16"/>
        <v>55.860000000000014</v>
      </c>
      <c r="T29" s="7">
        <f t="shared" si="17"/>
        <v>83.79000000000002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1304.3415000000027</v>
      </c>
      <c r="AB29" s="32">
        <f t="shared" si="24"/>
        <v>1304.3415000000027</v>
      </c>
    </row>
    <row r="30" spans="1:28" s="5" customFormat="1" ht="22.95" customHeight="1">
      <c r="A30" s="35">
        <v>28</v>
      </c>
      <c r="B30" s="326">
        <v>243800</v>
      </c>
      <c r="C30" s="72" t="s">
        <v>100</v>
      </c>
      <c r="D30" s="328" t="s">
        <v>2885</v>
      </c>
      <c r="E30" s="68" t="s">
        <v>2886</v>
      </c>
      <c r="F30" s="83" t="s">
        <v>2887</v>
      </c>
      <c r="G30" s="61" t="s">
        <v>103</v>
      </c>
      <c r="H30" s="73" t="s">
        <v>71</v>
      </c>
      <c r="I30" s="72" t="s">
        <v>2888</v>
      </c>
      <c r="J30" s="24">
        <v>399</v>
      </c>
      <c r="K30" s="100">
        <f t="shared" si="9"/>
        <v>27.930000000000007</v>
      </c>
      <c r="L30" s="100">
        <f t="shared" si="8"/>
        <v>426.93</v>
      </c>
      <c r="M30" s="24">
        <v>427</v>
      </c>
      <c r="N30" s="61"/>
      <c r="O30" s="151" t="s">
        <v>23</v>
      </c>
      <c r="Q30" s="7">
        <f t="shared" si="14"/>
        <v>279.3</v>
      </c>
      <c r="R30" s="7">
        <f t="shared" si="15"/>
        <v>139.65</v>
      </c>
      <c r="S30" s="7">
        <f t="shared" si="16"/>
        <v>55.860000000000014</v>
      </c>
      <c r="T30" s="7">
        <f t="shared" si="17"/>
        <v>83.79000000000002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16168.320000000011</v>
      </c>
      <c r="AB30" s="32">
        <f t="shared" si="24"/>
        <v>16168.320000000011</v>
      </c>
    </row>
    <row r="31" spans="1:28" s="5" customFormat="1" ht="22.95" customHeight="1">
      <c r="A31" s="35">
        <v>29</v>
      </c>
      <c r="B31" s="326">
        <v>243800</v>
      </c>
      <c r="C31" s="72" t="s">
        <v>100</v>
      </c>
      <c r="D31" s="328" t="s">
        <v>2889</v>
      </c>
      <c r="E31" s="68" t="s">
        <v>2890</v>
      </c>
      <c r="F31" s="83" t="s">
        <v>2891</v>
      </c>
      <c r="G31" s="61" t="s">
        <v>103</v>
      </c>
      <c r="H31" s="73" t="s">
        <v>71</v>
      </c>
      <c r="I31" s="72" t="s">
        <v>2281</v>
      </c>
      <c r="J31" s="24">
        <v>299</v>
      </c>
      <c r="K31" s="100">
        <f t="shared" si="9"/>
        <v>20.930000000000007</v>
      </c>
      <c r="L31" s="100">
        <f t="shared" si="8"/>
        <v>319.93</v>
      </c>
      <c r="M31" s="24">
        <v>319.93</v>
      </c>
      <c r="N31" s="61"/>
      <c r="O31" s="151" t="s">
        <v>91</v>
      </c>
      <c r="Q31" s="7">
        <f t="shared" si="14"/>
        <v>209.3</v>
      </c>
      <c r="R31" s="7">
        <f t="shared" si="15"/>
        <v>104.65</v>
      </c>
      <c r="S31" s="7">
        <f t="shared" si="16"/>
        <v>41.860000000000014</v>
      </c>
      <c r="T31" s="7">
        <f t="shared" si="17"/>
        <v>62.79000000000002</v>
      </c>
      <c r="V31" s="30">
        <v>7</v>
      </c>
      <c r="W31" s="25" t="s">
        <v>19</v>
      </c>
      <c r="X31" s="251" t="s">
        <v>46</v>
      </c>
      <c r="Y31" s="35" t="s">
        <v>47</v>
      </c>
      <c r="Z31" s="35" t="s">
        <v>38</v>
      </c>
      <c r="AA31" s="32">
        <f t="shared" si="24"/>
        <v>0</v>
      </c>
      <c r="AB31" s="32">
        <f t="shared" si="24"/>
        <v>0</v>
      </c>
    </row>
    <row r="32" spans="1:28" s="5" customFormat="1" ht="22.95" customHeight="1">
      <c r="A32" s="35">
        <v>30</v>
      </c>
      <c r="B32" s="326">
        <v>243800</v>
      </c>
      <c r="C32" s="72" t="s">
        <v>100</v>
      </c>
      <c r="D32" s="328" t="s">
        <v>2892</v>
      </c>
      <c r="E32" s="68" t="s">
        <v>2893</v>
      </c>
      <c r="F32" s="83" t="s">
        <v>2894</v>
      </c>
      <c r="G32" s="61" t="s">
        <v>103</v>
      </c>
      <c r="H32" s="73" t="s">
        <v>71</v>
      </c>
      <c r="I32" s="72" t="s">
        <v>99</v>
      </c>
      <c r="J32" s="24">
        <v>399</v>
      </c>
      <c r="K32" s="100">
        <f t="shared" si="9"/>
        <v>27.930000000000007</v>
      </c>
      <c r="L32" s="100">
        <f t="shared" si="8"/>
        <v>426.93</v>
      </c>
      <c r="M32" s="24">
        <v>426.93</v>
      </c>
      <c r="N32" s="61"/>
      <c r="O32" s="151" t="s">
        <v>91</v>
      </c>
      <c r="Q32" s="7">
        <f t="shared" si="14"/>
        <v>279.3</v>
      </c>
      <c r="R32" s="7">
        <f t="shared" si="15"/>
        <v>139.65</v>
      </c>
      <c r="S32" s="7">
        <f t="shared" si="16"/>
        <v>55.860000000000014</v>
      </c>
      <c r="T32" s="7">
        <f t="shared" si="17"/>
        <v>83.79000000000002</v>
      </c>
      <c r="V32" s="30">
        <v>8</v>
      </c>
      <c r="W32" s="13" t="s">
        <v>52</v>
      </c>
      <c r="X32" s="252" t="s">
        <v>1966</v>
      </c>
      <c r="Y32" s="35" t="s">
        <v>54</v>
      </c>
      <c r="Z32" s="35" t="s">
        <v>38</v>
      </c>
      <c r="AA32" s="32">
        <f t="shared" si="24"/>
        <v>0</v>
      </c>
      <c r="AB32" s="32">
        <f t="shared" si="24"/>
        <v>0</v>
      </c>
    </row>
    <row r="33" spans="1:28" s="5" customFormat="1" ht="22.95" customHeight="1">
      <c r="A33" s="35">
        <v>31</v>
      </c>
      <c r="B33" s="326">
        <v>243800</v>
      </c>
      <c r="C33" s="72" t="s">
        <v>100</v>
      </c>
      <c r="D33" s="328" t="s">
        <v>2895</v>
      </c>
      <c r="E33" s="68" t="s">
        <v>2896</v>
      </c>
      <c r="F33" s="83" t="s">
        <v>2897</v>
      </c>
      <c r="G33" s="61" t="s">
        <v>103</v>
      </c>
      <c r="H33" s="73" t="s">
        <v>71</v>
      </c>
      <c r="I33" s="72" t="s">
        <v>2281</v>
      </c>
      <c r="J33" s="24">
        <v>299</v>
      </c>
      <c r="K33" s="100">
        <f t="shared" si="9"/>
        <v>20.930000000000007</v>
      </c>
      <c r="L33" s="100">
        <f t="shared" si="8"/>
        <v>319.93</v>
      </c>
      <c r="M33" s="24">
        <v>319.93</v>
      </c>
      <c r="N33" s="61"/>
      <c r="O33" s="151" t="s">
        <v>91</v>
      </c>
      <c r="Q33" s="7">
        <f t="shared" si="14"/>
        <v>209.3</v>
      </c>
      <c r="R33" s="7">
        <f t="shared" si="15"/>
        <v>104.65</v>
      </c>
      <c r="S33" s="7">
        <f t="shared" si="16"/>
        <v>41.860000000000014</v>
      </c>
      <c r="T33" s="7">
        <f t="shared" si="17"/>
        <v>62.79000000000002</v>
      </c>
      <c r="V33" s="30">
        <v>9</v>
      </c>
      <c r="W33" s="25" t="s">
        <v>1953</v>
      </c>
      <c r="X33" s="252" t="s">
        <v>1967</v>
      </c>
      <c r="Y33" s="35" t="s">
        <v>1968</v>
      </c>
      <c r="Z33" s="35" t="s">
        <v>38</v>
      </c>
      <c r="AA33" s="32">
        <f>SUM(X20)</f>
        <v>1466.4299999999998</v>
      </c>
      <c r="AB33" s="32">
        <f t="shared" si="24"/>
        <v>1466.4299999999998</v>
      </c>
    </row>
    <row r="34" spans="1:28" s="5" customFormat="1" ht="22.95" customHeight="1">
      <c r="A34" s="35">
        <v>32</v>
      </c>
      <c r="B34" s="326">
        <v>243800</v>
      </c>
      <c r="C34" s="72" t="s">
        <v>100</v>
      </c>
      <c r="D34" s="328" t="s">
        <v>2898</v>
      </c>
      <c r="E34" s="68" t="s">
        <v>2899</v>
      </c>
      <c r="F34" s="83" t="s">
        <v>2900</v>
      </c>
      <c r="G34" s="61" t="s">
        <v>103</v>
      </c>
      <c r="H34" s="73" t="s">
        <v>71</v>
      </c>
      <c r="I34" s="72" t="s">
        <v>2273</v>
      </c>
      <c r="J34" s="24">
        <v>499</v>
      </c>
      <c r="K34" s="100">
        <f t="shared" si="9"/>
        <v>34.930000000000064</v>
      </c>
      <c r="L34" s="100">
        <f t="shared" si="8"/>
        <v>533.93000000000006</v>
      </c>
      <c r="M34" s="24">
        <v>533.92999999999995</v>
      </c>
      <c r="N34" s="61"/>
      <c r="O34" s="151" t="s">
        <v>91</v>
      </c>
      <c r="Q34" s="7">
        <f t="shared" si="14"/>
        <v>349.3</v>
      </c>
      <c r="R34" s="7">
        <f t="shared" si="15"/>
        <v>174.65</v>
      </c>
      <c r="S34" s="7">
        <f t="shared" si="16"/>
        <v>69.860000000000014</v>
      </c>
      <c r="T34" s="7">
        <f t="shared" si="17"/>
        <v>104.79000000000002</v>
      </c>
      <c r="V34" s="30">
        <v>10</v>
      </c>
      <c r="W34" s="252" t="s">
        <v>1965</v>
      </c>
      <c r="X34" s="252" t="s">
        <v>1969</v>
      </c>
      <c r="Y34" s="35" t="s">
        <v>1970</v>
      </c>
      <c r="Z34" s="35" t="s">
        <v>38</v>
      </c>
      <c r="AA34" s="32">
        <f t="shared" si="24"/>
        <v>0</v>
      </c>
      <c r="AB34" s="32">
        <f t="shared" si="24"/>
        <v>0</v>
      </c>
    </row>
    <row r="35" spans="1:28" s="5" customFormat="1" ht="22.95" customHeight="1" thickBot="1">
      <c r="A35" s="35">
        <v>33</v>
      </c>
      <c r="B35" s="326">
        <v>243800</v>
      </c>
      <c r="C35" s="72" t="s">
        <v>100</v>
      </c>
      <c r="D35" s="328" t="s">
        <v>2901</v>
      </c>
      <c r="E35" s="68" t="s">
        <v>2902</v>
      </c>
      <c r="F35" s="83" t="s">
        <v>2903</v>
      </c>
      <c r="G35" s="61" t="s">
        <v>103</v>
      </c>
      <c r="H35" s="73" t="s">
        <v>71</v>
      </c>
      <c r="I35" s="72" t="s">
        <v>2281</v>
      </c>
      <c r="J35" s="24">
        <v>299</v>
      </c>
      <c r="K35" s="100">
        <f t="shared" si="9"/>
        <v>20.930000000000007</v>
      </c>
      <c r="L35" s="100">
        <f t="shared" si="8"/>
        <v>319.93</v>
      </c>
      <c r="M35" s="24">
        <v>319.93</v>
      </c>
      <c r="N35" s="61"/>
      <c r="O35" s="151" t="s">
        <v>2817</v>
      </c>
      <c r="Q35" s="7">
        <f t="shared" si="14"/>
        <v>209.3</v>
      </c>
      <c r="R35" s="7">
        <f t="shared" si="15"/>
        <v>104.65</v>
      </c>
      <c r="S35" s="7">
        <f t="shared" si="16"/>
        <v>41.860000000000014</v>
      </c>
      <c r="T35" s="7">
        <f t="shared" si="17"/>
        <v>62.79000000000002</v>
      </c>
      <c r="V35" s="19"/>
      <c r="W35" s="19"/>
      <c r="X35" s="19"/>
      <c r="Y35" s="19"/>
      <c r="Z35" s="19"/>
      <c r="AA35" s="247">
        <f>SUM(AA25:AA34)</f>
        <v>54140.1000000001</v>
      </c>
      <c r="AB35" s="247">
        <f t="shared" si="24"/>
        <v>54140.1000000001</v>
      </c>
    </row>
    <row r="36" spans="1:28" s="5" customFormat="1" ht="22.95" customHeight="1" thickTop="1">
      <c r="A36" s="35">
        <v>34</v>
      </c>
      <c r="B36" s="326">
        <v>243800</v>
      </c>
      <c r="C36" s="68" t="s">
        <v>73</v>
      </c>
      <c r="D36" s="329" t="s">
        <v>3064</v>
      </c>
      <c r="E36" s="68" t="s">
        <v>3065</v>
      </c>
      <c r="F36" s="73" t="s">
        <v>3066</v>
      </c>
      <c r="G36" s="329" t="s">
        <v>3037</v>
      </c>
      <c r="H36" s="83" t="s">
        <v>71</v>
      </c>
      <c r="I36" s="68" t="s">
        <v>81</v>
      </c>
      <c r="J36" s="330">
        <v>399</v>
      </c>
      <c r="K36" s="255">
        <f t="shared" si="9"/>
        <v>27.930000000000007</v>
      </c>
      <c r="L36" s="255">
        <f t="shared" si="8"/>
        <v>426.93</v>
      </c>
      <c r="M36" s="330">
        <v>426.93</v>
      </c>
      <c r="N36" s="61"/>
      <c r="O36" s="151" t="s">
        <v>23</v>
      </c>
      <c r="Q36" s="7">
        <f t="shared" si="14"/>
        <v>279.3</v>
      </c>
      <c r="R36" s="7">
        <f t="shared" si="15"/>
        <v>139.65</v>
      </c>
      <c r="S36" s="7">
        <f t="shared" si="16"/>
        <v>55.860000000000014</v>
      </c>
      <c r="T36" s="7">
        <f t="shared" si="17"/>
        <v>83.79000000000002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5">
        <v>35</v>
      </c>
      <c r="B37" s="326">
        <v>243801</v>
      </c>
      <c r="C37" s="72" t="s">
        <v>68</v>
      </c>
      <c r="D37" s="328" t="s">
        <v>2904</v>
      </c>
      <c r="E37" s="68" t="s">
        <v>2905</v>
      </c>
      <c r="F37" s="83" t="s">
        <v>2906</v>
      </c>
      <c r="G37" s="68" t="s">
        <v>840</v>
      </c>
      <c r="H37" s="73" t="s">
        <v>86</v>
      </c>
      <c r="I37" s="72" t="s">
        <v>2907</v>
      </c>
      <c r="J37" s="24">
        <v>399</v>
      </c>
      <c r="K37" s="100">
        <f t="shared" si="9"/>
        <v>27.930000000000007</v>
      </c>
      <c r="L37" s="100">
        <f t="shared" si="8"/>
        <v>426.93</v>
      </c>
      <c r="M37" s="24">
        <v>427</v>
      </c>
      <c r="N37" s="61"/>
      <c r="O37" s="151" t="s">
        <v>91</v>
      </c>
      <c r="Q37" s="7">
        <f t="shared" si="14"/>
        <v>279.3</v>
      </c>
      <c r="R37" s="7">
        <f t="shared" si="15"/>
        <v>139.65</v>
      </c>
      <c r="S37" s="7">
        <f t="shared" si="16"/>
        <v>55.860000000000014</v>
      </c>
      <c r="T37" s="7">
        <f t="shared" si="17"/>
        <v>83.79000000000002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5">
        <v>36</v>
      </c>
      <c r="B38" s="326">
        <v>243801</v>
      </c>
      <c r="C38" s="72" t="s">
        <v>82</v>
      </c>
      <c r="D38" s="328" t="s">
        <v>2908</v>
      </c>
      <c r="E38" s="68" t="s">
        <v>2909</v>
      </c>
      <c r="F38" s="83" t="s">
        <v>2910</v>
      </c>
      <c r="G38" s="61" t="s">
        <v>85</v>
      </c>
      <c r="H38" s="73" t="s">
        <v>86</v>
      </c>
      <c r="I38" s="72" t="s">
        <v>2907</v>
      </c>
      <c r="J38" s="24">
        <v>399</v>
      </c>
      <c r="K38" s="100">
        <f t="shared" si="9"/>
        <v>27.930000000000007</v>
      </c>
      <c r="L38" s="100">
        <f t="shared" si="8"/>
        <v>426.93</v>
      </c>
      <c r="M38" s="24">
        <v>427</v>
      </c>
      <c r="N38" s="61"/>
      <c r="O38" s="61" t="s">
        <v>1953</v>
      </c>
      <c r="Q38" s="7">
        <f t="shared" si="14"/>
        <v>279.3</v>
      </c>
      <c r="R38" s="7">
        <f t="shared" si="15"/>
        <v>139.65</v>
      </c>
      <c r="S38" s="7">
        <f t="shared" si="16"/>
        <v>55.860000000000014</v>
      </c>
      <c r="T38" s="7">
        <f t="shared" si="17"/>
        <v>83.79000000000002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5">
        <v>37</v>
      </c>
      <c r="B39" s="326">
        <v>243801</v>
      </c>
      <c r="C39" s="72" t="s">
        <v>82</v>
      </c>
      <c r="D39" s="328" t="s">
        <v>2911</v>
      </c>
      <c r="E39" s="68" t="s">
        <v>2912</v>
      </c>
      <c r="F39" s="73" t="s">
        <v>2913</v>
      </c>
      <c r="G39" s="61" t="s">
        <v>2149</v>
      </c>
      <c r="H39" s="73" t="s">
        <v>71</v>
      </c>
      <c r="I39" s="72" t="s">
        <v>482</v>
      </c>
      <c r="J39" s="24">
        <v>399</v>
      </c>
      <c r="K39" s="100">
        <f t="shared" si="9"/>
        <v>27.930000000000007</v>
      </c>
      <c r="L39" s="100">
        <f t="shared" si="8"/>
        <v>426.93</v>
      </c>
      <c r="M39" s="24">
        <v>426.93</v>
      </c>
      <c r="N39" s="61"/>
      <c r="O39" s="151" t="s">
        <v>91</v>
      </c>
      <c r="Q39" s="7">
        <f t="shared" si="14"/>
        <v>279.3</v>
      </c>
      <c r="R39" s="7">
        <f t="shared" si="15"/>
        <v>139.65</v>
      </c>
      <c r="S39" s="7">
        <f t="shared" si="16"/>
        <v>55.860000000000014</v>
      </c>
      <c r="T39" s="7">
        <f t="shared" si="17"/>
        <v>83.79000000000002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5">
        <v>38</v>
      </c>
      <c r="B40" s="326">
        <v>243801</v>
      </c>
      <c r="C40" s="72" t="s">
        <v>73</v>
      </c>
      <c r="D40" s="328" t="s">
        <v>2914</v>
      </c>
      <c r="E40" s="68" t="s">
        <v>2915</v>
      </c>
      <c r="F40" s="73" t="s">
        <v>2916</v>
      </c>
      <c r="G40" s="61" t="s">
        <v>834</v>
      </c>
      <c r="H40" s="73" t="s">
        <v>86</v>
      </c>
      <c r="I40" s="72" t="s">
        <v>2907</v>
      </c>
      <c r="J40" s="24">
        <v>399</v>
      </c>
      <c r="K40" s="100">
        <f t="shared" si="9"/>
        <v>27.930000000000007</v>
      </c>
      <c r="L40" s="100">
        <f t="shared" si="8"/>
        <v>426.93</v>
      </c>
      <c r="M40" s="24">
        <v>426.93</v>
      </c>
      <c r="N40" s="61"/>
      <c r="O40" s="151" t="s">
        <v>2817</v>
      </c>
      <c r="Q40" s="7">
        <f t="shared" si="14"/>
        <v>279.3</v>
      </c>
      <c r="R40" s="7">
        <f t="shared" si="15"/>
        <v>139.65</v>
      </c>
      <c r="S40" s="7">
        <f t="shared" si="16"/>
        <v>55.860000000000014</v>
      </c>
      <c r="T40" s="7">
        <f t="shared" si="17"/>
        <v>83.79000000000002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5">
        <v>39</v>
      </c>
      <c r="B41" s="326">
        <v>243801</v>
      </c>
      <c r="C41" s="72" t="s">
        <v>100</v>
      </c>
      <c r="D41" s="328" t="s">
        <v>2917</v>
      </c>
      <c r="E41" s="68" t="s">
        <v>2918</v>
      </c>
      <c r="F41" s="73" t="s">
        <v>2919</v>
      </c>
      <c r="G41" s="61" t="s">
        <v>103</v>
      </c>
      <c r="H41" s="73" t="s">
        <v>71</v>
      </c>
      <c r="I41" s="72" t="s">
        <v>2171</v>
      </c>
      <c r="J41" s="24">
        <v>599</v>
      </c>
      <c r="K41" s="100">
        <f t="shared" si="9"/>
        <v>41.930000000000064</v>
      </c>
      <c r="L41" s="100">
        <f t="shared" si="8"/>
        <v>640.93000000000006</v>
      </c>
      <c r="M41" s="24">
        <v>640.92999999999995</v>
      </c>
      <c r="N41" s="61"/>
      <c r="O41" s="151" t="s">
        <v>2817</v>
      </c>
      <c r="Q41" s="7">
        <f t="shared" si="14"/>
        <v>419.3</v>
      </c>
      <c r="R41" s="7">
        <f t="shared" si="15"/>
        <v>209.65</v>
      </c>
      <c r="S41" s="7">
        <f t="shared" si="16"/>
        <v>83.860000000000014</v>
      </c>
      <c r="T41" s="7">
        <f t="shared" si="17"/>
        <v>125.79000000000002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5">
        <v>40</v>
      </c>
      <c r="B42" s="326">
        <v>243801</v>
      </c>
      <c r="C42" s="72" t="s">
        <v>100</v>
      </c>
      <c r="D42" s="328" t="s">
        <v>2920</v>
      </c>
      <c r="E42" s="68" t="s">
        <v>2921</v>
      </c>
      <c r="F42" s="73" t="s">
        <v>2922</v>
      </c>
      <c r="G42" s="61" t="s">
        <v>103</v>
      </c>
      <c r="H42" s="73" t="s">
        <v>71</v>
      </c>
      <c r="I42" s="72" t="s">
        <v>2281</v>
      </c>
      <c r="J42" s="24">
        <v>299</v>
      </c>
      <c r="K42" s="100">
        <f t="shared" si="9"/>
        <v>20.930000000000007</v>
      </c>
      <c r="L42" s="100">
        <f t="shared" si="8"/>
        <v>319.93</v>
      </c>
      <c r="M42" s="24">
        <v>319.93</v>
      </c>
      <c r="N42" s="61"/>
      <c r="O42" s="151" t="s">
        <v>2817</v>
      </c>
      <c r="Q42" s="7">
        <f t="shared" si="14"/>
        <v>209.3</v>
      </c>
      <c r="R42" s="7">
        <f t="shared" si="15"/>
        <v>104.65</v>
      </c>
      <c r="S42" s="7">
        <f t="shared" si="16"/>
        <v>41.860000000000014</v>
      </c>
      <c r="T42" s="7">
        <f t="shared" si="17"/>
        <v>62.79000000000002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5">
        <v>41</v>
      </c>
      <c r="B43" s="326">
        <v>243801</v>
      </c>
      <c r="C43" s="72" t="s">
        <v>100</v>
      </c>
      <c r="D43" s="328" t="s">
        <v>2923</v>
      </c>
      <c r="E43" s="68" t="s">
        <v>2924</v>
      </c>
      <c r="F43" s="73" t="s">
        <v>2925</v>
      </c>
      <c r="G43" s="61" t="s">
        <v>103</v>
      </c>
      <c r="H43" s="73" t="s">
        <v>71</v>
      </c>
      <c r="I43" s="72" t="s">
        <v>2281</v>
      </c>
      <c r="J43" s="24">
        <v>299</v>
      </c>
      <c r="K43" s="100">
        <f t="shared" si="9"/>
        <v>20.930000000000007</v>
      </c>
      <c r="L43" s="100">
        <f t="shared" si="8"/>
        <v>319.93</v>
      </c>
      <c r="M43" s="24">
        <v>319.93</v>
      </c>
      <c r="N43" s="61"/>
      <c r="O43" s="151" t="s">
        <v>23</v>
      </c>
      <c r="Q43" s="7">
        <f t="shared" si="14"/>
        <v>209.3</v>
      </c>
      <c r="R43" s="7">
        <f t="shared" si="15"/>
        <v>104.65</v>
      </c>
      <c r="S43" s="7">
        <f t="shared" si="16"/>
        <v>41.860000000000014</v>
      </c>
      <c r="T43" s="7">
        <f t="shared" si="17"/>
        <v>62.79000000000002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5">
        <v>42</v>
      </c>
      <c r="B44" s="326">
        <v>243801</v>
      </c>
      <c r="C44" s="72" t="s">
        <v>100</v>
      </c>
      <c r="D44" s="328" t="s">
        <v>2926</v>
      </c>
      <c r="E44" s="68" t="s">
        <v>2927</v>
      </c>
      <c r="F44" s="73" t="s">
        <v>2928</v>
      </c>
      <c r="G44" s="61" t="s">
        <v>103</v>
      </c>
      <c r="H44" s="73" t="s">
        <v>71</v>
      </c>
      <c r="I44" s="72" t="s">
        <v>2171</v>
      </c>
      <c r="J44" s="24">
        <v>599</v>
      </c>
      <c r="K44" s="100">
        <f t="shared" si="9"/>
        <v>41.930000000000064</v>
      </c>
      <c r="L44" s="100">
        <f t="shared" si="8"/>
        <v>640.93000000000006</v>
      </c>
      <c r="M44" s="24">
        <v>640.92999999999995</v>
      </c>
      <c r="N44" s="61"/>
      <c r="O44" s="151" t="s">
        <v>2817</v>
      </c>
      <c r="Q44" s="7">
        <f t="shared" si="14"/>
        <v>419.3</v>
      </c>
      <c r="R44" s="7">
        <f t="shared" si="15"/>
        <v>209.65</v>
      </c>
      <c r="S44" s="7">
        <f t="shared" si="16"/>
        <v>83.860000000000014</v>
      </c>
      <c r="T44" s="7">
        <f t="shared" si="17"/>
        <v>125.79000000000002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5">
        <v>43</v>
      </c>
      <c r="B45" s="326">
        <v>243801</v>
      </c>
      <c r="C45" s="72" t="s">
        <v>100</v>
      </c>
      <c r="D45" s="328" t="s">
        <v>2929</v>
      </c>
      <c r="E45" s="68" t="s">
        <v>2930</v>
      </c>
      <c r="F45" s="73" t="s">
        <v>2931</v>
      </c>
      <c r="G45" s="61" t="s">
        <v>103</v>
      </c>
      <c r="H45" s="73" t="s">
        <v>71</v>
      </c>
      <c r="I45" s="72" t="s">
        <v>99</v>
      </c>
      <c r="J45" s="24">
        <v>399</v>
      </c>
      <c r="K45" s="100">
        <f t="shared" si="9"/>
        <v>27.930000000000007</v>
      </c>
      <c r="L45" s="100">
        <f t="shared" si="8"/>
        <v>426.93</v>
      </c>
      <c r="M45" s="24">
        <v>426.93</v>
      </c>
      <c r="N45" s="61"/>
      <c r="O45" s="151" t="s">
        <v>23</v>
      </c>
      <c r="Q45" s="7">
        <f t="shared" si="14"/>
        <v>279.3</v>
      </c>
      <c r="R45" s="7">
        <f t="shared" si="15"/>
        <v>139.65</v>
      </c>
      <c r="S45" s="7">
        <f t="shared" si="16"/>
        <v>55.860000000000014</v>
      </c>
      <c r="T45" s="7">
        <f t="shared" si="17"/>
        <v>83.79000000000002</v>
      </c>
      <c r="V45" s="19"/>
      <c r="W45" s="19"/>
      <c r="X45" s="19"/>
      <c r="Y45" s="19"/>
      <c r="Z45" s="19"/>
      <c r="AA45" s="19"/>
      <c r="AB45" s="19"/>
    </row>
    <row r="46" spans="1:28" s="5" customFormat="1" ht="22.95" customHeight="1">
      <c r="A46" s="35">
        <v>44</v>
      </c>
      <c r="B46" s="326">
        <v>243801</v>
      </c>
      <c r="C46" s="72" t="s">
        <v>100</v>
      </c>
      <c r="D46" s="328" t="s">
        <v>2932</v>
      </c>
      <c r="E46" s="68" t="s">
        <v>2933</v>
      </c>
      <c r="F46" s="73" t="s">
        <v>2934</v>
      </c>
      <c r="G46" s="61" t="s">
        <v>103</v>
      </c>
      <c r="H46" s="73" t="s">
        <v>71</v>
      </c>
      <c r="I46" s="72" t="s">
        <v>99</v>
      </c>
      <c r="J46" s="24">
        <v>399</v>
      </c>
      <c r="K46" s="100">
        <f t="shared" si="9"/>
        <v>27.930000000000007</v>
      </c>
      <c r="L46" s="100">
        <f t="shared" si="8"/>
        <v>426.93</v>
      </c>
      <c r="M46" s="24">
        <v>426.93</v>
      </c>
      <c r="N46" s="61"/>
      <c r="O46" s="151" t="s">
        <v>91</v>
      </c>
      <c r="Q46" s="7">
        <f t="shared" si="14"/>
        <v>279.3</v>
      </c>
      <c r="R46" s="7">
        <f t="shared" si="15"/>
        <v>139.65</v>
      </c>
      <c r="S46" s="7">
        <f t="shared" si="16"/>
        <v>55.860000000000014</v>
      </c>
      <c r="T46" s="7">
        <f t="shared" si="17"/>
        <v>83.79000000000002</v>
      </c>
      <c r="V46" s="19"/>
      <c r="W46" s="19"/>
      <c r="X46" s="19"/>
      <c r="Y46" s="19"/>
      <c r="Z46" s="19"/>
      <c r="AA46" s="95"/>
      <c r="AB46" s="95"/>
    </row>
    <row r="47" spans="1:28" s="5" customFormat="1" ht="22.95" customHeight="1">
      <c r="A47" s="35">
        <v>45</v>
      </c>
      <c r="B47" s="326">
        <v>243801</v>
      </c>
      <c r="C47" s="72" t="s">
        <v>100</v>
      </c>
      <c r="D47" s="328" t="s">
        <v>2935</v>
      </c>
      <c r="E47" s="68" t="s">
        <v>2936</v>
      </c>
      <c r="F47" s="83" t="s">
        <v>2937</v>
      </c>
      <c r="G47" s="61" t="s">
        <v>103</v>
      </c>
      <c r="H47" s="73" t="s">
        <v>71</v>
      </c>
      <c r="I47" s="72" t="s">
        <v>2281</v>
      </c>
      <c r="J47" s="24">
        <v>299</v>
      </c>
      <c r="K47" s="100">
        <f t="shared" si="9"/>
        <v>20.930000000000007</v>
      </c>
      <c r="L47" s="100">
        <f t="shared" si="8"/>
        <v>319.93</v>
      </c>
      <c r="M47" s="24">
        <v>319.93</v>
      </c>
      <c r="N47" s="61"/>
      <c r="O47" s="151" t="s">
        <v>23</v>
      </c>
      <c r="Q47" s="7">
        <f t="shared" si="14"/>
        <v>209.3</v>
      </c>
      <c r="R47" s="7">
        <f t="shared" si="15"/>
        <v>104.65</v>
      </c>
      <c r="S47" s="7">
        <f t="shared" si="16"/>
        <v>41.860000000000014</v>
      </c>
      <c r="T47" s="7">
        <f t="shared" si="17"/>
        <v>62.79000000000002</v>
      </c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5">
        <v>46</v>
      </c>
      <c r="B48" s="326">
        <v>243801</v>
      </c>
      <c r="C48" s="72" t="s">
        <v>100</v>
      </c>
      <c r="D48" s="328" t="s">
        <v>2938</v>
      </c>
      <c r="E48" s="68" t="s">
        <v>2939</v>
      </c>
      <c r="F48" s="83" t="s">
        <v>2940</v>
      </c>
      <c r="G48" s="61" t="s">
        <v>103</v>
      </c>
      <c r="H48" s="73" t="s">
        <v>71</v>
      </c>
      <c r="I48" s="72" t="s">
        <v>99</v>
      </c>
      <c r="J48" s="24">
        <v>399</v>
      </c>
      <c r="K48" s="100">
        <f t="shared" si="9"/>
        <v>27.930000000000007</v>
      </c>
      <c r="L48" s="100">
        <f t="shared" si="8"/>
        <v>426.93</v>
      </c>
      <c r="M48" s="24">
        <v>426.93</v>
      </c>
      <c r="N48" s="61"/>
      <c r="O48" s="151" t="s">
        <v>2817</v>
      </c>
      <c r="Q48" s="7">
        <f t="shared" si="14"/>
        <v>279.3</v>
      </c>
      <c r="R48" s="7">
        <f t="shared" si="15"/>
        <v>139.65</v>
      </c>
      <c r="S48" s="7">
        <f t="shared" si="16"/>
        <v>55.860000000000014</v>
      </c>
      <c r="T48" s="7">
        <f t="shared" si="17"/>
        <v>83.79000000000002</v>
      </c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5">
        <v>47</v>
      </c>
      <c r="B49" s="326">
        <v>243801</v>
      </c>
      <c r="C49" s="68" t="s">
        <v>73</v>
      </c>
      <c r="D49" s="329" t="s">
        <v>3067</v>
      </c>
      <c r="E49" s="68" t="s">
        <v>3068</v>
      </c>
      <c r="F49" s="73" t="s">
        <v>3069</v>
      </c>
      <c r="G49" s="329" t="s">
        <v>3037</v>
      </c>
      <c r="H49" s="83" t="s">
        <v>71</v>
      </c>
      <c r="I49" s="68" t="s">
        <v>81</v>
      </c>
      <c r="J49" s="330">
        <v>399</v>
      </c>
      <c r="K49" s="255">
        <f t="shared" si="9"/>
        <v>27.930000000000007</v>
      </c>
      <c r="L49" s="255">
        <f t="shared" si="8"/>
        <v>426.93</v>
      </c>
      <c r="M49" s="330">
        <v>426.93</v>
      </c>
      <c r="N49" s="61"/>
      <c r="O49" s="151" t="s">
        <v>23</v>
      </c>
      <c r="Q49" s="7">
        <f t="shared" si="14"/>
        <v>279.3</v>
      </c>
      <c r="R49" s="7">
        <f t="shared" si="15"/>
        <v>139.65</v>
      </c>
      <c r="S49" s="7">
        <f t="shared" si="16"/>
        <v>55.860000000000014</v>
      </c>
      <c r="T49" s="7">
        <f t="shared" si="17"/>
        <v>83.79000000000002</v>
      </c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5">
        <v>48</v>
      </c>
      <c r="B50" s="326">
        <v>243802</v>
      </c>
      <c r="C50" s="72" t="s">
        <v>73</v>
      </c>
      <c r="D50" s="328" t="s">
        <v>2941</v>
      </c>
      <c r="E50" s="68" t="s">
        <v>2942</v>
      </c>
      <c r="F50" s="83" t="s">
        <v>2943</v>
      </c>
      <c r="G50" s="61" t="s">
        <v>2827</v>
      </c>
      <c r="H50" s="73" t="s">
        <v>71</v>
      </c>
      <c r="I50" s="72" t="s">
        <v>81</v>
      </c>
      <c r="J50" s="24">
        <v>399</v>
      </c>
      <c r="K50" s="100">
        <f t="shared" si="9"/>
        <v>27.930000000000007</v>
      </c>
      <c r="L50" s="100">
        <f t="shared" si="8"/>
        <v>426.93</v>
      </c>
      <c r="M50" s="24">
        <v>426.93</v>
      </c>
      <c r="N50" s="61"/>
      <c r="O50" s="151" t="s">
        <v>23</v>
      </c>
      <c r="Q50" s="7">
        <f t="shared" si="14"/>
        <v>279.3</v>
      </c>
      <c r="R50" s="7">
        <f t="shared" si="15"/>
        <v>139.65</v>
      </c>
      <c r="S50" s="7">
        <f t="shared" si="16"/>
        <v>55.860000000000014</v>
      </c>
      <c r="T50" s="7">
        <f t="shared" si="17"/>
        <v>83.79000000000002</v>
      </c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5">
        <v>49</v>
      </c>
      <c r="B51" s="326">
        <v>243802</v>
      </c>
      <c r="C51" s="72" t="s">
        <v>100</v>
      </c>
      <c r="D51" s="328" t="s">
        <v>2944</v>
      </c>
      <c r="E51" s="68" t="s">
        <v>2945</v>
      </c>
      <c r="F51" s="83" t="s">
        <v>2946</v>
      </c>
      <c r="G51" s="61" t="s">
        <v>103</v>
      </c>
      <c r="H51" s="73" t="s">
        <v>71</v>
      </c>
      <c r="I51" s="72" t="s">
        <v>2281</v>
      </c>
      <c r="J51" s="24">
        <v>299</v>
      </c>
      <c r="K51" s="100">
        <f t="shared" si="9"/>
        <v>20.930000000000007</v>
      </c>
      <c r="L51" s="100">
        <f t="shared" si="8"/>
        <v>319.93</v>
      </c>
      <c r="M51" s="24">
        <v>319.93</v>
      </c>
      <c r="N51" s="61"/>
      <c r="O51" s="151" t="s">
        <v>23</v>
      </c>
      <c r="Q51" s="7">
        <f t="shared" si="14"/>
        <v>209.3</v>
      </c>
      <c r="R51" s="7">
        <f t="shared" si="15"/>
        <v>104.65</v>
      </c>
      <c r="S51" s="7">
        <f t="shared" si="16"/>
        <v>41.860000000000014</v>
      </c>
      <c r="T51" s="7">
        <f t="shared" si="17"/>
        <v>62.79000000000002</v>
      </c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5">
        <v>50</v>
      </c>
      <c r="B52" s="326">
        <v>243802</v>
      </c>
      <c r="C52" s="72" t="s">
        <v>100</v>
      </c>
      <c r="D52" s="328" t="s">
        <v>2947</v>
      </c>
      <c r="E52" s="68" t="s">
        <v>2948</v>
      </c>
      <c r="F52" s="83" t="s">
        <v>2949</v>
      </c>
      <c r="G52" s="61" t="s">
        <v>103</v>
      </c>
      <c r="H52" s="73" t="s">
        <v>71</v>
      </c>
      <c r="I52" s="72" t="s">
        <v>2281</v>
      </c>
      <c r="J52" s="24">
        <v>299</v>
      </c>
      <c r="K52" s="100">
        <f t="shared" si="9"/>
        <v>20.930000000000007</v>
      </c>
      <c r="L52" s="100">
        <f t="shared" si="8"/>
        <v>319.93</v>
      </c>
      <c r="M52" s="24">
        <v>319.93</v>
      </c>
      <c r="N52" s="61"/>
      <c r="O52" s="151" t="s">
        <v>91</v>
      </c>
      <c r="Q52" s="7">
        <f t="shared" si="14"/>
        <v>209.3</v>
      </c>
      <c r="R52" s="7">
        <f t="shared" si="15"/>
        <v>104.65</v>
      </c>
      <c r="S52" s="7">
        <f t="shared" si="16"/>
        <v>41.860000000000014</v>
      </c>
      <c r="T52" s="7">
        <f t="shared" si="17"/>
        <v>62.79000000000002</v>
      </c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5">
        <v>51</v>
      </c>
      <c r="B53" s="326">
        <v>243802</v>
      </c>
      <c r="C53" s="72" t="s">
        <v>100</v>
      </c>
      <c r="D53" s="328" t="s">
        <v>2950</v>
      </c>
      <c r="E53" s="68" t="s">
        <v>2951</v>
      </c>
      <c r="F53" s="83" t="s">
        <v>2952</v>
      </c>
      <c r="G53" s="61" t="s">
        <v>103</v>
      </c>
      <c r="H53" s="73" t="s">
        <v>71</v>
      </c>
      <c r="I53" s="72" t="s">
        <v>2281</v>
      </c>
      <c r="J53" s="24">
        <v>299</v>
      </c>
      <c r="K53" s="100">
        <f t="shared" si="9"/>
        <v>20.930000000000007</v>
      </c>
      <c r="L53" s="100">
        <f t="shared" si="8"/>
        <v>319.93</v>
      </c>
      <c r="M53" s="24">
        <v>319.93</v>
      </c>
      <c r="N53" s="61"/>
      <c r="O53" s="151" t="s">
        <v>91</v>
      </c>
      <c r="Q53" s="7">
        <f t="shared" si="14"/>
        <v>209.3</v>
      </c>
      <c r="R53" s="7">
        <f t="shared" si="15"/>
        <v>104.65</v>
      </c>
      <c r="S53" s="7">
        <f t="shared" si="16"/>
        <v>41.860000000000014</v>
      </c>
      <c r="T53" s="7">
        <f t="shared" si="17"/>
        <v>62.79000000000002</v>
      </c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5">
        <v>52</v>
      </c>
      <c r="B54" s="326">
        <v>243802</v>
      </c>
      <c r="C54" s="72" t="s">
        <v>100</v>
      </c>
      <c r="D54" s="328" t="s">
        <v>2953</v>
      </c>
      <c r="E54" s="68" t="s">
        <v>2121</v>
      </c>
      <c r="F54" s="83" t="s">
        <v>2954</v>
      </c>
      <c r="G54" s="61" t="s">
        <v>103</v>
      </c>
      <c r="H54" s="73" t="s">
        <v>71</v>
      </c>
      <c r="I54" s="72" t="s">
        <v>2281</v>
      </c>
      <c r="J54" s="24">
        <v>299</v>
      </c>
      <c r="K54" s="100">
        <f t="shared" si="9"/>
        <v>20.930000000000007</v>
      </c>
      <c r="L54" s="100">
        <f t="shared" si="8"/>
        <v>319.93</v>
      </c>
      <c r="M54" s="24">
        <v>319.93</v>
      </c>
      <c r="N54" s="61"/>
      <c r="O54" s="151" t="s">
        <v>91</v>
      </c>
      <c r="Q54" s="7">
        <f t="shared" si="14"/>
        <v>209.3</v>
      </c>
      <c r="R54" s="7">
        <f t="shared" si="15"/>
        <v>104.65</v>
      </c>
      <c r="S54" s="7">
        <f t="shared" si="16"/>
        <v>41.860000000000014</v>
      </c>
      <c r="T54" s="7">
        <f t="shared" si="17"/>
        <v>62.79000000000002</v>
      </c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5">
        <v>53</v>
      </c>
      <c r="B55" s="326">
        <v>243802</v>
      </c>
      <c r="C55" s="72" t="s">
        <v>100</v>
      </c>
      <c r="D55" s="328" t="s">
        <v>2955</v>
      </c>
      <c r="E55" s="68" t="s">
        <v>2956</v>
      </c>
      <c r="F55" s="83" t="s">
        <v>2957</v>
      </c>
      <c r="G55" s="61" t="s">
        <v>103</v>
      </c>
      <c r="H55" s="73" t="s">
        <v>71</v>
      </c>
      <c r="I55" s="72" t="s">
        <v>2281</v>
      </c>
      <c r="J55" s="24">
        <v>299</v>
      </c>
      <c r="K55" s="100">
        <f t="shared" si="9"/>
        <v>20.930000000000007</v>
      </c>
      <c r="L55" s="100">
        <f t="shared" si="8"/>
        <v>319.93</v>
      </c>
      <c r="M55" s="24">
        <v>319.93</v>
      </c>
      <c r="N55" s="61"/>
      <c r="O55" s="151" t="s">
        <v>2817</v>
      </c>
      <c r="Q55" s="7">
        <f t="shared" si="14"/>
        <v>209.3</v>
      </c>
      <c r="R55" s="7">
        <f t="shared" si="15"/>
        <v>104.65</v>
      </c>
      <c r="S55" s="7">
        <f t="shared" si="16"/>
        <v>41.860000000000014</v>
      </c>
      <c r="T55" s="7">
        <f t="shared" si="17"/>
        <v>62.79000000000002</v>
      </c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5">
        <v>54</v>
      </c>
      <c r="B56" s="326">
        <v>243802</v>
      </c>
      <c r="C56" s="72" t="s">
        <v>100</v>
      </c>
      <c r="D56" s="328" t="s">
        <v>2958</v>
      </c>
      <c r="E56" s="68" t="s">
        <v>2959</v>
      </c>
      <c r="F56" s="83" t="s">
        <v>2960</v>
      </c>
      <c r="G56" s="61" t="s">
        <v>103</v>
      </c>
      <c r="H56" s="73" t="s">
        <v>71</v>
      </c>
      <c r="I56" s="72" t="s">
        <v>2281</v>
      </c>
      <c r="J56" s="24">
        <v>299</v>
      </c>
      <c r="K56" s="100">
        <f t="shared" si="9"/>
        <v>20.930000000000007</v>
      </c>
      <c r="L56" s="100">
        <f t="shared" si="8"/>
        <v>319.93</v>
      </c>
      <c r="M56" s="24">
        <v>320</v>
      </c>
      <c r="N56" s="61"/>
      <c r="O56" s="151" t="s">
        <v>2817</v>
      </c>
      <c r="Q56" s="7">
        <f t="shared" si="14"/>
        <v>209.3</v>
      </c>
      <c r="R56" s="7">
        <f t="shared" si="15"/>
        <v>104.65</v>
      </c>
      <c r="S56" s="7">
        <f t="shared" si="16"/>
        <v>41.860000000000014</v>
      </c>
      <c r="T56" s="7">
        <f t="shared" si="17"/>
        <v>62.79000000000002</v>
      </c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5">
        <v>55</v>
      </c>
      <c r="B57" s="326">
        <v>243803</v>
      </c>
      <c r="C57" s="72" t="s">
        <v>113</v>
      </c>
      <c r="D57" s="328" t="s">
        <v>2961</v>
      </c>
      <c r="E57" s="68" t="s">
        <v>2962</v>
      </c>
      <c r="F57" s="83" t="s">
        <v>2963</v>
      </c>
      <c r="G57" s="61" t="s">
        <v>3039</v>
      </c>
      <c r="H57" s="73" t="s">
        <v>71</v>
      </c>
      <c r="I57" s="72" t="s">
        <v>2281</v>
      </c>
      <c r="J57" s="24">
        <v>299</v>
      </c>
      <c r="K57" s="100">
        <f t="shared" si="9"/>
        <v>20.930000000000007</v>
      </c>
      <c r="L57" s="100">
        <f t="shared" si="8"/>
        <v>319.93</v>
      </c>
      <c r="M57" s="24">
        <v>319.93</v>
      </c>
      <c r="N57" s="61"/>
      <c r="O57" s="151" t="s">
        <v>91</v>
      </c>
      <c r="Q57" s="7">
        <f t="shared" si="14"/>
        <v>209.3</v>
      </c>
      <c r="R57" s="7">
        <f t="shared" si="15"/>
        <v>104.65</v>
      </c>
      <c r="S57" s="7">
        <f t="shared" si="16"/>
        <v>41.860000000000014</v>
      </c>
      <c r="T57" s="7">
        <f t="shared" si="17"/>
        <v>62.79000000000002</v>
      </c>
      <c r="U57" s="19"/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5">
        <v>56</v>
      </c>
      <c r="B58" s="326">
        <v>243803</v>
      </c>
      <c r="C58" s="72" t="s">
        <v>100</v>
      </c>
      <c r="D58" s="328" t="s">
        <v>2964</v>
      </c>
      <c r="E58" s="68" t="s">
        <v>2965</v>
      </c>
      <c r="F58" s="83" t="s">
        <v>2966</v>
      </c>
      <c r="G58" s="61" t="s">
        <v>103</v>
      </c>
      <c r="H58" s="73" t="s">
        <v>71</v>
      </c>
      <c r="I58" s="72" t="s">
        <v>2281</v>
      </c>
      <c r="J58" s="24">
        <v>299</v>
      </c>
      <c r="K58" s="100">
        <f t="shared" si="9"/>
        <v>20.930000000000007</v>
      </c>
      <c r="L58" s="100">
        <f t="shared" si="8"/>
        <v>319.93</v>
      </c>
      <c r="M58" s="24">
        <v>319.93</v>
      </c>
      <c r="N58" s="61"/>
      <c r="O58" s="151" t="s">
        <v>91</v>
      </c>
      <c r="Q58" s="7">
        <f t="shared" si="14"/>
        <v>209.3</v>
      </c>
      <c r="R58" s="7">
        <f t="shared" si="15"/>
        <v>104.65</v>
      </c>
      <c r="S58" s="7">
        <f t="shared" si="16"/>
        <v>41.860000000000014</v>
      </c>
      <c r="T58" s="7">
        <f t="shared" si="17"/>
        <v>62.79000000000002</v>
      </c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5">
        <v>57</v>
      </c>
      <c r="B59" s="326">
        <v>243803</v>
      </c>
      <c r="C59" s="72" t="s">
        <v>100</v>
      </c>
      <c r="D59" s="328" t="s">
        <v>2967</v>
      </c>
      <c r="E59" s="68" t="s">
        <v>2968</v>
      </c>
      <c r="F59" s="83" t="s">
        <v>2969</v>
      </c>
      <c r="G59" s="61" t="s">
        <v>103</v>
      </c>
      <c r="H59" s="73" t="s">
        <v>71</v>
      </c>
      <c r="I59" s="72" t="s">
        <v>99</v>
      </c>
      <c r="J59" s="24">
        <v>399</v>
      </c>
      <c r="K59" s="100">
        <f t="shared" si="9"/>
        <v>27.930000000000007</v>
      </c>
      <c r="L59" s="100">
        <f t="shared" si="8"/>
        <v>426.93</v>
      </c>
      <c r="M59" s="24">
        <v>427</v>
      </c>
      <c r="N59" s="61"/>
      <c r="O59" s="151" t="s">
        <v>2817</v>
      </c>
      <c r="Q59" s="7">
        <f t="shared" si="14"/>
        <v>279.3</v>
      </c>
      <c r="R59" s="7">
        <f t="shared" si="15"/>
        <v>139.65</v>
      </c>
      <c r="S59" s="7">
        <f t="shared" si="16"/>
        <v>55.860000000000014</v>
      </c>
      <c r="T59" s="7">
        <f t="shared" si="17"/>
        <v>83.79000000000002</v>
      </c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5">
        <v>58</v>
      </c>
      <c r="B60" s="326">
        <v>243803</v>
      </c>
      <c r="C60" s="72" t="s">
        <v>100</v>
      </c>
      <c r="D60" s="328" t="s">
        <v>2970</v>
      </c>
      <c r="E60" s="68" t="s">
        <v>2971</v>
      </c>
      <c r="F60" s="83" t="s">
        <v>2972</v>
      </c>
      <c r="G60" s="61" t="s">
        <v>103</v>
      </c>
      <c r="H60" s="73" t="s">
        <v>71</v>
      </c>
      <c r="I60" s="72" t="s">
        <v>2171</v>
      </c>
      <c r="J60" s="24">
        <v>599</v>
      </c>
      <c r="K60" s="100">
        <f t="shared" si="9"/>
        <v>41.930000000000064</v>
      </c>
      <c r="L60" s="100">
        <f t="shared" si="8"/>
        <v>640.93000000000006</v>
      </c>
      <c r="M60" s="24">
        <v>640.92999999999995</v>
      </c>
      <c r="N60" s="61"/>
      <c r="O60" s="151" t="s">
        <v>91</v>
      </c>
      <c r="Q60" s="7">
        <f t="shared" si="14"/>
        <v>419.3</v>
      </c>
      <c r="R60" s="7">
        <f t="shared" si="15"/>
        <v>209.65</v>
      </c>
      <c r="S60" s="7">
        <f t="shared" si="16"/>
        <v>83.860000000000014</v>
      </c>
      <c r="T60" s="7">
        <f t="shared" si="17"/>
        <v>125.79000000000002</v>
      </c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5">
        <v>59</v>
      </c>
      <c r="B61" s="326">
        <v>243803</v>
      </c>
      <c r="C61" s="72" t="s">
        <v>100</v>
      </c>
      <c r="D61" s="328" t="s">
        <v>2973</v>
      </c>
      <c r="E61" s="68" t="s">
        <v>1811</v>
      </c>
      <c r="F61" s="83" t="s">
        <v>2974</v>
      </c>
      <c r="G61" s="61" t="s">
        <v>103</v>
      </c>
      <c r="H61" s="73" t="s">
        <v>71</v>
      </c>
      <c r="I61" s="72" t="s">
        <v>2281</v>
      </c>
      <c r="J61" s="24">
        <v>299</v>
      </c>
      <c r="K61" s="100">
        <f t="shared" si="9"/>
        <v>20.930000000000007</v>
      </c>
      <c r="L61" s="100">
        <f t="shared" si="8"/>
        <v>319.93</v>
      </c>
      <c r="M61" s="24">
        <v>319.93</v>
      </c>
      <c r="N61" s="61"/>
      <c r="O61" s="151" t="s">
        <v>91</v>
      </c>
      <c r="Q61" s="7">
        <f t="shared" si="14"/>
        <v>209.3</v>
      </c>
      <c r="R61" s="7">
        <f t="shared" si="15"/>
        <v>104.65</v>
      </c>
      <c r="S61" s="7">
        <f t="shared" si="16"/>
        <v>41.860000000000014</v>
      </c>
      <c r="T61" s="7">
        <f t="shared" si="17"/>
        <v>62.79000000000002</v>
      </c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5">
        <v>60</v>
      </c>
      <c r="B62" s="326">
        <v>243803</v>
      </c>
      <c r="C62" s="72" t="s">
        <v>100</v>
      </c>
      <c r="D62" s="328" t="s">
        <v>2975</v>
      </c>
      <c r="E62" s="68" t="s">
        <v>2976</v>
      </c>
      <c r="F62" s="83" t="s">
        <v>2977</v>
      </c>
      <c r="G62" s="61" t="s">
        <v>103</v>
      </c>
      <c r="H62" s="73" t="s">
        <v>71</v>
      </c>
      <c r="I62" s="72" t="s">
        <v>99</v>
      </c>
      <c r="J62" s="24">
        <v>399</v>
      </c>
      <c r="K62" s="100">
        <f t="shared" si="9"/>
        <v>27.930000000000007</v>
      </c>
      <c r="L62" s="100">
        <f t="shared" si="8"/>
        <v>426.93</v>
      </c>
      <c r="M62" s="24">
        <v>426.93</v>
      </c>
      <c r="N62" s="61"/>
      <c r="O62" s="151" t="s">
        <v>91</v>
      </c>
      <c r="Q62" s="7">
        <f t="shared" si="14"/>
        <v>279.3</v>
      </c>
      <c r="R62" s="7">
        <f t="shared" si="15"/>
        <v>139.65</v>
      </c>
      <c r="S62" s="7">
        <f t="shared" si="16"/>
        <v>55.860000000000014</v>
      </c>
      <c r="T62" s="7">
        <f t="shared" si="17"/>
        <v>83.79000000000002</v>
      </c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5">
        <v>61</v>
      </c>
      <c r="B63" s="326">
        <v>243803</v>
      </c>
      <c r="C63" s="72" t="s">
        <v>100</v>
      </c>
      <c r="D63" s="328" t="s">
        <v>2978</v>
      </c>
      <c r="E63" s="68" t="s">
        <v>2979</v>
      </c>
      <c r="F63" s="83" t="s">
        <v>2980</v>
      </c>
      <c r="G63" s="61" t="s">
        <v>103</v>
      </c>
      <c r="H63" s="73" t="s">
        <v>71</v>
      </c>
      <c r="I63" s="72" t="s">
        <v>2281</v>
      </c>
      <c r="J63" s="24">
        <v>299</v>
      </c>
      <c r="K63" s="100">
        <f t="shared" si="9"/>
        <v>20.930000000000007</v>
      </c>
      <c r="L63" s="100">
        <f t="shared" si="8"/>
        <v>319.93</v>
      </c>
      <c r="M63" s="24">
        <v>319.93</v>
      </c>
      <c r="N63" s="61"/>
      <c r="O63" s="151" t="s">
        <v>91</v>
      </c>
      <c r="Q63" s="7">
        <f t="shared" si="14"/>
        <v>209.3</v>
      </c>
      <c r="R63" s="7">
        <f t="shared" si="15"/>
        <v>104.65</v>
      </c>
      <c r="S63" s="7">
        <f t="shared" si="16"/>
        <v>41.860000000000014</v>
      </c>
      <c r="T63" s="7">
        <f t="shared" si="17"/>
        <v>62.79000000000002</v>
      </c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5">
        <v>62</v>
      </c>
      <c r="B64" s="326">
        <v>243803</v>
      </c>
      <c r="C64" s="72" t="s">
        <v>100</v>
      </c>
      <c r="D64" s="328" t="s">
        <v>2981</v>
      </c>
      <c r="E64" s="68" t="s">
        <v>2982</v>
      </c>
      <c r="F64" s="83" t="s">
        <v>2983</v>
      </c>
      <c r="G64" s="61" t="s">
        <v>103</v>
      </c>
      <c r="H64" s="73" t="s">
        <v>71</v>
      </c>
      <c r="I64" s="72" t="s">
        <v>2281</v>
      </c>
      <c r="J64" s="24">
        <v>299</v>
      </c>
      <c r="K64" s="100">
        <f t="shared" si="9"/>
        <v>20.930000000000007</v>
      </c>
      <c r="L64" s="100">
        <f t="shared" si="8"/>
        <v>319.93</v>
      </c>
      <c r="M64" s="24">
        <v>319.93</v>
      </c>
      <c r="N64" s="61"/>
      <c r="O64" s="151" t="s">
        <v>23</v>
      </c>
      <c r="Q64" s="7">
        <f t="shared" si="14"/>
        <v>209.3</v>
      </c>
      <c r="R64" s="7">
        <f t="shared" si="15"/>
        <v>104.65</v>
      </c>
      <c r="S64" s="7">
        <f t="shared" si="16"/>
        <v>41.860000000000014</v>
      </c>
      <c r="T64" s="7">
        <f t="shared" si="17"/>
        <v>62.79000000000002</v>
      </c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5">
        <v>63</v>
      </c>
      <c r="B65" s="326">
        <v>243803</v>
      </c>
      <c r="C65" s="72" t="s">
        <v>100</v>
      </c>
      <c r="D65" s="328" t="s">
        <v>2984</v>
      </c>
      <c r="E65" s="68" t="s">
        <v>2985</v>
      </c>
      <c r="F65" s="83" t="s">
        <v>2986</v>
      </c>
      <c r="G65" s="61" t="s">
        <v>103</v>
      </c>
      <c r="H65" s="73" t="s">
        <v>71</v>
      </c>
      <c r="I65" s="72" t="s">
        <v>99</v>
      </c>
      <c r="J65" s="24">
        <v>399</v>
      </c>
      <c r="K65" s="100">
        <f t="shared" si="9"/>
        <v>27.930000000000007</v>
      </c>
      <c r="L65" s="100">
        <f t="shared" si="8"/>
        <v>426.93</v>
      </c>
      <c r="M65" s="24">
        <v>426.93</v>
      </c>
      <c r="N65" s="61"/>
      <c r="O65" s="151" t="s">
        <v>23</v>
      </c>
      <c r="Q65" s="7">
        <f t="shared" si="14"/>
        <v>279.3</v>
      </c>
      <c r="R65" s="7">
        <f t="shared" si="15"/>
        <v>139.65</v>
      </c>
      <c r="S65" s="7">
        <f t="shared" si="16"/>
        <v>55.860000000000014</v>
      </c>
      <c r="T65" s="7">
        <f t="shared" si="17"/>
        <v>83.79000000000002</v>
      </c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5">
        <v>64</v>
      </c>
      <c r="B66" s="326">
        <v>243803</v>
      </c>
      <c r="C66" s="72" t="s">
        <v>100</v>
      </c>
      <c r="D66" s="328" t="s">
        <v>2987</v>
      </c>
      <c r="E66" s="68" t="s">
        <v>2988</v>
      </c>
      <c r="F66" s="83" t="s">
        <v>2989</v>
      </c>
      <c r="G66" s="61" t="s">
        <v>103</v>
      </c>
      <c r="H66" s="73" t="s">
        <v>71</v>
      </c>
      <c r="I66" s="72" t="s">
        <v>99</v>
      </c>
      <c r="J66" s="24">
        <v>399</v>
      </c>
      <c r="K66" s="100">
        <f t="shared" si="9"/>
        <v>27.930000000000007</v>
      </c>
      <c r="L66" s="100">
        <f t="shared" si="8"/>
        <v>426.93</v>
      </c>
      <c r="M66" s="24">
        <v>426.93</v>
      </c>
      <c r="N66" s="61"/>
      <c r="O66" s="151" t="s">
        <v>2817</v>
      </c>
      <c r="Q66" s="7">
        <f t="shared" si="14"/>
        <v>279.3</v>
      </c>
      <c r="R66" s="7">
        <f t="shared" si="15"/>
        <v>139.65</v>
      </c>
      <c r="S66" s="7">
        <f t="shared" si="16"/>
        <v>55.860000000000014</v>
      </c>
      <c r="T66" s="7">
        <f t="shared" si="17"/>
        <v>83.79000000000002</v>
      </c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5">
        <v>65</v>
      </c>
      <c r="B67" s="326">
        <v>243803</v>
      </c>
      <c r="C67" s="68" t="s">
        <v>73</v>
      </c>
      <c r="D67" s="329" t="s">
        <v>3070</v>
      </c>
      <c r="E67" s="68" t="s">
        <v>3071</v>
      </c>
      <c r="F67" s="73" t="s">
        <v>3072</v>
      </c>
      <c r="G67" s="329" t="s">
        <v>1532</v>
      </c>
      <c r="H67" s="83" t="s">
        <v>71</v>
      </c>
      <c r="I67" s="68" t="s">
        <v>81</v>
      </c>
      <c r="J67" s="330">
        <v>399</v>
      </c>
      <c r="K67" s="255">
        <f t="shared" si="9"/>
        <v>27.930000000000007</v>
      </c>
      <c r="L67" s="255">
        <f t="shared" si="8"/>
        <v>426.93</v>
      </c>
      <c r="M67" s="330">
        <v>426.93</v>
      </c>
      <c r="N67" s="61"/>
      <c r="O67" s="151" t="s">
        <v>23</v>
      </c>
      <c r="Q67" s="7">
        <f t="shared" si="14"/>
        <v>279.3</v>
      </c>
      <c r="R67" s="7">
        <f t="shared" si="15"/>
        <v>139.65</v>
      </c>
      <c r="S67" s="7">
        <f t="shared" si="16"/>
        <v>55.860000000000014</v>
      </c>
      <c r="T67" s="7">
        <f t="shared" si="17"/>
        <v>83.79000000000002</v>
      </c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5">
        <v>66</v>
      </c>
      <c r="B68" s="326">
        <v>243803</v>
      </c>
      <c r="C68" s="68" t="s">
        <v>73</v>
      </c>
      <c r="D68" s="329" t="s">
        <v>3073</v>
      </c>
      <c r="E68" s="68" t="s">
        <v>3074</v>
      </c>
      <c r="F68" s="73" t="s">
        <v>3075</v>
      </c>
      <c r="G68" s="329" t="s">
        <v>3037</v>
      </c>
      <c r="H68" s="83" t="s">
        <v>71</v>
      </c>
      <c r="I68" s="68" t="s">
        <v>81</v>
      </c>
      <c r="J68" s="330">
        <v>399</v>
      </c>
      <c r="K68" s="255">
        <f t="shared" si="9"/>
        <v>27.930000000000007</v>
      </c>
      <c r="L68" s="255">
        <f t="shared" si="8"/>
        <v>426.93</v>
      </c>
      <c r="M68" s="330">
        <v>426.93</v>
      </c>
      <c r="N68" s="61"/>
      <c r="O68" s="151" t="s">
        <v>23</v>
      </c>
      <c r="Q68" s="7">
        <f t="shared" si="14"/>
        <v>279.3</v>
      </c>
      <c r="R68" s="7">
        <f t="shared" si="15"/>
        <v>139.65</v>
      </c>
      <c r="S68" s="7">
        <f t="shared" si="16"/>
        <v>55.860000000000014</v>
      </c>
      <c r="T68" s="7">
        <f t="shared" si="17"/>
        <v>83.79000000000002</v>
      </c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5">
        <v>67</v>
      </c>
      <c r="B69" s="326">
        <v>243804</v>
      </c>
      <c r="C69" s="72" t="s">
        <v>266</v>
      </c>
      <c r="D69" s="328" t="s">
        <v>2543</v>
      </c>
      <c r="E69" s="68" t="s">
        <v>2544</v>
      </c>
      <c r="F69" s="83" t="s">
        <v>2545</v>
      </c>
      <c r="G69" s="331" t="s">
        <v>2816</v>
      </c>
      <c r="H69" s="73" t="s">
        <v>71</v>
      </c>
      <c r="I69" s="72" t="s">
        <v>99</v>
      </c>
      <c r="J69" s="24">
        <v>599</v>
      </c>
      <c r="K69" s="100">
        <f t="shared" si="9"/>
        <v>41.930000000000064</v>
      </c>
      <c r="L69" s="100">
        <f t="shared" si="8"/>
        <v>640.93000000000006</v>
      </c>
      <c r="M69" s="24">
        <v>640.92999999999995</v>
      </c>
      <c r="N69" s="61"/>
      <c r="O69" s="151" t="s">
        <v>91</v>
      </c>
      <c r="Q69" s="7">
        <f t="shared" si="14"/>
        <v>419.3</v>
      </c>
      <c r="R69" s="7">
        <f t="shared" si="15"/>
        <v>209.65</v>
      </c>
      <c r="S69" s="7">
        <f t="shared" si="16"/>
        <v>83.860000000000014</v>
      </c>
      <c r="T69" s="7">
        <f t="shared" si="17"/>
        <v>125.79000000000002</v>
      </c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5">
        <v>68</v>
      </c>
      <c r="B70" s="326">
        <v>243804</v>
      </c>
      <c r="C70" s="72" t="s">
        <v>100</v>
      </c>
      <c r="D70" s="328" t="s">
        <v>2546</v>
      </c>
      <c r="E70" s="68" t="s">
        <v>2547</v>
      </c>
      <c r="F70" s="83" t="s">
        <v>2548</v>
      </c>
      <c r="G70" s="61" t="s">
        <v>103</v>
      </c>
      <c r="H70" s="73" t="s">
        <v>71</v>
      </c>
      <c r="I70" s="72" t="s">
        <v>2281</v>
      </c>
      <c r="J70" s="24">
        <v>299</v>
      </c>
      <c r="K70" s="100">
        <f t="shared" si="9"/>
        <v>20.930000000000007</v>
      </c>
      <c r="L70" s="100">
        <f t="shared" si="8"/>
        <v>319.93</v>
      </c>
      <c r="M70" s="24">
        <v>320</v>
      </c>
      <c r="N70" s="61"/>
      <c r="O70" s="151" t="s">
        <v>2817</v>
      </c>
      <c r="Q70" s="7">
        <f t="shared" si="14"/>
        <v>209.3</v>
      </c>
      <c r="R70" s="7">
        <f t="shared" si="15"/>
        <v>104.65</v>
      </c>
      <c r="S70" s="7">
        <f t="shared" si="16"/>
        <v>41.860000000000014</v>
      </c>
      <c r="T70" s="7">
        <f t="shared" si="17"/>
        <v>62.79000000000002</v>
      </c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5">
        <v>69</v>
      </c>
      <c r="B71" s="326">
        <v>243804</v>
      </c>
      <c r="C71" s="72" t="s">
        <v>100</v>
      </c>
      <c r="D71" s="328" t="s">
        <v>2549</v>
      </c>
      <c r="E71" s="68" t="s">
        <v>2550</v>
      </c>
      <c r="F71" s="83" t="s">
        <v>2551</v>
      </c>
      <c r="G71" s="61" t="s">
        <v>103</v>
      </c>
      <c r="H71" s="73" t="s">
        <v>71</v>
      </c>
      <c r="I71" s="72" t="s">
        <v>99</v>
      </c>
      <c r="J71" s="24">
        <v>399</v>
      </c>
      <c r="K71" s="100">
        <f t="shared" si="9"/>
        <v>27.930000000000007</v>
      </c>
      <c r="L71" s="100">
        <f t="shared" si="8"/>
        <v>426.93</v>
      </c>
      <c r="M71" s="24">
        <v>426.93</v>
      </c>
      <c r="N71" s="61"/>
      <c r="O71" s="151" t="s">
        <v>23</v>
      </c>
      <c r="Q71" s="7">
        <f t="shared" si="14"/>
        <v>279.3</v>
      </c>
      <c r="R71" s="7">
        <f t="shared" si="15"/>
        <v>139.65</v>
      </c>
      <c r="S71" s="7">
        <f t="shared" si="16"/>
        <v>55.860000000000014</v>
      </c>
      <c r="T71" s="7">
        <f t="shared" si="17"/>
        <v>83.79000000000002</v>
      </c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5">
        <v>70</v>
      </c>
      <c r="B72" s="326">
        <v>243804</v>
      </c>
      <c r="C72" s="72" t="s">
        <v>100</v>
      </c>
      <c r="D72" s="328" t="s">
        <v>2552</v>
      </c>
      <c r="E72" s="68" t="s">
        <v>2553</v>
      </c>
      <c r="F72" s="83" t="s">
        <v>2554</v>
      </c>
      <c r="G72" s="61" t="s">
        <v>103</v>
      </c>
      <c r="H72" s="73" t="s">
        <v>71</v>
      </c>
      <c r="I72" s="72" t="s">
        <v>2281</v>
      </c>
      <c r="J72" s="24">
        <v>299</v>
      </c>
      <c r="K72" s="100">
        <f t="shared" si="9"/>
        <v>20.930000000000007</v>
      </c>
      <c r="L72" s="100">
        <f t="shared" si="8"/>
        <v>319.93</v>
      </c>
      <c r="M72" s="24">
        <v>319.93</v>
      </c>
      <c r="N72" s="61"/>
      <c r="O72" s="151" t="s">
        <v>23</v>
      </c>
      <c r="Q72" s="7">
        <f t="shared" si="14"/>
        <v>209.3</v>
      </c>
      <c r="R72" s="7">
        <f t="shared" si="15"/>
        <v>104.65</v>
      </c>
      <c r="S72" s="7">
        <f t="shared" si="16"/>
        <v>41.860000000000014</v>
      </c>
      <c r="T72" s="7">
        <f t="shared" si="17"/>
        <v>62.79000000000002</v>
      </c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5">
        <v>71</v>
      </c>
      <c r="B73" s="326">
        <v>243804</v>
      </c>
      <c r="C73" s="72" t="s">
        <v>100</v>
      </c>
      <c r="D73" s="328" t="s">
        <v>2555</v>
      </c>
      <c r="E73" s="68" t="s">
        <v>2556</v>
      </c>
      <c r="F73" s="83" t="s">
        <v>2557</v>
      </c>
      <c r="G73" s="61" t="s">
        <v>103</v>
      </c>
      <c r="H73" s="73" t="s">
        <v>71</v>
      </c>
      <c r="I73" s="72" t="s">
        <v>2281</v>
      </c>
      <c r="J73" s="24">
        <v>299</v>
      </c>
      <c r="K73" s="100">
        <f t="shared" si="9"/>
        <v>20.930000000000007</v>
      </c>
      <c r="L73" s="100">
        <f t="shared" si="8"/>
        <v>319.93</v>
      </c>
      <c r="M73" s="24">
        <v>319.93</v>
      </c>
      <c r="N73" s="61"/>
      <c r="O73" s="151" t="s">
        <v>2817</v>
      </c>
      <c r="Q73" s="7">
        <f t="shared" si="14"/>
        <v>209.3</v>
      </c>
      <c r="R73" s="7">
        <f t="shared" si="15"/>
        <v>104.65</v>
      </c>
      <c r="S73" s="7">
        <f t="shared" si="16"/>
        <v>41.860000000000014</v>
      </c>
      <c r="T73" s="7">
        <f t="shared" si="17"/>
        <v>62.79000000000002</v>
      </c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5">
        <v>72</v>
      </c>
      <c r="B74" s="326">
        <v>243804</v>
      </c>
      <c r="C74" s="72" t="s">
        <v>100</v>
      </c>
      <c r="D74" s="328" t="s">
        <v>2558</v>
      </c>
      <c r="E74" s="68" t="s">
        <v>2559</v>
      </c>
      <c r="F74" s="83" t="s">
        <v>2560</v>
      </c>
      <c r="G74" s="61" t="s">
        <v>103</v>
      </c>
      <c r="H74" s="73" t="s">
        <v>71</v>
      </c>
      <c r="I74" s="72" t="s">
        <v>2171</v>
      </c>
      <c r="J74" s="24">
        <v>599</v>
      </c>
      <c r="K74" s="100">
        <f t="shared" si="9"/>
        <v>41.930000000000064</v>
      </c>
      <c r="L74" s="100">
        <f t="shared" si="8"/>
        <v>640.93000000000006</v>
      </c>
      <c r="M74" s="24">
        <v>640.92999999999995</v>
      </c>
      <c r="N74" s="61"/>
      <c r="O74" s="151" t="s">
        <v>2817</v>
      </c>
      <c r="Q74" s="7">
        <f t="shared" si="14"/>
        <v>419.3</v>
      </c>
      <c r="R74" s="7">
        <f t="shared" si="15"/>
        <v>209.65</v>
      </c>
      <c r="S74" s="7">
        <f t="shared" si="16"/>
        <v>83.860000000000014</v>
      </c>
      <c r="T74" s="7">
        <f t="shared" si="17"/>
        <v>125.79000000000002</v>
      </c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5">
        <v>73</v>
      </c>
      <c r="B75" s="326">
        <v>243804</v>
      </c>
      <c r="C75" s="72" t="s">
        <v>100</v>
      </c>
      <c r="D75" s="328" t="s">
        <v>2561</v>
      </c>
      <c r="E75" s="68" t="s">
        <v>2562</v>
      </c>
      <c r="F75" s="83" t="s">
        <v>2563</v>
      </c>
      <c r="G75" s="61" t="s">
        <v>103</v>
      </c>
      <c r="H75" s="73" t="s">
        <v>71</v>
      </c>
      <c r="I75" s="72" t="s">
        <v>2281</v>
      </c>
      <c r="J75" s="24">
        <v>299</v>
      </c>
      <c r="K75" s="100">
        <f t="shared" si="9"/>
        <v>20.930000000000007</v>
      </c>
      <c r="L75" s="100">
        <f t="shared" si="8"/>
        <v>319.93</v>
      </c>
      <c r="M75" s="24">
        <v>319.93</v>
      </c>
      <c r="N75" s="61"/>
      <c r="O75" s="151" t="s">
        <v>91</v>
      </c>
      <c r="Q75" s="7">
        <f t="shared" si="14"/>
        <v>209.3</v>
      </c>
      <c r="R75" s="7">
        <f t="shared" si="15"/>
        <v>104.65</v>
      </c>
      <c r="S75" s="7">
        <f t="shared" si="16"/>
        <v>41.860000000000014</v>
      </c>
      <c r="T75" s="7">
        <f t="shared" si="17"/>
        <v>62.79000000000002</v>
      </c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5">
        <v>74</v>
      </c>
      <c r="B76" s="326">
        <v>243805</v>
      </c>
      <c r="C76" s="72" t="s">
        <v>68</v>
      </c>
      <c r="D76" s="328" t="s">
        <v>2564</v>
      </c>
      <c r="E76" s="68" t="s">
        <v>2565</v>
      </c>
      <c r="F76" s="83" t="s">
        <v>2566</v>
      </c>
      <c r="G76" s="61" t="s">
        <v>854</v>
      </c>
      <c r="H76" s="73" t="s">
        <v>71</v>
      </c>
      <c r="I76" s="72" t="s">
        <v>77</v>
      </c>
      <c r="J76" s="24">
        <v>299</v>
      </c>
      <c r="K76" s="100">
        <f t="shared" si="9"/>
        <v>20.930000000000007</v>
      </c>
      <c r="L76" s="100">
        <f t="shared" si="8"/>
        <v>319.93</v>
      </c>
      <c r="M76" s="24">
        <v>587</v>
      </c>
      <c r="N76" s="61"/>
      <c r="O76" s="151" t="s">
        <v>91</v>
      </c>
      <c r="Q76" s="7">
        <f t="shared" ref="Q76:Q138" si="25">J76*70/100</f>
        <v>209.3</v>
      </c>
      <c r="R76" s="7">
        <f t="shared" ref="R76:R138" si="26">Q76-(Q76*50/100)</f>
        <v>104.65</v>
      </c>
      <c r="S76" s="7">
        <f t="shared" ref="S76:S138" si="27">Q76-(Q76*80/100)</f>
        <v>41.860000000000014</v>
      </c>
      <c r="T76" s="7">
        <f t="shared" ref="T76:T138" si="28">Q76-(Q76*70/100)</f>
        <v>62.79000000000002</v>
      </c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5">
        <v>75</v>
      </c>
      <c r="B77" s="326">
        <v>243805</v>
      </c>
      <c r="C77" s="72" t="s">
        <v>73</v>
      </c>
      <c r="D77" s="328" t="s">
        <v>2567</v>
      </c>
      <c r="E77" s="68" t="s">
        <v>2568</v>
      </c>
      <c r="F77" s="83" t="s">
        <v>2569</v>
      </c>
      <c r="G77" s="61" t="s">
        <v>2818</v>
      </c>
      <c r="H77" s="73" t="s">
        <v>86</v>
      </c>
      <c r="I77" s="72" t="s">
        <v>127</v>
      </c>
      <c r="J77" s="24">
        <v>499</v>
      </c>
      <c r="K77" s="100">
        <f t="shared" si="9"/>
        <v>34.930000000000064</v>
      </c>
      <c r="L77" s="100">
        <f t="shared" si="8"/>
        <v>533.93000000000006</v>
      </c>
      <c r="M77" s="24">
        <v>533.92999999999995</v>
      </c>
      <c r="N77" s="61"/>
      <c r="O77" s="61" t="s">
        <v>1953</v>
      </c>
      <c r="Q77" s="7">
        <f t="shared" si="25"/>
        <v>349.3</v>
      </c>
      <c r="R77" s="7">
        <f t="shared" si="26"/>
        <v>174.65</v>
      </c>
      <c r="S77" s="7">
        <f t="shared" si="27"/>
        <v>69.860000000000014</v>
      </c>
      <c r="T77" s="7">
        <f t="shared" si="28"/>
        <v>104.79000000000002</v>
      </c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5">
        <v>76</v>
      </c>
      <c r="B78" s="326">
        <v>243805</v>
      </c>
      <c r="C78" s="72" t="s">
        <v>100</v>
      </c>
      <c r="D78" s="328" t="s">
        <v>2570</v>
      </c>
      <c r="E78" s="68" t="s">
        <v>2571</v>
      </c>
      <c r="F78" s="83" t="s">
        <v>2572</v>
      </c>
      <c r="G78" s="61" t="s">
        <v>103</v>
      </c>
      <c r="H78" s="73" t="s">
        <v>71</v>
      </c>
      <c r="I78" s="72" t="s">
        <v>99</v>
      </c>
      <c r="J78" s="24">
        <v>399</v>
      </c>
      <c r="K78" s="100">
        <f t="shared" si="9"/>
        <v>27.930000000000007</v>
      </c>
      <c r="L78" s="100">
        <f t="shared" si="8"/>
        <v>426.93</v>
      </c>
      <c r="M78" s="24">
        <v>426.93</v>
      </c>
      <c r="N78" s="61"/>
      <c r="O78" s="151" t="s">
        <v>2817</v>
      </c>
      <c r="Q78" s="7">
        <f t="shared" si="25"/>
        <v>279.3</v>
      </c>
      <c r="R78" s="7">
        <f t="shared" si="26"/>
        <v>139.65</v>
      </c>
      <c r="S78" s="7">
        <f t="shared" si="27"/>
        <v>55.860000000000014</v>
      </c>
      <c r="T78" s="7">
        <f t="shared" si="28"/>
        <v>83.79000000000002</v>
      </c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5">
        <v>77</v>
      </c>
      <c r="B79" s="326">
        <v>243805</v>
      </c>
      <c r="C79" s="72" t="s">
        <v>100</v>
      </c>
      <c r="D79" s="328" t="s">
        <v>2573</v>
      </c>
      <c r="E79" s="68" t="s">
        <v>2574</v>
      </c>
      <c r="F79" s="83" t="s">
        <v>2575</v>
      </c>
      <c r="G79" s="61" t="s">
        <v>103</v>
      </c>
      <c r="H79" s="73" t="s">
        <v>71</v>
      </c>
      <c r="I79" s="72" t="s">
        <v>2281</v>
      </c>
      <c r="J79" s="24">
        <v>299</v>
      </c>
      <c r="K79" s="100">
        <f t="shared" si="9"/>
        <v>20.930000000000007</v>
      </c>
      <c r="L79" s="100">
        <f t="shared" ref="L79:L141" si="29">J79*1.07</f>
        <v>319.93</v>
      </c>
      <c r="M79" s="24">
        <v>319.93</v>
      </c>
      <c r="N79" s="61"/>
      <c r="O79" s="151" t="s">
        <v>2817</v>
      </c>
      <c r="Q79" s="7">
        <f t="shared" si="25"/>
        <v>209.3</v>
      </c>
      <c r="R79" s="7">
        <f t="shared" si="26"/>
        <v>104.65</v>
      </c>
      <c r="S79" s="7">
        <f t="shared" si="27"/>
        <v>41.860000000000014</v>
      </c>
      <c r="T79" s="7">
        <f t="shared" si="28"/>
        <v>62.79000000000002</v>
      </c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5">
        <v>78</v>
      </c>
      <c r="B80" s="326">
        <v>243805</v>
      </c>
      <c r="C80" s="72" t="s">
        <v>100</v>
      </c>
      <c r="D80" s="328" t="s">
        <v>2576</v>
      </c>
      <c r="E80" s="68" t="s">
        <v>2577</v>
      </c>
      <c r="F80" s="83" t="s">
        <v>2578</v>
      </c>
      <c r="G80" s="61" t="s">
        <v>103</v>
      </c>
      <c r="H80" s="73" t="s">
        <v>71</v>
      </c>
      <c r="I80" s="72" t="s">
        <v>2281</v>
      </c>
      <c r="J80" s="24">
        <v>299</v>
      </c>
      <c r="K80" s="100">
        <f t="shared" ref="K80:K142" si="30">L80-J80</f>
        <v>20.930000000000007</v>
      </c>
      <c r="L80" s="100">
        <f t="shared" si="29"/>
        <v>319.93</v>
      </c>
      <c r="M80" s="24">
        <v>319.93</v>
      </c>
      <c r="N80" s="61"/>
      <c r="O80" s="151" t="s">
        <v>2817</v>
      </c>
      <c r="Q80" s="7">
        <f t="shared" si="25"/>
        <v>209.3</v>
      </c>
      <c r="R80" s="7">
        <f t="shared" si="26"/>
        <v>104.65</v>
      </c>
      <c r="S80" s="7">
        <f t="shared" si="27"/>
        <v>41.860000000000014</v>
      </c>
      <c r="T80" s="7">
        <f t="shared" si="28"/>
        <v>62.79000000000002</v>
      </c>
      <c r="V80" s="19"/>
      <c r="W80" s="19"/>
      <c r="X80" s="19"/>
      <c r="Y80" s="19"/>
      <c r="Z80" s="19"/>
      <c r="AA80" s="19"/>
      <c r="AB80" s="19"/>
    </row>
    <row r="81" spans="1:28" s="5" customFormat="1" ht="22.95" customHeight="1">
      <c r="A81" s="35">
        <v>79</v>
      </c>
      <c r="B81" s="326">
        <v>243805</v>
      </c>
      <c r="C81" s="72" t="s">
        <v>100</v>
      </c>
      <c r="D81" s="328" t="s">
        <v>2579</v>
      </c>
      <c r="E81" s="68" t="s">
        <v>2580</v>
      </c>
      <c r="F81" s="83" t="s">
        <v>2581</v>
      </c>
      <c r="G81" s="61" t="s">
        <v>103</v>
      </c>
      <c r="H81" s="73" t="s">
        <v>71</v>
      </c>
      <c r="I81" s="72" t="s">
        <v>2281</v>
      </c>
      <c r="J81" s="24">
        <v>299</v>
      </c>
      <c r="K81" s="100">
        <f t="shared" si="30"/>
        <v>20.930000000000007</v>
      </c>
      <c r="L81" s="100">
        <f t="shared" si="29"/>
        <v>319.93</v>
      </c>
      <c r="M81" s="24">
        <v>319.93</v>
      </c>
      <c r="N81" s="61"/>
      <c r="O81" s="151" t="s">
        <v>23</v>
      </c>
      <c r="Q81" s="7">
        <f t="shared" si="25"/>
        <v>209.3</v>
      </c>
      <c r="R81" s="7">
        <f t="shared" si="26"/>
        <v>104.65</v>
      </c>
      <c r="S81" s="7">
        <f t="shared" si="27"/>
        <v>41.860000000000014</v>
      </c>
      <c r="T81" s="7">
        <f t="shared" si="28"/>
        <v>62.79000000000002</v>
      </c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5">
        <v>80</v>
      </c>
      <c r="B82" s="326">
        <v>243805</v>
      </c>
      <c r="C82" s="72" t="s">
        <v>100</v>
      </c>
      <c r="D82" s="328" t="s">
        <v>2582</v>
      </c>
      <c r="E82" s="68" t="s">
        <v>2583</v>
      </c>
      <c r="F82" s="83" t="s">
        <v>2584</v>
      </c>
      <c r="G82" s="61" t="s">
        <v>103</v>
      </c>
      <c r="H82" s="73" t="s">
        <v>71</v>
      </c>
      <c r="I82" s="72" t="s">
        <v>99</v>
      </c>
      <c r="J82" s="24">
        <v>399</v>
      </c>
      <c r="K82" s="100">
        <f t="shared" si="30"/>
        <v>27.930000000000007</v>
      </c>
      <c r="L82" s="100">
        <f t="shared" si="29"/>
        <v>426.93</v>
      </c>
      <c r="M82" s="24">
        <v>426.93</v>
      </c>
      <c r="N82" s="61"/>
      <c r="O82" s="151" t="s">
        <v>23</v>
      </c>
      <c r="Q82" s="7">
        <f t="shared" si="25"/>
        <v>279.3</v>
      </c>
      <c r="R82" s="7">
        <f t="shared" si="26"/>
        <v>139.65</v>
      </c>
      <c r="S82" s="7">
        <f t="shared" si="27"/>
        <v>55.860000000000014</v>
      </c>
      <c r="T82" s="7">
        <f t="shared" si="28"/>
        <v>83.79000000000002</v>
      </c>
      <c r="V82" s="20"/>
      <c r="W82" s="19"/>
      <c r="X82" s="19"/>
      <c r="Y82" s="19"/>
      <c r="Z82" s="19"/>
      <c r="AA82" s="19"/>
      <c r="AB82" s="19"/>
    </row>
    <row r="83" spans="1:28" s="5" customFormat="1" ht="22.95" customHeight="1">
      <c r="A83" s="35">
        <v>81</v>
      </c>
      <c r="B83" s="326">
        <v>243805</v>
      </c>
      <c r="C83" s="72" t="s">
        <v>100</v>
      </c>
      <c r="D83" s="328" t="s">
        <v>2585</v>
      </c>
      <c r="E83" s="68" t="s">
        <v>2586</v>
      </c>
      <c r="F83" s="83" t="s">
        <v>2587</v>
      </c>
      <c r="G83" s="61" t="s">
        <v>103</v>
      </c>
      <c r="H83" s="73" t="s">
        <v>71</v>
      </c>
      <c r="I83" s="72" t="s">
        <v>2281</v>
      </c>
      <c r="J83" s="24">
        <v>299</v>
      </c>
      <c r="K83" s="100">
        <f t="shared" si="30"/>
        <v>20.930000000000007</v>
      </c>
      <c r="L83" s="100">
        <f t="shared" si="29"/>
        <v>319.93</v>
      </c>
      <c r="M83" s="24">
        <v>319.93</v>
      </c>
      <c r="N83" s="61"/>
      <c r="O83" s="151" t="s">
        <v>2817</v>
      </c>
      <c r="Q83" s="7">
        <f t="shared" si="25"/>
        <v>209.3</v>
      </c>
      <c r="R83" s="7">
        <f t="shared" si="26"/>
        <v>104.65</v>
      </c>
      <c r="S83" s="7">
        <f t="shared" si="27"/>
        <v>41.860000000000014</v>
      </c>
      <c r="T83" s="7">
        <f t="shared" si="28"/>
        <v>62.79000000000002</v>
      </c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5">
        <v>82</v>
      </c>
      <c r="B84" s="326">
        <v>243805</v>
      </c>
      <c r="C84" s="72" t="s">
        <v>100</v>
      </c>
      <c r="D84" s="328" t="s">
        <v>2588</v>
      </c>
      <c r="E84" s="68" t="s">
        <v>2589</v>
      </c>
      <c r="F84" s="83" t="s">
        <v>2590</v>
      </c>
      <c r="G84" s="61" t="s">
        <v>103</v>
      </c>
      <c r="H84" s="73" t="s">
        <v>71</v>
      </c>
      <c r="I84" s="72" t="s">
        <v>2281</v>
      </c>
      <c r="J84" s="24">
        <v>299</v>
      </c>
      <c r="K84" s="100">
        <f t="shared" si="30"/>
        <v>20.930000000000007</v>
      </c>
      <c r="L84" s="100">
        <f t="shared" si="29"/>
        <v>319.93</v>
      </c>
      <c r="M84" s="24">
        <v>319.93</v>
      </c>
      <c r="N84" s="61"/>
      <c r="O84" s="151" t="s">
        <v>91</v>
      </c>
      <c r="Q84" s="7">
        <f t="shared" si="25"/>
        <v>209.3</v>
      </c>
      <c r="R84" s="7">
        <f t="shared" si="26"/>
        <v>104.65</v>
      </c>
      <c r="S84" s="7">
        <f t="shared" si="27"/>
        <v>41.860000000000014</v>
      </c>
      <c r="T84" s="7">
        <f t="shared" si="28"/>
        <v>62.79000000000002</v>
      </c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35">
        <v>83</v>
      </c>
      <c r="B85" s="326">
        <v>243805</v>
      </c>
      <c r="C85" s="72" t="s">
        <v>100</v>
      </c>
      <c r="D85" s="328" t="s">
        <v>2591</v>
      </c>
      <c r="E85" s="68" t="s">
        <v>2592</v>
      </c>
      <c r="F85" s="83" t="s">
        <v>2593</v>
      </c>
      <c r="G85" s="61" t="s">
        <v>103</v>
      </c>
      <c r="H85" s="73" t="s">
        <v>71</v>
      </c>
      <c r="I85" s="72" t="s">
        <v>2281</v>
      </c>
      <c r="J85" s="24">
        <v>299</v>
      </c>
      <c r="K85" s="100">
        <f t="shared" si="30"/>
        <v>20.930000000000007</v>
      </c>
      <c r="L85" s="100">
        <f t="shared" si="29"/>
        <v>319.93</v>
      </c>
      <c r="M85" s="24">
        <v>319.93</v>
      </c>
      <c r="N85" s="61"/>
      <c r="O85" s="151" t="s">
        <v>91</v>
      </c>
      <c r="Q85" s="7">
        <f t="shared" si="25"/>
        <v>209.3</v>
      </c>
      <c r="R85" s="7">
        <f t="shared" si="26"/>
        <v>104.65</v>
      </c>
      <c r="S85" s="7">
        <f t="shared" si="27"/>
        <v>41.860000000000014</v>
      </c>
      <c r="T85" s="7">
        <f t="shared" si="28"/>
        <v>62.79000000000002</v>
      </c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35">
        <v>84</v>
      </c>
      <c r="B86" s="326">
        <v>243806</v>
      </c>
      <c r="C86" s="72" t="s">
        <v>82</v>
      </c>
      <c r="D86" s="328" t="s">
        <v>2594</v>
      </c>
      <c r="E86" s="68" t="s">
        <v>2595</v>
      </c>
      <c r="F86" s="83" t="s">
        <v>2596</v>
      </c>
      <c r="G86" s="61" t="s">
        <v>848</v>
      </c>
      <c r="H86" s="73" t="s">
        <v>71</v>
      </c>
      <c r="I86" s="72" t="s">
        <v>2281</v>
      </c>
      <c r="J86" s="24">
        <v>399</v>
      </c>
      <c r="K86" s="100">
        <f t="shared" si="30"/>
        <v>27.930000000000007</v>
      </c>
      <c r="L86" s="100">
        <f t="shared" si="29"/>
        <v>426.93</v>
      </c>
      <c r="M86" s="24">
        <v>426.93</v>
      </c>
      <c r="N86" s="61"/>
      <c r="O86" s="151" t="s">
        <v>2817</v>
      </c>
      <c r="Q86" s="7">
        <f t="shared" si="25"/>
        <v>279.3</v>
      </c>
      <c r="R86" s="7">
        <f t="shared" si="26"/>
        <v>139.65</v>
      </c>
      <c r="S86" s="7">
        <f t="shared" si="27"/>
        <v>55.860000000000014</v>
      </c>
      <c r="T86" s="7">
        <f t="shared" si="28"/>
        <v>83.79000000000002</v>
      </c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35">
        <v>85</v>
      </c>
      <c r="B87" s="326">
        <v>243807</v>
      </c>
      <c r="C87" s="72" t="s">
        <v>263</v>
      </c>
      <c r="D87" s="328" t="s">
        <v>2597</v>
      </c>
      <c r="E87" s="68" t="s">
        <v>2598</v>
      </c>
      <c r="F87" s="83" t="s">
        <v>2599</v>
      </c>
      <c r="G87" s="61" t="s">
        <v>2819</v>
      </c>
      <c r="H87" s="73" t="s">
        <v>71</v>
      </c>
      <c r="I87" s="72" t="s">
        <v>72</v>
      </c>
      <c r="J87" s="24">
        <v>299</v>
      </c>
      <c r="K87" s="100">
        <f t="shared" si="30"/>
        <v>20.930000000000007</v>
      </c>
      <c r="L87" s="100">
        <f t="shared" si="29"/>
        <v>319.93</v>
      </c>
      <c r="M87" s="24">
        <v>555</v>
      </c>
      <c r="N87" s="61"/>
      <c r="O87" s="151" t="s">
        <v>91</v>
      </c>
      <c r="Q87" s="7">
        <f t="shared" si="25"/>
        <v>209.3</v>
      </c>
      <c r="R87" s="7">
        <f t="shared" si="26"/>
        <v>104.65</v>
      </c>
      <c r="S87" s="7">
        <f t="shared" si="27"/>
        <v>41.860000000000014</v>
      </c>
      <c r="T87" s="7">
        <f t="shared" si="28"/>
        <v>62.79000000000002</v>
      </c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35">
        <v>86</v>
      </c>
      <c r="B88" s="326">
        <v>243807</v>
      </c>
      <c r="C88" s="72" t="s">
        <v>260</v>
      </c>
      <c r="D88" s="328" t="s">
        <v>2600</v>
      </c>
      <c r="E88" s="68" t="s">
        <v>2601</v>
      </c>
      <c r="F88" s="83" t="s">
        <v>2602</v>
      </c>
      <c r="G88" s="61" t="s">
        <v>2820</v>
      </c>
      <c r="H88" s="73" t="s">
        <v>71</v>
      </c>
      <c r="I88" s="72" t="s">
        <v>2281</v>
      </c>
      <c r="J88" s="24">
        <v>299</v>
      </c>
      <c r="K88" s="100">
        <f t="shared" si="30"/>
        <v>20.930000000000007</v>
      </c>
      <c r="L88" s="100">
        <f t="shared" si="29"/>
        <v>319.93</v>
      </c>
      <c r="M88" s="24">
        <v>319.93</v>
      </c>
      <c r="N88" s="61"/>
      <c r="O88" s="151" t="s">
        <v>489</v>
      </c>
      <c r="Q88" s="7">
        <f t="shared" si="25"/>
        <v>209.3</v>
      </c>
      <c r="R88" s="7">
        <f t="shared" si="26"/>
        <v>104.65</v>
      </c>
      <c r="S88" s="7">
        <f t="shared" si="27"/>
        <v>41.860000000000014</v>
      </c>
      <c r="T88" s="7">
        <f t="shared" si="28"/>
        <v>62.79000000000002</v>
      </c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35">
        <v>87</v>
      </c>
      <c r="B89" s="326">
        <v>243807</v>
      </c>
      <c r="C89" s="72" t="s">
        <v>113</v>
      </c>
      <c r="D89" s="328" t="s">
        <v>2603</v>
      </c>
      <c r="E89" s="68" t="s">
        <v>2604</v>
      </c>
      <c r="F89" s="83" t="s">
        <v>2605</v>
      </c>
      <c r="G89" s="61" t="s">
        <v>2821</v>
      </c>
      <c r="H89" s="73" t="s">
        <v>71</v>
      </c>
      <c r="I89" s="72" t="s">
        <v>72</v>
      </c>
      <c r="J89" s="24">
        <v>299</v>
      </c>
      <c r="K89" s="100">
        <f t="shared" si="30"/>
        <v>20.930000000000007</v>
      </c>
      <c r="L89" s="100">
        <f t="shared" si="29"/>
        <v>319.93</v>
      </c>
      <c r="M89" s="24">
        <v>554.54999999999995</v>
      </c>
      <c r="N89" s="61"/>
      <c r="O89" s="151" t="s">
        <v>2817</v>
      </c>
      <c r="Q89" s="7">
        <f t="shared" si="25"/>
        <v>209.3</v>
      </c>
      <c r="R89" s="7">
        <f t="shared" si="26"/>
        <v>104.65</v>
      </c>
      <c r="S89" s="7">
        <f t="shared" si="27"/>
        <v>41.860000000000014</v>
      </c>
      <c r="T89" s="7">
        <f t="shared" si="28"/>
        <v>62.79000000000002</v>
      </c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35">
        <v>88</v>
      </c>
      <c r="B90" s="326">
        <v>243807</v>
      </c>
      <c r="C90" s="72" t="s">
        <v>100</v>
      </c>
      <c r="D90" s="328" t="s">
        <v>2606</v>
      </c>
      <c r="E90" s="68" t="s">
        <v>2607</v>
      </c>
      <c r="F90" s="83" t="s">
        <v>2608</v>
      </c>
      <c r="G90" s="61" t="s">
        <v>103</v>
      </c>
      <c r="H90" s="73" t="s">
        <v>71</v>
      </c>
      <c r="I90" s="72" t="s">
        <v>72</v>
      </c>
      <c r="J90" s="24">
        <v>299</v>
      </c>
      <c r="K90" s="100">
        <f t="shared" si="30"/>
        <v>20.930000000000007</v>
      </c>
      <c r="L90" s="100">
        <f t="shared" si="29"/>
        <v>319.93</v>
      </c>
      <c r="M90" s="24">
        <v>319.93</v>
      </c>
      <c r="N90" s="61"/>
      <c r="O90" s="151" t="s">
        <v>23</v>
      </c>
      <c r="Q90" s="7">
        <f t="shared" si="25"/>
        <v>209.3</v>
      </c>
      <c r="R90" s="7">
        <f t="shared" si="26"/>
        <v>104.65</v>
      </c>
      <c r="S90" s="7">
        <f t="shared" si="27"/>
        <v>41.860000000000014</v>
      </c>
      <c r="T90" s="7">
        <f t="shared" si="28"/>
        <v>62.79000000000002</v>
      </c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35">
        <v>89</v>
      </c>
      <c r="B91" s="326">
        <v>243807</v>
      </c>
      <c r="C91" s="72" t="s">
        <v>100</v>
      </c>
      <c r="D91" s="328" t="s">
        <v>2609</v>
      </c>
      <c r="E91" s="68" t="s">
        <v>2610</v>
      </c>
      <c r="F91" s="83" t="s">
        <v>2611</v>
      </c>
      <c r="G91" s="61" t="s">
        <v>103</v>
      </c>
      <c r="H91" s="73" t="s">
        <v>71</v>
      </c>
      <c r="I91" s="72" t="s">
        <v>2612</v>
      </c>
      <c r="J91" s="24">
        <v>499</v>
      </c>
      <c r="K91" s="100">
        <f t="shared" si="30"/>
        <v>34.930000000000064</v>
      </c>
      <c r="L91" s="100">
        <f t="shared" si="29"/>
        <v>533.93000000000006</v>
      </c>
      <c r="M91" s="24">
        <v>533.92999999999995</v>
      </c>
      <c r="N91" s="61"/>
      <c r="O91" s="151" t="s">
        <v>2817</v>
      </c>
      <c r="Q91" s="7">
        <f t="shared" si="25"/>
        <v>349.3</v>
      </c>
      <c r="R91" s="7">
        <f t="shared" si="26"/>
        <v>174.65</v>
      </c>
      <c r="S91" s="7">
        <f t="shared" si="27"/>
        <v>69.860000000000014</v>
      </c>
      <c r="T91" s="7">
        <f t="shared" si="28"/>
        <v>104.79000000000002</v>
      </c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35">
        <v>90</v>
      </c>
      <c r="B92" s="326">
        <v>243807</v>
      </c>
      <c r="C92" s="72" t="s">
        <v>100</v>
      </c>
      <c r="D92" s="328" t="s">
        <v>2613</v>
      </c>
      <c r="E92" s="68" t="s">
        <v>2614</v>
      </c>
      <c r="F92" s="83" t="s">
        <v>2615</v>
      </c>
      <c r="G92" s="61" t="s">
        <v>103</v>
      </c>
      <c r="H92" s="73" t="s">
        <v>71</v>
      </c>
      <c r="I92" s="72" t="s">
        <v>72</v>
      </c>
      <c r="J92" s="24">
        <v>299</v>
      </c>
      <c r="K92" s="100">
        <f t="shared" si="30"/>
        <v>20.930000000000007</v>
      </c>
      <c r="L92" s="100">
        <f t="shared" si="29"/>
        <v>319.93</v>
      </c>
      <c r="M92" s="24">
        <v>319.93</v>
      </c>
      <c r="N92" s="61"/>
      <c r="O92" s="151" t="s">
        <v>91</v>
      </c>
      <c r="Q92" s="7">
        <f t="shared" si="25"/>
        <v>209.3</v>
      </c>
      <c r="R92" s="7">
        <f t="shared" si="26"/>
        <v>104.65</v>
      </c>
      <c r="S92" s="7">
        <f t="shared" si="27"/>
        <v>41.860000000000014</v>
      </c>
      <c r="T92" s="7">
        <f t="shared" si="28"/>
        <v>62.79000000000002</v>
      </c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35">
        <v>91</v>
      </c>
      <c r="B93" s="326">
        <v>243807</v>
      </c>
      <c r="C93" s="72" t="s">
        <v>100</v>
      </c>
      <c r="D93" s="328" t="s">
        <v>2616</v>
      </c>
      <c r="E93" s="68" t="s">
        <v>2617</v>
      </c>
      <c r="F93" s="83" t="s">
        <v>2618</v>
      </c>
      <c r="G93" s="61" t="s">
        <v>103</v>
      </c>
      <c r="H93" s="73" t="s">
        <v>71</v>
      </c>
      <c r="I93" s="72" t="s">
        <v>99</v>
      </c>
      <c r="J93" s="24">
        <v>399</v>
      </c>
      <c r="K93" s="100">
        <f t="shared" si="30"/>
        <v>27.930000000000007</v>
      </c>
      <c r="L93" s="100">
        <f t="shared" si="29"/>
        <v>426.93</v>
      </c>
      <c r="M93" s="24">
        <v>426.93</v>
      </c>
      <c r="N93" s="61"/>
      <c r="O93" s="151" t="s">
        <v>2817</v>
      </c>
      <c r="Q93" s="7">
        <f t="shared" si="25"/>
        <v>279.3</v>
      </c>
      <c r="R93" s="7">
        <f t="shared" si="26"/>
        <v>139.65</v>
      </c>
      <c r="S93" s="7">
        <f t="shared" si="27"/>
        <v>55.860000000000014</v>
      </c>
      <c r="T93" s="7">
        <f t="shared" si="28"/>
        <v>83.79000000000002</v>
      </c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35">
        <v>92</v>
      </c>
      <c r="B94" s="326">
        <v>243807</v>
      </c>
      <c r="C94" s="72" t="s">
        <v>100</v>
      </c>
      <c r="D94" s="328" t="s">
        <v>2619</v>
      </c>
      <c r="E94" s="68" t="s">
        <v>2620</v>
      </c>
      <c r="F94" s="83" t="s">
        <v>2621</v>
      </c>
      <c r="G94" s="61" t="s">
        <v>103</v>
      </c>
      <c r="H94" s="73" t="s">
        <v>71</v>
      </c>
      <c r="I94" s="72" t="s">
        <v>2612</v>
      </c>
      <c r="J94" s="24">
        <v>499</v>
      </c>
      <c r="K94" s="100">
        <f t="shared" si="30"/>
        <v>34.930000000000064</v>
      </c>
      <c r="L94" s="100">
        <f t="shared" si="29"/>
        <v>533.93000000000006</v>
      </c>
      <c r="M94" s="24">
        <v>533.92999999999995</v>
      </c>
      <c r="N94" s="61"/>
      <c r="O94" s="151" t="s">
        <v>91</v>
      </c>
      <c r="Q94" s="7">
        <f t="shared" si="25"/>
        <v>349.3</v>
      </c>
      <c r="R94" s="7">
        <f t="shared" si="26"/>
        <v>174.65</v>
      </c>
      <c r="S94" s="7">
        <f t="shared" si="27"/>
        <v>69.860000000000014</v>
      </c>
      <c r="T94" s="7">
        <f t="shared" si="28"/>
        <v>104.79000000000002</v>
      </c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35">
        <v>93</v>
      </c>
      <c r="B95" s="326">
        <v>243807</v>
      </c>
      <c r="C95" s="72" t="s">
        <v>100</v>
      </c>
      <c r="D95" s="328" t="s">
        <v>2622</v>
      </c>
      <c r="E95" s="68" t="s">
        <v>2623</v>
      </c>
      <c r="F95" s="83" t="s">
        <v>2624</v>
      </c>
      <c r="G95" s="61" t="s">
        <v>103</v>
      </c>
      <c r="H95" s="73" t="s">
        <v>71</v>
      </c>
      <c r="I95" s="72" t="s">
        <v>72</v>
      </c>
      <c r="J95" s="24">
        <v>299</v>
      </c>
      <c r="K95" s="100">
        <f t="shared" si="30"/>
        <v>20.930000000000007</v>
      </c>
      <c r="L95" s="100">
        <f t="shared" si="29"/>
        <v>319.93</v>
      </c>
      <c r="M95" s="24">
        <v>319.93</v>
      </c>
      <c r="N95" s="61"/>
      <c r="O95" s="151" t="s">
        <v>2817</v>
      </c>
      <c r="Q95" s="7">
        <f t="shared" si="25"/>
        <v>209.3</v>
      </c>
      <c r="R95" s="7">
        <f t="shared" si="26"/>
        <v>104.65</v>
      </c>
      <c r="S95" s="7">
        <f t="shared" si="27"/>
        <v>41.860000000000014</v>
      </c>
      <c r="T95" s="7">
        <f t="shared" si="28"/>
        <v>62.79000000000002</v>
      </c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35">
        <v>94</v>
      </c>
      <c r="B96" s="326">
        <v>243808</v>
      </c>
      <c r="C96" s="72" t="s">
        <v>73</v>
      </c>
      <c r="D96" s="328" t="s">
        <v>2625</v>
      </c>
      <c r="E96" s="68" t="s">
        <v>2626</v>
      </c>
      <c r="F96" s="83" t="s">
        <v>2627</v>
      </c>
      <c r="G96" s="61" t="s">
        <v>2818</v>
      </c>
      <c r="H96" s="73" t="s">
        <v>86</v>
      </c>
      <c r="I96" s="72" t="s">
        <v>2628</v>
      </c>
      <c r="J96" s="24">
        <v>399</v>
      </c>
      <c r="K96" s="100">
        <f t="shared" si="30"/>
        <v>27.930000000000007</v>
      </c>
      <c r="L96" s="100">
        <f t="shared" si="29"/>
        <v>426.93</v>
      </c>
      <c r="M96" s="24">
        <v>725.79</v>
      </c>
      <c r="N96" s="61"/>
      <c r="O96" s="151" t="s">
        <v>91</v>
      </c>
      <c r="Q96" s="7">
        <f t="shared" si="25"/>
        <v>279.3</v>
      </c>
      <c r="R96" s="7">
        <f t="shared" si="26"/>
        <v>139.65</v>
      </c>
      <c r="S96" s="7">
        <f t="shared" si="27"/>
        <v>55.860000000000014</v>
      </c>
      <c r="T96" s="7">
        <f t="shared" si="28"/>
        <v>83.79000000000002</v>
      </c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35">
        <v>95</v>
      </c>
      <c r="B97" s="326">
        <v>243808</v>
      </c>
      <c r="C97" s="72" t="s">
        <v>100</v>
      </c>
      <c r="D97" s="328" t="s">
        <v>2629</v>
      </c>
      <c r="E97" s="68" t="s">
        <v>2630</v>
      </c>
      <c r="F97" s="83" t="s">
        <v>2631</v>
      </c>
      <c r="G97" s="61" t="s">
        <v>103</v>
      </c>
      <c r="H97" s="73" t="s">
        <v>71</v>
      </c>
      <c r="I97" s="72" t="s">
        <v>72</v>
      </c>
      <c r="J97" s="24">
        <v>299</v>
      </c>
      <c r="K97" s="100">
        <f t="shared" si="30"/>
        <v>20.930000000000007</v>
      </c>
      <c r="L97" s="100">
        <f t="shared" si="29"/>
        <v>319.93</v>
      </c>
      <c r="M97" s="24">
        <v>319.93</v>
      </c>
      <c r="N97" s="61"/>
      <c r="O97" s="151" t="s">
        <v>23</v>
      </c>
      <c r="Q97" s="7">
        <f t="shared" si="25"/>
        <v>209.3</v>
      </c>
      <c r="R97" s="7">
        <f t="shared" si="26"/>
        <v>104.65</v>
      </c>
      <c r="S97" s="7">
        <f t="shared" si="27"/>
        <v>41.860000000000014</v>
      </c>
      <c r="T97" s="7">
        <f t="shared" si="28"/>
        <v>62.79000000000002</v>
      </c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35">
        <v>96</v>
      </c>
      <c r="B98" s="326">
        <v>243808</v>
      </c>
      <c r="C98" s="72" t="s">
        <v>100</v>
      </c>
      <c r="D98" s="328" t="s">
        <v>2632</v>
      </c>
      <c r="E98" s="68" t="s">
        <v>2633</v>
      </c>
      <c r="F98" s="83" t="s">
        <v>2634</v>
      </c>
      <c r="G98" s="61" t="s">
        <v>103</v>
      </c>
      <c r="H98" s="73" t="s">
        <v>71</v>
      </c>
      <c r="I98" s="72" t="s">
        <v>99</v>
      </c>
      <c r="J98" s="24">
        <v>399</v>
      </c>
      <c r="K98" s="100">
        <f t="shared" si="30"/>
        <v>27.930000000000007</v>
      </c>
      <c r="L98" s="100">
        <f t="shared" si="29"/>
        <v>426.93</v>
      </c>
      <c r="M98" s="24">
        <v>426.93</v>
      </c>
      <c r="N98" s="61"/>
      <c r="O98" s="151" t="s">
        <v>23</v>
      </c>
      <c r="Q98" s="7">
        <f t="shared" si="25"/>
        <v>279.3</v>
      </c>
      <c r="R98" s="7">
        <f t="shared" si="26"/>
        <v>139.65</v>
      </c>
      <c r="S98" s="7">
        <f t="shared" si="27"/>
        <v>55.860000000000014</v>
      </c>
      <c r="T98" s="7">
        <f t="shared" si="28"/>
        <v>83.79000000000002</v>
      </c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35">
        <v>97</v>
      </c>
      <c r="B99" s="326">
        <v>243808</v>
      </c>
      <c r="C99" s="72" t="s">
        <v>100</v>
      </c>
      <c r="D99" s="328" t="s">
        <v>2635</v>
      </c>
      <c r="E99" s="68" t="s">
        <v>2636</v>
      </c>
      <c r="F99" s="83" t="s">
        <v>2637</v>
      </c>
      <c r="G99" s="61" t="s">
        <v>103</v>
      </c>
      <c r="H99" s="73" t="s">
        <v>71</v>
      </c>
      <c r="I99" s="72" t="s">
        <v>72</v>
      </c>
      <c r="J99" s="24">
        <v>299</v>
      </c>
      <c r="K99" s="100">
        <f t="shared" si="30"/>
        <v>20.930000000000007</v>
      </c>
      <c r="L99" s="100">
        <f t="shared" si="29"/>
        <v>319.93</v>
      </c>
      <c r="M99" s="24">
        <v>319.93</v>
      </c>
      <c r="N99" s="61"/>
      <c r="O99" s="151" t="s">
        <v>91</v>
      </c>
      <c r="Q99" s="7">
        <f t="shared" si="25"/>
        <v>209.3</v>
      </c>
      <c r="R99" s="7">
        <f t="shared" si="26"/>
        <v>104.65</v>
      </c>
      <c r="S99" s="7">
        <f t="shared" si="27"/>
        <v>41.860000000000014</v>
      </c>
      <c r="T99" s="7">
        <f t="shared" si="28"/>
        <v>62.79000000000002</v>
      </c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35">
        <v>98</v>
      </c>
      <c r="B100" s="326">
        <v>243808</v>
      </c>
      <c r="C100" s="72" t="s">
        <v>100</v>
      </c>
      <c r="D100" s="328" t="s">
        <v>2638</v>
      </c>
      <c r="E100" s="68" t="s">
        <v>2639</v>
      </c>
      <c r="F100" s="83" t="s">
        <v>2640</v>
      </c>
      <c r="G100" s="61" t="s">
        <v>103</v>
      </c>
      <c r="H100" s="73" t="s">
        <v>71</v>
      </c>
      <c r="I100" s="72" t="s">
        <v>99</v>
      </c>
      <c r="J100" s="24">
        <v>399</v>
      </c>
      <c r="K100" s="100">
        <f t="shared" si="30"/>
        <v>27.930000000000007</v>
      </c>
      <c r="L100" s="100">
        <f t="shared" si="29"/>
        <v>426.93</v>
      </c>
      <c r="M100" s="24">
        <v>426.93</v>
      </c>
      <c r="N100" s="61"/>
      <c r="O100" s="151" t="s">
        <v>91</v>
      </c>
      <c r="Q100" s="7">
        <f t="shared" si="25"/>
        <v>279.3</v>
      </c>
      <c r="R100" s="7">
        <f t="shared" si="26"/>
        <v>139.65</v>
      </c>
      <c r="S100" s="7">
        <f t="shared" si="27"/>
        <v>55.860000000000014</v>
      </c>
      <c r="T100" s="7">
        <f t="shared" si="28"/>
        <v>83.79000000000002</v>
      </c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35">
        <v>99</v>
      </c>
      <c r="B101" s="326">
        <v>243808</v>
      </c>
      <c r="C101" s="72" t="s">
        <v>100</v>
      </c>
      <c r="D101" s="328" t="s">
        <v>2641</v>
      </c>
      <c r="E101" s="68" t="s">
        <v>2642</v>
      </c>
      <c r="F101" s="83" t="s">
        <v>2643</v>
      </c>
      <c r="G101" s="61" t="s">
        <v>103</v>
      </c>
      <c r="H101" s="73" t="s">
        <v>71</v>
      </c>
      <c r="I101" s="72" t="s">
        <v>72</v>
      </c>
      <c r="J101" s="24">
        <v>299</v>
      </c>
      <c r="K101" s="100">
        <f t="shared" si="30"/>
        <v>20.930000000000007</v>
      </c>
      <c r="L101" s="100">
        <f t="shared" si="29"/>
        <v>319.93</v>
      </c>
      <c r="M101" s="24">
        <v>319.93</v>
      </c>
      <c r="N101" s="61"/>
      <c r="O101" s="151" t="s">
        <v>2817</v>
      </c>
      <c r="Q101" s="7">
        <f t="shared" si="25"/>
        <v>209.3</v>
      </c>
      <c r="R101" s="7">
        <f t="shared" si="26"/>
        <v>104.65</v>
      </c>
      <c r="S101" s="7">
        <f t="shared" si="27"/>
        <v>41.860000000000014</v>
      </c>
      <c r="T101" s="7">
        <f t="shared" si="28"/>
        <v>62.79000000000002</v>
      </c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35">
        <v>100</v>
      </c>
      <c r="B102" s="326">
        <v>243808</v>
      </c>
      <c r="C102" s="72" t="s">
        <v>100</v>
      </c>
      <c r="D102" s="328" t="s">
        <v>2644</v>
      </c>
      <c r="E102" s="68" t="s">
        <v>2645</v>
      </c>
      <c r="F102" s="83" t="s">
        <v>2646</v>
      </c>
      <c r="G102" s="61" t="s">
        <v>103</v>
      </c>
      <c r="H102" s="73" t="s">
        <v>71</v>
      </c>
      <c r="I102" s="72" t="s">
        <v>99</v>
      </c>
      <c r="J102" s="24">
        <v>399</v>
      </c>
      <c r="K102" s="100">
        <f t="shared" si="30"/>
        <v>27.930000000000007</v>
      </c>
      <c r="L102" s="100">
        <f t="shared" si="29"/>
        <v>426.93</v>
      </c>
      <c r="M102" s="24">
        <v>426.93</v>
      </c>
      <c r="N102" s="61"/>
      <c r="O102" s="151" t="s">
        <v>91</v>
      </c>
      <c r="Q102" s="7">
        <f t="shared" si="25"/>
        <v>279.3</v>
      </c>
      <c r="R102" s="7">
        <f t="shared" si="26"/>
        <v>139.65</v>
      </c>
      <c r="S102" s="7">
        <f t="shared" si="27"/>
        <v>55.860000000000014</v>
      </c>
      <c r="T102" s="7">
        <f t="shared" si="28"/>
        <v>83.79000000000002</v>
      </c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35">
        <v>101</v>
      </c>
      <c r="B103" s="326">
        <v>243808</v>
      </c>
      <c r="C103" s="72" t="s">
        <v>260</v>
      </c>
      <c r="D103" s="328" t="s">
        <v>2647</v>
      </c>
      <c r="E103" s="68" t="s">
        <v>2648</v>
      </c>
      <c r="F103" s="83" t="s">
        <v>2649</v>
      </c>
      <c r="G103" s="61" t="s">
        <v>2822</v>
      </c>
      <c r="H103" s="73" t="s">
        <v>71</v>
      </c>
      <c r="I103" s="72" t="s">
        <v>72</v>
      </c>
      <c r="J103" s="24">
        <v>299</v>
      </c>
      <c r="K103" s="100">
        <f t="shared" si="30"/>
        <v>20.930000000000007</v>
      </c>
      <c r="L103" s="100">
        <f t="shared" si="29"/>
        <v>319.93</v>
      </c>
      <c r="M103" s="24">
        <v>320</v>
      </c>
      <c r="N103" s="61"/>
      <c r="O103" s="151" t="s">
        <v>489</v>
      </c>
      <c r="Q103" s="7">
        <f t="shared" si="25"/>
        <v>209.3</v>
      </c>
      <c r="R103" s="7">
        <f t="shared" si="26"/>
        <v>104.65</v>
      </c>
      <c r="S103" s="7">
        <f t="shared" si="27"/>
        <v>41.860000000000014</v>
      </c>
      <c r="T103" s="7">
        <f t="shared" si="28"/>
        <v>62.79000000000002</v>
      </c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35">
        <v>102</v>
      </c>
      <c r="B104" s="326">
        <v>243809</v>
      </c>
      <c r="C104" s="72" t="s">
        <v>68</v>
      </c>
      <c r="D104" s="328" t="s">
        <v>2650</v>
      </c>
      <c r="E104" s="68" t="s">
        <v>2651</v>
      </c>
      <c r="F104" s="83" t="s">
        <v>2652</v>
      </c>
      <c r="G104" s="61" t="s">
        <v>524</v>
      </c>
      <c r="H104" s="73" t="s">
        <v>71</v>
      </c>
      <c r="I104" s="72" t="s">
        <v>109</v>
      </c>
      <c r="J104" s="24">
        <v>599</v>
      </c>
      <c r="K104" s="100">
        <f t="shared" si="30"/>
        <v>41.930000000000064</v>
      </c>
      <c r="L104" s="100">
        <f t="shared" si="29"/>
        <v>640.93000000000006</v>
      </c>
      <c r="M104" s="24">
        <v>1068.23</v>
      </c>
      <c r="N104" s="61"/>
      <c r="O104" s="151" t="s">
        <v>91</v>
      </c>
      <c r="Q104" s="7">
        <f t="shared" si="25"/>
        <v>419.3</v>
      </c>
      <c r="R104" s="7">
        <f t="shared" si="26"/>
        <v>209.65</v>
      </c>
      <c r="S104" s="7">
        <f t="shared" si="27"/>
        <v>83.860000000000014</v>
      </c>
      <c r="T104" s="7">
        <f t="shared" si="28"/>
        <v>125.79000000000002</v>
      </c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35">
        <v>103</v>
      </c>
      <c r="B105" s="326">
        <v>243809</v>
      </c>
      <c r="C105" s="72" t="s">
        <v>113</v>
      </c>
      <c r="D105" s="328" t="s">
        <v>2653</v>
      </c>
      <c r="E105" s="68" t="s">
        <v>2654</v>
      </c>
      <c r="F105" s="83" t="s">
        <v>2655</v>
      </c>
      <c r="G105" s="61" t="s">
        <v>2823</v>
      </c>
      <c r="H105" s="73" t="s">
        <v>71</v>
      </c>
      <c r="I105" s="72" t="s">
        <v>109</v>
      </c>
      <c r="J105" s="24">
        <v>499</v>
      </c>
      <c r="K105" s="100">
        <f t="shared" si="30"/>
        <v>34.930000000000064</v>
      </c>
      <c r="L105" s="100">
        <f t="shared" si="29"/>
        <v>533.93000000000006</v>
      </c>
      <c r="M105" s="24">
        <v>889.89</v>
      </c>
      <c r="N105" s="61"/>
      <c r="O105" s="151" t="s">
        <v>23</v>
      </c>
      <c r="Q105" s="7">
        <f t="shared" si="25"/>
        <v>349.3</v>
      </c>
      <c r="R105" s="7">
        <f t="shared" si="26"/>
        <v>174.65</v>
      </c>
      <c r="S105" s="7">
        <f t="shared" si="27"/>
        <v>69.860000000000014</v>
      </c>
      <c r="T105" s="7">
        <f t="shared" si="28"/>
        <v>104.79000000000002</v>
      </c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35">
        <v>104</v>
      </c>
      <c r="B106" s="326">
        <v>243809</v>
      </c>
      <c r="C106" s="72" t="s">
        <v>100</v>
      </c>
      <c r="D106" s="328" t="s">
        <v>2656</v>
      </c>
      <c r="E106" s="68" t="s">
        <v>2657</v>
      </c>
      <c r="F106" s="83" t="s">
        <v>2658</v>
      </c>
      <c r="G106" s="61" t="s">
        <v>103</v>
      </c>
      <c r="H106" s="73" t="s">
        <v>71</v>
      </c>
      <c r="I106" s="72" t="s">
        <v>72</v>
      </c>
      <c r="J106" s="24">
        <v>299</v>
      </c>
      <c r="K106" s="100">
        <f t="shared" si="30"/>
        <v>20.930000000000007</v>
      </c>
      <c r="L106" s="100">
        <f t="shared" si="29"/>
        <v>319.93</v>
      </c>
      <c r="M106" s="24">
        <v>319.93</v>
      </c>
      <c r="N106" s="61"/>
      <c r="O106" s="151" t="s">
        <v>91</v>
      </c>
      <c r="Q106" s="7">
        <f t="shared" si="25"/>
        <v>209.3</v>
      </c>
      <c r="R106" s="7">
        <f t="shared" si="26"/>
        <v>104.65</v>
      </c>
      <c r="S106" s="7">
        <f t="shared" si="27"/>
        <v>41.860000000000014</v>
      </c>
      <c r="T106" s="7">
        <f t="shared" si="28"/>
        <v>62.79000000000002</v>
      </c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5">
        <v>105</v>
      </c>
      <c r="B107" s="326">
        <v>243809</v>
      </c>
      <c r="C107" s="72" t="s">
        <v>100</v>
      </c>
      <c r="D107" s="61" t="s">
        <v>2659</v>
      </c>
      <c r="E107" s="61" t="s">
        <v>2660</v>
      </c>
      <c r="F107" s="83" t="s">
        <v>2661</v>
      </c>
      <c r="G107" s="61" t="s">
        <v>103</v>
      </c>
      <c r="H107" s="73" t="s">
        <v>71</v>
      </c>
      <c r="I107" s="72" t="s">
        <v>72</v>
      </c>
      <c r="J107" s="24">
        <v>299</v>
      </c>
      <c r="K107" s="100">
        <f t="shared" si="30"/>
        <v>20.930000000000007</v>
      </c>
      <c r="L107" s="100">
        <f t="shared" si="29"/>
        <v>319.93</v>
      </c>
      <c r="M107" s="24">
        <v>959.79</v>
      </c>
      <c r="N107" s="61"/>
      <c r="O107" s="151" t="s">
        <v>2817</v>
      </c>
      <c r="Q107" s="7">
        <f t="shared" si="25"/>
        <v>209.3</v>
      </c>
      <c r="R107" s="7">
        <f t="shared" si="26"/>
        <v>104.65</v>
      </c>
      <c r="S107" s="7">
        <f t="shared" si="27"/>
        <v>41.860000000000014</v>
      </c>
      <c r="T107" s="7">
        <f t="shared" si="28"/>
        <v>62.79000000000002</v>
      </c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5">
        <v>106</v>
      </c>
      <c r="B108" s="326">
        <v>243809</v>
      </c>
      <c r="C108" s="72" t="s">
        <v>100</v>
      </c>
      <c r="D108" s="61" t="s">
        <v>2662</v>
      </c>
      <c r="E108" s="61" t="s">
        <v>2663</v>
      </c>
      <c r="F108" s="83" t="s">
        <v>2664</v>
      </c>
      <c r="G108" s="61" t="s">
        <v>103</v>
      </c>
      <c r="H108" s="73" t="s">
        <v>71</v>
      </c>
      <c r="I108" s="72" t="s">
        <v>72</v>
      </c>
      <c r="J108" s="24">
        <v>299</v>
      </c>
      <c r="K108" s="100">
        <f t="shared" si="30"/>
        <v>20.930000000000007</v>
      </c>
      <c r="L108" s="100">
        <f t="shared" si="29"/>
        <v>319.93</v>
      </c>
      <c r="M108" s="24">
        <v>320</v>
      </c>
      <c r="N108" s="61"/>
      <c r="O108" s="151" t="s">
        <v>2817</v>
      </c>
      <c r="Q108" s="7">
        <f t="shared" si="25"/>
        <v>209.3</v>
      </c>
      <c r="R108" s="7">
        <f t="shared" si="26"/>
        <v>104.65</v>
      </c>
      <c r="S108" s="7">
        <f t="shared" si="27"/>
        <v>41.860000000000014</v>
      </c>
      <c r="T108" s="7">
        <f t="shared" si="28"/>
        <v>62.79000000000002</v>
      </c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5">
        <v>107</v>
      </c>
      <c r="B109" s="326">
        <v>243809</v>
      </c>
      <c r="C109" s="68" t="s">
        <v>73</v>
      </c>
      <c r="D109" s="329" t="s">
        <v>3078</v>
      </c>
      <c r="E109" s="332" t="s">
        <v>3076</v>
      </c>
      <c r="F109" s="336" t="s">
        <v>3077</v>
      </c>
      <c r="G109" s="329" t="s">
        <v>1529</v>
      </c>
      <c r="H109" s="333" t="s">
        <v>71</v>
      </c>
      <c r="I109" s="332" t="s">
        <v>77</v>
      </c>
      <c r="J109" s="330">
        <v>399</v>
      </c>
      <c r="K109" s="255">
        <f t="shared" si="30"/>
        <v>27.930000000000007</v>
      </c>
      <c r="L109" s="255">
        <f t="shared" si="29"/>
        <v>426.93</v>
      </c>
      <c r="M109" s="330">
        <v>426.93</v>
      </c>
      <c r="N109" s="61"/>
      <c r="O109" s="151" t="s">
        <v>23</v>
      </c>
      <c r="Q109" s="7">
        <f t="shared" si="25"/>
        <v>279.3</v>
      </c>
      <c r="R109" s="7">
        <f t="shared" si="26"/>
        <v>139.65</v>
      </c>
      <c r="S109" s="7">
        <f t="shared" si="27"/>
        <v>55.860000000000014</v>
      </c>
      <c r="T109" s="7">
        <f t="shared" si="28"/>
        <v>83.79000000000002</v>
      </c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5">
        <v>108</v>
      </c>
      <c r="B110" s="326">
        <v>243810</v>
      </c>
      <c r="C110" s="72" t="s">
        <v>82</v>
      </c>
      <c r="D110" s="61" t="s">
        <v>2665</v>
      </c>
      <c r="E110" s="61" t="s">
        <v>2666</v>
      </c>
      <c r="F110" s="83" t="s">
        <v>2667</v>
      </c>
      <c r="G110" s="61" t="s">
        <v>2824</v>
      </c>
      <c r="H110" s="73" t="s">
        <v>86</v>
      </c>
      <c r="I110" s="72" t="s">
        <v>87</v>
      </c>
      <c r="J110" s="24">
        <v>399</v>
      </c>
      <c r="K110" s="100">
        <f t="shared" si="30"/>
        <v>27.930000000000007</v>
      </c>
      <c r="L110" s="100">
        <f t="shared" si="29"/>
        <v>426.93</v>
      </c>
      <c r="M110" s="24">
        <v>700</v>
      </c>
      <c r="N110" s="61"/>
      <c r="O110" s="151" t="s">
        <v>91</v>
      </c>
      <c r="Q110" s="7">
        <f t="shared" si="25"/>
        <v>279.3</v>
      </c>
      <c r="R110" s="7">
        <f t="shared" si="26"/>
        <v>139.65</v>
      </c>
      <c r="S110" s="7">
        <f t="shared" si="27"/>
        <v>55.860000000000014</v>
      </c>
      <c r="T110" s="7">
        <f t="shared" si="28"/>
        <v>83.79000000000002</v>
      </c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5">
        <v>109</v>
      </c>
      <c r="B111" s="326">
        <v>243810</v>
      </c>
      <c r="C111" s="72" t="s">
        <v>100</v>
      </c>
      <c r="D111" s="61" t="s">
        <v>2668</v>
      </c>
      <c r="E111" s="61" t="s">
        <v>2669</v>
      </c>
      <c r="F111" s="83" t="s">
        <v>2670</v>
      </c>
      <c r="G111" s="61" t="s">
        <v>103</v>
      </c>
      <c r="H111" s="73" t="s">
        <v>71</v>
      </c>
      <c r="I111" s="72" t="s">
        <v>99</v>
      </c>
      <c r="J111" s="24">
        <v>399</v>
      </c>
      <c r="K111" s="100">
        <f t="shared" si="30"/>
        <v>27.930000000000007</v>
      </c>
      <c r="L111" s="100">
        <f t="shared" si="29"/>
        <v>426.93</v>
      </c>
      <c r="M111" s="24">
        <v>426.93</v>
      </c>
      <c r="N111" s="61"/>
      <c r="O111" s="151" t="s">
        <v>23</v>
      </c>
      <c r="Q111" s="7">
        <f t="shared" si="25"/>
        <v>279.3</v>
      </c>
      <c r="R111" s="7">
        <f t="shared" si="26"/>
        <v>139.65</v>
      </c>
      <c r="S111" s="7">
        <f t="shared" si="27"/>
        <v>55.860000000000014</v>
      </c>
      <c r="T111" s="7">
        <f t="shared" si="28"/>
        <v>83.79000000000002</v>
      </c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5">
        <v>110</v>
      </c>
      <c r="B112" s="326">
        <v>243810</v>
      </c>
      <c r="C112" s="72" t="s">
        <v>100</v>
      </c>
      <c r="D112" s="61" t="s">
        <v>2671</v>
      </c>
      <c r="E112" s="61" t="s">
        <v>2672</v>
      </c>
      <c r="F112" s="83" t="s">
        <v>2673</v>
      </c>
      <c r="G112" s="61" t="s">
        <v>103</v>
      </c>
      <c r="H112" s="73" t="s">
        <v>71</v>
      </c>
      <c r="I112" s="72" t="s">
        <v>72</v>
      </c>
      <c r="J112" s="24">
        <v>299</v>
      </c>
      <c r="K112" s="100">
        <f t="shared" si="30"/>
        <v>20.930000000000007</v>
      </c>
      <c r="L112" s="100">
        <f t="shared" si="29"/>
        <v>319.93</v>
      </c>
      <c r="M112" s="24">
        <v>319.93</v>
      </c>
      <c r="N112" s="61"/>
      <c r="O112" s="151" t="s">
        <v>91</v>
      </c>
      <c r="Q112" s="7">
        <f t="shared" si="25"/>
        <v>209.3</v>
      </c>
      <c r="R112" s="7">
        <f t="shared" si="26"/>
        <v>104.65</v>
      </c>
      <c r="S112" s="7">
        <f t="shared" si="27"/>
        <v>41.860000000000014</v>
      </c>
      <c r="T112" s="7">
        <f t="shared" si="28"/>
        <v>62.79000000000002</v>
      </c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5">
        <v>111</v>
      </c>
      <c r="B113" s="326">
        <v>243810</v>
      </c>
      <c r="C113" s="72" t="s">
        <v>100</v>
      </c>
      <c r="D113" s="61" t="s">
        <v>2674</v>
      </c>
      <c r="E113" s="61" t="s">
        <v>2675</v>
      </c>
      <c r="F113" s="83" t="s">
        <v>2676</v>
      </c>
      <c r="G113" s="61" t="s">
        <v>103</v>
      </c>
      <c r="H113" s="73" t="s">
        <v>71</v>
      </c>
      <c r="I113" s="72" t="s">
        <v>72</v>
      </c>
      <c r="J113" s="24">
        <v>299</v>
      </c>
      <c r="K113" s="100">
        <f t="shared" si="30"/>
        <v>20.930000000000007</v>
      </c>
      <c r="L113" s="100">
        <f t="shared" si="29"/>
        <v>319.93</v>
      </c>
      <c r="M113" s="24">
        <v>319.93</v>
      </c>
      <c r="N113" s="61"/>
      <c r="O113" s="151" t="s">
        <v>91</v>
      </c>
      <c r="Q113" s="7">
        <f t="shared" si="25"/>
        <v>209.3</v>
      </c>
      <c r="R113" s="7">
        <f t="shared" si="26"/>
        <v>104.65</v>
      </c>
      <c r="S113" s="7">
        <f t="shared" si="27"/>
        <v>41.860000000000014</v>
      </c>
      <c r="T113" s="7">
        <f t="shared" si="28"/>
        <v>62.79000000000002</v>
      </c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5">
        <v>112</v>
      </c>
      <c r="B114" s="326">
        <v>243810</v>
      </c>
      <c r="C114" s="72" t="s">
        <v>100</v>
      </c>
      <c r="D114" s="61" t="s">
        <v>2677</v>
      </c>
      <c r="E114" s="61" t="s">
        <v>338</v>
      </c>
      <c r="F114" s="83" t="s">
        <v>2678</v>
      </c>
      <c r="G114" s="61" t="s">
        <v>103</v>
      </c>
      <c r="H114" s="73" t="s">
        <v>71</v>
      </c>
      <c r="I114" s="72" t="s">
        <v>72</v>
      </c>
      <c r="J114" s="24">
        <v>299</v>
      </c>
      <c r="K114" s="100">
        <f t="shared" si="30"/>
        <v>20.930000000000007</v>
      </c>
      <c r="L114" s="100">
        <f t="shared" si="29"/>
        <v>319.93</v>
      </c>
      <c r="M114" s="24">
        <v>319.93</v>
      </c>
      <c r="N114" s="61"/>
      <c r="O114" s="151" t="s">
        <v>91</v>
      </c>
      <c r="Q114" s="7">
        <f t="shared" si="25"/>
        <v>209.3</v>
      </c>
      <c r="R114" s="7">
        <f t="shared" si="26"/>
        <v>104.65</v>
      </c>
      <c r="S114" s="7">
        <f t="shared" si="27"/>
        <v>41.860000000000014</v>
      </c>
      <c r="T114" s="7">
        <f t="shared" si="28"/>
        <v>62.79000000000002</v>
      </c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5">
        <v>113</v>
      </c>
      <c r="B115" s="326">
        <v>243810</v>
      </c>
      <c r="C115" s="72" t="s">
        <v>100</v>
      </c>
      <c r="D115" s="61" t="s">
        <v>2679</v>
      </c>
      <c r="E115" s="61" t="s">
        <v>2680</v>
      </c>
      <c r="F115" s="83" t="s">
        <v>2681</v>
      </c>
      <c r="G115" s="61" t="s">
        <v>103</v>
      </c>
      <c r="H115" s="73" t="s">
        <v>71</v>
      </c>
      <c r="I115" s="72" t="s">
        <v>72</v>
      </c>
      <c r="J115" s="24">
        <v>299</v>
      </c>
      <c r="K115" s="100">
        <f t="shared" si="30"/>
        <v>20.930000000000007</v>
      </c>
      <c r="L115" s="100">
        <f t="shared" si="29"/>
        <v>319.93</v>
      </c>
      <c r="M115" s="24">
        <v>319.93</v>
      </c>
      <c r="N115" s="61"/>
      <c r="O115" s="151" t="s">
        <v>23</v>
      </c>
      <c r="Q115" s="7">
        <f t="shared" si="25"/>
        <v>209.3</v>
      </c>
      <c r="R115" s="7">
        <f t="shared" si="26"/>
        <v>104.65</v>
      </c>
      <c r="S115" s="7">
        <f t="shared" si="27"/>
        <v>41.860000000000014</v>
      </c>
      <c r="T115" s="7">
        <f t="shared" si="28"/>
        <v>62.79000000000002</v>
      </c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5">
        <v>114</v>
      </c>
      <c r="B116" s="326">
        <v>243810</v>
      </c>
      <c r="C116" s="72" t="s">
        <v>100</v>
      </c>
      <c r="D116" s="61" t="s">
        <v>2682</v>
      </c>
      <c r="E116" s="61" t="s">
        <v>102</v>
      </c>
      <c r="F116" s="83" t="s">
        <v>2683</v>
      </c>
      <c r="G116" s="61" t="s">
        <v>103</v>
      </c>
      <c r="H116" s="73" t="s">
        <v>71</v>
      </c>
      <c r="I116" s="72" t="s">
        <v>72</v>
      </c>
      <c r="J116" s="24">
        <v>299</v>
      </c>
      <c r="K116" s="100">
        <f t="shared" si="30"/>
        <v>20.930000000000007</v>
      </c>
      <c r="L116" s="100">
        <f t="shared" si="29"/>
        <v>319.93</v>
      </c>
      <c r="M116" s="24">
        <v>319.93</v>
      </c>
      <c r="N116" s="61"/>
      <c r="O116" s="151" t="s">
        <v>91</v>
      </c>
      <c r="Q116" s="7">
        <f t="shared" si="25"/>
        <v>209.3</v>
      </c>
      <c r="R116" s="7">
        <f t="shared" si="26"/>
        <v>104.65</v>
      </c>
      <c r="S116" s="7">
        <f t="shared" si="27"/>
        <v>41.860000000000014</v>
      </c>
      <c r="T116" s="7">
        <f t="shared" si="28"/>
        <v>62.79000000000002</v>
      </c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5">
        <v>116</v>
      </c>
      <c r="B117" s="326">
        <v>243810</v>
      </c>
      <c r="C117" s="72" t="s">
        <v>100</v>
      </c>
      <c r="D117" s="61" t="s">
        <v>2684</v>
      </c>
      <c r="E117" s="61" t="s">
        <v>2685</v>
      </c>
      <c r="F117" s="83" t="s">
        <v>2686</v>
      </c>
      <c r="G117" s="61" t="s">
        <v>103</v>
      </c>
      <c r="H117" s="73" t="s">
        <v>71</v>
      </c>
      <c r="I117" s="72" t="s">
        <v>72</v>
      </c>
      <c r="J117" s="24">
        <v>299</v>
      </c>
      <c r="K117" s="100">
        <f t="shared" si="30"/>
        <v>20.930000000000007</v>
      </c>
      <c r="L117" s="100">
        <f t="shared" si="29"/>
        <v>319.93</v>
      </c>
      <c r="M117" s="24">
        <v>319.93</v>
      </c>
      <c r="N117" s="61"/>
      <c r="O117" s="151" t="s">
        <v>91</v>
      </c>
      <c r="Q117" s="7">
        <f t="shared" si="25"/>
        <v>209.3</v>
      </c>
      <c r="R117" s="7">
        <f t="shared" si="26"/>
        <v>104.65</v>
      </c>
      <c r="S117" s="7">
        <f t="shared" si="27"/>
        <v>41.860000000000014</v>
      </c>
      <c r="T117" s="7">
        <f t="shared" si="28"/>
        <v>62.79000000000002</v>
      </c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5">
        <v>117</v>
      </c>
      <c r="B118" s="326">
        <v>243811</v>
      </c>
      <c r="C118" s="72" t="s">
        <v>73</v>
      </c>
      <c r="D118" s="61" t="s">
        <v>2687</v>
      </c>
      <c r="E118" s="61" t="s">
        <v>2688</v>
      </c>
      <c r="F118" s="83" t="s">
        <v>2689</v>
      </c>
      <c r="G118" s="61" t="s">
        <v>2825</v>
      </c>
      <c r="H118" s="73" t="s">
        <v>86</v>
      </c>
      <c r="I118" s="72" t="s">
        <v>87</v>
      </c>
      <c r="J118" s="24">
        <v>399</v>
      </c>
      <c r="K118" s="100">
        <f t="shared" si="30"/>
        <v>27.930000000000007</v>
      </c>
      <c r="L118" s="100">
        <f t="shared" si="29"/>
        <v>426.93</v>
      </c>
      <c r="M118" s="24">
        <v>683.09</v>
      </c>
      <c r="N118" s="61"/>
      <c r="O118" s="151" t="s">
        <v>23</v>
      </c>
      <c r="Q118" s="7">
        <f t="shared" si="25"/>
        <v>279.3</v>
      </c>
      <c r="R118" s="7">
        <f t="shared" si="26"/>
        <v>139.65</v>
      </c>
      <c r="S118" s="7">
        <f t="shared" si="27"/>
        <v>55.860000000000014</v>
      </c>
      <c r="T118" s="7">
        <f t="shared" si="28"/>
        <v>83.79000000000002</v>
      </c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5">
        <v>118</v>
      </c>
      <c r="B119" s="326">
        <v>243811</v>
      </c>
      <c r="C119" s="72" t="s">
        <v>262</v>
      </c>
      <c r="D119" s="61" t="s">
        <v>2690</v>
      </c>
      <c r="E119" s="61" t="s">
        <v>2691</v>
      </c>
      <c r="F119" s="83" t="s">
        <v>2692</v>
      </c>
      <c r="G119" s="61" t="s">
        <v>2826</v>
      </c>
      <c r="H119" s="73" t="s">
        <v>71</v>
      </c>
      <c r="I119" s="72" t="s">
        <v>72</v>
      </c>
      <c r="J119" s="24">
        <v>299</v>
      </c>
      <c r="K119" s="100">
        <f t="shared" si="30"/>
        <v>20.930000000000007</v>
      </c>
      <c r="L119" s="100">
        <f t="shared" si="29"/>
        <v>319.93</v>
      </c>
      <c r="M119" s="24">
        <v>511.89</v>
      </c>
      <c r="N119" s="61"/>
      <c r="O119" s="151" t="s">
        <v>91</v>
      </c>
      <c r="Q119" s="7">
        <f t="shared" si="25"/>
        <v>209.3</v>
      </c>
      <c r="R119" s="7">
        <f t="shared" si="26"/>
        <v>104.65</v>
      </c>
      <c r="S119" s="7">
        <f t="shared" si="27"/>
        <v>41.860000000000014</v>
      </c>
      <c r="T119" s="7">
        <f t="shared" si="28"/>
        <v>62.79000000000002</v>
      </c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5">
        <v>119</v>
      </c>
      <c r="B120" s="326">
        <v>243811</v>
      </c>
      <c r="C120" s="72" t="s">
        <v>100</v>
      </c>
      <c r="D120" s="61" t="s">
        <v>2693</v>
      </c>
      <c r="E120" s="61" t="s">
        <v>2694</v>
      </c>
      <c r="F120" s="83" t="s">
        <v>2695</v>
      </c>
      <c r="G120" s="61" t="s">
        <v>103</v>
      </c>
      <c r="H120" s="73" t="s">
        <v>71</v>
      </c>
      <c r="I120" s="72" t="s">
        <v>72</v>
      </c>
      <c r="J120" s="24">
        <v>299</v>
      </c>
      <c r="K120" s="100">
        <f t="shared" si="30"/>
        <v>20.930000000000007</v>
      </c>
      <c r="L120" s="100">
        <f t="shared" si="29"/>
        <v>319.93</v>
      </c>
      <c r="M120" s="24">
        <v>319.93</v>
      </c>
      <c r="N120" s="61"/>
      <c r="O120" s="151" t="s">
        <v>91</v>
      </c>
      <c r="Q120" s="7">
        <f t="shared" si="25"/>
        <v>209.3</v>
      </c>
      <c r="R120" s="7">
        <f t="shared" si="26"/>
        <v>104.65</v>
      </c>
      <c r="S120" s="7">
        <f t="shared" si="27"/>
        <v>41.860000000000014</v>
      </c>
      <c r="T120" s="7">
        <f t="shared" si="28"/>
        <v>62.79000000000002</v>
      </c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5">
        <v>120</v>
      </c>
      <c r="B121" s="326">
        <v>243811</v>
      </c>
      <c r="C121" s="72" t="s">
        <v>100</v>
      </c>
      <c r="D121" s="61" t="s">
        <v>2696</v>
      </c>
      <c r="E121" s="61" t="s">
        <v>2697</v>
      </c>
      <c r="F121" s="83" t="s">
        <v>2698</v>
      </c>
      <c r="G121" s="61" t="s">
        <v>103</v>
      </c>
      <c r="H121" s="73" t="s">
        <v>71</v>
      </c>
      <c r="I121" s="72" t="s">
        <v>109</v>
      </c>
      <c r="J121" s="24">
        <v>499</v>
      </c>
      <c r="K121" s="100">
        <f t="shared" si="30"/>
        <v>34.930000000000064</v>
      </c>
      <c r="L121" s="100">
        <f t="shared" si="29"/>
        <v>533.93000000000006</v>
      </c>
      <c r="M121" s="24">
        <v>533.92999999999995</v>
      </c>
      <c r="N121" s="61"/>
      <c r="O121" s="151" t="s">
        <v>2817</v>
      </c>
      <c r="Q121" s="7">
        <f t="shared" si="25"/>
        <v>349.3</v>
      </c>
      <c r="R121" s="7">
        <f t="shared" si="26"/>
        <v>174.65</v>
      </c>
      <c r="S121" s="7">
        <f t="shared" si="27"/>
        <v>69.860000000000014</v>
      </c>
      <c r="T121" s="7">
        <f t="shared" si="28"/>
        <v>104.79000000000002</v>
      </c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5">
        <v>121</v>
      </c>
      <c r="B122" s="326">
        <v>243811</v>
      </c>
      <c r="C122" s="72" t="s">
        <v>100</v>
      </c>
      <c r="D122" s="61" t="s">
        <v>2699</v>
      </c>
      <c r="E122" s="61" t="s">
        <v>2700</v>
      </c>
      <c r="F122" s="83" t="s">
        <v>2701</v>
      </c>
      <c r="G122" s="61" t="s">
        <v>103</v>
      </c>
      <c r="H122" s="73" t="s">
        <v>71</v>
      </c>
      <c r="I122" s="72" t="s">
        <v>72</v>
      </c>
      <c r="J122" s="24">
        <v>299</v>
      </c>
      <c r="K122" s="100">
        <f t="shared" si="30"/>
        <v>20.930000000000007</v>
      </c>
      <c r="L122" s="100">
        <f t="shared" si="29"/>
        <v>319.93</v>
      </c>
      <c r="M122" s="24">
        <v>319.93</v>
      </c>
      <c r="N122" s="61"/>
      <c r="O122" s="151" t="s">
        <v>91</v>
      </c>
      <c r="Q122" s="7">
        <f t="shared" si="25"/>
        <v>209.3</v>
      </c>
      <c r="R122" s="7">
        <f t="shared" si="26"/>
        <v>104.65</v>
      </c>
      <c r="S122" s="7">
        <f t="shared" si="27"/>
        <v>41.860000000000014</v>
      </c>
      <c r="T122" s="7">
        <f t="shared" si="28"/>
        <v>62.79000000000002</v>
      </c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5">
        <v>122</v>
      </c>
      <c r="B123" s="326">
        <v>243811</v>
      </c>
      <c r="C123" s="72" t="s">
        <v>100</v>
      </c>
      <c r="D123" s="61" t="s">
        <v>2702</v>
      </c>
      <c r="E123" s="61" t="s">
        <v>2703</v>
      </c>
      <c r="F123" s="83" t="s">
        <v>2704</v>
      </c>
      <c r="G123" s="61" t="s">
        <v>103</v>
      </c>
      <c r="H123" s="73" t="s">
        <v>71</v>
      </c>
      <c r="I123" s="72" t="s">
        <v>99</v>
      </c>
      <c r="J123" s="24">
        <v>399</v>
      </c>
      <c r="K123" s="100">
        <f t="shared" si="30"/>
        <v>27.930000000000007</v>
      </c>
      <c r="L123" s="100">
        <f t="shared" si="29"/>
        <v>426.93</v>
      </c>
      <c r="M123" s="24">
        <v>426.93</v>
      </c>
      <c r="N123" s="61"/>
      <c r="O123" s="151" t="s">
        <v>91</v>
      </c>
      <c r="Q123" s="7">
        <f t="shared" si="25"/>
        <v>279.3</v>
      </c>
      <c r="R123" s="7">
        <f t="shared" si="26"/>
        <v>139.65</v>
      </c>
      <c r="S123" s="7">
        <f t="shared" si="27"/>
        <v>55.860000000000014</v>
      </c>
      <c r="T123" s="7">
        <f t="shared" si="28"/>
        <v>83.79000000000002</v>
      </c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5">
        <v>123</v>
      </c>
      <c r="B124" s="326">
        <v>243811</v>
      </c>
      <c r="C124" s="72" t="s">
        <v>100</v>
      </c>
      <c r="D124" s="61" t="s">
        <v>2705</v>
      </c>
      <c r="E124" s="61" t="s">
        <v>2706</v>
      </c>
      <c r="F124" s="83" t="s">
        <v>2707</v>
      </c>
      <c r="G124" s="61" t="s">
        <v>103</v>
      </c>
      <c r="H124" s="73" t="s">
        <v>71</v>
      </c>
      <c r="I124" s="72" t="s">
        <v>99</v>
      </c>
      <c r="J124" s="24">
        <v>399</v>
      </c>
      <c r="K124" s="100">
        <f t="shared" si="30"/>
        <v>27.930000000000007</v>
      </c>
      <c r="L124" s="100">
        <f t="shared" si="29"/>
        <v>426.93</v>
      </c>
      <c r="M124" s="24">
        <v>426.93</v>
      </c>
      <c r="N124" s="61"/>
      <c r="O124" s="151" t="s">
        <v>91</v>
      </c>
      <c r="Q124" s="7">
        <f t="shared" si="25"/>
        <v>279.3</v>
      </c>
      <c r="R124" s="7">
        <f t="shared" si="26"/>
        <v>139.65</v>
      </c>
      <c r="S124" s="7">
        <f t="shared" si="27"/>
        <v>55.860000000000014</v>
      </c>
      <c r="T124" s="7">
        <f t="shared" si="28"/>
        <v>83.79000000000002</v>
      </c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5">
        <v>124</v>
      </c>
      <c r="B125" s="326">
        <v>243811</v>
      </c>
      <c r="C125" s="72" t="s">
        <v>100</v>
      </c>
      <c r="D125" s="61" t="s">
        <v>2708</v>
      </c>
      <c r="E125" s="61" t="s">
        <v>2709</v>
      </c>
      <c r="F125" s="83" t="s">
        <v>2710</v>
      </c>
      <c r="G125" s="61" t="s">
        <v>103</v>
      </c>
      <c r="H125" s="73" t="s">
        <v>71</v>
      </c>
      <c r="I125" s="72" t="s">
        <v>99</v>
      </c>
      <c r="J125" s="24">
        <v>399</v>
      </c>
      <c r="K125" s="100">
        <f t="shared" si="30"/>
        <v>27.930000000000007</v>
      </c>
      <c r="L125" s="100">
        <f t="shared" si="29"/>
        <v>426.93</v>
      </c>
      <c r="M125" s="24">
        <v>426.93</v>
      </c>
      <c r="N125" s="61"/>
      <c r="O125" s="151" t="s">
        <v>91</v>
      </c>
      <c r="Q125" s="7">
        <f t="shared" si="25"/>
        <v>279.3</v>
      </c>
      <c r="R125" s="7">
        <f t="shared" si="26"/>
        <v>139.65</v>
      </c>
      <c r="S125" s="7">
        <f t="shared" si="27"/>
        <v>55.860000000000014</v>
      </c>
      <c r="T125" s="7">
        <f t="shared" si="28"/>
        <v>83.79000000000002</v>
      </c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5">
        <v>125</v>
      </c>
      <c r="B126" s="326">
        <v>243812</v>
      </c>
      <c r="C126" s="72" t="s">
        <v>73</v>
      </c>
      <c r="D126" s="61" t="s">
        <v>2711</v>
      </c>
      <c r="E126" s="61" t="s">
        <v>2712</v>
      </c>
      <c r="F126" s="83" t="s">
        <v>2713</v>
      </c>
      <c r="G126" s="61" t="s">
        <v>2827</v>
      </c>
      <c r="H126" s="73" t="s">
        <v>71</v>
      </c>
      <c r="I126" s="72" t="s">
        <v>72</v>
      </c>
      <c r="J126" s="24">
        <v>499</v>
      </c>
      <c r="K126" s="100">
        <f t="shared" si="30"/>
        <v>34.930000000000064</v>
      </c>
      <c r="L126" s="100">
        <f t="shared" si="29"/>
        <v>533.93000000000006</v>
      </c>
      <c r="M126" s="24">
        <v>836.5</v>
      </c>
      <c r="N126" s="61"/>
      <c r="O126" s="151" t="s">
        <v>23</v>
      </c>
      <c r="Q126" s="7">
        <f t="shared" si="25"/>
        <v>349.3</v>
      </c>
      <c r="R126" s="7">
        <f t="shared" si="26"/>
        <v>174.65</v>
      </c>
      <c r="S126" s="7">
        <f t="shared" si="27"/>
        <v>69.860000000000014</v>
      </c>
      <c r="T126" s="7">
        <f t="shared" si="28"/>
        <v>104.79000000000002</v>
      </c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5">
        <v>126</v>
      </c>
      <c r="B127" s="326">
        <v>243812</v>
      </c>
      <c r="C127" s="72" t="s">
        <v>73</v>
      </c>
      <c r="D127" s="61" t="s">
        <v>2714</v>
      </c>
      <c r="E127" s="61" t="s">
        <v>2715</v>
      </c>
      <c r="F127" s="83" t="s">
        <v>2716</v>
      </c>
      <c r="G127" s="61" t="s">
        <v>2827</v>
      </c>
      <c r="H127" s="73" t="s">
        <v>71</v>
      </c>
      <c r="I127" s="72" t="s">
        <v>77</v>
      </c>
      <c r="J127" s="24">
        <v>399</v>
      </c>
      <c r="K127" s="100">
        <f t="shared" si="30"/>
        <v>27.930000000000007</v>
      </c>
      <c r="L127" s="100">
        <f t="shared" si="29"/>
        <v>426.93</v>
      </c>
      <c r="M127" s="24">
        <v>668.86</v>
      </c>
      <c r="N127" s="61"/>
      <c r="O127" s="151" t="s">
        <v>23</v>
      </c>
      <c r="Q127" s="7">
        <f t="shared" si="25"/>
        <v>279.3</v>
      </c>
      <c r="R127" s="7">
        <f t="shared" si="26"/>
        <v>139.65</v>
      </c>
      <c r="S127" s="7">
        <f t="shared" si="27"/>
        <v>55.860000000000014</v>
      </c>
      <c r="T127" s="7">
        <f t="shared" si="28"/>
        <v>83.79000000000002</v>
      </c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5">
        <v>127</v>
      </c>
      <c r="B128" s="326">
        <v>243812</v>
      </c>
      <c r="C128" s="72" t="s">
        <v>1022</v>
      </c>
      <c r="D128" s="61" t="s">
        <v>2717</v>
      </c>
      <c r="E128" s="61" t="s">
        <v>2718</v>
      </c>
      <c r="F128" s="83" t="s">
        <v>2719</v>
      </c>
      <c r="G128" s="61" t="s">
        <v>1178</v>
      </c>
      <c r="H128" s="73" t="s">
        <v>71</v>
      </c>
      <c r="I128" s="72" t="s">
        <v>104</v>
      </c>
      <c r="J128" s="24">
        <v>150</v>
      </c>
      <c r="K128" s="100">
        <f t="shared" si="30"/>
        <v>10.5</v>
      </c>
      <c r="L128" s="100">
        <f t="shared" si="29"/>
        <v>160.5</v>
      </c>
      <c r="M128" s="24">
        <v>161</v>
      </c>
      <c r="N128" s="61"/>
      <c r="O128" s="151" t="s">
        <v>489</v>
      </c>
      <c r="Q128" s="7">
        <f t="shared" si="25"/>
        <v>105</v>
      </c>
      <c r="R128" s="7">
        <f t="shared" si="26"/>
        <v>52.5</v>
      </c>
      <c r="S128" s="7">
        <f t="shared" si="27"/>
        <v>21</v>
      </c>
      <c r="T128" s="7">
        <f t="shared" si="28"/>
        <v>31.5</v>
      </c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5">
        <v>128</v>
      </c>
      <c r="B129" s="326">
        <v>243812</v>
      </c>
      <c r="C129" s="72" t="s">
        <v>100</v>
      </c>
      <c r="D129" s="61" t="s">
        <v>2720</v>
      </c>
      <c r="E129" s="61" t="s">
        <v>2721</v>
      </c>
      <c r="F129" s="83" t="s">
        <v>2722</v>
      </c>
      <c r="G129" s="61" t="s">
        <v>103</v>
      </c>
      <c r="H129" s="73" t="s">
        <v>71</v>
      </c>
      <c r="I129" s="72" t="s">
        <v>99</v>
      </c>
      <c r="J129" s="24">
        <v>399</v>
      </c>
      <c r="K129" s="100">
        <f t="shared" si="30"/>
        <v>27.930000000000007</v>
      </c>
      <c r="L129" s="100">
        <f t="shared" si="29"/>
        <v>426.93</v>
      </c>
      <c r="M129" s="24">
        <v>426.93</v>
      </c>
      <c r="N129" s="61"/>
      <c r="O129" s="151" t="s">
        <v>2817</v>
      </c>
      <c r="Q129" s="7">
        <f t="shared" si="25"/>
        <v>279.3</v>
      </c>
      <c r="R129" s="7">
        <f t="shared" si="26"/>
        <v>139.65</v>
      </c>
      <c r="S129" s="7">
        <f t="shared" si="27"/>
        <v>55.860000000000014</v>
      </c>
      <c r="T129" s="7">
        <f t="shared" si="28"/>
        <v>83.79000000000002</v>
      </c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5">
        <v>129</v>
      </c>
      <c r="B130" s="326">
        <v>243812</v>
      </c>
      <c r="C130" s="72" t="s">
        <v>100</v>
      </c>
      <c r="D130" s="61" t="s">
        <v>2723</v>
      </c>
      <c r="E130" s="61" t="s">
        <v>2724</v>
      </c>
      <c r="F130" s="83" t="s">
        <v>2725</v>
      </c>
      <c r="G130" s="61" t="s">
        <v>103</v>
      </c>
      <c r="H130" s="73" t="s">
        <v>71</v>
      </c>
      <c r="I130" s="72" t="s">
        <v>72</v>
      </c>
      <c r="J130" s="24">
        <v>299</v>
      </c>
      <c r="K130" s="100">
        <f t="shared" si="30"/>
        <v>20.930000000000007</v>
      </c>
      <c r="L130" s="100">
        <f t="shared" si="29"/>
        <v>319.93</v>
      </c>
      <c r="M130" s="24">
        <v>319.93</v>
      </c>
      <c r="N130" s="61"/>
      <c r="O130" s="151" t="s">
        <v>2817</v>
      </c>
      <c r="Q130" s="7">
        <f t="shared" si="25"/>
        <v>209.3</v>
      </c>
      <c r="R130" s="7">
        <f t="shared" si="26"/>
        <v>104.65</v>
      </c>
      <c r="S130" s="7">
        <f t="shared" si="27"/>
        <v>41.860000000000014</v>
      </c>
      <c r="T130" s="7">
        <f t="shared" si="28"/>
        <v>62.79000000000002</v>
      </c>
      <c r="V130" s="19"/>
      <c r="W130" s="19"/>
      <c r="X130" s="19"/>
      <c r="Y130" s="19"/>
      <c r="Z130" s="19"/>
      <c r="AA130" s="19"/>
      <c r="AB130" s="19"/>
    </row>
    <row r="131" spans="1:28" s="5" customFormat="1" ht="22.95" customHeight="1">
      <c r="A131" s="35">
        <v>130</v>
      </c>
      <c r="B131" s="326">
        <v>243812</v>
      </c>
      <c r="C131" s="72" t="s">
        <v>100</v>
      </c>
      <c r="D131" s="61" t="s">
        <v>2726</v>
      </c>
      <c r="E131" s="61" t="s">
        <v>2727</v>
      </c>
      <c r="F131" s="83" t="s">
        <v>2728</v>
      </c>
      <c r="G131" s="61" t="s">
        <v>103</v>
      </c>
      <c r="H131" s="73" t="s">
        <v>71</v>
      </c>
      <c r="I131" s="72" t="s">
        <v>72</v>
      </c>
      <c r="J131" s="24">
        <v>299</v>
      </c>
      <c r="K131" s="100">
        <f t="shared" si="30"/>
        <v>20.930000000000007</v>
      </c>
      <c r="L131" s="100">
        <f t="shared" si="29"/>
        <v>319.93</v>
      </c>
      <c r="M131" s="24">
        <v>319.93</v>
      </c>
      <c r="N131" s="61"/>
      <c r="O131" s="151" t="s">
        <v>2817</v>
      </c>
      <c r="Q131" s="7">
        <f t="shared" si="25"/>
        <v>209.3</v>
      </c>
      <c r="R131" s="7">
        <f t="shared" si="26"/>
        <v>104.65</v>
      </c>
      <c r="S131" s="7">
        <f t="shared" si="27"/>
        <v>41.860000000000014</v>
      </c>
      <c r="T131" s="7">
        <f t="shared" si="28"/>
        <v>62.79000000000002</v>
      </c>
      <c r="V131" s="248"/>
      <c r="W131" s="248"/>
      <c r="X131" s="248"/>
      <c r="Y131" s="19"/>
      <c r="Z131" s="19"/>
      <c r="AA131" s="19"/>
      <c r="AB131" s="19"/>
    </row>
    <row r="132" spans="1:28" s="5" customFormat="1" ht="22.95" customHeight="1">
      <c r="A132" s="35">
        <v>131</v>
      </c>
      <c r="B132" s="326">
        <v>243812</v>
      </c>
      <c r="C132" s="72" t="s">
        <v>100</v>
      </c>
      <c r="D132" s="61" t="s">
        <v>2729</v>
      </c>
      <c r="E132" s="61" t="s">
        <v>2730</v>
      </c>
      <c r="F132" s="83" t="s">
        <v>2731</v>
      </c>
      <c r="G132" s="61" t="s">
        <v>103</v>
      </c>
      <c r="H132" s="73" t="s">
        <v>71</v>
      </c>
      <c r="I132" s="72" t="s">
        <v>72</v>
      </c>
      <c r="J132" s="24">
        <v>299</v>
      </c>
      <c r="K132" s="100">
        <f t="shared" si="30"/>
        <v>20.930000000000007</v>
      </c>
      <c r="L132" s="100">
        <f t="shared" si="29"/>
        <v>319.93</v>
      </c>
      <c r="M132" s="24">
        <v>319.93</v>
      </c>
      <c r="N132" s="61"/>
      <c r="O132" s="151" t="s">
        <v>23</v>
      </c>
      <c r="Q132" s="7">
        <f t="shared" si="25"/>
        <v>209.3</v>
      </c>
      <c r="R132" s="7">
        <f t="shared" si="26"/>
        <v>104.65</v>
      </c>
      <c r="S132" s="7">
        <f t="shared" si="27"/>
        <v>41.860000000000014</v>
      </c>
      <c r="T132" s="7">
        <f t="shared" si="28"/>
        <v>62.79000000000002</v>
      </c>
      <c r="V132" s="19"/>
      <c r="W132" s="19"/>
      <c r="X132" s="19"/>
      <c r="Y132" s="248"/>
      <c r="Z132" s="19"/>
      <c r="AA132" s="19"/>
      <c r="AB132" s="19"/>
    </row>
    <row r="133" spans="1:28" s="5" customFormat="1" ht="22.95" customHeight="1">
      <c r="A133" s="35">
        <v>132</v>
      </c>
      <c r="B133" s="326">
        <v>243812</v>
      </c>
      <c r="C133" s="72" t="s">
        <v>100</v>
      </c>
      <c r="D133" s="61" t="s">
        <v>2732</v>
      </c>
      <c r="E133" s="61" t="s">
        <v>2733</v>
      </c>
      <c r="F133" s="83" t="s">
        <v>2734</v>
      </c>
      <c r="G133" s="61" t="s">
        <v>103</v>
      </c>
      <c r="H133" s="73" t="s">
        <v>71</v>
      </c>
      <c r="I133" s="72" t="s">
        <v>99</v>
      </c>
      <c r="J133" s="24">
        <v>399</v>
      </c>
      <c r="K133" s="100">
        <f t="shared" si="30"/>
        <v>27.930000000000007</v>
      </c>
      <c r="L133" s="100">
        <f t="shared" si="29"/>
        <v>426.93</v>
      </c>
      <c r="M133" s="24">
        <v>426.93</v>
      </c>
      <c r="N133" s="61"/>
      <c r="O133" s="151" t="s">
        <v>2817</v>
      </c>
      <c r="Q133" s="7">
        <f t="shared" si="25"/>
        <v>279.3</v>
      </c>
      <c r="R133" s="7">
        <f t="shared" si="26"/>
        <v>139.65</v>
      </c>
      <c r="S133" s="7">
        <f t="shared" si="27"/>
        <v>55.860000000000014</v>
      </c>
      <c r="T133" s="7">
        <f t="shared" si="28"/>
        <v>83.79000000000002</v>
      </c>
      <c r="V133" s="19"/>
      <c r="W133" s="19"/>
      <c r="X133" s="19"/>
      <c r="Y133" s="19"/>
      <c r="Z133" s="248"/>
      <c r="AA133" s="248"/>
      <c r="AB133" s="248"/>
    </row>
    <row r="134" spans="1:28" s="5" customFormat="1" ht="22.95" customHeight="1">
      <c r="A134" s="35">
        <v>133</v>
      </c>
      <c r="B134" s="326">
        <v>243813</v>
      </c>
      <c r="C134" s="72" t="s">
        <v>82</v>
      </c>
      <c r="D134" s="61" t="s">
        <v>2735</v>
      </c>
      <c r="E134" s="61" t="s">
        <v>2736</v>
      </c>
      <c r="F134" s="83" t="s">
        <v>2737</v>
      </c>
      <c r="G134" s="61" t="s">
        <v>1963</v>
      </c>
      <c r="H134" s="73" t="s">
        <v>71</v>
      </c>
      <c r="I134" s="72" t="s">
        <v>72</v>
      </c>
      <c r="J134" s="24">
        <v>399</v>
      </c>
      <c r="K134" s="100">
        <f t="shared" si="30"/>
        <v>27.930000000000007</v>
      </c>
      <c r="L134" s="100">
        <f t="shared" si="29"/>
        <v>426.93</v>
      </c>
      <c r="M134" s="24">
        <v>654</v>
      </c>
      <c r="N134" s="61"/>
      <c r="O134" s="151" t="s">
        <v>91</v>
      </c>
      <c r="Q134" s="7">
        <f t="shared" si="25"/>
        <v>279.3</v>
      </c>
      <c r="R134" s="7">
        <f t="shared" si="26"/>
        <v>139.65</v>
      </c>
      <c r="S134" s="7">
        <f t="shared" si="27"/>
        <v>55.860000000000014</v>
      </c>
      <c r="T134" s="7">
        <f t="shared" si="28"/>
        <v>83.79000000000002</v>
      </c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5">
        <v>134</v>
      </c>
      <c r="B135" s="326">
        <v>243814</v>
      </c>
      <c r="C135" s="72" t="s">
        <v>100</v>
      </c>
      <c r="D135" s="61" t="s">
        <v>2738</v>
      </c>
      <c r="E135" s="61" t="s">
        <v>2739</v>
      </c>
      <c r="F135" s="83" t="s">
        <v>2740</v>
      </c>
      <c r="G135" s="61" t="s">
        <v>103</v>
      </c>
      <c r="H135" s="73" t="s">
        <v>71</v>
      </c>
      <c r="I135" s="72" t="s">
        <v>72</v>
      </c>
      <c r="J135" s="24">
        <v>299</v>
      </c>
      <c r="K135" s="100">
        <f t="shared" si="30"/>
        <v>20.930000000000007</v>
      </c>
      <c r="L135" s="100">
        <f t="shared" si="29"/>
        <v>319.93</v>
      </c>
      <c r="M135" s="24">
        <v>319.93</v>
      </c>
      <c r="N135" s="61"/>
      <c r="O135" s="151" t="s">
        <v>2817</v>
      </c>
      <c r="Q135" s="7">
        <f t="shared" si="25"/>
        <v>209.3</v>
      </c>
      <c r="R135" s="7">
        <f t="shared" si="26"/>
        <v>104.65</v>
      </c>
      <c r="S135" s="7">
        <f t="shared" si="27"/>
        <v>41.860000000000014</v>
      </c>
      <c r="T135" s="7">
        <f t="shared" si="28"/>
        <v>62.79000000000002</v>
      </c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5">
        <v>135</v>
      </c>
      <c r="B136" s="326">
        <v>243814</v>
      </c>
      <c r="C136" s="72" t="s">
        <v>263</v>
      </c>
      <c r="D136" s="61" t="s">
        <v>2741</v>
      </c>
      <c r="E136" s="61" t="s">
        <v>2742</v>
      </c>
      <c r="F136" s="83" t="s">
        <v>2743</v>
      </c>
      <c r="G136" s="61" t="s">
        <v>1195</v>
      </c>
      <c r="H136" s="73" t="s">
        <v>86</v>
      </c>
      <c r="I136" s="72" t="s">
        <v>2744</v>
      </c>
      <c r="J136" s="24">
        <v>399</v>
      </c>
      <c r="K136" s="100">
        <f t="shared" si="30"/>
        <v>27.930000000000007</v>
      </c>
      <c r="L136" s="100">
        <f t="shared" si="29"/>
        <v>426.93</v>
      </c>
      <c r="M136" s="24">
        <v>640</v>
      </c>
      <c r="N136" s="61"/>
      <c r="O136" s="151" t="s">
        <v>489</v>
      </c>
      <c r="Q136" s="7">
        <f t="shared" si="25"/>
        <v>279.3</v>
      </c>
      <c r="R136" s="7">
        <f t="shared" si="26"/>
        <v>139.65</v>
      </c>
      <c r="S136" s="7">
        <f t="shared" si="27"/>
        <v>55.860000000000014</v>
      </c>
      <c r="T136" s="7">
        <f t="shared" si="28"/>
        <v>83.79000000000002</v>
      </c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5">
        <v>136</v>
      </c>
      <c r="B137" s="326">
        <v>243814</v>
      </c>
      <c r="C137" s="72" t="s">
        <v>100</v>
      </c>
      <c r="D137" s="61" t="s">
        <v>2745</v>
      </c>
      <c r="E137" s="61" t="s">
        <v>2746</v>
      </c>
      <c r="F137" s="83" t="s">
        <v>2747</v>
      </c>
      <c r="G137" s="61" t="s">
        <v>103</v>
      </c>
      <c r="H137" s="73" t="s">
        <v>71</v>
      </c>
      <c r="I137" s="72" t="s">
        <v>99</v>
      </c>
      <c r="J137" s="24">
        <v>399</v>
      </c>
      <c r="K137" s="100">
        <f t="shared" si="30"/>
        <v>27.930000000000007</v>
      </c>
      <c r="L137" s="100">
        <f t="shared" si="29"/>
        <v>426.93</v>
      </c>
      <c r="M137" s="24">
        <v>426.93</v>
      </c>
      <c r="N137" s="61"/>
      <c r="O137" s="151" t="s">
        <v>91</v>
      </c>
      <c r="Q137" s="7">
        <f t="shared" si="25"/>
        <v>279.3</v>
      </c>
      <c r="R137" s="7">
        <f t="shared" si="26"/>
        <v>139.65</v>
      </c>
      <c r="S137" s="7">
        <f t="shared" si="27"/>
        <v>55.860000000000014</v>
      </c>
      <c r="T137" s="7">
        <f t="shared" si="28"/>
        <v>83.79000000000002</v>
      </c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5">
        <v>137</v>
      </c>
      <c r="B138" s="326">
        <v>243814</v>
      </c>
      <c r="C138" s="72" t="s">
        <v>100</v>
      </c>
      <c r="D138" s="61" t="s">
        <v>2748</v>
      </c>
      <c r="E138" s="61" t="s">
        <v>2749</v>
      </c>
      <c r="F138" s="83" t="s">
        <v>2750</v>
      </c>
      <c r="G138" s="61" t="s">
        <v>103</v>
      </c>
      <c r="H138" s="73" t="s">
        <v>71</v>
      </c>
      <c r="I138" s="72" t="s">
        <v>72</v>
      </c>
      <c r="J138" s="24">
        <v>299</v>
      </c>
      <c r="K138" s="100">
        <f t="shared" si="30"/>
        <v>20.930000000000007</v>
      </c>
      <c r="L138" s="100">
        <f t="shared" si="29"/>
        <v>319.93</v>
      </c>
      <c r="M138" s="24">
        <v>319.93</v>
      </c>
      <c r="N138" s="61"/>
      <c r="O138" s="151" t="s">
        <v>2817</v>
      </c>
      <c r="Q138" s="7">
        <f t="shared" si="25"/>
        <v>209.3</v>
      </c>
      <c r="R138" s="7">
        <f t="shared" si="26"/>
        <v>104.65</v>
      </c>
      <c r="S138" s="7">
        <f t="shared" si="27"/>
        <v>41.860000000000014</v>
      </c>
      <c r="T138" s="7">
        <f t="shared" si="28"/>
        <v>62.79000000000002</v>
      </c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5">
        <v>138</v>
      </c>
      <c r="B139" s="326">
        <v>243814</v>
      </c>
      <c r="C139" s="72" t="s">
        <v>100</v>
      </c>
      <c r="D139" s="61" t="s">
        <v>2751</v>
      </c>
      <c r="E139" s="61" t="s">
        <v>2752</v>
      </c>
      <c r="F139" s="83" t="s">
        <v>2753</v>
      </c>
      <c r="G139" s="61" t="s">
        <v>103</v>
      </c>
      <c r="H139" s="73" t="s">
        <v>71</v>
      </c>
      <c r="I139" s="72" t="s">
        <v>99</v>
      </c>
      <c r="J139" s="24">
        <v>399</v>
      </c>
      <c r="K139" s="100">
        <f t="shared" si="30"/>
        <v>27.930000000000007</v>
      </c>
      <c r="L139" s="100">
        <f t="shared" si="29"/>
        <v>426.93</v>
      </c>
      <c r="M139" s="24">
        <v>426.93</v>
      </c>
      <c r="N139" s="61"/>
      <c r="O139" s="151" t="s">
        <v>91</v>
      </c>
      <c r="Q139" s="7">
        <f t="shared" ref="Q139:Q170" si="31">J139*70/100</f>
        <v>279.3</v>
      </c>
      <c r="R139" s="7">
        <f t="shared" ref="R139:R170" si="32">Q139-(Q139*50/100)</f>
        <v>139.65</v>
      </c>
      <c r="S139" s="7">
        <f t="shared" ref="S139:S170" si="33">Q139-(Q139*80/100)</f>
        <v>55.860000000000014</v>
      </c>
      <c r="T139" s="7">
        <f t="shared" ref="T139:T170" si="34">Q139-(Q139*70/100)</f>
        <v>83.79000000000002</v>
      </c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5">
        <v>139</v>
      </c>
      <c r="B140" s="326">
        <v>243814</v>
      </c>
      <c r="C140" s="72" t="s">
        <v>262</v>
      </c>
      <c r="D140" s="61" t="s">
        <v>2754</v>
      </c>
      <c r="E140" s="61" t="s">
        <v>2755</v>
      </c>
      <c r="F140" s="83" t="s">
        <v>2756</v>
      </c>
      <c r="G140" s="61" t="s">
        <v>1191</v>
      </c>
      <c r="H140" s="73" t="s">
        <v>71</v>
      </c>
      <c r="I140" s="72" t="s">
        <v>72</v>
      </c>
      <c r="J140" s="24">
        <v>299</v>
      </c>
      <c r="K140" s="100">
        <f t="shared" si="30"/>
        <v>20.930000000000007</v>
      </c>
      <c r="L140" s="100">
        <f t="shared" si="29"/>
        <v>319.93</v>
      </c>
      <c r="M140" s="24">
        <v>479.9</v>
      </c>
      <c r="N140" s="61"/>
      <c r="O140" s="151" t="s">
        <v>23</v>
      </c>
      <c r="Q140" s="7">
        <f t="shared" si="31"/>
        <v>209.3</v>
      </c>
      <c r="R140" s="7">
        <f t="shared" si="32"/>
        <v>104.65</v>
      </c>
      <c r="S140" s="7">
        <f t="shared" si="33"/>
        <v>41.860000000000014</v>
      </c>
      <c r="T140" s="7">
        <f t="shared" si="34"/>
        <v>62.79000000000002</v>
      </c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5">
        <v>140</v>
      </c>
      <c r="B141" s="326">
        <v>243815</v>
      </c>
      <c r="C141" s="72" t="s">
        <v>263</v>
      </c>
      <c r="D141" s="61" t="s">
        <v>2757</v>
      </c>
      <c r="E141" s="61" t="s">
        <v>2758</v>
      </c>
      <c r="F141" s="83" t="s">
        <v>2759</v>
      </c>
      <c r="G141" s="61" t="s">
        <v>1195</v>
      </c>
      <c r="H141" s="73" t="s">
        <v>71</v>
      </c>
      <c r="I141" s="72" t="s">
        <v>77</v>
      </c>
      <c r="J141" s="24">
        <v>399</v>
      </c>
      <c r="K141" s="100">
        <f t="shared" si="30"/>
        <v>27.930000000000007</v>
      </c>
      <c r="L141" s="100">
        <f t="shared" si="29"/>
        <v>426.93</v>
      </c>
      <c r="M141" s="24">
        <v>626</v>
      </c>
      <c r="N141" s="61"/>
      <c r="O141" s="151" t="s">
        <v>489</v>
      </c>
      <c r="Q141" s="7">
        <f t="shared" si="31"/>
        <v>279.3</v>
      </c>
      <c r="R141" s="7">
        <f t="shared" si="32"/>
        <v>139.65</v>
      </c>
      <c r="S141" s="7">
        <f t="shared" si="33"/>
        <v>55.860000000000014</v>
      </c>
      <c r="T141" s="7">
        <f t="shared" si="34"/>
        <v>83.79000000000002</v>
      </c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5">
        <v>141</v>
      </c>
      <c r="B142" s="326">
        <v>243815</v>
      </c>
      <c r="C142" s="72" t="s">
        <v>100</v>
      </c>
      <c r="D142" s="61" t="s">
        <v>2760</v>
      </c>
      <c r="E142" s="61" t="s">
        <v>2124</v>
      </c>
      <c r="F142" s="83" t="s">
        <v>2761</v>
      </c>
      <c r="G142" s="61" t="s">
        <v>103</v>
      </c>
      <c r="H142" s="73" t="s">
        <v>71</v>
      </c>
      <c r="I142" s="72" t="s">
        <v>99</v>
      </c>
      <c r="J142" s="24">
        <v>399</v>
      </c>
      <c r="K142" s="100">
        <f t="shared" si="30"/>
        <v>27.930000000000007</v>
      </c>
      <c r="L142" s="100">
        <f t="shared" ref="L142:L174" si="35">J142*1.07</f>
        <v>426.93</v>
      </c>
      <c r="M142" s="24">
        <v>319.93</v>
      </c>
      <c r="N142" s="61"/>
      <c r="O142" s="151" t="s">
        <v>2817</v>
      </c>
      <c r="Q142" s="7">
        <f t="shared" si="31"/>
        <v>279.3</v>
      </c>
      <c r="R142" s="7">
        <f t="shared" si="32"/>
        <v>139.65</v>
      </c>
      <c r="S142" s="7">
        <f t="shared" si="33"/>
        <v>55.860000000000014</v>
      </c>
      <c r="T142" s="7">
        <f t="shared" si="34"/>
        <v>83.79000000000002</v>
      </c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5">
        <v>142</v>
      </c>
      <c r="B143" s="326">
        <v>243815</v>
      </c>
      <c r="C143" s="72" t="s">
        <v>100</v>
      </c>
      <c r="D143" s="61" t="s">
        <v>2762</v>
      </c>
      <c r="E143" s="61" t="s">
        <v>2763</v>
      </c>
      <c r="F143" s="83" t="s">
        <v>2764</v>
      </c>
      <c r="G143" s="61" t="s">
        <v>103</v>
      </c>
      <c r="H143" s="73" t="s">
        <v>71</v>
      </c>
      <c r="I143" s="72" t="s">
        <v>2171</v>
      </c>
      <c r="J143" s="24">
        <v>599</v>
      </c>
      <c r="K143" s="100">
        <f t="shared" ref="K143:K174" si="36">L143-J143</f>
        <v>41.930000000000064</v>
      </c>
      <c r="L143" s="100">
        <f t="shared" si="35"/>
        <v>640.93000000000006</v>
      </c>
      <c r="M143" s="24">
        <v>641</v>
      </c>
      <c r="N143" s="61"/>
      <c r="O143" s="151" t="s">
        <v>23</v>
      </c>
      <c r="Q143" s="7">
        <f t="shared" si="31"/>
        <v>419.3</v>
      </c>
      <c r="R143" s="7">
        <f t="shared" si="32"/>
        <v>209.65</v>
      </c>
      <c r="S143" s="7">
        <f t="shared" si="33"/>
        <v>83.860000000000014</v>
      </c>
      <c r="T143" s="7">
        <f t="shared" si="34"/>
        <v>125.79000000000002</v>
      </c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5">
        <v>143</v>
      </c>
      <c r="B144" s="326">
        <v>243815</v>
      </c>
      <c r="C144" s="72" t="s">
        <v>100</v>
      </c>
      <c r="D144" s="61" t="s">
        <v>2765</v>
      </c>
      <c r="E144" s="61" t="s">
        <v>2766</v>
      </c>
      <c r="F144" s="83" t="s">
        <v>2767</v>
      </c>
      <c r="G144" s="61" t="s">
        <v>103</v>
      </c>
      <c r="H144" s="73" t="s">
        <v>71</v>
      </c>
      <c r="I144" s="72" t="s">
        <v>72</v>
      </c>
      <c r="J144" s="24">
        <v>299</v>
      </c>
      <c r="K144" s="100">
        <f t="shared" si="36"/>
        <v>20.930000000000007</v>
      </c>
      <c r="L144" s="100">
        <f t="shared" si="35"/>
        <v>319.93</v>
      </c>
      <c r="M144" s="24">
        <v>319.93</v>
      </c>
      <c r="N144" s="61"/>
      <c r="O144" s="151" t="s">
        <v>23</v>
      </c>
      <c r="Q144" s="7">
        <f t="shared" si="31"/>
        <v>209.3</v>
      </c>
      <c r="R144" s="7">
        <f t="shared" si="32"/>
        <v>104.65</v>
      </c>
      <c r="S144" s="7">
        <f t="shared" si="33"/>
        <v>41.860000000000014</v>
      </c>
      <c r="T144" s="7">
        <f t="shared" si="34"/>
        <v>62.79000000000002</v>
      </c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5">
        <v>144</v>
      </c>
      <c r="B145" s="326">
        <v>243815</v>
      </c>
      <c r="C145" s="72" t="s">
        <v>100</v>
      </c>
      <c r="D145" s="61" t="s">
        <v>2768</v>
      </c>
      <c r="E145" s="61" t="s">
        <v>2769</v>
      </c>
      <c r="F145" s="83" t="s">
        <v>2770</v>
      </c>
      <c r="G145" s="61" t="s">
        <v>103</v>
      </c>
      <c r="H145" s="73" t="s">
        <v>71</v>
      </c>
      <c r="I145" s="72" t="s">
        <v>72</v>
      </c>
      <c r="J145" s="24">
        <v>299</v>
      </c>
      <c r="K145" s="100">
        <f t="shared" si="36"/>
        <v>20.930000000000007</v>
      </c>
      <c r="L145" s="100">
        <f t="shared" si="35"/>
        <v>319.93</v>
      </c>
      <c r="M145" s="24">
        <v>320</v>
      </c>
      <c r="N145" s="61"/>
      <c r="O145" s="151" t="s">
        <v>91</v>
      </c>
      <c r="Q145" s="7">
        <f t="shared" si="31"/>
        <v>209.3</v>
      </c>
      <c r="R145" s="7">
        <f t="shared" si="32"/>
        <v>104.65</v>
      </c>
      <c r="S145" s="7">
        <f t="shared" si="33"/>
        <v>41.860000000000014</v>
      </c>
      <c r="T145" s="7">
        <f t="shared" si="34"/>
        <v>62.79000000000002</v>
      </c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5">
        <v>145</v>
      </c>
      <c r="B146" s="326">
        <v>243816</v>
      </c>
      <c r="C146" s="72" t="s">
        <v>262</v>
      </c>
      <c r="D146" s="61" t="s">
        <v>2771</v>
      </c>
      <c r="E146" s="61" t="s">
        <v>2772</v>
      </c>
      <c r="F146" s="83" t="s">
        <v>2773</v>
      </c>
      <c r="G146" s="61" t="s">
        <v>500</v>
      </c>
      <c r="H146" s="73" t="s">
        <v>71</v>
      </c>
      <c r="I146" s="72" t="s">
        <v>2277</v>
      </c>
      <c r="J146" s="24">
        <v>299</v>
      </c>
      <c r="K146" s="100">
        <f t="shared" si="36"/>
        <v>20.930000000000007</v>
      </c>
      <c r="L146" s="100">
        <f t="shared" si="35"/>
        <v>319.93</v>
      </c>
      <c r="M146" s="24">
        <v>459</v>
      </c>
      <c r="N146" s="61"/>
      <c r="O146" s="151" t="s">
        <v>23</v>
      </c>
      <c r="Q146" s="7">
        <f t="shared" si="31"/>
        <v>209.3</v>
      </c>
      <c r="R146" s="7">
        <f t="shared" si="32"/>
        <v>104.65</v>
      </c>
      <c r="S146" s="7">
        <f t="shared" si="33"/>
        <v>41.860000000000014</v>
      </c>
      <c r="T146" s="7">
        <f t="shared" si="34"/>
        <v>62.79000000000002</v>
      </c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5">
        <v>146</v>
      </c>
      <c r="B147" s="326">
        <v>243816</v>
      </c>
      <c r="C147" s="72" t="s">
        <v>100</v>
      </c>
      <c r="D147" s="61" t="s">
        <v>2774</v>
      </c>
      <c r="E147" s="61" t="s">
        <v>2775</v>
      </c>
      <c r="F147" s="83" t="s">
        <v>2776</v>
      </c>
      <c r="G147" s="61" t="s">
        <v>103</v>
      </c>
      <c r="H147" s="73" t="s">
        <v>71</v>
      </c>
      <c r="I147" s="72" t="s">
        <v>2777</v>
      </c>
      <c r="J147" s="24">
        <v>499</v>
      </c>
      <c r="K147" s="100">
        <f t="shared" si="36"/>
        <v>34.930000000000064</v>
      </c>
      <c r="L147" s="100">
        <f t="shared" si="35"/>
        <v>533.93000000000006</v>
      </c>
      <c r="M147" s="24">
        <v>533.92999999999995</v>
      </c>
      <c r="N147" s="61"/>
      <c r="O147" s="151" t="s">
        <v>91</v>
      </c>
      <c r="Q147" s="7">
        <f t="shared" si="31"/>
        <v>349.3</v>
      </c>
      <c r="R147" s="7">
        <f t="shared" si="32"/>
        <v>174.65</v>
      </c>
      <c r="S147" s="7">
        <f t="shared" si="33"/>
        <v>69.860000000000014</v>
      </c>
      <c r="T147" s="7">
        <f t="shared" si="34"/>
        <v>104.79000000000002</v>
      </c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5">
        <v>147</v>
      </c>
      <c r="B148" s="326">
        <v>243816</v>
      </c>
      <c r="C148" s="72" t="s">
        <v>100</v>
      </c>
      <c r="D148" s="61" t="s">
        <v>2778</v>
      </c>
      <c r="E148" s="61" t="s">
        <v>2779</v>
      </c>
      <c r="F148" s="83" t="s">
        <v>2780</v>
      </c>
      <c r="G148" s="61" t="s">
        <v>103</v>
      </c>
      <c r="H148" s="73" t="s">
        <v>71</v>
      </c>
      <c r="I148" s="72" t="s">
        <v>2781</v>
      </c>
      <c r="J148" s="24">
        <v>399</v>
      </c>
      <c r="K148" s="100">
        <f t="shared" si="36"/>
        <v>27.930000000000007</v>
      </c>
      <c r="L148" s="100">
        <f t="shared" si="35"/>
        <v>426.93</v>
      </c>
      <c r="M148" s="24">
        <v>426.93</v>
      </c>
      <c r="N148" s="61"/>
      <c r="O148" s="151" t="s">
        <v>23</v>
      </c>
      <c r="Q148" s="7">
        <f t="shared" si="31"/>
        <v>279.3</v>
      </c>
      <c r="R148" s="7">
        <f t="shared" si="32"/>
        <v>139.65</v>
      </c>
      <c r="S148" s="7">
        <f t="shared" si="33"/>
        <v>55.860000000000014</v>
      </c>
      <c r="T148" s="7">
        <f t="shared" si="34"/>
        <v>83.79000000000002</v>
      </c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5">
        <v>148</v>
      </c>
      <c r="B149" s="308">
        <v>243816</v>
      </c>
      <c r="C149" s="72" t="s">
        <v>100</v>
      </c>
      <c r="D149" s="4" t="s">
        <v>2782</v>
      </c>
      <c r="E149" s="4" t="s">
        <v>2783</v>
      </c>
      <c r="F149" s="161" t="s">
        <v>2784</v>
      </c>
      <c r="G149" s="4" t="s">
        <v>103</v>
      </c>
      <c r="H149" s="73" t="s">
        <v>71</v>
      </c>
      <c r="I149" s="72" t="s">
        <v>2277</v>
      </c>
      <c r="J149" s="310">
        <v>299</v>
      </c>
      <c r="K149" s="118">
        <f t="shared" si="36"/>
        <v>20.930000000000007</v>
      </c>
      <c r="L149" s="118">
        <f t="shared" si="35"/>
        <v>319.93</v>
      </c>
      <c r="M149" s="311">
        <v>319.93</v>
      </c>
      <c r="N149" s="61"/>
      <c r="O149" s="151" t="s">
        <v>91</v>
      </c>
      <c r="Q149" s="7">
        <f t="shared" si="31"/>
        <v>209.3</v>
      </c>
      <c r="R149" s="7">
        <f t="shared" si="32"/>
        <v>104.65</v>
      </c>
      <c r="S149" s="7">
        <f t="shared" si="33"/>
        <v>41.860000000000014</v>
      </c>
      <c r="T149" s="7">
        <f t="shared" si="34"/>
        <v>62.79000000000002</v>
      </c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5">
        <v>149</v>
      </c>
      <c r="B150" s="308">
        <v>243816</v>
      </c>
      <c r="C150" s="72" t="s">
        <v>100</v>
      </c>
      <c r="D150" s="4" t="s">
        <v>2785</v>
      </c>
      <c r="E150" s="4" t="s">
        <v>2786</v>
      </c>
      <c r="F150" s="161" t="s">
        <v>2787</v>
      </c>
      <c r="G150" s="4" t="s">
        <v>103</v>
      </c>
      <c r="H150" s="73" t="s">
        <v>71</v>
      </c>
      <c r="I150" s="72" t="s">
        <v>2612</v>
      </c>
      <c r="J150" s="310">
        <v>499</v>
      </c>
      <c r="K150" s="118">
        <f t="shared" si="36"/>
        <v>34.930000000000064</v>
      </c>
      <c r="L150" s="118">
        <f t="shared" si="35"/>
        <v>533.93000000000006</v>
      </c>
      <c r="M150" s="311">
        <v>533.92999999999995</v>
      </c>
      <c r="N150" s="61"/>
      <c r="O150" s="151" t="s">
        <v>91</v>
      </c>
      <c r="Q150" s="7">
        <f t="shared" si="31"/>
        <v>349.3</v>
      </c>
      <c r="R150" s="7">
        <f t="shared" si="32"/>
        <v>174.65</v>
      </c>
      <c r="S150" s="7">
        <f t="shared" si="33"/>
        <v>69.860000000000014</v>
      </c>
      <c r="T150" s="7">
        <f t="shared" si="34"/>
        <v>104.79000000000002</v>
      </c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5">
        <v>150</v>
      </c>
      <c r="B151" s="308">
        <v>243817</v>
      </c>
      <c r="C151" s="72" t="s">
        <v>100</v>
      </c>
      <c r="D151" s="4" t="s">
        <v>2788</v>
      </c>
      <c r="E151" s="4" t="s">
        <v>2789</v>
      </c>
      <c r="F151" s="161" t="s">
        <v>2790</v>
      </c>
      <c r="G151" s="4" t="s">
        <v>103</v>
      </c>
      <c r="H151" s="73" t="s">
        <v>71</v>
      </c>
      <c r="I151" s="72" t="s">
        <v>2777</v>
      </c>
      <c r="J151" s="310">
        <v>499</v>
      </c>
      <c r="K151" s="118">
        <f t="shared" si="36"/>
        <v>34.930000000000064</v>
      </c>
      <c r="L151" s="118">
        <f t="shared" si="35"/>
        <v>533.93000000000006</v>
      </c>
      <c r="M151" s="311">
        <v>533.92999999999995</v>
      </c>
      <c r="N151" s="61"/>
      <c r="O151" s="151" t="s">
        <v>91</v>
      </c>
      <c r="Q151" s="7">
        <f t="shared" si="31"/>
        <v>349.3</v>
      </c>
      <c r="R151" s="7">
        <f t="shared" si="32"/>
        <v>174.65</v>
      </c>
      <c r="S151" s="7">
        <f t="shared" si="33"/>
        <v>69.860000000000014</v>
      </c>
      <c r="T151" s="7">
        <f t="shared" si="34"/>
        <v>104.79000000000002</v>
      </c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5">
        <v>151</v>
      </c>
      <c r="B152" s="308">
        <v>243817</v>
      </c>
      <c r="C152" s="72" t="s">
        <v>100</v>
      </c>
      <c r="D152" s="4" t="s">
        <v>2791</v>
      </c>
      <c r="E152" s="4" t="s">
        <v>2792</v>
      </c>
      <c r="F152" s="161" t="s">
        <v>2793</v>
      </c>
      <c r="G152" s="4" t="s">
        <v>103</v>
      </c>
      <c r="H152" s="73" t="s">
        <v>71</v>
      </c>
      <c r="I152" s="72" t="s">
        <v>72</v>
      </c>
      <c r="J152" s="310">
        <v>299</v>
      </c>
      <c r="K152" s="118">
        <f t="shared" si="36"/>
        <v>20.930000000000007</v>
      </c>
      <c r="L152" s="118">
        <f t="shared" si="35"/>
        <v>319.93</v>
      </c>
      <c r="M152" s="311">
        <v>319.93</v>
      </c>
      <c r="N152" s="61"/>
      <c r="O152" s="151" t="s">
        <v>2817</v>
      </c>
      <c r="Q152" s="7">
        <f t="shared" si="31"/>
        <v>209.3</v>
      </c>
      <c r="R152" s="7">
        <f t="shared" si="32"/>
        <v>104.65</v>
      </c>
      <c r="S152" s="7">
        <f t="shared" si="33"/>
        <v>41.860000000000014</v>
      </c>
      <c r="T152" s="7">
        <f t="shared" si="34"/>
        <v>62.79000000000002</v>
      </c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5">
        <v>152</v>
      </c>
      <c r="B153" s="308">
        <v>243817</v>
      </c>
      <c r="C153" s="72" t="s">
        <v>100</v>
      </c>
      <c r="D153" s="4" t="s">
        <v>2794</v>
      </c>
      <c r="E153" s="4" t="s">
        <v>2795</v>
      </c>
      <c r="F153" s="161" t="s">
        <v>2796</v>
      </c>
      <c r="G153" s="4" t="s">
        <v>103</v>
      </c>
      <c r="H153" s="73" t="s">
        <v>71</v>
      </c>
      <c r="I153" s="72" t="s">
        <v>2777</v>
      </c>
      <c r="J153" s="310">
        <v>499</v>
      </c>
      <c r="K153" s="118">
        <f t="shared" si="36"/>
        <v>34.930000000000064</v>
      </c>
      <c r="L153" s="118">
        <f t="shared" si="35"/>
        <v>533.93000000000006</v>
      </c>
      <c r="M153" s="311">
        <v>533.92999999999995</v>
      </c>
      <c r="N153" s="61"/>
      <c r="O153" s="151" t="s">
        <v>91</v>
      </c>
      <c r="Q153" s="7">
        <f t="shared" si="31"/>
        <v>349.3</v>
      </c>
      <c r="R153" s="7">
        <f t="shared" si="32"/>
        <v>174.65</v>
      </c>
      <c r="S153" s="7">
        <f t="shared" si="33"/>
        <v>69.860000000000014</v>
      </c>
      <c r="T153" s="7">
        <f t="shared" si="34"/>
        <v>104.79000000000002</v>
      </c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5">
        <v>153</v>
      </c>
      <c r="B154" s="308">
        <v>243817</v>
      </c>
      <c r="C154" s="72" t="s">
        <v>100</v>
      </c>
      <c r="D154" s="4" t="s">
        <v>2797</v>
      </c>
      <c r="E154" s="4" t="s">
        <v>2798</v>
      </c>
      <c r="F154" s="161" t="s">
        <v>2799</v>
      </c>
      <c r="G154" s="4" t="s">
        <v>103</v>
      </c>
      <c r="H154" s="73" t="s">
        <v>71</v>
      </c>
      <c r="I154" s="72" t="s">
        <v>99</v>
      </c>
      <c r="J154" s="310">
        <v>399</v>
      </c>
      <c r="K154" s="118">
        <f t="shared" si="36"/>
        <v>27.930000000000007</v>
      </c>
      <c r="L154" s="118">
        <f t="shared" si="35"/>
        <v>426.93</v>
      </c>
      <c r="M154" s="311">
        <v>426.93</v>
      </c>
      <c r="N154" s="61"/>
      <c r="O154" s="151" t="s">
        <v>91</v>
      </c>
      <c r="Q154" s="7">
        <f t="shared" si="31"/>
        <v>279.3</v>
      </c>
      <c r="R154" s="7">
        <f t="shared" si="32"/>
        <v>139.65</v>
      </c>
      <c r="S154" s="7">
        <f t="shared" si="33"/>
        <v>55.860000000000014</v>
      </c>
      <c r="T154" s="7">
        <f t="shared" si="34"/>
        <v>83.79000000000002</v>
      </c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5">
        <v>154</v>
      </c>
      <c r="B155" s="308">
        <v>243818</v>
      </c>
      <c r="C155" s="72" t="s">
        <v>100</v>
      </c>
      <c r="D155" s="4" t="s">
        <v>2800</v>
      </c>
      <c r="E155" s="4" t="s">
        <v>2801</v>
      </c>
      <c r="F155" s="161" t="s">
        <v>2802</v>
      </c>
      <c r="G155" s="4" t="s">
        <v>103</v>
      </c>
      <c r="H155" s="73" t="s">
        <v>71</v>
      </c>
      <c r="I155" s="72" t="s">
        <v>72</v>
      </c>
      <c r="J155" s="310">
        <v>299</v>
      </c>
      <c r="K155" s="118">
        <f t="shared" si="36"/>
        <v>20.930000000000007</v>
      </c>
      <c r="L155" s="118">
        <f t="shared" si="35"/>
        <v>319.93</v>
      </c>
      <c r="M155" s="311">
        <v>319.93</v>
      </c>
      <c r="N155" s="61"/>
      <c r="O155" s="151" t="s">
        <v>23</v>
      </c>
      <c r="Q155" s="7">
        <f t="shared" si="31"/>
        <v>209.3</v>
      </c>
      <c r="R155" s="7">
        <f t="shared" si="32"/>
        <v>104.65</v>
      </c>
      <c r="S155" s="7">
        <f t="shared" si="33"/>
        <v>41.860000000000014</v>
      </c>
      <c r="T155" s="7">
        <f t="shared" si="34"/>
        <v>62.79000000000002</v>
      </c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5">
        <v>155</v>
      </c>
      <c r="B156" s="308">
        <v>243818</v>
      </c>
      <c r="C156" s="72" t="s">
        <v>100</v>
      </c>
      <c r="D156" s="4" t="s">
        <v>2803</v>
      </c>
      <c r="E156" s="4" t="s">
        <v>2804</v>
      </c>
      <c r="F156" s="161" t="s">
        <v>2805</v>
      </c>
      <c r="G156" s="4" t="s">
        <v>103</v>
      </c>
      <c r="H156" s="73" t="s">
        <v>71</v>
      </c>
      <c r="I156" s="72" t="s">
        <v>72</v>
      </c>
      <c r="J156" s="310">
        <v>299</v>
      </c>
      <c r="K156" s="118">
        <f t="shared" si="36"/>
        <v>20.930000000000007</v>
      </c>
      <c r="L156" s="118">
        <f t="shared" si="35"/>
        <v>319.93</v>
      </c>
      <c r="M156" s="311">
        <v>319.93</v>
      </c>
      <c r="N156" s="61"/>
      <c r="O156" s="151" t="s">
        <v>2817</v>
      </c>
      <c r="Q156" s="7">
        <f t="shared" si="31"/>
        <v>209.3</v>
      </c>
      <c r="R156" s="7">
        <f t="shared" si="32"/>
        <v>104.65</v>
      </c>
      <c r="S156" s="7">
        <f t="shared" si="33"/>
        <v>41.860000000000014</v>
      </c>
      <c r="T156" s="7">
        <f t="shared" si="34"/>
        <v>62.79000000000002</v>
      </c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5">
        <v>156</v>
      </c>
      <c r="B157" s="308">
        <v>243818</v>
      </c>
      <c r="C157" s="72" t="s">
        <v>100</v>
      </c>
      <c r="D157" s="4" t="s">
        <v>2806</v>
      </c>
      <c r="E157" s="4" t="s">
        <v>2807</v>
      </c>
      <c r="F157" s="161" t="s">
        <v>2808</v>
      </c>
      <c r="G157" s="4" t="s">
        <v>103</v>
      </c>
      <c r="H157" s="73" t="s">
        <v>71</v>
      </c>
      <c r="I157" s="72" t="s">
        <v>72</v>
      </c>
      <c r="J157" s="310">
        <v>299</v>
      </c>
      <c r="K157" s="118">
        <f t="shared" si="36"/>
        <v>20.930000000000007</v>
      </c>
      <c r="L157" s="118">
        <f t="shared" si="35"/>
        <v>319.93</v>
      </c>
      <c r="M157" s="311">
        <v>319.93</v>
      </c>
      <c r="N157" s="61"/>
      <c r="O157" s="151" t="s">
        <v>2817</v>
      </c>
      <c r="Q157" s="7">
        <f t="shared" si="31"/>
        <v>209.3</v>
      </c>
      <c r="R157" s="7">
        <f t="shared" si="32"/>
        <v>104.65</v>
      </c>
      <c r="S157" s="7">
        <f t="shared" si="33"/>
        <v>41.860000000000014</v>
      </c>
      <c r="T157" s="7">
        <f t="shared" si="34"/>
        <v>62.79000000000002</v>
      </c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5">
        <v>157</v>
      </c>
      <c r="B158" s="308">
        <v>243818</v>
      </c>
      <c r="C158" s="72" t="s">
        <v>100</v>
      </c>
      <c r="D158" s="4" t="s">
        <v>2809</v>
      </c>
      <c r="E158" s="4" t="s">
        <v>2810</v>
      </c>
      <c r="F158" s="161" t="s">
        <v>2811</v>
      </c>
      <c r="G158" s="4" t="s">
        <v>103</v>
      </c>
      <c r="H158" s="73" t="s">
        <v>71</v>
      </c>
      <c r="I158" s="72" t="s">
        <v>72</v>
      </c>
      <c r="J158" s="310">
        <v>299</v>
      </c>
      <c r="K158" s="118">
        <f t="shared" si="36"/>
        <v>20.930000000000007</v>
      </c>
      <c r="L158" s="118">
        <f t="shared" si="35"/>
        <v>319.93</v>
      </c>
      <c r="M158" s="311">
        <v>319.93</v>
      </c>
      <c r="N158" s="61"/>
      <c r="O158" s="151" t="s">
        <v>2817</v>
      </c>
      <c r="Q158" s="7">
        <f t="shared" si="31"/>
        <v>209.3</v>
      </c>
      <c r="R158" s="7">
        <f t="shared" si="32"/>
        <v>104.65</v>
      </c>
      <c r="S158" s="7">
        <f t="shared" si="33"/>
        <v>41.860000000000014</v>
      </c>
      <c r="T158" s="7">
        <f t="shared" si="34"/>
        <v>62.79000000000002</v>
      </c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5">
        <v>158</v>
      </c>
      <c r="B159" s="308">
        <v>243818</v>
      </c>
      <c r="C159" s="72" t="s">
        <v>100</v>
      </c>
      <c r="D159" s="4" t="s">
        <v>2812</v>
      </c>
      <c r="E159" s="4" t="s">
        <v>2813</v>
      </c>
      <c r="F159" s="161" t="s">
        <v>2814</v>
      </c>
      <c r="G159" s="4" t="s">
        <v>103</v>
      </c>
      <c r="H159" s="73" t="s">
        <v>71</v>
      </c>
      <c r="I159" s="72" t="s">
        <v>99</v>
      </c>
      <c r="J159" s="310">
        <v>399</v>
      </c>
      <c r="K159" s="118">
        <f t="shared" si="36"/>
        <v>27.930000000000007</v>
      </c>
      <c r="L159" s="118">
        <f t="shared" si="35"/>
        <v>426.93</v>
      </c>
      <c r="M159" s="311">
        <v>426.93</v>
      </c>
      <c r="N159" s="61"/>
      <c r="O159" s="151" t="s">
        <v>23</v>
      </c>
      <c r="Q159" s="7">
        <f t="shared" si="31"/>
        <v>279.3</v>
      </c>
      <c r="R159" s="7">
        <f t="shared" si="32"/>
        <v>139.65</v>
      </c>
      <c r="S159" s="7">
        <f t="shared" si="33"/>
        <v>55.860000000000014</v>
      </c>
      <c r="T159" s="7">
        <f t="shared" si="34"/>
        <v>83.79000000000002</v>
      </c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5">
        <v>159</v>
      </c>
      <c r="B160" s="308">
        <v>243821</v>
      </c>
      <c r="C160" s="72" t="s">
        <v>263</v>
      </c>
      <c r="D160" s="4" t="s">
        <v>2991</v>
      </c>
      <c r="E160" s="4" t="s">
        <v>2992</v>
      </c>
      <c r="F160" s="161" t="s">
        <v>2993</v>
      </c>
      <c r="G160" s="4" t="s">
        <v>3040</v>
      </c>
      <c r="H160" s="73" t="s">
        <v>71</v>
      </c>
      <c r="I160" s="72" t="s">
        <v>72</v>
      </c>
      <c r="J160" s="310">
        <v>299</v>
      </c>
      <c r="K160" s="118">
        <f t="shared" si="36"/>
        <v>20.930000000000007</v>
      </c>
      <c r="L160" s="118">
        <f t="shared" si="35"/>
        <v>319.93</v>
      </c>
      <c r="M160" s="311">
        <v>406</v>
      </c>
      <c r="N160" s="61"/>
      <c r="O160" s="151" t="s">
        <v>91</v>
      </c>
      <c r="Q160" s="7">
        <f t="shared" si="31"/>
        <v>209.3</v>
      </c>
      <c r="R160" s="7">
        <f t="shared" si="32"/>
        <v>104.65</v>
      </c>
      <c r="S160" s="7">
        <f t="shared" si="33"/>
        <v>41.860000000000014</v>
      </c>
      <c r="T160" s="7">
        <f t="shared" si="34"/>
        <v>62.79000000000002</v>
      </c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5">
        <v>160</v>
      </c>
      <c r="B161" s="308">
        <v>243822</v>
      </c>
      <c r="C161" s="72" t="s">
        <v>266</v>
      </c>
      <c r="D161" s="4" t="s">
        <v>2994</v>
      </c>
      <c r="E161" s="4" t="s">
        <v>2995</v>
      </c>
      <c r="F161" s="161" t="s">
        <v>2996</v>
      </c>
      <c r="G161" s="4" t="s">
        <v>2816</v>
      </c>
      <c r="H161" s="73" t="s">
        <v>71</v>
      </c>
      <c r="I161" s="72" t="s">
        <v>72</v>
      </c>
      <c r="J161" s="310">
        <v>399</v>
      </c>
      <c r="K161" s="118">
        <f t="shared" si="36"/>
        <v>27.930000000000007</v>
      </c>
      <c r="L161" s="118">
        <f t="shared" si="35"/>
        <v>426.93</v>
      </c>
      <c r="M161" s="311">
        <v>526.54999999999995</v>
      </c>
      <c r="N161" s="61"/>
      <c r="O161" s="151" t="s">
        <v>91</v>
      </c>
      <c r="Q161" s="7">
        <f t="shared" si="31"/>
        <v>279.3</v>
      </c>
      <c r="R161" s="7">
        <f t="shared" si="32"/>
        <v>139.65</v>
      </c>
      <c r="S161" s="7">
        <f t="shared" si="33"/>
        <v>55.860000000000014</v>
      </c>
      <c r="T161" s="7">
        <f t="shared" si="34"/>
        <v>83.79000000000002</v>
      </c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5">
        <v>161</v>
      </c>
      <c r="B162" s="308">
        <v>243822</v>
      </c>
      <c r="C162" s="72" t="s">
        <v>82</v>
      </c>
      <c r="D162" s="4" t="s">
        <v>2997</v>
      </c>
      <c r="E162" s="4" t="s">
        <v>2998</v>
      </c>
      <c r="F162" s="161" t="s">
        <v>2999</v>
      </c>
      <c r="G162" s="4" t="s">
        <v>1960</v>
      </c>
      <c r="H162" s="73" t="s">
        <v>71</v>
      </c>
      <c r="I162" s="72" t="s">
        <v>72</v>
      </c>
      <c r="J162" s="310">
        <v>399</v>
      </c>
      <c r="K162" s="118">
        <f t="shared" si="36"/>
        <v>27.930000000000007</v>
      </c>
      <c r="L162" s="118">
        <f t="shared" si="35"/>
        <v>426.93</v>
      </c>
      <c r="M162" s="311">
        <v>526.54999999999995</v>
      </c>
      <c r="N162" s="61"/>
      <c r="O162" s="151" t="s">
        <v>23</v>
      </c>
      <c r="Q162" s="7">
        <f t="shared" si="31"/>
        <v>279.3</v>
      </c>
      <c r="R162" s="7">
        <f t="shared" si="32"/>
        <v>139.65</v>
      </c>
      <c r="S162" s="7">
        <f t="shared" si="33"/>
        <v>55.860000000000014</v>
      </c>
      <c r="T162" s="7">
        <f t="shared" si="34"/>
        <v>83.79000000000002</v>
      </c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5">
        <v>162</v>
      </c>
      <c r="B163" s="308">
        <v>243822</v>
      </c>
      <c r="C163" s="72" t="s">
        <v>263</v>
      </c>
      <c r="D163" s="4" t="s">
        <v>3000</v>
      </c>
      <c r="E163" s="4" t="s">
        <v>3001</v>
      </c>
      <c r="F163" s="161" t="s">
        <v>3002</v>
      </c>
      <c r="G163" s="4" t="s">
        <v>3041</v>
      </c>
      <c r="H163" s="73" t="s">
        <v>71</v>
      </c>
      <c r="I163" s="72" t="s">
        <v>109</v>
      </c>
      <c r="J163" s="310">
        <v>499</v>
      </c>
      <c r="K163" s="118">
        <f t="shared" si="36"/>
        <v>34.930000000000064</v>
      </c>
      <c r="L163" s="118">
        <f t="shared" si="35"/>
        <v>533.93000000000006</v>
      </c>
      <c r="M163" s="311">
        <v>534</v>
      </c>
      <c r="N163" s="61"/>
      <c r="O163" s="151" t="s">
        <v>489</v>
      </c>
      <c r="Q163" s="7">
        <f t="shared" si="31"/>
        <v>349.3</v>
      </c>
      <c r="R163" s="7">
        <f t="shared" si="32"/>
        <v>174.65</v>
      </c>
      <c r="S163" s="7">
        <f t="shared" si="33"/>
        <v>69.860000000000014</v>
      </c>
      <c r="T163" s="7">
        <f t="shared" si="34"/>
        <v>104.79000000000002</v>
      </c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5">
        <v>163</v>
      </c>
      <c r="B164" s="308">
        <v>243822</v>
      </c>
      <c r="C164" s="72" t="s">
        <v>100</v>
      </c>
      <c r="D164" s="4" t="s">
        <v>3003</v>
      </c>
      <c r="E164" s="4" t="s">
        <v>3004</v>
      </c>
      <c r="F164" s="161" t="s">
        <v>3005</v>
      </c>
      <c r="G164" s="4" t="s">
        <v>103</v>
      </c>
      <c r="H164" s="73" t="s">
        <v>71</v>
      </c>
      <c r="I164" s="72" t="s">
        <v>72</v>
      </c>
      <c r="J164" s="310">
        <v>299</v>
      </c>
      <c r="K164" s="118">
        <f t="shared" si="36"/>
        <v>20.930000000000007</v>
      </c>
      <c r="L164" s="118">
        <f t="shared" si="35"/>
        <v>319.93</v>
      </c>
      <c r="M164" s="311">
        <v>320</v>
      </c>
      <c r="N164" s="61"/>
      <c r="O164" s="151" t="s">
        <v>23</v>
      </c>
      <c r="Q164" s="7">
        <f t="shared" si="31"/>
        <v>209.3</v>
      </c>
      <c r="R164" s="7">
        <f t="shared" si="32"/>
        <v>104.65</v>
      </c>
      <c r="S164" s="7">
        <f t="shared" si="33"/>
        <v>41.860000000000014</v>
      </c>
      <c r="T164" s="7">
        <f t="shared" si="34"/>
        <v>62.79000000000002</v>
      </c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5">
        <v>164</v>
      </c>
      <c r="B165" s="308">
        <v>243822</v>
      </c>
      <c r="C165" s="72" t="s">
        <v>100</v>
      </c>
      <c r="D165" s="4" t="s">
        <v>3006</v>
      </c>
      <c r="E165" s="4" t="s">
        <v>3007</v>
      </c>
      <c r="F165" s="161" t="s">
        <v>3008</v>
      </c>
      <c r="G165" s="4" t="s">
        <v>103</v>
      </c>
      <c r="H165" s="73" t="s">
        <v>71</v>
      </c>
      <c r="I165" s="72" t="s">
        <v>99</v>
      </c>
      <c r="J165" s="310">
        <v>399</v>
      </c>
      <c r="K165" s="118">
        <f t="shared" si="36"/>
        <v>27.930000000000007</v>
      </c>
      <c r="L165" s="118">
        <f t="shared" si="35"/>
        <v>426.93</v>
      </c>
      <c r="M165" s="311">
        <v>426.93</v>
      </c>
      <c r="N165" s="61"/>
      <c r="O165" s="151" t="s">
        <v>2817</v>
      </c>
      <c r="Q165" s="7">
        <f t="shared" si="31"/>
        <v>279.3</v>
      </c>
      <c r="R165" s="7">
        <f t="shared" si="32"/>
        <v>139.65</v>
      </c>
      <c r="S165" s="7">
        <f t="shared" si="33"/>
        <v>55.860000000000014</v>
      </c>
      <c r="T165" s="7">
        <f t="shared" si="34"/>
        <v>83.79000000000002</v>
      </c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5">
        <v>165</v>
      </c>
      <c r="B166" s="308">
        <v>243822</v>
      </c>
      <c r="C166" s="72" t="s">
        <v>100</v>
      </c>
      <c r="D166" s="4" t="s">
        <v>3009</v>
      </c>
      <c r="E166" s="4" t="s">
        <v>3010</v>
      </c>
      <c r="F166" s="161" t="s">
        <v>3011</v>
      </c>
      <c r="G166" s="4" t="s">
        <v>103</v>
      </c>
      <c r="H166" s="73" t="s">
        <v>71</v>
      </c>
      <c r="I166" s="72" t="s">
        <v>72</v>
      </c>
      <c r="J166" s="310">
        <v>299</v>
      </c>
      <c r="K166" s="118">
        <f t="shared" si="36"/>
        <v>20.930000000000007</v>
      </c>
      <c r="L166" s="118">
        <f t="shared" si="35"/>
        <v>319.93</v>
      </c>
      <c r="M166" s="311">
        <v>319.93</v>
      </c>
      <c r="N166" s="61"/>
      <c r="O166" s="151" t="s">
        <v>23</v>
      </c>
      <c r="Q166" s="7">
        <f t="shared" si="31"/>
        <v>209.3</v>
      </c>
      <c r="R166" s="7">
        <f t="shared" si="32"/>
        <v>104.65</v>
      </c>
      <c r="S166" s="7">
        <f t="shared" si="33"/>
        <v>41.860000000000014</v>
      </c>
      <c r="T166" s="7">
        <f t="shared" si="34"/>
        <v>62.79000000000002</v>
      </c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5">
        <v>166</v>
      </c>
      <c r="B167" s="308">
        <v>243822</v>
      </c>
      <c r="C167" s="72" t="s">
        <v>100</v>
      </c>
      <c r="D167" s="4" t="s">
        <v>3012</v>
      </c>
      <c r="E167" s="4" t="s">
        <v>3013</v>
      </c>
      <c r="F167" s="161" t="s">
        <v>3014</v>
      </c>
      <c r="G167" s="4" t="s">
        <v>103</v>
      </c>
      <c r="H167" s="73" t="s">
        <v>71</v>
      </c>
      <c r="I167" s="72" t="s">
        <v>2171</v>
      </c>
      <c r="J167" s="310">
        <v>599</v>
      </c>
      <c r="K167" s="118">
        <f t="shared" si="36"/>
        <v>41.930000000000064</v>
      </c>
      <c r="L167" s="118">
        <f t="shared" si="35"/>
        <v>640.93000000000006</v>
      </c>
      <c r="M167" s="311">
        <v>640.92999999999995</v>
      </c>
      <c r="N167" s="61"/>
      <c r="O167" s="151" t="s">
        <v>91</v>
      </c>
      <c r="Q167" s="7">
        <f t="shared" si="31"/>
        <v>419.3</v>
      </c>
      <c r="R167" s="7">
        <f t="shared" si="32"/>
        <v>209.65</v>
      </c>
      <c r="S167" s="7">
        <f t="shared" si="33"/>
        <v>83.860000000000014</v>
      </c>
      <c r="T167" s="7">
        <f t="shared" si="34"/>
        <v>125.79000000000002</v>
      </c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5">
        <v>167</v>
      </c>
      <c r="B168" s="308">
        <v>243822</v>
      </c>
      <c r="C168" s="72" t="s">
        <v>100</v>
      </c>
      <c r="D168" s="4" t="s">
        <v>3015</v>
      </c>
      <c r="E168" s="4" t="s">
        <v>3016</v>
      </c>
      <c r="F168" s="161" t="s">
        <v>3017</v>
      </c>
      <c r="G168" s="4" t="s">
        <v>103</v>
      </c>
      <c r="H168" s="73" t="s">
        <v>71</v>
      </c>
      <c r="I168" s="72" t="s">
        <v>72</v>
      </c>
      <c r="J168" s="310">
        <v>299</v>
      </c>
      <c r="K168" s="118">
        <f t="shared" si="36"/>
        <v>20.930000000000007</v>
      </c>
      <c r="L168" s="118">
        <f t="shared" si="35"/>
        <v>319.93</v>
      </c>
      <c r="M168" s="310">
        <v>319.93</v>
      </c>
      <c r="N168" s="61"/>
      <c r="O168" s="151" t="s">
        <v>23</v>
      </c>
      <c r="Q168" s="7">
        <f t="shared" si="31"/>
        <v>209.3</v>
      </c>
      <c r="R168" s="7">
        <f t="shared" si="32"/>
        <v>104.65</v>
      </c>
      <c r="S168" s="7">
        <f t="shared" si="33"/>
        <v>41.860000000000014</v>
      </c>
      <c r="T168" s="7">
        <f t="shared" si="34"/>
        <v>62.79000000000002</v>
      </c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5">
        <v>168</v>
      </c>
      <c r="B169" s="308">
        <v>243823</v>
      </c>
      <c r="C169" s="72" t="s">
        <v>100</v>
      </c>
      <c r="D169" s="4" t="s">
        <v>3018</v>
      </c>
      <c r="E169" s="4" t="s">
        <v>3019</v>
      </c>
      <c r="F169" s="161" t="s">
        <v>3020</v>
      </c>
      <c r="G169" s="10" t="s">
        <v>103</v>
      </c>
      <c r="H169" s="73" t="s">
        <v>71</v>
      </c>
      <c r="I169" s="72" t="s">
        <v>72</v>
      </c>
      <c r="J169" s="118">
        <v>299</v>
      </c>
      <c r="K169" s="118">
        <f t="shared" si="36"/>
        <v>20.930000000000007</v>
      </c>
      <c r="L169" s="118">
        <f t="shared" si="35"/>
        <v>319.93</v>
      </c>
      <c r="M169" s="10">
        <v>319.93</v>
      </c>
      <c r="N169" s="61"/>
      <c r="O169" s="151" t="s">
        <v>2817</v>
      </c>
      <c r="Q169" s="7">
        <f t="shared" si="31"/>
        <v>209.3</v>
      </c>
      <c r="R169" s="7">
        <f t="shared" si="32"/>
        <v>104.65</v>
      </c>
      <c r="S169" s="7">
        <f t="shared" si="33"/>
        <v>41.860000000000014</v>
      </c>
      <c r="T169" s="7">
        <f t="shared" si="34"/>
        <v>62.79000000000002</v>
      </c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5">
        <v>169</v>
      </c>
      <c r="B170" s="308">
        <v>243823</v>
      </c>
      <c r="C170" s="72" t="s">
        <v>100</v>
      </c>
      <c r="D170" s="4" t="s">
        <v>3021</v>
      </c>
      <c r="E170" s="4" t="s">
        <v>3022</v>
      </c>
      <c r="F170" s="161" t="s">
        <v>3023</v>
      </c>
      <c r="G170" s="10" t="s">
        <v>103</v>
      </c>
      <c r="H170" s="73" t="s">
        <v>71</v>
      </c>
      <c r="I170" s="72" t="s">
        <v>72</v>
      </c>
      <c r="J170" s="118">
        <v>299</v>
      </c>
      <c r="K170" s="118">
        <f t="shared" si="36"/>
        <v>20.930000000000007</v>
      </c>
      <c r="L170" s="118">
        <f t="shared" si="35"/>
        <v>319.93</v>
      </c>
      <c r="M170" s="10">
        <v>319.93</v>
      </c>
      <c r="N170" s="61"/>
      <c r="O170" s="151" t="s">
        <v>91</v>
      </c>
      <c r="Q170" s="7">
        <f t="shared" si="31"/>
        <v>209.3</v>
      </c>
      <c r="R170" s="7">
        <f t="shared" si="32"/>
        <v>104.65</v>
      </c>
      <c r="S170" s="7">
        <f t="shared" si="33"/>
        <v>41.860000000000014</v>
      </c>
      <c r="T170" s="7">
        <f t="shared" si="34"/>
        <v>62.79000000000002</v>
      </c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5">
        <v>170</v>
      </c>
      <c r="B171" s="308">
        <v>243823</v>
      </c>
      <c r="C171" s="72" t="s">
        <v>100</v>
      </c>
      <c r="D171" s="4" t="s">
        <v>3024</v>
      </c>
      <c r="E171" s="4" t="s">
        <v>3025</v>
      </c>
      <c r="F171" s="161" t="s">
        <v>3026</v>
      </c>
      <c r="G171" s="10" t="s">
        <v>103</v>
      </c>
      <c r="H171" s="73" t="s">
        <v>71</v>
      </c>
      <c r="I171" s="72" t="s">
        <v>99</v>
      </c>
      <c r="J171" s="118">
        <v>399</v>
      </c>
      <c r="K171" s="118">
        <f t="shared" si="36"/>
        <v>27.930000000000007</v>
      </c>
      <c r="L171" s="118">
        <f t="shared" si="35"/>
        <v>426.93</v>
      </c>
      <c r="M171" s="10">
        <v>426.93</v>
      </c>
      <c r="N171" s="61"/>
      <c r="O171" s="151" t="s">
        <v>2817</v>
      </c>
      <c r="Q171" s="7">
        <f t="shared" ref="Q171:Q174" si="37">J171*70/100</f>
        <v>279.3</v>
      </c>
      <c r="R171" s="7">
        <f t="shared" ref="R171:R174" si="38">Q171-(Q171*50/100)</f>
        <v>139.65</v>
      </c>
      <c r="S171" s="7">
        <f t="shared" ref="S171:S174" si="39">Q171-(Q171*80/100)</f>
        <v>55.860000000000014</v>
      </c>
      <c r="T171" s="7">
        <f t="shared" ref="T171:T174" si="40">Q171-(Q171*70/100)</f>
        <v>83.79000000000002</v>
      </c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35">
        <v>171</v>
      </c>
      <c r="B172" s="308">
        <v>243823</v>
      </c>
      <c r="C172" s="72" t="s">
        <v>100</v>
      </c>
      <c r="D172" s="4" t="s">
        <v>3027</v>
      </c>
      <c r="E172" s="4" t="s">
        <v>3028</v>
      </c>
      <c r="F172" s="161" t="s">
        <v>3029</v>
      </c>
      <c r="G172" s="10" t="s">
        <v>103</v>
      </c>
      <c r="H172" s="73" t="s">
        <v>71</v>
      </c>
      <c r="I172" s="72" t="s">
        <v>72</v>
      </c>
      <c r="J172" s="118">
        <v>299</v>
      </c>
      <c r="K172" s="118">
        <f t="shared" si="36"/>
        <v>20.930000000000007</v>
      </c>
      <c r="L172" s="118">
        <f t="shared" si="35"/>
        <v>319.93</v>
      </c>
      <c r="M172" s="10">
        <v>319.93</v>
      </c>
      <c r="N172" s="61"/>
      <c r="O172" s="151" t="s">
        <v>91</v>
      </c>
      <c r="Q172" s="7">
        <f t="shared" si="37"/>
        <v>209.3</v>
      </c>
      <c r="R172" s="7">
        <f t="shared" si="38"/>
        <v>104.65</v>
      </c>
      <c r="S172" s="7">
        <f t="shared" si="39"/>
        <v>41.860000000000014</v>
      </c>
      <c r="T172" s="7">
        <f t="shared" si="40"/>
        <v>62.79000000000002</v>
      </c>
      <c r="V172" s="19"/>
      <c r="W172" s="19"/>
      <c r="X172" s="19"/>
      <c r="Y172" s="19"/>
      <c r="Z172" s="19"/>
      <c r="AA172" s="19"/>
      <c r="AB172" s="19"/>
    </row>
    <row r="173" spans="1:29" s="5" customFormat="1" ht="22.95" customHeight="1">
      <c r="A173" s="35">
        <v>172</v>
      </c>
      <c r="B173" s="308">
        <v>243823</v>
      </c>
      <c r="C173" s="72" t="s">
        <v>95</v>
      </c>
      <c r="D173" s="325" t="s">
        <v>3030</v>
      </c>
      <c r="E173" s="325" t="s">
        <v>3031</v>
      </c>
      <c r="F173" s="334" t="s">
        <v>3032</v>
      </c>
      <c r="G173" s="69" t="s">
        <v>98</v>
      </c>
      <c r="H173" s="73" t="s">
        <v>71</v>
      </c>
      <c r="I173" s="72" t="s">
        <v>72</v>
      </c>
      <c r="J173" s="118">
        <v>299</v>
      </c>
      <c r="K173" s="118">
        <f t="shared" si="36"/>
        <v>20.930000000000007</v>
      </c>
      <c r="L173" s="118">
        <f t="shared" si="35"/>
        <v>319.93</v>
      </c>
      <c r="M173" s="10">
        <v>319.93</v>
      </c>
      <c r="N173" s="61"/>
      <c r="O173" s="151" t="s">
        <v>91</v>
      </c>
      <c r="Q173" s="7">
        <f t="shared" si="37"/>
        <v>209.3</v>
      </c>
      <c r="R173" s="7">
        <f t="shared" si="38"/>
        <v>104.65</v>
      </c>
      <c r="S173" s="7">
        <f t="shared" si="39"/>
        <v>41.860000000000014</v>
      </c>
      <c r="T173" s="7">
        <f t="shared" si="40"/>
        <v>62.79000000000002</v>
      </c>
      <c r="V173" s="19"/>
      <c r="W173" s="19"/>
      <c r="X173" s="19"/>
      <c r="Y173" s="19"/>
      <c r="Z173" s="19"/>
      <c r="AA173" s="19"/>
      <c r="AB173" s="19"/>
    </row>
    <row r="174" spans="1:29" s="5" customFormat="1" ht="22.95" customHeight="1">
      <c r="A174" s="35">
        <v>173</v>
      </c>
      <c r="B174" s="308">
        <v>243823</v>
      </c>
      <c r="C174" s="72" t="s">
        <v>73</v>
      </c>
      <c r="D174" s="325" t="s">
        <v>3033</v>
      </c>
      <c r="E174" s="325" t="s">
        <v>3034</v>
      </c>
      <c r="F174" s="334" t="s">
        <v>3035</v>
      </c>
      <c r="G174" s="69" t="s">
        <v>873</v>
      </c>
      <c r="H174" s="73" t="s">
        <v>71</v>
      </c>
      <c r="I174" s="72" t="s">
        <v>2990</v>
      </c>
      <c r="J174" s="118">
        <v>399</v>
      </c>
      <c r="K174" s="118">
        <f t="shared" si="36"/>
        <v>27.930000000000007</v>
      </c>
      <c r="L174" s="118">
        <f t="shared" si="35"/>
        <v>426.93</v>
      </c>
      <c r="M174" s="10">
        <v>512.32000000000005</v>
      </c>
      <c r="N174" s="61"/>
      <c r="O174" s="151" t="s">
        <v>23</v>
      </c>
      <c r="Q174" s="7">
        <f t="shared" si="37"/>
        <v>279.3</v>
      </c>
      <c r="R174" s="7">
        <f t="shared" si="38"/>
        <v>139.65</v>
      </c>
      <c r="S174" s="7">
        <f t="shared" si="39"/>
        <v>55.860000000000014</v>
      </c>
      <c r="T174" s="7">
        <f t="shared" si="40"/>
        <v>83.79000000000002</v>
      </c>
      <c r="V174" s="19"/>
      <c r="W174" s="19"/>
      <c r="X174" s="19"/>
      <c r="Y174" s="19"/>
      <c r="Z174" s="19"/>
      <c r="AA174" s="19"/>
      <c r="AB174" s="19"/>
      <c r="AC174" s="2"/>
    </row>
    <row r="175" spans="1:29" s="5" customFormat="1" ht="22.95" customHeight="1">
      <c r="A175" s="35">
        <v>174</v>
      </c>
      <c r="B175" s="322">
        <v>243824</v>
      </c>
      <c r="C175" s="10" t="s">
        <v>68</v>
      </c>
      <c r="D175" s="335" t="s">
        <v>3150</v>
      </c>
      <c r="E175" s="69" t="s">
        <v>3080</v>
      </c>
      <c r="F175" s="30" t="s">
        <v>3081</v>
      </c>
      <c r="G175" s="337" t="s">
        <v>850</v>
      </c>
      <c r="H175" s="334" t="s">
        <v>71</v>
      </c>
      <c r="I175" s="69" t="s">
        <v>2990</v>
      </c>
      <c r="J175" s="70">
        <v>299</v>
      </c>
      <c r="K175" s="118">
        <f t="shared" ref="K175:K210" si="41">L175-J175</f>
        <v>20.930000000000007</v>
      </c>
      <c r="L175" s="118">
        <f t="shared" ref="L175:L210" si="42">J175*1.07</f>
        <v>319.93</v>
      </c>
      <c r="M175" s="337">
        <v>319.93</v>
      </c>
      <c r="N175" s="61"/>
      <c r="O175" s="338" t="s">
        <v>91</v>
      </c>
      <c r="P175" s="3"/>
      <c r="Q175" s="7">
        <f t="shared" ref="Q175:Q210" si="43">J175*70/100</f>
        <v>209.3</v>
      </c>
      <c r="R175" s="7">
        <f t="shared" ref="R175:R210" si="44">Q175-(Q175*50/100)</f>
        <v>104.65</v>
      </c>
      <c r="S175" s="7">
        <f t="shared" ref="S175:S210" si="45">Q175-(Q175*80/100)</f>
        <v>41.860000000000014</v>
      </c>
      <c r="T175" s="7">
        <f t="shared" ref="T175:T210" si="46">Q175-(Q175*70/100)</f>
        <v>62.79000000000002</v>
      </c>
      <c r="U175" s="19"/>
      <c r="V175" s="19"/>
      <c r="W175" s="19"/>
      <c r="X175" s="19"/>
      <c r="Y175" s="19"/>
      <c r="Z175" s="19"/>
      <c r="AA175" s="19"/>
      <c r="AB175" s="2"/>
    </row>
    <row r="176" spans="1:29" s="5" customFormat="1" ht="22.95" customHeight="1">
      <c r="A176" s="35">
        <v>175</v>
      </c>
      <c r="B176" s="322">
        <v>243824</v>
      </c>
      <c r="C176" s="10" t="s">
        <v>100</v>
      </c>
      <c r="D176" s="335" t="s">
        <v>3151</v>
      </c>
      <c r="E176" s="69" t="s">
        <v>3082</v>
      </c>
      <c r="F176" s="30" t="s">
        <v>3083</v>
      </c>
      <c r="G176" s="10" t="s">
        <v>103</v>
      </c>
      <c r="H176" s="334" t="s">
        <v>71</v>
      </c>
      <c r="I176" s="69" t="s">
        <v>72</v>
      </c>
      <c r="J176" s="70">
        <v>299</v>
      </c>
      <c r="K176" s="118">
        <f t="shared" si="41"/>
        <v>20.930000000000007</v>
      </c>
      <c r="L176" s="118">
        <f t="shared" si="42"/>
        <v>319.93</v>
      </c>
      <c r="M176" s="337">
        <v>319.93</v>
      </c>
      <c r="N176" s="61"/>
      <c r="O176" s="77" t="s">
        <v>23</v>
      </c>
      <c r="P176" s="3"/>
      <c r="Q176" s="7">
        <f t="shared" si="43"/>
        <v>209.3</v>
      </c>
      <c r="R176" s="7">
        <f t="shared" si="44"/>
        <v>104.65</v>
      </c>
      <c r="S176" s="7">
        <f t="shared" si="45"/>
        <v>41.860000000000014</v>
      </c>
      <c r="T176" s="7">
        <f t="shared" si="46"/>
        <v>62.79000000000002</v>
      </c>
      <c r="U176" s="19"/>
      <c r="V176" s="19"/>
      <c r="W176" s="19"/>
      <c r="X176" s="19"/>
      <c r="Y176" s="19"/>
      <c r="Z176" s="19"/>
      <c r="AA176" s="19"/>
      <c r="AB176" s="2"/>
    </row>
    <row r="177" spans="1:16384" s="5" customFormat="1" ht="22.95" customHeight="1">
      <c r="A177" s="35">
        <v>176</v>
      </c>
      <c r="B177" s="322">
        <v>243824</v>
      </c>
      <c r="C177" s="10" t="s">
        <v>100</v>
      </c>
      <c r="D177" s="335" t="s">
        <v>3152</v>
      </c>
      <c r="E177" s="69" t="s">
        <v>3084</v>
      </c>
      <c r="F177" s="30" t="s">
        <v>3085</v>
      </c>
      <c r="G177" s="337" t="s">
        <v>103</v>
      </c>
      <c r="H177" s="334" t="s">
        <v>71</v>
      </c>
      <c r="I177" s="69" t="s">
        <v>72</v>
      </c>
      <c r="J177" s="70">
        <v>299</v>
      </c>
      <c r="K177" s="118">
        <f t="shared" si="41"/>
        <v>20.930000000000007</v>
      </c>
      <c r="L177" s="118">
        <f t="shared" si="42"/>
        <v>319.93</v>
      </c>
      <c r="M177" s="337">
        <v>319.93</v>
      </c>
      <c r="N177" s="61"/>
      <c r="O177" s="77" t="s">
        <v>23</v>
      </c>
      <c r="Q177" s="7">
        <f t="shared" si="43"/>
        <v>209.3</v>
      </c>
      <c r="R177" s="7">
        <f t="shared" si="44"/>
        <v>104.65</v>
      </c>
      <c r="S177" s="7">
        <f t="shared" si="45"/>
        <v>41.860000000000014</v>
      </c>
      <c r="T177" s="7">
        <f t="shared" si="46"/>
        <v>62.79000000000002</v>
      </c>
      <c r="U177" s="19"/>
      <c r="V177" s="19"/>
      <c r="W177" s="19"/>
      <c r="X177" s="19"/>
      <c r="Y177" s="19"/>
      <c r="Z177" s="19"/>
      <c r="AA177" s="19"/>
      <c r="AB177" s="2"/>
      <c r="AC177" s="2"/>
    </row>
    <row r="178" spans="1:16384" s="5" customFormat="1" ht="22.95" customHeight="1">
      <c r="A178" s="35">
        <v>177</v>
      </c>
      <c r="B178" s="322">
        <v>243824</v>
      </c>
      <c r="C178" s="10" t="s">
        <v>100</v>
      </c>
      <c r="D178" s="335" t="s">
        <v>3153</v>
      </c>
      <c r="E178" s="69" t="s">
        <v>3086</v>
      </c>
      <c r="F178" s="30" t="s">
        <v>3087</v>
      </c>
      <c r="G178" s="337" t="s">
        <v>103</v>
      </c>
      <c r="H178" s="334" t="s">
        <v>71</v>
      </c>
      <c r="I178" s="69" t="s">
        <v>72</v>
      </c>
      <c r="J178" s="70">
        <v>299</v>
      </c>
      <c r="K178" s="118">
        <f t="shared" si="41"/>
        <v>20.930000000000007</v>
      </c>
      <c r="L178" s="118">
        <f t="shared" si="42"/>
        <v>319.93</v>
      </c>
      <c r="M178" s="337">
        <v>319.93</v>
      </c>
      <c r="N178" s="61"/>
      <c r="O178" s="77" t="s">
        <v>2817</v>
      </c>
      <c r="Q178" s="7">
        <f t="shared" si="43"/>
        <v>209.3</v>
      </c>
      <c r="R178" s="7">
        <f t="shared" si="44"/>
        <v>104.65</v>
      </c>
      <c r="S178" s="7">
        <f t="shared" si="45"/>
        <v>41.860000000000014</v>
      </c>
      <c r="T178" s="7">
        <f t="shared" si="46"/>
        <v>62.79000000000002</v>
      </c>
      <c r="U178" s="19"/>
      <c r="V178" s="19"/>
      <c r="W178" s="19"/>
      <c r="X178" s="19"/>
      <c r="Y178" s="19"/>
      <c r="Z178" s="19"/>
      <c r="AA178" s="19"/>
      <c r="AB178" s="2"/>
      <c r="AC178" s="2"/>
    </row>
    <row r="179" spans="1:16384" s="5" customFormat="1" ht="22.95" customHeight="1">
      <c r="A179" s="35">
        <v>178</v>
      </c>
      <c r="B179" s="322">
        <v>243825</v>
      </c>
      <c r="C179" s="10" t="s">
        <v>100</v>
      </c>
      <c r="D179" s="335" t="s">
        <v>3154</v>
      </c>
      <c r="E179" s="69" t="s">
        <v>3088</v>
      </c>
      <c r="F179" s="30" t="s">
        <v>3089</v>
      </c>
      <c r="G179" s="337" t="s">
        <v>103</v>
      </c>
      <c r="H179" s="334" t="s">
        <v>71</v>
      </c>
      <c r="I179" s="69" t="s">
        <v>99</v>
      </c>
      <c r="J179" s="70">
        <v>399</v>
      </c>
      <c r="K179" s="118">
        <f t="shared" si="41"/>
        <v>27.930000000000007</v>
      </c>
      <c r="L179" s="118">
        <f t="shared" si="42"/>
        <v>426.93</v>
      </c>
      <c r="M179" s="337">
        <v>426.93</v>
      </c>
      <c r="N179" s="61"/>
      <c r="O179" s="77" t="s">
        <v>23</v>
      </c>
      <c r="Q179" s="7">
        <f t="shared" si="43"/>
        <v>279.3</v>
      </c>
      <c r="R179" s="7">
        <f t="shared" si="44"/>
        <v>139.65</v>
      </c>
      <c r="S179" s="7">
        <f t="shared" si="45"/>
        <v>55.860000000000014</v>
      </c>
      <c r="T179" s="7">
        <f t="shared" si="46"/>
        <v>83.79000000000002</v>
      </c>
      <c r="U179" s="19"/>
      <c r="V179" s="19"/>
      <c r="W179" s="19"/>
      <c r="X179" s="19"/>
      <c r="Y179" s="19"/>
      <c r="Z179" s="19"/>
      <c r="AA179" s="19"/>
      <c r="AB179" s="2"/>
      <c r="AC179" s="2"/>
    </row>
    <row r="180" spans="1:16384" s="5" customFormat="1" ht="22.95" customHeight="1">
      <c r="A180" s="35">
        <v>179</v>
      </c>
      <c r="B180" s="322">
        <v>243825</v>
      </c>
      <c r="C180" s="10" t="s">
        <v>264</v>
      </c>
      <c r="D180" s="335" t="s">
        <v>3155</v>
      </c>
      <c r="E180" s="69" t="s">
        <v>3090</v>
      </c>
      <c r="F180" s="30" t="s">
        <v>3091</v>
      </c>
      <c r="G180" s="337" t="s">
        <v>3186</v>
      </c>
      <c r="H180" s="334" t="s">
        <v>71</v>
      </c>
      <c r="I180" s="69" t="s">
        <v>72</v>
      </c>
      <c r="J180" s="70">
        <v>299</v>
      </c>
      <c r="K180" s="118">
        <f t="shared" si="41"/>
        <v>20.930000000000007</v>
      </c>
      <c r="L180" s="118">
        <f t="shared" si="42"/>
        <v>319.93</v>
      </c>
      <c r="M180" s="337">
        <v>319.93</v>
      </c>
      <c r="N180" s="61"/>
      <c r="O180" s="77" t="s">
        <v>2817</v>
      </c>
      <c r="Q180" s="7">
        <f t="shared" si="43"/>
        <v>209.3</v>
      </c>
      <c r="R180" s="7">
        <f t="shared" si="44"/>
        <v>104.65</v>
      </c>
      <c r="S180" s="7">
        <f t="shared" si="45"/>
        <v>41.860000000000014</v>
      </c>
      <c r="T180" s="7">
        <f t="shared" si="46"/>
        <v>62.79000000000002</v>
      </c>
      <c r="U180" s="19"/>
      <c r="V180" s="19"/>
      <c r="W180" s="19"/>
      <c r="X180" s="19"/>
      <c r="Y180" s="19"/>
      <c r="Z180" s="19"/>
      <c r="AA180" s="19"/>
      <c r="AB180" s="2"/>
      <c r="AC180" s="2"/>
    </row>
    <row r="181" spans="1:16384" s="5" customFormat="1" ht="22.95" customHeight="1">
      <c r="A181" s="35">
        <v>180</v>
      </c>
      <c r="B181" s="322">
        <v>243825</v>
      </c>
      <c r="C181" s="10" t="s">
        <v>100</v>
      </c>
      <c r="D181" s="335" t="s">
        <v>3156</v>
      </c>
      <c r="E181" s="69" t="s">
        <v>3092</v>
      </c>
      <c r="F181" s="30" t="s">
        <v>3093</v>
      </c>
      <c r="G181" s="337" t="s">
        <v>103</v>
      </c>
      <c r="H181" s="334" t="s">
        <v>71</v>
      </c>
      <c r="I181" s="69" t="s">
        <v>72</v>
      </c>
      <c r="J181" s="70">
        <v>299</v>
      </c>
      <c r="K181" s="118">
        <f t="shared" si="41"/>
        <v>20.930000000000007</v>
      </c>
      <c r="L181" s="118">
        <f t="shared" si="42"/>
        <v>319.93</v>
      </c>
      <c r="M181" s="337">
        <v>319.93</v>
      </c>
      <c r="N181" s="61"/>
      <c r="O181" s="77" t="s">
        <v>2817</v>
      </c>
      <c r="Q181" s="7">
        <f t="shared" si="43"/>
        <v>209.3</v>
      </c>
      <c r="R181" s="7">
        <f t="shared" si="44"/>
        <v>104.65</v>
      </c>
      <c r="S181" s="7">
        <f t="shared" si="45"/>
        <v>41.860000000000014</v>
      </c>
      <c r="T181" s="7">
        <f t="shared" si="46"/>
        <v>62.79000000000002</v>
      </c>
      <c r="U181" s="19"/>
      <c r="V181" s="19"/>
      <c r="W181" s="19"/>
      <c r="X181" s="19"/>
      <c r="Y181" s="19"/>
      <c r="Z181" s="19"/>
      <c r="AA181" s="19"/>
      <c r="AB181" s="2"/>
      <c r="AC181" s="2"/>
    </row>
    <row r="182" spans="1:16384" s="5" customFormat="1" ht="22.95" customHeight="1">
      <c r="A182" s="35">
        <v>181</v>
      </c>
      <c r="B182" s="322">
        <v>243825</v>
      </c>
      <c r="C182" s="10" t="s">
        <v>100</v>
      </c>
      <c r="D182" s="335" t="s">
        <v>3157</v>
      </c>
      <c r="E182" s="69" t="s">
        <v>3094</v>
      </c>
      <c r="F182" s="30" t="s">
        <v>3095</v>
      </c>
      <c r="G182" s="337" t="s">
        <v>103</v>
      </c>
      <c r="H182" s="334" t="s">
        <v>71</v>
      </c>
      <c r="I182" s="69" t="s">
        <v>99</v>
      </c>
      <c r="J182" s="70">
        <v>399</v>
      </c>
      <c r="K182" s="118">
        <f t="shared" si="41"/>
        <v>27.930000000000007</v>
      </c>
      <c r="L182" s="118">
        <f t="shared" si="42"/>
        <v>426.93</v>
      </c>
      <c r="M182" s="339">
        <v>426.93</v>
      </c>
      <c r="N182" s="61"/>
      <c r="O182" s="338" t="s">
        <v>2817</v>
      </c>
      <c r="P182" s="3"/>
      <c r="Q182" s="7">
        <f t="shared" si="43"/>
        <v>279.3</v>
      </c>
      <c r="R182" s="7">
        <f t="shared" si="44"/>
        <v>139.65</v>
      </c>
      <c r="S182" s="7">
        <f t="shared" si="45"/>
        <v>55.860000000000014</v>
      </c>
      <c r="T182" s="7">
        <f t="shared" si="46"/>
        <v>83.79000000000002</v>
      </c>
      <c r="U182" s="19"/>
      <c r="V182" s="19"/>
      <c r="W182" s="19"/>
      <c r="X182" s="19"/>
      <c r="Y182" s="19"/>
      <c r="Z182" s="19"/>
      <c r="AA182" s="19"/>
      <c r="AB182" s="2"/>
      <c r="AC182" s="2"/>
    </row>
    <row r="183" spans="1:16384" s="5" customFormat="1" ht="22.95" customHeight="1">
      <c r="A183" s="35">
        <v>182</v>
      </c>
      <c r="B183" s="322">
        <v>243825</v>
      </c>
      <c r="C183" s="10" t="s">
        <v>100</v>
      </c>
      <c r="D183" s="335" t="s">
        <v>3158</v>
      </c>
      <c r="E183" s="69" t="s">
        <v>3096</v>
      </c>
      <c r="F183" s="30" t="s">
        <v>3097</v>
      </c>
      <c r="G183" s="339" t="s">
        <v>103</v>
      </c>
      <c r="H183" s="334" t="s">
        <v>71</v>
      </c>
      <c r="I183" s="69" t="s">
        <v>72</v>
      </c>
      <c r="J183" s="70">
        <v>299</v>
      </c>
      <c r="K183" s="118">
        <f t="shared" si="41"/>
        <v>20.930000000000007</v>
      </c>
      <c r="L183" s="118">
        <f t="shared" si="42"/>
        <v>319.93</v>
      </c>
      <c r="M183" s="337">
        <v>319.93</v>
      </c>
      <c r="N183" s="61"/>
      <c r="O183" s="77" t="s">
        <v>23</v>
      </c>
      <c r="P183" s="3"/>
      <c r="Q183" s="7">
        <f t="shared" si="43"/>
        <v>209.3</v>
      </c>
      <c r="R183" s="7">
        <f t="shared" si="44"/>
        <v>104.65</v>
      </c>
      <c r="S183" s="7">
        <f t="shared" si="45"/>
        <v>41.860000000000014</v>
      </c>
      <c r="T183" s="7">
        <f t="shared" si="46"/>
        <v>62.79000000000002</v>
      </c>
      <c r="U183" s="19"/>
      <c r="V183" s="19"/>
      <c r="W183" s="19"/>
      <c r="X183" s="19"/>
      <c r="Y183" s="19"/>
      <c r="Z183" s="19"/>
      <c r="AA183" s="19"/>
      <c r="AB183" s="2"/>
      <c r="AC183" s="2"/>
    </row>
    <row r="184" spans="1:16384" s="5" customFormat="1" ht="22.95" customHeight="1">
      <c r="A184" s="35">
        <v>183</v>
      </c>
      <c r="B184" s="322">
        <v>243826</v>
      </c>
      <c r="C184" s="10" t="s">
        <v>100</v>
      </c>
      <c r="D184" s="335" t="s">
        <v>3159</v>
      </c>
      <c r="E184" s="69" t="s">
        <v>3098</v>
      </c>
      <c r="F184" s="30" t="s">
        <v>3099</v>
      </c>
      <c r="G184" s="337" t="s">
        <v>103</v>
      </c>
      <c r="H184" s="334" t="s">
        <v>71</v>
      </c>
      <c r="I184" s="69" t="s">
        <v>72</v>
      </c>
      <c r="J184" s="70">
        <v>299</v>
      </c>
      <c r="K184" s="118">
        <f t="shared" si="41"/>
        <v>20.930000000000007</v>
      </c>
      <c r="L184" s="118">
        <f t="shared" si="42"/>
        <v>319.93</v>
      </c>
      <c r="M184" s="340">
        <v>319.93</v>
      </c>
      <c r="N184" s="61"/>
      <c r="O184" s="4" t="s">
        <v>91</v>
      </c>
      <c r="P184" s="3"/>
      <c r="Q184" s="7">
        <f t="shared" si="43"/>
        <v>209.3</v>
      </c>
      <c r="R184" s="7">
        <f t="shared" si="44"/>
        <v>104.65</v>
      </c>
      <c r="S184" s="7">
        <f t="shared" si="45"/>
        <v>41.860000000000014</v>
      </c>
      <c r="T184" s="7">
        <f t="shared" si="46"/>
        <v>62.79000000000002</v>
      </c>
      <c r="U184" s="19"/>
      <c r="V184" s="19"/>
      <c r="W184" s="19"/>
      <c r="X184" s="19"/>
      <c r="Y184" s="19"/>
      <c r="Z184" s="19"/>
      <c r="AA184" s="19"/>
      <c r="AB184" s="2"/>
      <c r="AC184" s="2"/>
    </row>
    <row r="185" spans="1:16384" s="5" customFormat="1" ht="22.95" customHeight="1">
      <c r="A185" s="35">
        <v>184</v>
      </c>
      <c r="B185" s="322">
        <v>243826</v>
      </c>
      <c r="C185" s="10" t="s">
        <v>100</v>
      </c>
      <c r="D185" s="335" t="s">
        <v>3160</v>
      </c>
      <c r="E185" s="69" t="s">
        <v>3100</v>
      </c>
      <c r="F185" s="30" t="s">
        <v>3101</v>
      </c>
      <c r="G185" s="337" t="s">
        <v>103</v>
      </c>
      <c r="H185" s="334" t="s">
        <v>71</v>
      </c>
      <c r="I185" s="69" t="s">
        <v>99</v>
      </c>
      <c r="J185" s="70">
        <v>399</v>
      </c>
      <c r="K185" s="118">
        <f t="shared" si="41"/>
        <v>27.930000000000007</v>
      </c>
      <c r="L185" s="118">
        <f t="shared" si="42"/>
        <v>426.93</v>
      </c>
      <c r="M185" s="340">
        <v>427</v>
      </c>
      <c r="N185" s="61"/>
      <c r="O185" s="4" t="s">
        <v>3191</v>
      </c>
      <c r="P185" s="3"/>
      <c r="Q185" s="7">
        <f t="shared" si="43"/>
        <v>279.3</v>
      </c>
      <c r="R185" s="7">
        <f t="shared" si="44"/>
        <v>139.65</v>
      </c>
      <c r="S185" s="7">
        <f t="shared" si="45"/>
        <v>55.860000000000014</v>
      </c>
      <c r="T185" s="7">
        <f t="shared" si="46"/>
        <v>83.79000000000002</v>
      </c>
      <c r="U185" s="19"/>
      <c r="V185" s="19"/>
      <c r="W185" s="19"/>
      <c r="X185" s="19"/>
      <c r="Y185" s="19"/>
      <c r="Z185" s="19"/>
      <c r="AA185" s="19"/>
      <c r="AB185" s="2"/>
      <c r="AC185" s="2"/>
    </row>
    <row r="186" spans="1:16384" s="5" customFormat="1" ht="22.95" customHeight="1">
      <c r="A186" s="35">
        <v>185</v>
      </c>
      <c r="B186" s="322">
        <v>243826</v>
      </c>
      <c r="C186" s="10" t="s">
        <v>100</v>
      </c>
      <c r="D186" s="335" t="s">
        <v>3161</v>
      </c>
      <c r="E186" s="69" t="s">
        <v>3102</v>
      </c>
      <c r="F186" s="30" t="s">
        <v>3103</v>
      </c>
      <c r="G186" s="337" t="s">
        <v>103</v>
      </c>
      <c r="H186" s="334" t="s">
        <v>71</v>
      </c>
      <c r="I186" s="69" t="s">
        <v>72</v>
      </c>
      <c r="J186" s="70">
        <v>299</v>
      </c>
      <c r="K186" s="118">
        <f t="shared" si="41"/>
        <v>20.930000000000007</v>
      </c>
      <c r="L186" s="118">
        <f t="shared" si="42"/>
        <v>319.93</v>
      </c>
      <c r="M186" s="340">
        <v>319.93</v>
      </c>
      <c r="N186" s="61"/>
      <c r="O186" s="4" t="s">
        <v>23</v>
      </c>
      <c r="P186" s="3"/>
      <c r="Q186" s="7">
        <f t="shared" si="43"/>
        <v>209.3</v>
      </c>
      <c r="R186" s="7">
        <f t="shared" si="44"/>
        <v>104.65</v>
      </c>
      <c r="S186" s="7">
        <f t="shared" si="45"/>
        <v>41.860000000000014</v>
      </c>
      <c r="T186" s="7">
        <f t="shared" si="46"/>
        <v>62.79000000000002</v>
      </c>
      <c r="U186" s="19"/>
      <c r="V186" s="19"/>
      <c r="W186" s="19"/>
      <c r="X186" s="19"/>
      <c r="Y186" s="19"/>
      <c r="Z186" s="19"/>
      <c r="AA186" s="19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  <c r="IX186" s="2"/>
      <c r="IY186" s="2"/>
      <c r="IZ186" s="2"/>
      <c r="JA186" s="2"/>
      <c r="JB186" s="2"/>
      <c r="JC186" s="2"/>
      <c r="JD186" s="2"/>
      <c r="JE186" s="2"/>
      <c r="JF186" s="2"/>
      <c r="JG186" s="2"/>
      <c r="JH186" s="2"/>
      <c r="JI186" s="2"/>
      <c r="JJ186" s="2"/>
      <c r="JK186" s="2"/>
      <c r="JL186" s="2"/>
      <c r="JM186" s="2"/>
      <c r="JN186" s="2"/>
      <c r="JO186" s="2"/>
      <c r="JP186" s="2"/>
      <c r="JQ186" s="2"/>
      <c r="JR186" s="2"/>
      <c r="JS186" s="2"/>
      <c r="JT186" s="2"/>
      <c r="JU186" s="2"/>
      <c r="JV186" s="2"/>
      <c r="JW186" s="2"/>
      <c r="JX186" s="2"/>
      <c r="JY186" s="2"/>
      <c r="JZ186" s="2"/>
      <c r="KA186" s="2"/>
      <c r="KB186" s="2"/>
      <c r="KC186" s="2"/>
      <c r="KD186" s="2"/>
      <c r="KE186" s="2"/>
      <c r="KF186" s="2"/>
      <c r="KG186" s="2"/>
      <c r="KH186" s="2"/>
      <c r="KI186" s="2"/>
      <c r="KJ186" s="2"/>
      <c r="KK186" s="2"/>
      <c r="KL186" s="2"/>
      <c r="KM186" s="2"/>
      <c r="KN186" s="2"/>
      <c r="KO186" s="2"/>
      <c r="KP186" s="2"/>
      <c r="KQ186" s="2"/>
      <c r="KR186" s="2"/>
      <c r="KS186" s="2"/>
      <c r="KT186" s="2"/>
      <c r="KU186" s="2"/>
      <c r="KV186" s="2"/>
      <c r="KW186" s="2"/>
      <c r="KX186" s="2"/>
      <c r="KY186" s="2"/>
      <c r="KZ186" s="2"/>
      <c r="LA186" s="2"/>
      <c r="LB186" s="2"/>
      <c r="LC186" s="2"/>
      <c r="LD186" s="2"/>
      <c r="LE186" s="2"/>
      <c r="LF186" s="2"/>
      <c r="LG186" s="2"/>
      <c r="LH186" s="2"/>
      <c r="LI186" s="2"/>
      <c r="LJ186" s="2"/>
      <c r="LK186" s="2"/>
      <c r="LL186" s="2"/>
      <c r="LM186" s="2"/>
      <c r="LN186" s="2"/>
      <c r="LO186" s="2"/>
      <c r="LP186" s="2"/>
      <c r="LQ186" s="2"/>
      <c r="LR186" s="2"/>
      <c r="LS186" s="2"/>
      <c r="LT186" s="2"/>
      <c r="LU186" s="2"/>
      <c r="LV186" s="2"/>
      <c r="LW186" s="2"/>
      <c r="LX186" s="2"/>
      <c r="LY186" s="2"/>
      <c r="LZ186" s="2"/>
      <c r="MA186" s="2"/>
      <c r="MB186" s="2"/>
      <c r="MC186" s="2"/>
      <c r="MD186" s="2"/>
      <c r="ME186" s="2"/>
      <c r="MF186" s="2"/>
      <c r="MG186" s="2"/>
      <c r="MH186" s="2"/>
      <c r="MI186" s="2"/>
      <c r="MJ186" s="2"/>
      <c r="MK186" s="2"/>
      <c r="ML186" s="2"/>
      <c r="MM186" s="2"/>
      <c r="MN186" s="2"/>
      <c r="MO186" s="2"/>
      <c r="MP186" s="2"/>
      <c r="MQ186" s="2"/>
      <c r="MR186" s="2"/>
      <c r="MS186" s="2"/>
      <c r="MT186" s="2"/>
      <c r="MU186" s="2"/>
      <c r="MV186" s="2"/>
      <c r="MW186" s="2"/>
      <c r="MX186" s="2"/>
      <c r="MY186" s="2"/>
      <c r="MZ186" s="2"/>
      <c r="NA186" s="2"/>
      <c r="NB186" s="2"/>
      <c r="NC186" s="2"/>
      <c r="ND186" s="2"/>
      <c r="NE186" s="2"/>
      <c r="NF186" s="2"/>
      <c r="NG186" s="2"/>
      <c r="NH186" s="2"/>
      <c r="NI186" s="2"/>
      <c r="NJ186" s="2"/>
      <c r="NK186" s="2"/>
      <c r="NL186" s="2"/>
      <c r="NM186" s="2"/>
      <c r="NN186" s="2"/>
      <c r="NO186" s="2"/>
      <c r="NP186" s="2"/>
      <c r="NQ186" s="2"/>
      <c r="NR186" s="2"/>
      <c r="NS186" s="2"/>
      <c r="NT186" s="2"/>
      <c r="NU186" s="2"/>
      <c r="NV186" s="2"/>
      <c r="NW186" s="2"/>
      <c r="NX186" s="2"/>
      <c r="NY186" s="2"/>
      <c r="NZ186" s="2"/>
      <c r="OA186" s="2"/>
      <c r="OB186" s="2"/>
      <c r="OC186" s="2"/>
      <c r="OD186" s="2"/>
      <c r="OE186" s="2"/>
      <c r="OF186" s="2"/>
      <c r="OG186" s="2"/>
      <c r="OH186" s="2"/>
      <c r="OI186" s="2"/>
      <c r="OJ186" s="2"/>
      <c r="OK186" s="2"/>
      <c r="OL186" s="2"/>
      <c r="OM186" s="2"/>
      <c r="ON186" s="2"/>
      <c r="OO186" s="2"/>
      <c r="OP186" s="2"/>
      <c r="OQ186" s="2"/>
      <c r="OR186" s="2"/>
      <c r="OS186" s="2"/>
      <c r="OT186" s="2"/>
      <c r="OU186" s="2"/>
      <c r="OV186" s="2"/>
      <c r="OW186" s="2"/>
      <c r="OX186" s="2"/>
      <c r="OY186" s="2"/>
      <c r="OZ186" s="2"/>
      <c r="PA186" s="2"/>
      <c r="PB186" s="2"/>
      <c r="PC186" s="2"/>
      <c r="PD186" s="2"/>
      <c r="PE186" s="2"/>
      <c r="PF186" s="2"/>
      <c r="PG186" s="2"/>
      <c r="PH186" s="2"/>
      <c r="PI186" s="2"/>
      <c r="PJ186" s="2"/>
      <c r="PK186" s="2"/>
      <c r="PL186" s="2"/>
      <c r="PM186" s="2"/>
      <c r="PN186" s="2"/>
      <c r="PO186" s="2"/>
      <c r="PP186" s="2"/>
      <c r="PQ186" s="2"/>
      <c r="PR186" s="2"/>
      <c r="PS186" s="2"/>
      <c r="PT186" s="2"/>
      <c r="PU186" s="2"/>
      <c r="PV186" s="2"/>
      <c r="PW186" s="2"/>
      <c r="PX186" s="2"/>
      <c r="PY186" s="2"/>
      <c r="PZ186" s="2"/>
      <c r="QA186" s="2"/>
      <c r="QB186" s="2"/>
      <c r="QC186" s="2"/>
      <c r="QD186" s="2"/>
      <c r="QE186" s="2"/>
      <c r="QF186" s="2"/>
      <c r="QG186" s="2"/>
      <c r="QH186" s="2"/>
      <c r="QI186" s="2"/>
      <c r="QJ186" s="2"/>
      <c r="QK186" s="2"/>
      <c r="QL186" s="2"/>
      <c r="QM186" s="2"/>
      <c r="QN186" s="2"/>
      <c r="QO186" s="2"/>
      <c r="QP186" s="2"/>
      <c r="QQ186" s="2"/>
      <c r="QR186" s="2"/>
      <c r="QS186" s="2"/>
      <c r="QT186" s="2"/>
      <c r="QU186" s="2"/>
      <c r="QV186" s="2"/>
      <c r="QW186" s="2"/>
      <c r="QX186" s="2"/>
      <c r="QY186" s="2"/>
      <c r="QZ186" s="2"/>
      <c r="RA186" s="2"/>
      <c r="RB186" s="2"/>
      <c r="RC186" s="2"/>
      <c r="RD186" s="2"/>
      <c r="RE186" s="2"/>
      <c r="RF186" s="2"/>
      <c r="RG186" s="2"/>
      <c r="RH186" s="2"/>
      <c r="RI186" s="2"/>
      <c r="RJ186" s="2"/>
      <c r="RK186" s="2"/>
      <c r="RL186" s="2"/>
      <c r="RM186" s="2"/>
      <c r="RN186" s="2"/>
      <c r="RO186" s="2"/>
      <c r="RP186" s="2"/>
      <c r="RQ186" s="2"/>
      <c r="RR186" s="2"/>
      <c r="RS186" s="2"/>
      <c r="RT186" s="2"/>
      <c r="RU186" s="2"/>
      <c r="RV186" s="2"/>
      <c r="RW186" s="2"/>
      <c r="RX186" s="2"/>
      <c r="RY186" s="2"/>
      <c r="RZ186" s="2"/>
      <c r="SA186" s="2"/>
      <c r="SB186" s="2"/>
      <c r="SC186" s="2"/>
      <c r="SD186" s="2"/>
      <c r="SE186" s="2"/>
      <c r="SF186" s="2"/>
      <c r="SG186" s="2"/>
      <c r="SH186" s="2"/>
      <c r="SI186" s="2"/>
      <c r="SJ186" s="2"/>
      <c r="SK186" s="2"/>
      <c r="SL186" s="2"/>
      <c r="SM186" s="2"/>
      <c r="SN186" s="2"/>
      <c r="SO186" s="2"/>
      <c r="SP186" s="2"/>
      <c r="SQ186" s="2"/>
      <c r="SR186" s="2"/>
      <c r="SS186" s="2"/>
      <c r="ST186" s="2"/>
      <c r="SU186" s="2"/>
      <c r="SV186" s="2"/>
      <c r="SW186" s="2"/>
      <c r="SX186" s="2"/>
      <c r="SY186" s="2"/>
      <c r="SZ186" s="2"/>
      <c r="TA186" s="2"/>
      <c r="TB186" s="2"/>
      <c r="TC186" s="2"/>
      <c r="TD186" s="2"/>
      <c r="TE186" s="2"/>
      <c r="TF186" s="2"/>
      <c r="TG186" s="2"/>
      <c r="TH186" s="2"/>
      <c r="TI186" s="2"/>
      <c r="TJ186" s="2"/>
      <c r="TK186" s="2"/>
      <c r="TL186" s="2"/>
      <c r="TM186" s="2"/>
      <c r="TN186" s="2"/>
      <c r="TO186" s="2"/>
      <c r="TP186" s="2"/>
      <c r="TQ186" s="2"/>
      <c r="TR186" s="2"/>
      <c r="TS186" s="2"/>
      <c r="TT186" s="2"/>
      <c r="TU186" s="2"/>
      <c r="TV186" s="2"/>
      <c r="TW186" s="2"/>
      <c r="TX186" s="2"/>
      <c r="TY186" s="2"/>
      <c r="TZ186" s="2"/>
      <c r="UA186" s="2"/>
      <c r="UB186" s="2"/>
      <c r="UC186" s="2"/>
      <c r="UD186" s="2"/>
      <c r="UE186" s="2"/>
      <c r="UF186" s="2"/>
      <c r="UG186" s="2"/>
      <c r="UH186" s="2"/>
      <c r="UI186" s="2"/>
      <c r="UJ186" s="2"/>
      <c r="UK186" s="2"/>
      <c r="UL186" s="2"/>
      <c r="UM186" s="2"/>
      <c r="UN186" s="2"/>
      <c r="UO186" s="2"/>
      <c r="UP186" s="2"/>
      <c r="UQ186" s="2"/>
      <c r="UR186" s="2"/>
      <c r="US186" s="2"/>
      <c r="UT186" s="2"/>
      <c r="UU186" s="2"/>
      <c r="UV186" s="2"/>
      <c r="UW186" s="2"/>
      <c r="UX186" s="2"/>
      <c r="UY186" s="2"/>
      <c r="UZ186" s="2"/>
      <c r="VA186" s="2"/>
      <c r="VB186" s="2"/>
      <c r="VC186" s="2"/>
      <c r="VD186" s="2"/>
      <c r="VE186" s="2"/>
      <c r="VF186" s="2"/>
      <c r="VG186" s="2"/>
      <c r="VH186" s="2"/>
      <c r="VI186" s="2"/>
      <c r="VJ186" s="2"/>
      <c r="VK186" s="2"/>
      <c r="VL186" s="2"/>
      <c r="VM186" s="2"/>
      <c r="VN186" s="2"/>
      <c r="VO186" s="2"/>
      <c r="VP186" s="2"/>
      <c r="VQ186" s="2"/>
      <c r="VR186" s="2"/>
      <c r="VS186" s="2"/>
      <c r="VT186" s="2"/>
      <c r="VU186" s="2"/>
      <c r="VV186" s="2"/>
      <c r="VW186" s="2"/>
      <c r="VX186" s="2"/>
      <c r="VY186" s="2"/>
      <c r="VZ186" s="2"/>
      <c r="WA186" s="2"/>
      <c r="WB186" s="2"/>
      <c r="WC186" s="2"/>
      <c r="WD186" s="2"/>
      <c r="WE186" s="2"/>
      <c r="WF186" s="2"/>
      <c r="WG186" s="2"/>
      <c r="WH186" s="2"/>
      <c r="WI186" s="2"/>
      <c r="WJ186" s="2"/>
      <c r="WK186" s="2"/>
      <c r="WL186" s="2"/>
      <c r="WM186" s="2"/>
      <c r="WN186" s="2"/>
      <c r="WO186" s="2"/>
      <c r="WP186" s="2"/>
      <c r="WQ186" s="2"/>
      <c r="WR186" s="2"/>
      <c r="WS186" s="2"/>
      <c r="WT186" s="2"/>
      <c r="WU186" s="2"/>
      <c r="WV186" s="2"/>
      <c r="WW186" s="2"/>
      <c r="WX186" s="2"/>
      <c r="WY186" s="2"/>
      <c r="WZ186" s="2"/>
      <c r="XA186" s="2"/>
      <c r="XB186" s="2"/>
      <c r="XC186" s="2"/>
      <c r="XD186" s="2"/>
      <c r="XE186" s="2"/>
      <c r="XF186" s="2"/>
      <c r="XG186" s="2"/>
      <c r="XH186" s="2"/>
      <c r="XI186" s="2"/>
      <c r="XJ186" s="2"/>
      <c r="XK186" s="2"/>
      <c r="XL186" s="2"/>
      <c r="XM186" s="2"/>
      <c r="XN186" s="2"/>
      <c r="XO186" s="2"/>
      <c r="XP186" s="2"/>
      <c r="XQ186" s="2"/>
      <c r="XR186" s="2"/>
      <c r="XS186" s="2"/>
      <c r="XT186" s="2"/>
      <c r="XU186" s="2"/>
      <c r="XV186" s="2"/>
      <c r="XW186" s="2"/>
      <c r="XX186" s="2"/>
      <c r="XY186" s="2"/>
      <c r="XZ186" s="2"/>
      <c r="YA186" s="2"/>
      <c r="YB186" s="2"/>
      <c r="YC186" s="2"/>
      <c r="YD186" s="2"/>
      <c r="YE186" s="2"/>
      <c r="YF186" s="2"/>
      <c r="YG186" s="2"/>
      <c r="YH186" s="2"/>
      <c r="YI186" s="2"/>
      <c r="YJ186" s="2"/>
      <c r="YK186" s="2"/>
      <c r="YL186" s="2"/>
      <c r="YM186" s="2"/>
      <c r="YN186" s="2"/>
      <c r="YO186" s="2"/>
      <c r="YP186" s="2"/>
      <c r="YQ186" s="2"/>
      <c r="YR186" s="2"/>
      <c r="YS186" s="2"/>
      <c r="YT186" s="2"/>
      <c r="YU186" s="2"/>
      <c r="YV186" s="2"/>
      <c r="YW186" s="2"/>
      <c r="YX186" s="2"/>
      <c r="YY186" s="2"/>
      <c r="YZ186" s="2"/>
      <c r="ZA186" s="2"/>
      <c r="ZB186" s="2"/>
      <c r="ZC186" s="2"/>
      <c r="ZD186" s="2"/>
      <c r="ZE186" s="2"/>
      <c r="ZF186" s="2"/>
      <c r="ZG186" s="2"/>
      <c r="ZH186" s="2"/>
      <c r="ZI186" s="2"/>
      <c r="ZJ186" s="2"/>
      <c r="ZK186" s="2"/>
      <c r="ZL186" s="2"/>
      <c r="ZM186" s="2"/>
      <c r="ZN186" s="2"/>
      <c r="ZO186" s="2"/>
      <c r="ZP186" s="2"/>
      <c r="ZQ186" s="2"/>
      <c r="ZR186" s="2"/>
      <c r="ZS186" s="2"/>
      <c r="ZT186" s="2"/>
      <c r="ZU186" s="2"/>
      <c r="ZV186" s="2"/>
      <c r="ZW186" s="2"/>
      <c r="ZX186" s="2"/>
      <c r="ZY186" s="2"/>
      <c r="ZZ186" s="2"/>
      <c r="AAA186" s="2"/>
      <c r="AAB186" s="2"/>
      <c r="AAC186" s="2"/>
      <c r="AAD186" s="2"/>
      <c r="AAE186" s="2"/>
      <c r="AAF186" s="2"/>
      <c r="AAG186" s="2"/>
      <c r="AAH186" s="2"/>
      <c r="AAI186" s="2"/>
      <c r="AAJ186" s="2"/>
      <c r="AAK186" s="2"/>
      <c r="AAL186" s="2"/>
      <c r="AAM186" s="2"/>
      <c r="AAN186" s="2"/>
      <c r="AAO186" s="2"/>
      <c r="AAP186" s="2"/>
      <c r="AAQ186" s="2"/>
      <c r="AAR186" s="2"/>
      <c r="AAS186" s="2"/>
      <c r="AAT186" s="2"/>
      <c r="AAU186" s="2"/>
      <c r="AAV186" s="2"/>
      <c r="AAW186" s="2"/>
      <c r="AAX186" s="2"/>
      <c r="AAY186" s="2"/>
      <c r="AAZ186" s="2"/>
      <c r="ABA186" s="2"/>
      <c r="ABB186" s="2"/>
      <c r="ABC186" s="2"/>
      <c r="ABD186" s="2"/>
      <c r="ABE186" s="2"/>
      <c r="ABF186" s="2"/>
      <c r="ABG186" s="2"/>
      <c r="ABH186" s="2"/>
      <c r="ABI186" s="2"/>
      <c r="ABJ186" s="2"/>
      <c r="ABK186" s="2"/>
      <c r="ABL186" s="2"/>
      <c r="ABM186" s="2"/>
      <c r="ABN186" s="2"/>
      <c r="ABO186" s="2"/>
      <c r="ABP186" s="2"/>
      <c r="ABQ186" s="2"/>
      <c r="ABR186" s="2"/>
      <c r="ABS186" s="2"/>
      <c r="ABT186" s="2"/>
      <c r="ABU186" s="2"/>
      <c r="ABV186" s="2"/>
      <c r="ABW186" s="2"/>
      <c r="ABX186" s="2"/>
      <c r="ABY186" s="2"/>
      <c r="ABZ186" s="2"/>
      <c r="ACA186" s="2"/>
      <c r="ACB186" s="2"/>
      <c r="ACC186" s="2"/>
      <c r="ACD186" s="2"/>
      <c r="ACE186" s="2"/>
      <c r="ACF186" s="2"/>
      <c r="ACG186" s="2"/>
      <c r="ACH186" s="2"/>
      <c r="ACI186" s="2"/>
      <c r="ACJ186" s="2"/>
      <c r="ACK186" s="2"/>
      <c r="ACL186" s="2"/>
      <c r="ACM186" s="2"/>
      <c r="ACN186" s="2"/>
      <c r="ACO186" s="2"/>
      <c r="ACP186" s="2"/>
      <c r="ACQ186" s="2"/>
      <c r="ACR186" s="2"/>
      <c r="ACS186" s="2"/>
      <c r="ACT186" s="2"/>
      <c r="ACU186" s="2"/>
      <c r="ACV186" s="2"/>
      <c r="ACW186" s="2"/>
      <c r="ACX186" s="2"/>
      <c r="ACY186" s="2"/>
      <c r="ACZ186" s="2"/>
      <c r="ADA186" s="2"/>
      <c r="ADB186" s="2"/>
      <c r="ADC186" s="2"/>
      <c r="ADD186" s="2"/>
      <c r="ADE186" s="2"/>
      <c r="ADF186" s="2"/>
      <c r="ADG186" s="2"/>
      <c r="ADH186" s="2"/>
      <c r="ADI186" s="2"/>
      <c r="ADJ186" s="2"/>
      <c r="ADK186" s="2"/>
      <c r="ADL186" s="2"/>
      <c r="ADM186" s="2"/>
      <c r="ADN186" s="2"/>
      <c r="ADO186" s="2"/>
      <c r="ADP186" s="2"/>
      <c r="ADQ186" s="2"/>
      <c r="ADR186" s="2"/>
      <c r="ADS186" s="2"/>
      <c r="ADT186" s="2"/>
      <c r="ADU186" s="2"/>
      <c r="ADV186" s="2"/>
      <c r="ADW186" s="2"/>
      <c r="ADX186" s="2"/>
      <c r="ADY186" s="2"/>
      <c r="ADZ186" s="2"/>
      <c r="AEA186" s="2"/>
      <c r="AEB186" s="2"/>
      <c r="AEC186" s="2"/>
      <c r="AED186" s="2"/>
      <c r="AEE186" s="2"/>
      <c r="AEF186" s="2"/>
      <c r="AEG186" s="2"/>
      <c r="AEH186" s="2"/>
      <c r="AEI186" s="2"/>
      <c r="AEJ186" s="2"/>
      <c r="AEK186" s="2"/>
      <c r="AEL186" s="2"/>
      <c r="AEM186" s="2"/>
      <c r="AEN186" s="2"/>
      <c r="AEO186" s="2"/>
      <c r="AEP186" s="2"/>
      <c r="AEQ186" s="2"/>
      <c r="AER186" s="2"/>
      <c r="AES186" s="2"/>
      <c r="AET186" s="2"/>
      <c r="AEU186" s="2"/>
      <c r="AEV186" s="2"/>
      <c r="AEW186" s="2"/>
      <c r="AEX186" s="2"/>
      <c r="AEY186" s="2"/>
      <c r="AEZ186" s="2"/>
      <c r="AFA186" s="2"/>
      <c r="AFB186" s="2"/>
      <c r="AFC186" s="2"/>
      <c r="AFD186" s="2"/>
      <c r="AFE186" s="2"/>
      <c r="AFF186" s="2"/>
      <c r="AFG186" s="2"/>
      <c r="AFH186" s="2"/>
      <c r="AFI186" s="2"/>
      <c r="AFJ186" s="2"/>
      <c r="AFK186" s="2"/>
      <c r="AFL186" s="2"/>
      <c r="AFM186" s="2"/>
      <c r="AFN186" s="2"/>
      <c r="AFO186" s="2"/>
      <c r="AFP186" s="2"/>
      <c r="AFQ186" s="2"/>
      <c r="AFR186" s="2"/>
      <c r="AFS186" s="2"/>
      <c r="AFT186" s="2"/>
      <c r="AFU186" s="2"/>
      <c r="AFV186" s="2"/>
      <c r="AFW186" s="2"/>
      <c r="AFX186" s="2"/>
      <c r="AFY186" s="2"/>
      <c r="AFZ186" s="2"/>
      <c r="AGA186" s="2"/>
      <c r="AGB186" s="2"/>
      <c r="AGC186" s="2"/>
      <c r="AGD186" s="2"/>
      <c r="AGE186" s="2"/>
      <c r="AGF186" s="2"/>
      <c r="AGG186" s="2"/>
      <c r="AGH186" s="2"/>
      <c r="AGI186" s="2"/>
      <c r="AGJ186" s="2"/>
      <c r="AGK186" s="2"/>
      <c r="AGL186" s="2"/>
      <c r="AGM186" s="2"/>
      <c r="AGN186" s="2"/>
      <c r="AGO186" s="2"/>
      <c r="AGP186" s="2"/>
      <c r="AGQ186" s="2"/>
      <c r="AGR186" s="2"/>
      <c r="AGS186" s="2"/>
      <c r="AGT186" s="2"/>
      <c r="AGU186" s="2"/>
      <c r="AGV186" s="2"/>
      <c r="AGW186" s="2"/>
      <c r="AGX186" s="2"/>
      <c r="AGY186" s="2"/>
      <c r="AGZ186" s="2"/>
      <c r="AHA186" s="2"/>
      <c r="AHB186" s="2"/>
      <c r="AHC186" s="2"/>
      <c r="AHD186" s="2"/>
      <c r="AHE186" s="2"/>
      <c r="AHF186" s="2"/>
      <c r="AHG186" s="2"/>
      <c r="AHH186" s="2"/>
      <c r="AHI186" s="2"/>
      <c r="AHJ186" s="2"/>
      <c r="AHK186" s="2"/>
      <c r="AHL186" s="2"/>
      <c r="AHM186" s="2"/>
      <c r="AHN186" s="2"/>
      <c r="AHO186" s="2"/>
      <c r="AHP186" s="2"/>
      <c r="AHQ186" s="2"/>
      <c r="AHR186" s="2"/>
      <c r="AHS186" s="2"/>
      <c r="AHT186" s="2"/>
      <c r="AHU186" s="2"/>
      <c r="AHV186" s="2"/>
      <c r="AHW186" s="2"/>
      <c r="AHX186" s="2"/>
      <c r="AHY186" s="2"/>
      <c r="AHZ186" s="2"/>
      <c r="AIA186" s="2"/>
      <c r="AIB186" s="2"/>
      <c r="AIC186" s="2"/>
      <c r="AID186" s="2"/>
      <c r="AIE186" s="2"/>
      <c r="AIF186" s="2"/>
      <c r="AIG186" s="2"/>
      <c r="AIH186" s="2"/>
      <c r="AII186" s="2"/>
      <c r="AIJ186" s="2"/>
      <c r="AIK186" s="2"/>
      <c r="AIL186" s="2"/>
      <c r="AIM186" s="2"/>
      <c r="AIN186" s="2"/>
      <c r="AIO186" s="2"/>
      <c r="AIP186" s="2"/>
      <c r="AIQ186" s="2"/>
      <c r="AIR186" s="2"/>
      <c r="AIS186" s="2"/>
      <c r="AIT186" s="2"/>
      <c r="AIU186" s="2"/>
      <c r="AIV186" s="2"/>
      <c r="AIW186" s="2"/>
      <c r="AIX186" s="2"/>
      <c r="AIY186" s="2"/>
      <c r="AIZ186" s="2"/>
      <c r="AJA186" s="2"/>
      <c r="AJB186" s="2"/>
      <c r="AJC186" s="2"/>
      <c r="AJD186" s="2"/>
      <c r="AJE186" s="2"/>
      <c r="AJF186" s="2"/>
      <c r="AJG186" s="2"/>
      <c r="AJH186" s="2"/>
      <c r="AJI186" s="2"/>
      <c r="AJJ186" s="2"/>
      <c r="AJK186" s="2"/>
      <c r="AJL186" s="2"/>
      <c r="AJM186" s="2"/>
      <c r="AJN186" s="2"/>
      <c r="AJO186" s="2"/>
      <c r="AJP186" s="2"/>
      <c r="AJQ186" s="2"/>
      <c r="AJR186" s="2"/>
      <c r="AJS186" s="2"/>
      <c r="AJT186" s="2"/>
      <c r="AJU186" s="2"/>
      <c r="AJV186" s="2"/>
      <c r="AJW186" s="2"/>
      <c r="AJX186" s="2"/>
      <c r="AJY186" s="2"/>
      <c r="AJZ186" s="2"/>
      <c r="AKA186" s="2"/>
      <c r="AKB186" s="2"/>
      <c r="AKC186" s="2"/>
      <c r="AKD186" s="2"/>
      <c r="AKE186" s="2"/>
      <c r="AKF186" s="2"/>
      <c r="AKG186" s="2"/>
      <c r="AKH186" s="2"/>
      <c r="AKI186" s="2"/>
      <c r="AKJ186" s="2"/>
      <c r="AKK186" s="2"/>
      <c r="AKL186" s="2"/>
      <c r="AKM186" s="2"/>
      <c r="AKN186" s="2"/>
      <c r="AKO186" s="2"/>
      <c r="AKP186" s="2"/>
      <c r="AKQ186" s="2"/>
      <c r="AKR186" s="2"/>
      <c r="AKS186" s="2"/>
      <c r="AKT186" s="2"/>
      <c r="AKU186" s="2"/>
      <c r="AKV186" s="2"/>
      <c r="AKW186" s="2"/>
      <c r="AKX186" s="2"/>
      <c r="AKY186" s="2"/>
      <c r="AKZ186" s="2"/>
      <c r="ALA186" s="2"/>
      <c r="ALB186" s="2"/>
      <c r="ALC186" s="2"/>
      <c r="ALD186" s="2"/>
      <c r="ALE186" s="2"/>
      <c r="ALF186" s="2"/>
      <c r="ALG186" s="2"/>
      <c r="ALH186" s="2"/>
      <c r="ALI186" s="2"/>
      <c r="ALJ186" s="2"/>
      <c r="ALK186" s="2"/>
      <c r="ALL186" s="2"/>
      <c r="ALM186" s="2"/>
      <c r="ALN186" s="2"/>
      <c r="ALO186" s="2"/>
      <c r="ALP186" s="2"/>
      <c r="ALQ186" s="2"/>
      <c r="ALR186" s="2"/>
      <c r="ALS186" s="2"/>
      <c r="ALT186" s="2"/>
      <c r="ALU186" s="2"/>
      <c r="ALV186" s="2"/>
      <c r="ALW186" s="2"/>
      <c r="ALX186" s="2"/>
      <c r="ALY186" s="2"/>
      <c r="ALZ186" s="2"/>
      <c r="AMA186" s="2"/>
      <c r="AMB186" s="2"/>
      <c r="AMC186" s="2"/>
      <c r="AMD186" s="2"/>
      <c r="AME186" s="2"/>
      <c r="AMF186" s="2"/>
      <c r="AMG186" s="2"/>
      <c r="AMH186" s="2"/>
      <c r="AMI186" s="2"/>
      <c r="AMJ186" s="2"/>
      <c r="AMK186" s="2"/>
      <c r="AML186" s="2"/>
      <c r="AMM186" s="2"/>
      <c r="AMN186" s="2"/>
      <c r="AMO186" s="2"/>
      <c r="AMP186" s="2"/>
      <c r="AMQ186" s="2"/>
      <c r="AMR186" s="2"/>
      <c r="AMS186" s="2"/>
      <c r="AMT186" s="2"/>
      <c r="AMU186" s="2"/>
      <c r="AMV186" s="2"/>
      <c r="AMW186" s="2"/>
      <c r="AMX186" s="2"/>
      <c r="AMY186" s="2"/>
      <c r="AMZ186" s="2"/>
      <c r="ANA186" s="2"/>
      <c r="ANB186" s="2"/>
      <c r="ANC186" s="2"/>
      <c r="AND186" s="2"/>
      <c r="ANE186" s="2"/>
      <c r="ANF186" s="2"/>
      <c r="ANG186" s="2"/>
      <c r="ANH186" s="2"/>
      <c r="ANI186" s="2"/>
      <c r="ANJ186" s="2"/>
      <c r="ANK186" s="2"/>
      <c r="ANL186" s="2"/>
      <c r="ANM186" s="2"/>
      <c r="ANN186" s="2"/>
      <c r="ANO186" s="2"/>
      <c r="ANP186" s="2"/>
      <c r="ANQ186" s="2"/>
      <c r="ANR186" s="2"/>
      <c r="ANS186" s="2"/>
      <c r="ANT186" s="2"/>
      <c r="ANU186" s="2"/>
      <c r="ANV186" s="2"/>
      <c r="ANW186" s="2"/>
      <c r="ANX186" s="2"/>
      <c r="ANY186" s="2"/>
      <c r="ANZ186" s="2"/>
      <c r="AOA186" s="2"/>
      <c r="AOB186" s="2"/>
      <c r="AOC186" s="2"/>
      <c r="AOD186" s="2"/>
      <c r="AOE186" s="2"/>
      <c r="AOF186" s="2"/>
      <c r="AOG186" s="2"/>
      <c r="AOH186" s="2"/>
      <c r="AOI186" s="2"/>
      <c r="AOJ186" s="2"/>
      <c r="AOK186" s="2"/>
      <c r="AOL186" s="2"/>
      <c r="AOM186" s="2"/>
      <c r="AON186" s="2"/>
      <c r="AOO186" s="2"/>
      <c r="AOP186" s="2"/>
      <c r="AOQ186" s="2"/>
      <c r="AOR186" s="2"/>
      <c r="AOS186" s="2"/>
      <c r="AOT186" s="2"/>
      <c r="AOU186" s="2"/>
      <c r="AOV186" s="2"/>
      <c r="AOW186" s="2"/>
      <c r="AOX186" s="2"/>
      <c r="AOY186" s="2"/>
      <c r="AOZ186" s="2"/>
      <c r="APA186" s="2"/>
      <c r="APB186" s="2"/>
      <c r="APC186" s="2"/>
      <c r="APD186" s="2"/>
      <c r="APE186" s="2"/>
      <c r="APF186" s="2"/>
      <c r="APG186" s="2"/>
      <c r="APH186" s="2"/>
      <c r="API186" s="2"/>
      <c r="APJ186" s="2"/>
      <c r="APK186" s="2"/>
      <c r="APL186" s="2"/>
      <c r="APM186" s="2"/>
      <c r="APN186" s="2"/>
      <c r="APO186" s="2"/>
      <c r="APP186" s="2"/>
      <c r="APQ186" s="2"/>
      <c r="APR186" s="2"/>
      <c r="APS186" s="2"/>
      <c r="APT186" s="2"/>
      <c r="APU186" s="2"/>
      <c r="APV186" s="2"/>
      <c r="APW186" s="2"/>
      <c r="APX186" s="2"/>
      <c r="APY186" s="2"/>
      <c r="APZ186" s="2"/>
      <c r="AQA186" s="2"/>
      <c r="AQB186" s="2"/>
      <c r="AQC186" s="2"/>
      <c r="AQD186" s="2"/>
      <c r="AQE186" s="2"/>
      <c r="AQF186" s="2"/>
      <c r="AQG186" s="2"/>
      <c r="AQH186" s="2"/>
      <c r="AQI186" s="2"/>
      <c r="AQJ186" s="2"/>
      <c r="AQK186" s="2"/>
      <c r="AQL186" s="2"/>
      <c r="AQM186" s="2"/>
      <c r="AQN186" s="2"/>
      <c r="AQO186" s="2"/>
      <c r="AQP186" s="2"/>
      <c r="AQQ186" s="2"/>
      <c r="AQR186" s="2"/>
      <c r="AQS186" s="2"/>
      <c r="AQT186" s="2"/>
      <c r="AQU186" s="2"/>
      <c r="AQV186" s="2"/>
      <c r="AQW186" s="2"/>
      <c r="AQX186" s="2"/>
      <c r="AQY186" s="2"/>
      <c r="AQZ186" s="2"/>
      <c r="ARA186" s="2"/>
      <c r="ARB186" s="2"/>
      <c r="ARC186" s="2"/>
      <c r="ARD186" s="2"/>
      <c r="ARE186" s="2"/>
      <c r="ARF186" s="2"/>
      <c r="ARG186" s="2"/>
      <c r="ARH186" s="2"/>
      <c r="ARI186" s="2"/>
      <c r="ARJ186" s="2"/>
      <c r="ARK186" s="2"/>
      <c r="ARL186" s="2"/>
      <c r="ARM186" s="2"/>
      <c r="ARN186" s="2"/>
      <c r="ARO186" s="2"/>
      <c r="ARP186" s="2"/>
      <c r="ARQ186" s="2"/>
      <c r="ARR186" s="2"/>
      <c r="ARS186" s="2"/>
      <c r="ART186" s="2"/>
      <c r="ARU186" s="2"/>
      <c r="ARV186" s="2"/>
      <c r="ARW186" s="2"/>
      <c r="ARX186" s="2"/>
      <c r="ARY186" s="2"/>
      <c r="ARZ186" s="2"/>
      <c r="ASA186" s="2"/>
      <c r="ASB186" s="2"/>
      <c r="ASC186" s="2"/>
      <c r="ASD186" s="2"/>
      <c r="ASE186" s="2"/>
      <c r="ASF186" s="2"/>
      <c r="ASG186" s="2"/>
      <c r="ASH186" s="2"/>
      <c r="ASI186" s="2"/>
      <c r="ASJ186" s="2"/>
      <c r="ASK186" s="2"/>
      <c r="ASL186" s="2"/>
      <c r="ASM186" s="2"/>
      <c r="ASN186" s="2"/>
      <c r="ASO186" s="2"/>
      <c r="ASP186" s="2"/>
      <c r="ASQ186" s="2"/>
      <c r="ASR186" s="2"/>
      <c r="ASS186" s="2"/>
      <c r="AST186" s="2"/>
      <c r="ASU186" s="2"/>
      <c r="ASV186" s="2"/>
      <c r="ASW186" s="2"/>
      <c r="ASX186" s="2"/>
      <c r="ASY186" s="2"/>
      <c r="ASZ186" s="2"/>
      <c r="ATA186" s="2"/>
      <c r="ATB186" s="2"/>
      <c r="ATC186" s="2"/>
      <c r="ATD186" s="2"/>
      <c r="ATE186" s="2"/>
      <c r="ATF186" s="2"/>
      <c r="ATG186" s="2"/>
      <c r="ATH186" s="2"/>
      <c r="ATI186" s="2"/>
      <c r="ATJ186" s="2"/>
      <c r="ATK186" s="2"/>
      <c r="ATL186" s="2"/>
      <c r="ATM186" s="2"/>
      <c r="ATN186" s="2"/>
      <c r="ATO186" s="2"/>
      <c r="ATP186" s="2"/>
      <c r="ATQ186" s="2"/>
      <c r="ATR186" s="2"/>
      <c r="ATS186" s="2"/>
      <c r="ATT186" s="2"/>
      <c r="ATU186" s="2"/>
      <c r="ATV186" s="2"/>
      <c r="ATW186" s="2"/>
      <c r="ATX186" s="2"/>
      <c r="ATY186" s="2"/>
      <c r="ATZ186" s="2"/>
      <c r="AUA186" s="2"/>
      <c r="AUB186" s="2"/>
      <c r="AUC186" s="2"/>
      <c r="AUD186" s="2"/>
      <c r="AUE186" s="2"/>
      <c r="AUF186" s="2"/>
      <c r="AUG186" s="2"/>
      <c r="AUH186" s="2"/>
      <c r="AUI186" s="2"/>
      <c r="AUJ186" s="2"/>
      <c r="AUK186" s="2"/>
      <c r="AUL186" s="2"/>
      <c r="AUM186" s="2"/>
      <c r="AUN186" s="2"/>
      <c r="AUO186" s="2"/>
      <c r="AUP186" s="2"/>
      <c r="AUQ186" s="2"/>
      <c r="AUR186" s="2"/>
      <c r="AUS186" s="2"/>
      <c r="AUT186" s="2"/>
      <c r="AUU186" s="2"/>
      <c r="AUV186" s="2"/>
      <c r="AUW186" s="2"/>
      <c r="AUX186" s="2"/>
      <c r="AUY186" s="2"/>
      <c r="AUZ186" s="2"/>
      <c r="AVA186" s="2"/>
      <c r="AVB186" s="2"/>
      <c r="AVC186" s="2"/>
      <c r="AVD186" s="2"/>
      <c r="AVE186" s="2"/>
      <c r="AVF186" s="2"/>
      <c r="AVG186" s="2"/>
      <c r="AVH186" s="2"/>
      <c r="AVI186" s="2"/>
      <c r="AVJ186" s="2"/>
      <c r="AVK186" s="2"/>
      <c r="AVL186" s="2"/>
      <c r="AVM186" s="2"/>
      <c r="AVN186" s="2"/>
      <c r="AVO186" s="2"/>
      <c r="AVP186" s="2"/>
      <c r="AVQ186" s="2"/>
      <c r="AVR186" s="2"/>
      <c r="AVS186" s="2"/>
      <c r="AVT186" s="2"/>
      <c r="AVU186" s="2"/>
      <c r="AVV186" s="2"/>
      <c r="AVW186" s="2"/>
      <c r="AVX186" s="2"/>
      <c r="AVY186" s="2"/>
      <c r="AVZ186" s="2"/>
      <c r="AWA186" s="2"/>
      <c r="AWB186" s="2"/>
      <c r="AWC186" s="2"/>
      <c r="AWD186" s="2"/>
      <c r="AWE186" s="2"/>
      <c r="AWF186" s="2"/>
      <c r="AWG186" s="2"/>
      <c r="AWH186" s="2"/>
      <c r="AWI186" s="2"/>
      <c r="AWJ186" s="2"/>
      <c r="AWK186" s="2"/>
      <c r="AWL186" s="2"/>
      <c r="AWM186" s="2"/>
      <c r="AWN186" s="2"/>
      <c r="AWO186" s="2"/>
      <c r="AWP186" s="2"/>
      <c r="AWQ186" s="2"/>
      <c r="AWR186" s="2"/>
      <c r="AWS186" s="2"/>
      <c r="AWT186" s="2"/>
      <c r="AWU186" s="2"/>
      <c r="AWV186" s="2"/>
      <c r="AWW186" s="2"/>
      <c r="AWX186" s="2"/>
      <c r="AWY186" s="2"/>
      <c r="AWZ186" s="2"/>
      <c r="AXA186" s="2"/>
      <c r="AXB186" s="2"/>
      <c r="AXC186" s="2"/>
      <c r="AXD186" s="2"/>
      <c r="AXE186" s="2"/>
      <c r="AXF186" s="2"/>
      <c r="AXG186" s="2"/>
      <c r="AXH186" s="2"/>
      <c r="AXI186" s="2"/>
      <c r="AXJ186" s="2"/>
      <c r="AXK186" s="2"/>
      <c r="AXL186" s="2"/>
      <c r="AXM186" s="2"/>
      <c r="AXN186" s="2"/>
      <c r="AXO186" s="2"/>
      <c r="AXP186" s="2"/>
      <c r="AXQ186" s="2"/>
      <c r="AXR186" s="2"/>
      <c r="AXS186" s="2"/>
      <c r="AXT186" s="2"/>
      <c r="AXU186" s="2"/>
      <c r="AXV186" s="2"/>
      <c r="AXW186" s="2"/>
      <c r="AXX186" s="2"/>
      <c r="AXY186" s="2"/>
      <c r="AXZ186" s="2"/>
      <c r="AYA186" s="2"/>
      <c r="AYB186" s="2"/>
      <c r="AYC186" s="2"/>
      <c r="AYD186" s="2"/>
      <c r="AYE186" s="2"/>
      <c r="AYF186" s="2"/>
      <c r="AYG186" s="2"/>
      <c r="AYH186" s="2"/>
      <c r="AYI186" s="2"/>
      <c r="AYJ186" s="2"/>
      <c r="AYK186" s="2"/>
      <c r="AYL186" s="2"/>
      <c r="AYM186" s="2"/>
      <c r="AYN186" s="2"/>
      <c r="AYO186" s="2"/>
      <c r="AYP186" s="2"/>
      <c r="AYQ186" s="2"/>
      <c r="AYR186" s="2"/>
      <c r="AYS186" s="2"/>
      <c r="AYT186" s="2"/>
      <c r="AYU186" s="2"/>
      <c r="AYV186" s="2"/>
      <c r="AYW186" s="2"/>
      <c r="AYX186" s="2"/>
      <c r="AYY186" s="2"/>
      <c r="AYZ186" s="2"/>
      <c r="AZA186" s="2"/>
      <c r="AZB186" s="2"/>
      <c r="AZC186" s="2"/>
      <c r="AZD186" s="2"/>
      <c r="AZE186" s="2"/>
      <c r="AZF186" s="2"/>
      <c r="AZG186" s="2"/>
      <c r="AZH186" s="2"/>
      <c r="AZI186" s="2"/>
      <c r="AZJ186" s="2"/>
      <c r="AZK186" s="2"/>
      <c r="AZL186" s="2"/>
      <c r="AZM186" s="2"/>
      <c r="AZN186" s="2"/>
      <c r="AZO186" s="2"/>
      <c r="AZP186" s="2"/>
      <c r="AZQ186" s="2"/>
      <c r="AZR186" s="2"/>
      <c r="AZS186" s="2"/>
      <c r="AZT186" s="2"/>
      <c r="AZU186" s="2"/>
      <c r="AZV186" s="2"/>
      <c r="AZW186" s="2"/>
      <c r="AZX186" s="2"/>
      <c r="AZY186" s="2"/>
      <c r="AZZ186" s="2"/>
      <c r="BAA186" s="2"/>
      <c r="BAB186" s="2"/>
      <c r="BAC186" s="2"/>
      <c r="BAD186" s="2"/>
      <c r="BAE186" s="2"/>
      <c r="BAF186" s="2"/>
      <c r="BAG186" s="2"/>
      <c r="BAH186" s="2"/>
      <c r="BAI186" s="2"/>
      <c r="BAJ186" s="2"/>
      <c r="BAK186" s="2"/>
      <c r="BAL186" s="2"/>
      <c r="BAM186" s="2"/>
      <c r="BAN186" s="2"/>
      <c r="BAO186" s="2"/>
      <c r="BAP186" s="2"/>
      <c r="BAQ186" s="2"/>
      <c r="BAR186" s="2"/>
      <c r="BAS186" s="2"/>
      <c r="BAT186" s="2"/>
      <c r="BAU186" s="2"/>
      <c r="BAV186" s="2"/>
      <c r="BAW186" s="2"/>
      <c r="BAX186" s="2"/>
      <c r="BAY186" s="2"/>
      <c r="BAZ186" s="2"/>
      <c r="BBA186" s="2"/>
      <c r="BBB186" s="2"/>
      <c r="BBC186" s="2"/>
      <c r="BBD186" s="2"/>
      <c r="BBE186" s="2"/>
      <c r="BBF186" s="2"/>
      <c r="BBG186" s="2"/>
      <c r="BBH186" s="2"/>
      <c r="BBI186" s="2"/>
      <c r="BBJ186" s="2"/>
      <c r="BBK186" s="2"/>
      <c r="BBL186" s="2"/>
      <c r="BBM186" s="2"/>
      <c r="BBN186" s="2"/>
      <c r="BBO186" s="2"/>
      <c r="BBP186" s="2"/>
      <c r="BBQ186" s="2"/>
      <c r="BBR186" s="2"/>
      <c r="BBS186" s="2"/>
      <c r="BBT186" s="2"/>
      <c r="BBU186" s="2"/>
      <c r="BBV186" s="2"/>
      <c r="BBW186" s="2"/>
      <c r="BBX186" s="2"/>
      <c r="BBY186" s="2"/>
      <c r="BBZ186" s="2"/>
      <c r="BCA186" s="2"/>
      <c r="BCB186" s="2"/>
      <c r="BCC186" s="2"/>
      <c r="BCD186" s="2"/>
      <c r="BCE186" s="2"/>
      <c r="BCF186" s="2"/>
      <c r="BCG186" s="2"/>
      <c r="BCH186" s="2"/>
      <c r="BCI186" s="2"/>
      <c r="BCJ186" s="2"/>
      <c r="BCK186" s="2"/>
      <c r="BCL186" s="2"/>
      <c r="BCM186" s="2"/>
      <c r="BCN186" s="2"/>
      <c r="BCO186" s="2"/>
      <c r="BCP186" s="2"/>
      <c r="BCQ186" s="2"/>
      <c r="BCR186" s="2"/>
      <c r="BCS186" s="2"/>
      <c r="BCT186" s="2"/>
      <c r="BCU186" s="2"/>
      <c r="BCV186" s="2"/>
      <c r="BCW186" s="2"/>
      <c r="BCX186" s="2"/>
      <c r="BCY186" s="2"/>
      <c r="BCZ186" s="2"/>
      <c r="BDA186" s="2"/>
      <c r="BDB186" s="2"/>
      <c r="BDC186" s="2"/>
      <c r="BDD186" s="2"/>
      <c r="BDE186" s="2"/>
      <c r="BDF186" s="2"/>
      <c r="BDG186" s="2"/>
      <c r="BDH186" s="2"/>
      <c r="BDI186" s="2"/>
      <c r="BDJ186" s="2"/>
      <c r="BDK186" s="2"/>
      <c r="BDL186" s="2"/>
      <c r="BDM186" s="2"/>
      <c r="BDN186" s="2"/>
      <c r="BDO186" s="2"/>
      <c r="BDP186" s="2"/>
      <c r="BDQ186" s="2"/>
      <c r="BDR186" s="2"/>
      <c r="BDS186" s="2"/>
      <c r="BDT186" s="2"/>
      <c r="BDU186" s="2"/>
      <c r="BDV186" s="2"/>
      <c r="BDW186" s="2"/>
      <c r="BDX186" s="2"/>
      <c r="BDY186" s="2"/>
      <c r="BDZ186" s="2"/>
      <c r="BEA186" s="2"/>
      <c r="BEB186" s="2"/>
      <c r="BEC186" s="2"/>
      <c r="BED186" s="2"/>
      <c r="BEE186" s="2"/>
      <c r="BEF186" s="2"/>
      <c r="BEG186" s="2"/>
      <c r="BEH186" s="2"/>
      <c r="BEI186" s="2"/>
      <c r="BEJ186" s="2"/>
      <c r="BEK186" s="2"/>
      <c r="BEL186" s="2"/>
      <c r="BEM186" s="2"/>
      <c r="BEN186" s="2"/>
      <c r="BEO186" s="2"/>
      <c r="BEP186" s="2"/>
      <c r="BEQ186" s="2"/>
      <c r="BER186" s="2"/>
      <c r="BES186" s="2"/>
      <c r="BET186" s="2"/>
      <c r="BEU186" s="2"/>
      <c r="BEV186" s="2"/>
      <c r="BEW186" s="2"/>
      <c r="BEX186" s="2"/>
      <c r="BEY186" s="2"/>
      <c r="BEZ186" s="2"/>
      <c r="BFA186" s="2"/>
      <c r="BFB186" s="2"/>
      <c r="BFC186" s="2"/>
      <c r="BFD186" s="2"/>
      <c r="BFE186" s="2"/>
      <c r="BFF186" s="2"/>
      <c r="BFG186" s="2"/>
      <c r="BFH186" s="2"/>
      <c r="BFI186" s="2"/>
      <c r="BFJ186" s="2"/>
      <c r="BFK186" s="2"/>
      <c r="BFL186" s="2"/>
      <c r="BFM186" s="2"/>
      <c r="BFN186" s="2"/>
      <c r="BFO186" s="2"/>
      <c r="BFP186" s="2"/>
      <c r="BFQ186" s="2"/>
      <c r="BFR186" s="2"/>
      <c r="BFS186" s="2"/>
      <c r="BFT186" s="2"/>
      <c r="BFU186" s="2"/>
      <c r="BFV186" s="2"/>
      <c r="BFW186" s="2"/>
      <c r="BFX186" s="2"/>
      <c r="BFY186" s="2"/>
      <c r="BFZ186" s="2"/>
      <c r="BGA186" s="2"/>
      <c r="BGB186" s="2"/>
      <c r="BGC186" s="2"/>
      <c r="BGD186" s="2"/>
      <c r="BGE186" s="2"/>
      <c r="BGF186" s="2"/>
      <c r="BGG186" s="2"/>
      <c r="BGH186" s="2"/>
      <c r="BGI186" s="2"/>
      <c r="BGJ186" s="2"/>
      <c r="BGK186" s="2"/>
      <c r="BGL186" s="2"/>
      <c r="BGM186" s="2"/>
      <c r="BGN186" s="2"/>
      <c r="BGO186" s="2"/>
      <c r="BGP186" s="2"/>
      <c r="BGQ186" s="2"/>
      <c r="BGR186" s="2"/>
      <c r="BGS186" s="2"/>
      <c r="BGT186" s="2"/>
      <c r="BGU186" s="2"/>
      <c r="BGV186" s="2"/>
      <c r="BGW186" s="2"/>
      <c r="BGX186" s="2"/>
      <c r="BGY186" s="2"/>
      <c r="BGZ186" s="2"/>
      <c r="BHA186" s="2"/>
      <c r="BHB186" s="2"/>
      <c r="BHC186" s="2"/>
      <c r="BHD186" s="2"/>
      <c r="BHE186" s="2"/>
      <c r="BHF186" s="2"/>
      <c r="BHG186" s="2"/>
      <c r="BHH186" s="2"/>
      <c r="BHI186" s="2"/>
      <c r="BHJ186" s="2"/>
      <c r="BHK186" s="2"/>
      <c r="BHL186" s="2"/>
      <c r="BHM186" s="2"/>
      <c r="BHN186" s="2"/>
      <c r="BHO186" s="2"/>
      <c r="BHP186" s="2"/>
      <c r="BHQ186" s="2"/>
      <c r="BHR186" s="2"/>
      <c r="BHS186" s="2"/>
      <c r="BHT186" s="2"/>
      <c r="BHU186" s="2"/>
      <c r="BHV186" s="2"/>
      <c r="BHW186" s="2"/>
      <c r="BHX186" s="2"/>
      <c r="BHY186" s="2"/>
      <c r="BHZ186" s="2"/>
      <c r="BIA186" s="2"/>
      <c r="BIB186" s="2"/>
      <c r="BIC186" s="2"/>
      <c r="BID186" s="2"/>
      <c r="BIE186" s="2"/>
      <c r="BIF186" s="2"/>
      <c r="BIG186" s="2"/>
      <c r="BIH186" s="2"/>
      <c r="BII186" s="2"/>
      <c r="BIJ186" s="2"/>
      <c r="BIK186" s="2"/>
      <c r="BIL186" s="2"/>
      <c r="BIM186" s="2"/>
      <c r="BIN186" s="2"/>
      <c r="BIO186" s="2"/>
      <c r="BIP186" s="2"/>
      <c r="BIQ186" s="2"/>
      <c r="BIR186" s="2"/>
      <c r="BIS186" s="2"/>
      <c r="BIT186" s="2"/>
      <c r="BIU186" s="2"/>
      <c r="BIV186" s="2"/>
      <c r="BIW186" s="2"/>
      <c r="BIX186" s="2"/>
      <c r="BIY186" s="2"/>
      <c r="BIZ186" s="2"/>
      <c r="BJA186" s="2"/>
      <c r="BJB186" s="2"/>
      <c r="BJC186" s="2"/>
      <c r="BJD186" s="2"/>
      <c r="BJE186" s="2"/>
      <c r="BJF186" s="2"/>
      <c r="BJG186" s="2"/>
      <c r="BJH186" s="2"/>
      <c r="BJI186" s="2"/>
      <c r="BJJ186" s="2"/>
      <c r="BJK186" s="2"/>
      <c r="BJL186" s="2"/>
      <c r="BJM186" s="2"/>
      <c r="BJN186" s="2"/>
      <c r="BJO186" s="2"/>
      <c r="BJP186" s="2"/>
      <c r="BJQ186" s="2"/>
      <c r="BJR186" s="2"/>
      <c r="BJS186" s="2"/>
      <c r="BJT186" s="2"/>
      <c r="BJU186" s="2"/>
      <c r="BJV186" s="2"/>
      <c r="BJW186" s="2"/>
      <c r="BJX186" s="2"/>
      <c r="BJY186" s="2"/>
      <c r="BJZ186" s="2"/>
      <c r="BKA186" s="2"/>
      <c r="BKB186" s="2"/>
      <c r="BKC186" s="2"/>
      <c r="BKD186" s="2"/>
      <c r="BKE186" s="2"/>
      <c r="BKF186" s="2"/>
      <c r="BKG186" s="2"/>
      <c r="BKH186" s="2"/>
      <c r="BKI186" s="2"/>
      <c r="BKJ186" s="2"/>
      <c r="BKK186" s="2"/>
      <c r="BKL186" s="2"/>
      <c r="BKM186" s="2"/>
      <c r="BKN186" s="2"/>
      <c r="BKO186" s="2"/>
      <c r="BKP186" s="2"/>
      <c r="BKQ186" s="2"/>
      <c r="BKR186" s="2"/>
      <c r="BKS186" s="2"/>
      <c r="BKT186" s="2"/>
      <c r="BKU186" s="2"/>
      <c r="BKV186" s="2"/>
      <c r="BKW186" s="2"/>
      <c r="BKX186" s="2"/>
      <c r="BKY186" s="2"/>
      <c r="BKZ186" s="2"/>
      <c r="BLA186" s="2"/>
      <c r="BLB186" s="2"/>
      <c r="BLC186" s="2"/>
      <c r="BLD186" s="2"/>
      <c r="BLE186" s="2"/>
      <c r="BLF186" s="2"/>
      <c r="BLG186" s="2"/>
      <c r="BLH186" s="2"/>
      <c r="BLI186" s="2"/>
      <c r="BLJ186" s="2"/>
      <c r="BLK186" s="2"/>
      <c r="BLL186" s="2"/>
      <c r="BLM186" s="2"/>
      <c r="BLN186" s="2"/>
      <c r="BLO186" s="2"/>
      <c r="BLP186" s="2"/>
      <c r="BLQ186" s="2"/>
      <c r="BLR186" s="2"/>
      <c r="BLS186" s="2"/>
      <c r="BLT186" s="2"/>
      <c r="BLU186" s="2"/>
      <c r="BLV186" s="2"/>
      <c r="BLW186" s="2"/>
      <c r="BLX186" s="2"/>
      <c r="BLY186" s="2"/>
      <c r="BLZ186" s="2"/>
      <c r="BMA186" s="2"/>
      <c r="BMB186" s="2"/>
      <c r="BMC186" s="2"/>
      <c r="BMD186" s="2"/>
      <c r="BME186" s="2"/>
      <c r="BMF186" s="2"/>
      <c r="BMG186" s="2"/>
      <c r="BMH186" s="2"/>
      <c r="BMI186" s="2"/>
      <c r="BMJ186" s="2"/>
      <c r="BMK186" s="2"/>
      <c r="BML186" s="2"/>
      <c r="BMM186" s="2"/>
      <c r="BMN186" s="2"/>
      <c r="BMO186" s="2"/>
      <c r="BMP186" s="2"/>
      <c r="BMQ186" s="2"/>
      <c r="BMR186" s="2"/>
      <c r="BMS186" s="2"/>
      <c r="BMT186" s="2"/>
      <c r="BMU186" s="2"/>
      <c r="BMV186" s="2"/>
      <c r="BMW186" s="2"/>
      <c r="BMX186" s="2"/>
      <c r="BMY186" s="2"/>
      <c r="BMZ186" s="2"/>
      <c r="BNA186" s="2"/>
      <c r="BNB186" s="2"/>
      <c r="BNC186" s="2"/>
      <c r="BND186" s="2"/>
      <c r="BNE186" s="2"/>
      <c r="BNF186" s="2"/>
      <c r="BNG186" s="2"/>
      <c r="BNH186" s="2"/>
      <c r="BNI186" s="2"/>
      <c r="BNJ186" s="2"/>
      <c r="BNK186" s="2"/>
      <c r="BNL186" s="2"/>
      <c r="BNM186" s="2"/>
      <c r="BNN186" s="2"/>
      <c r="BNO186" s="2"/>
      <c r="BNP186" s="2"/>
      <c r="BNQ186" s="2"/>
      <c r="BNR186" s="2"/>
      <c r="BNS186" s="2"/>
      <c r="BNT186" s="2"/>
      <c r="BNU186" s="2"/>
      <c r="BNV186" s="2"/>
      <c r="BNW186" s="2"/>
      <c r="BNX186" s="2"/>
      <c r="BNY186" s="2"/>
      <c r="BNZ186" s="2"/>
      <c r="BOA186" s="2"/>
      <c r="BOB186" s="2"/>
      <c r="BOC186" s="2"/>
      <c r="BOD186" s="2"/>
      <c r="BOE186" s="2"/>
      <c r="BOF186" s="2"/>
      <c r="BOG186" s="2"/>
      <c r="BOH186" s="2"/>
      <c r="BOI186" s="2"/>
      <c r="BOJ186" s="2"/>
      <c r="BOK186" s="2"/>
      <c r="BOL186" s="2"/>
      <c r="BOM186" s="2"/>
      <c r="BON186" s="2"/>
      <c r="BOO186" s="2"/>
      <c r="BOP186" s="2"/>
      <c r="BOQ186" s="2"/>
      <c r="BOR186" s="2"/>
      <c r="BOS186" s="2"/>
      <c r="BOT186" s="2"/>
      <c r="BOU186" s="2"/>
      <c r="BOV186" s="2"/>
      <c r="BOW186" s="2"/>
      <c r="BOX186" s="2"/>
      <c r="BOY186" s="2"/>
      <c r="BOZ186" s="2"/>
      <c r="BPA186" s="2"/>
      <c r="BPB186" s="2"/>
      <c r="BPC186" s="2"/>
      <c r="BPD186" s="2"/>
      <c r="BPE186" s="2"/>
      <c r="BPF186" s="2"/>
      <c r="BPG186" s="2"/>
      <c r="BPH186" s="2"/>
      <c r="BPI186" s="2"/>
      <c r="BPJ186" s="2"/>
      <c r="BPK186" s="2"/>
      <c r="BPL186" s="2"/>
      <c r="BPM186" s="2"/>
      <c r="BPN186" s="2"/>
      <c r="BPO186" s="2"/>
      <c r="BPP186" s="2"/>
      <c r="BPQ186" s="2"/>
      <c r="BPR186" s="2"/>
      <c r="BPS186" s="2"/>
      <c r="BPT186" s="2"/>
      <c r="BPU186" s="2"/>
      <c r="BPV186" s="2"/>
      <c r="BPW186" s="2"/>
      <c r="BPX186" s="2"/>
      <c r="BPY186" s="2"/>
      <c r="BPZ186" s="2"/>
      <c r="BQA186" s="2"/>
      <c r="BQB186" s="2"/>
      <c r="BQC186" s="2"/>
      <c r="BQD186" s="2"/>
      <c r="BQE186" s="2"/>
      <c r="BQF186" s="2"/>
      <c r="BQG186" s="2"/>
      <c r="BQH186" s="2"/>
      <c r="BQI186" s="2"/>
      <c r="BQJ186" s="2"/>
      <c r="BQK186" s="2"/>
      <c r="BQL186" s="2"/>
      <c r="BQM186" s="2"/>
      <c r="BQN186" s="2"/>
      <c r="BQO186" s="2"/>
      <c r="BQP186" s="2"/>
      <c r="BQQ186" s="2"/>
      <c r="BQR186" s="2"/>
      <c r="BQS186" s="2"/>
      <c r="BQT186" s="2"/>
      <c r="BQU186" s="2"/>
      <c r="BQV186" s="2"/>
      <c r="BQW186" s="2"/>
      <c r="BQX186" s="2"/>
      <c r="BQY186" s="2"/>
      <c r="BQZ186" s="2"/>
      <c r="BRA186" s="2"/>
      <c r="BRB186" s="2"/>
      <c r="BRC186" s="2"/>
      <c r="BRD186" s="2"/>
      <c r="BRE186" s="2"/>
      <c r="BRF186" s="2"/>
      <c r="BRG186" s="2"/>
      <c r="BRH186" s="2"/>
      <c r="BRI186" s="2"/>
      <c r="BRJ186" s="2"/>
      <c r="BRK186" s="2"/>
      <c r="BRL186" s="2"/>
      <c r="BRM186" s="2"/>
      <c r="BRN186" s="2"/>
      <c r="BRO186" s="2"/>
      <c r="BRP186" s="2"/>
      <c r="BRQ186" s="2"/>
      <c r="BRR186" s="2"/>
      <c r="BRS186" s="2"/>
      <c r="BRT186" s="2"/>
      <c r="BRU186" s="2"/>
      <c r="BRV186" s="2"/>
      <c r="BRW186" s="2"/>
      <c r="BRX186" s="2"/>
      <c r="BRY186" s="2"/>
      <c r="BRZ186" s="2"/>
      <c r="BSA186" s="2"/>
      <c r="BSB186" s="2"/>
      <c r="BSC186" s="2"/>
      <c r="BSD186" s="2"/>
      <c r="BSE186" s="2"/>
      <c r="BSF186" s="2"/>
      <c r="BSG186" s="2"/>
      <c r="BSH186" s="2"/>
      <c r="BSI186" s="2"/>
      <c r="BSJ186" s="2"/>
      <c r="BSK186" s="2"/>
      <c r="BSL186" s="2"/>
      <c r="BSM186" s="2"/>
      <c r="BSN186" s="2"/>
      <c r="BSO186" s="2"/>
      <c r="BSP186" s="2"/>
      <c r="BSQ186" s="2"/>
      <c r="BSR186" s="2"/>
      <c r="BSS186" s="2"/>
      <c r="BST186" s="2"/>
      <c r="BSU186" s="2"/>
      <c r="BSV186" s="2"/>
      <c r="BSW186" s="2"/>
      <c r="BSX186" s="2"/>
      <c r="BSY186" s="2"/>
      <c r="BSZ186" s="2"/>
      <c r="BTA186" s="2"/>
      <c r="BTB186" s="2"/>
      <c r="BTC186" s="2"/>
      <c r="BTD186" s="2"/>
      <c r="BTE186" s="2"/>
      <c r="BTF186" s="2"/>
      <c r="BTG186" s="2"/>
      <c r="BTH186" s="2"/>
      <c r="BTI186" s="2"/>
      <c r="BTJ186" s="2"/>
      <c r="BTK186" s="2"/>
      <c r="BTL186" s="2"/>
      <c r="BTM186" s="2"/>
      <c r="BTN186" s="2"/>
      <c r="BTO186" s="2"/>
      <c r="BTP186" s="2"/>
      <c r="BTQ186" s="2"/>
      <c r="BTR186" s="2"/>
      <c r="BTS186" s="2"/>
      <c r="BTT186" s="2"/>
      <c r="BTU186" s="2"/>
      <c r="BTV186" s="2"/>
      <c r="BTW186" s="2"/>
      <c r="BTX186" s="2"/>
      <c r="BTY186" s="2"/>
      <c r="BTZ186" s="2"/>
      <c r="BUA186" s="2"/>
      <c r="BUB186" s="2"/>
      <c r="BUC186" s="2"/>
      <c r="BUD186" s="2"/>
      <c r="BUE186" s="2"/>
      <c r="BUF186" s="2"/>
      <c r="BUG186" s="2"/>
      <c r="BUH186" s="2"/>
      <c r="BUI186" s="2"/>
      <c r="BUJ186" s="2"/>
      <c r="BUK186" s="2"/>
      <c r="BUL186" s="2"/>
      <c r="BUM186" s="2"/>
      <c r="BUN186" s="2"/>
      <c r="BUO186" s="2"/>
      <c r="BUP186" s="2"/>
      <c r="BUQ186" s="2"/>
      <c r="BUR186" s="2"/>
      <c r="BUS186" s="2"/>
      <c r="BUT186" s="2"/>
      <c r="BUU186" s="2"/>
      <c r="BUV186" s="2"/>
      <c r="BUW186" s="2"/>
      <c r="BUX186" s="2"/>
      <c r="BUY186" s="2"/>
      <c r="BUZ186" s="2"/>
      <c r="BVA186" s="2"/>
      <c r="BVB186" s="2"/>
      <c r="BVC186" s="2"/>
      <c r="BVD186" s="2"/>
      <c r="BVE186" s="2"/>
      <c r="BVF186" s="2"/>
      <c r="BVG186" s="2"/>
      <c r="BVH186" s="2"/>
      <c r="BVI186" s="2"/>
      <c r="BVJ186" s="2"/>
      <c r="BVK186" s="2"/>
      <c r="BVL186" s="2"/>
      <c r="BVM186" s="2"/>
      <c r="BVN186" s="2"/>
      <c r="BVO186" s="2"/>
      <c r="BVP186" s="2"/>
      <c r="BVQ186" s="2"/>
      <c r="BVR186" s="2"/>
      <c r="BVS186" s="2"/>
      <c r="BVT186" s="2"/>
      <c r="BVU186" s="2"/>
      <c r="BVV186" s="2"/>
      <c r="BVW186" s="2"/>
      <c r="BVX186" s="2"/>
      <c r="BVY186" s="2"/>
      <c r="BVZ186" s="2"/>
      <c r="BWA186" s="2"/>
      <c r="BWB186" s="2"/>
      <c r="BWC186" s="2"/>
      <c r="BWD186" s="2"/>
      <c r="BWE186" s="2"/>
      <c r="BWF186" s="2"/>
      <c r="BWG186" s="2"/>
      <c r="BWH186" s="2"/>
      <c r="BWI186" s="2"/>
      <c r="BWJ186" s="2"/>
      <c r="BWK186" s="2"/>
      <c r="BWL186" s="2"/>
      <c r="BWM186" s="2"/>
      <c r="BWN186" s="2"/>
      <c r="BWO186" s="2"/>
      <c r="BWP186" s="2"/>
      <c r="BWQ186" s="2"/>
      <c r="BWR186" s="2"/>
      <c r="BWS186" s="2"/>
      <c r="BWT186" s="2"/>
      <c r="BWU186" s="2"/>
      <c r="BWV186" s="2"/>
      <c r="BWW186" s="2"/>
      <c r="BWX186" s="2"/>
      <c r="BWY186" s="2"/>
      <c r="BWZ186" s="2"/>
      <c r="BXA186" s="2"/>
      <c r="BXB186" s="2"/>
      <c r="BXC186" s="2"/>
      <c r="BXD186" s="2"/>
      <c r="BXE186" s="2"/>
      <c r="BXF186" s="2"/>
      <c r="BXG186" s="2"/>
      <c r="BXH186" s="2"/>
      <c r="BXI186" s="2"/>
      <c r="BXJ186" s="2"/>
      <c r="BXK186" s="2"/>
      <c r="BXL186" s="2"/>
      <c r="BXM186" s="2"/>
      <c r="BXN186" s="2"/>
      <c r="BXO186" s="2"/>
      <c r="BXP186" s="2"/>
      <c r="BXQ186" s="2"/>
      <c r="BXR186" s="2"/>
      <c r="BXS186" s="2"/>
      <c r="BXT186" s="2"/>
      <c r="BXU186" s="2"/>
      <c r="BXV186" s="2"/>
      <c r="BXW186" s="2"/>
      <c r="BXX186" s="2"/>
      <c r="BXY186" s="2"/>
      <c r="BXZ186" s="2"/>
      <c r="BYA186" s="2"/>
      <c r="BYB186" s="2"/>
      <c r="BYC186" s="2"/>
      <c r="BYD186" s="2"/>
      <c r="BYE186" s="2"/>
      <c r="BYF186" s="2"/>
      <c r="BYG186" s="2"/>
      <c r="BYH186" s="2"/>
      <c r="BYI186" s="2"/>
      <c r="BYJ186" s="2"/>
      <c r="BYK186" s="2"/>
      <c r="BYL186" s="2"/>
      <c r="BYM186" s="2"/>
      <c r="BYN186" s="2"/>
      <c r="BYO186" s="2"/>
      <c r="BYP186" s="2"/>
      <c r="BYQ186" s="2"/>
      <c r="BYR186" s="2"/>
      <c r="BYS186" s="2"/>
      <c r="BYT186" s="2"/>
      <c r="BYU186" s="2"/>
      <c r="BYV186" s="2"/>
      <c r="BYW186" s="2"/>
      <c r="BYX186" s="2"/>
      <c r="BYY186" s="2"/>
      <c r="BYZ186" s="2"/>
      <c r="BZA186" s="2"/>
      <c r="BZB186" s="2"/>
      <c r="BZC186" s="2"/>
      <c r="BZD186" s="2"/>
      <c r="BZE186" s="2"/>
      <c r="BZF186" s="2"/>
      <c r="BZG186" s="2"/>
      <c r="BZH186" s="2"/>
      <c r="BZI186" s="2"/>
      <c r="BZJ186" s="2"/>
      <c r="BZK186" s="2"/>
      <c r="BZL186" s="2"/>
      <c r="BZM186" s="2"/>
      <c r="BZN186" s="2"/>
      <c r="BZO186" s="2"/>
      <c r="BZP186" s="2"/>
      <c r="BZQ186" s="2"/>
      <c r="BZR186" s="2"/>
      <c r="BZS186" s="2"/>
      <c r="BZT186" s="2"/>
      <c r="BZU186" s="2"/>
      <c r="BZV186" s="2"/>
      <c r="BZW186" s="2"/>
      <c r="BZX186" s="2"/>
      <c r="BZY186" s="2"/>
      <c r="BZZ186" s="2"/>
      <c r="CAA186" s="2"/>
      <c r="CAB186" s="2"/>
      <c r="CAC186" s="2"/>
      <c r="CAD186" s="2"/>
      <c r="CAE186" s="2"/>
      <c r="CAF186" s="2"/>
      <c r="CAG186" s="2"/>
      <c r="CAH186" s="2"/>
      <c r="CAI186" s="2"/>
      <c r="CAJ186" s="2"/>
      <c r="CAK186" s="2"/>
      <c r="CAL186" s="2"/>
      <c r="CAM186" s="2"/>
      <c r="CAN186" s="2"/>
      <c r="CAO186" s="2"/>
      <c r="CAP186" s="2"/>
      <c r="CAQ186" s="2"/>
      <c r="CAR186" s="2"/>
      <c r="CAS186" s="2"/>
      <c r="CAT186" s="2"/>
      <c r="CAU186" s="2"/>
      <c r="CAV186" s="2"/>
      <c r="CAW186" s="2"/>
      <c r="CAX186" s="2"/>
      <c r="CAY186" s="2"/>
      <c r="CAZ186" s="2"/>
      <c r="CBA186" s="2"/>
      <c r="CBB186" s="2"/>
      <c r="CBC186" s="2"/>
      <c r="CBD186" s="2"/>
      <c r="CBE186" s="2"/>
      <c r="CBF186" s="2"/>
      <c r="CBG186" s="2"/>
      <c r="CBH186" s="2"/>
      <c r="CBI186" s="2"/>
      <c r="CBJ186" s="2"/>
      <c r="CBK186" s="2"/>
      <c r="CBL186" s="2"/>
      <c r="CBM186" s="2"/>
      <c r="CBN186" s="2"/>
      <c r="CBO186" s="2"/>
      <c r="CBP186" s="2"/>
      <c r="CBQ186" s="2"/>
      <c r="CBR186" s="2"/>
      <c r="CBS186" s="2"/>
      <c r="CBT186" s="2"/>
      <c r="CBU186" s="2"/>
      <c r="CBV186" s="2"/>
      <c r="CBW186" s="2"/>
      <c r="CBX186" s="2"/>
      <c r="CBY186" s="2"/>
      <c r="CBZ186" s="2"/>
      <c r="CCA186" s="2"/>
      <c r="CCB186" s="2"/>
      <c r="CCC186" s="2"/>
      <c r="CCD186" s="2"/>
      <c r="CCE186" s="2"/>
      <c r="CCF186" s="2"/>
      <c r="CCG186" s="2"/>
      <c r="CCH186" s="2"/>
      <c r="CCI186" s="2"/>
      <c r="CCJ186" s="2"/>
      <c r="CCK186" s="2"/>
      <c r="CCL186" s="2"/>
      <c r="CCM186" s="2"/>
      <c r="CCN186" s="2"/>
      <c r="CCO186" s="2"/>
      <c r="CCP186" s="2"/>
      <c r="CCQ186" s="2"/>
      <c r="CCR186" s="2"/>
      <c r="CCS186" s="2"/>
      <c r="CCT186" s="2"/>
      <c r="CCU186" s="2"/>
      <c r="CCV186" s="2"/>
      <c r="CCW186" s="2"/>
      <c r="CCX186" s="2"/>
      <c r="CCY186" s="2"/>
      <c r="CCZ186" s="2"/>
      <c r="CDA186" s="2"/>
      <c r="CDB186" s="2"/>
      <c r="CDC186" s="2"/>
      <c r="CDD186" s="2"/>
      <c r="CDE186" s="2"/>
      <c r="CDF186" s="2"/>
      <c r="CDG186" s="2"/>
      <c r="CDH186" s="2"/>
      <c r="CDI186" s="2"/>
      <c r="CDJ186" s="2"/>
      <c r="CDK186" s="2"/>
      <c r="CDL186" s="2"/>
      <c r="CDM186" s="2"/>
      <c r="CDN186" s="2"/>
      <c r="CDO186" s="2"/>
      <c r="CDP186" s="2"/>
      <c r="CDQ186" s="2"/>
      <c r="CDR186" s="2"/>
      <c r="CDS186" s="2"/>
      <c r="CDT186" s="2"/>
      <c r="CDU186" s="2"/>
      <c r="CDV186" s="2"/>
      <c r="CDW186" s="2"/>
      <c r="CDX186" s="2"/>
      <c r="CDY186" s="2"/>
      <c r="CDZ186" s="2"/>
      <c r="CEA186" s="2"/>
      <c r="CEB186" s="2"/>
      <c r="CEC186" s="2"/>
      <c r="CED186" s="2"/>
      <c r="CEE186" s="2"/>
      <c r="CEF186" s="2"/>
      <c r="CEG186" s="2"/>
      <c r="CEH186" s="2"/>
      <c r="CEI186" s="2"/>
      <c r="CEJ186" s="2"/>
      <c r="CEK186" s="2"/>
      <c r="CEL186" s="2"/>
      <c r="CEM186" s="2"/>
      <c r="CEN186" s="2"/>
      <c r="CEO186" s="2"/>
      <c r="CEP186" s="2"/>
      <c r="CEQ186" s="2"/>
      <c r="CER186" s="2"/>
      <c r="CES186" s="2"/>
      <c r="CET186" s="2"/>
      <c r="CEU186" s="2"/>
      <c r="CEV186" s="2"/>
      <c r="CEW186" s="2"/>
      <c r="CEX186" s="2"/>
      <c r="CEY186" s="2"/>
      <c r="CEZ186" s="2"/>
      <c r="CFA186" s="2"/>
      <c r="CFB186" s="2"/>
      <c r="CFC186" s="2"/>
      <c r="CFD186" s="2"/>
      <c r="CFE186" s="2"/>
      <c r="CFF186" s="2"/>
      <c r="CFG186" s="2"/>
      <c r="CFH186" s="2"/>
      <c r="CFI186" s="2"/>
      <c r="CFJ186" s="2"/>
      <c r="CFK186" s="2"/>
      <c r="CFL186" s="2"/>
      <c r="CFM186" s="2"/>
      <c r="CFN186" s="2"/>
      <c r="CFO186" s="2"/>
      <c r="CFP186" s="2"/>
      <c r="CFQ186" s="2"/>
      <c r="CFR186" s="2"/>
      <c r="CFS186" s="2"/>
      <c r="CFT186" s="2"/>
      <c r="CFU186" s="2"/>
      <c r="CFV186" s="2"/>
      <c r="CFW186" s="2"/>
      <c r="CFX186" s="2"/>
      <c r="CFY186" s="2"/>
      <c r="CFZ186" s="2"/>
      <c r="CGA186" s="2"/>
      <c r="CGB186" s="2"/>
      <c r="CGC186" s="2"/>
      <c r="CGD186" s="2"/>
      <c r="CGE186" s="2"/>
      <c r="CGF186" s="2"/>
      <c r="CGG186" s="2"/>
      <c r="CGH186" s="2"/>
      <c r="CGI186" s="2"/>
      <c r="CGJ186" s="2"/>
      <c r="CGK186" s="2"/>
      <c r="CGL186" s="2"/>
      <c r="CGM186" s="2"/>
      <c r="CGN186" s="2"/>
      <c r="CGO186" s="2"/>
      <c r="CGP186" s="2"/>
      <c r="CGQ186" s="2"/>
      <c r="CGR186" s="2"/>
      <c r="CGS186" s="2"/>
      <c r="CGT186" s="2"/>
      <c r="CGU186" s="2"/>
      <c r="CGV186" s="2"/>
      <c r="CGW186" s="2"/>
      <c r="CGX186" s="2"/>
      <c r="CGY186" s="2"/>
      <c r="CGZ186" s="2"/>
      <c r="CHA186" s="2"/>
      <c r="CHB186" s="2"/>
      <c r="CHC186" s="2"/>
      <c r="CHD186" s="2"/>
      <c r="CHE186" s="2"/>
      <c r="CHF186" s="2"/>
      <c r="CHG186" s="2"/>
      <c r="CHH186" s="2"/>
      <c r="CHI186" s="2"/>
      <c r="CHJ186" s="2"/>
      <c r="CHK186" s="2"/>
      <c r="CHL186" s="2"/>
      <c r="CHM186" s="2"/>
      <c r="CHN186" s="2"/>
      <c r="CHO186" s="2"/>
      <c r="CHP186" s="2"/>
      <c r="CHQ186" s="2"/>
      <c r="CHR186" s="2"/>
      <c r="CHS186" s="2"/>
      <c r="CHT186" s="2"/>
      <c r="CHU186" s="2"/>
      <c r="CHV186" s="2"/>
      <c r="CHW186" s="2"/>
      <c r="CHX186" s="2"/>
      <c r="CHY186" s="2"/>
      <c r="CHZ186" s="2"/>
      <c r="CIA186" s="2"/>
      <c r="CIB186" s="2"/>
      <c r="CIC186" s="2"/>
      <c r="CID186" s="2"/>
      <c r="CIE186" s="2"/>
      <c r="CIF186" s="2"/>
      <c r="CIG186" s="2"/>
      <c r="CIH186" s="2"/>
      <c r="CII186" s="2"/>
      <c r="CIJ186" s="2"/>
      <c r="CIK186" s="2"/>
      <c r="CIL186" s="2"/>
      <c r="CIM186" s="2"/>
      <c r="CIN186" s="2"/>
      <c r="CIO186" s="2"/>
      <c r="CIP186" s="2"/>
      <c r="CIQ186" s="2"/>
      <c r="CIR186" s="2"/>
      <c r="CIS186" s="2"/>
      <c r="CIT186" s="2"/>
      <c r="CIU186" s="2"/>
      <c r="CIV186" s="2"/>
      <c r="CIW186" s="2"/>
      <c r="CIX186" s="2"/>
      <c r="CIY186" s="2"/>
      <c r="CIZ186" s="2"/>
      <c r="CJA186" s="2"/>
      <c r="CJB186" s="2"/>
      <c r="CJC186" s="2"/>
      <c r="CJD186" s="2"/>
      <c r="CJE186" s="2"/>
      <c r="CJF186" s="2"/>
      <c r="CJG186" s="2"/>
      <c r="CJH186" s="2"/>
      <c r="CJI186" s="2"/>
      <c r="CJJ186" s="2"/>
      <c r="CJK186" s="2"/>
      <c r="CJL186" s="2"/>
      <c r="CJM186" s="2"/>
      <c r="CJN186" s="2"/>
      <c r="CJO186" s="2"/>
      <c r="CJP186" s="2"/>
      <c r="CJQ186" s="2"/>
      <c r="CJR186" s="2"/>
      <c r="CJS186" s="2"/>
      <c r="CJT186" s="2"/>
      <c r="CJU186" s="2"/>
      <c r="CJV186" s="2"/>
      <c r="CJW186" s="2"/>
      <c r="CJX186" s="2"/>
      <c r="CJY186" s="2"/>
      <c r="CJZ186" s="2"/>
      <c r="CKA186" s="2"/>
      <c r="CKB186" s="2"/>
      <c r="CKC186" s="2"/>
      <c r="CKD186" s="2"/>
      <c r="CKE186" s="2"/>
      <c r="CKF186" s="2"/>
      <c r="CKG186" s="2"/>
      <c r="CKH186" s="2"/>
      <c r="CKI186" s="2"/>
      <c r="CKJ186" s="2"/>
      <c r="CKK186" s="2"/>
      <c r="CKL186" s="2"/>
      <c r="CKM186" s="2"/>
      <c r="CKN186" s="2"/>
      <c r="CKO186" s="2"/>
      <c r="CKP186" s="2"/>
      <c r="CKQ186" s="2"/>
      <c r="CKR186" s="2"/>
      <c r="CKS186" s="2"/>
      <c r="CKT186" s="2"/>
      <c r="CKU186" s="2"/>
      <c r="CKV186" s="2"/>
      <c r="CKW186" s="2"/>
      <c r="CKX186" s="2"/>
      <c r="CKY186" s="2"/>
      <c r="CKZ186" s="2"/>
      <c r="CLA186" s="2"/>
      <c r="CLB186" s="2"/>
      <c r="CLC186" s="2"/>
      <c r="CLD186" s="2"/>
      <c r="CLE186" s="2"/>
      <c r="CLF186" s="2"/>
      <c r="CLG186" s="2"/>
      <c r="CLH186" s="2"/>
      <c r="CLI186" s="2"/>
      <c r="CLJ186" s="2"/>
      <c r="CLK186" s="2"/>
      <c r="CLL186" s="2"/>
      <c r="CLM186" s="2"/>
      <c r="CLN186" s="2"/>
      <c r="CLO186" s="2"/>
      <c r="CLP186" s="2"/>
      <c r="CLQ186" s="2"/>
      <c r="CLR186" s="2"/>
      <c r="CLS186" s="2"/>
      <c r="CLT186" s="2"/>
      <c r="CLU186" s="2"/>
      <c r="CLV186" s="2"/>
      <c r="CLW186" s="2"/>
      <c r="CLX186" s="2"/>
      <c r="CLY186" s="2"/>
      <c r="CLZ186" s="2"/>
      <c r="CMA186" s="2"/>
      <c r="CMB186" s="2"/>
      <c r="CMC186" s="2"/>
      <c r="CMD186" s="2"/>
      <c r="CME186" s="2"/>
      <c r="CMF186" s="2"/>
      <c r="CMG186" s="2"/>
      <c r="CMH186" s="2"/>
      <c r="CMI186" s="2"/>
      <c r="CMJ186" s="2"/>
      <c r="CMK186" s="2"/>
      <c r="CML186" s="2"/>
      <c r="CMM186" s="2"/>
      <c r="CMN186" s="2"/>
      <c r="CMO186" s="2"/>
      <c r="CMP186" s="2"/>
      <c r="CMQ186" s="2"/>
      <c r="CMR186" s="2"/>
      <c r="CMS186" s="2"/>
      <c r="CMT186" s="2"/>
      <c r="CMU186" s="2"/>
      <c r="CMV186" s="2"/>
      <c r="CMW186" s="2"/>
      <c r="CMX186" s="2"/>
      <c r="CMY186" s="2"/>
      <c r="CMZ186" s="2"/>
      <c r="CNA186" s="2"/>
      <c r="CNB186" s="2"/>
      <c r="CNC186" s="2"/>
      <c r="CND186" s="2"/>
      <c r="CNE186" s="2"/>
      <c r="CNF186" s="2"/>
      <c r="CNG186" s="2"/>
      <c r="CNH186" s="2"/>
      <c r="CNI186" s="2"/>
      <c r="CNJ186" s="2"/>
      <c r="CNK186" s="2"/>
      <c r="CNL186" s="2"/>
      <c r="CNM186" s="2"/>
      <c r="CNN186" s="2"/>
      <c r="CNO186" s="2"/>
      <c r="CNP186" s="2"/>
      <c r="CNQ186" s="2"/>
      <c r="CNR186" s="2"/>
      <c r="CNS186" s="2"/>
      <c r="CNT186" s="2"/>
      <c r="CNU186" s="2"/>
      <c r="CNV186" s="2"/>
      <c r="CNW186" s="2"/>
      <c r="CNX186" s="2"/>
      <c r="CNY186" s="2"/>
      <c r="CNZ186" s="2"/>
      <c r="COA186" s="2"/>
      <c r="COB186" s="2"/>
      <c r="COC186" s="2"/>
      <c r="COD186" s="2"/>
      <c r="COE186" s="2"/>
      <c r="COF186" s="2"/>
      <c r="COG186" s="2"/>
      <c r="COH186" s="2"/>
      <c r="COI186" s="2"/>
      <c r="COJ186" s="2"/>
      <c r="COK186" s="2"/>
      <c r="COL186" s="2"/>
      <c r="COM186" s="2"/>
      <c r="CON186" s="2"/>
      <c r="COO186" s="2"/>
      <c r="COP186" s="2"/>
      <c r="COQ186" s="2"/>
      <c r="COR186" s="2"/>
      <c r="COS186" s="2"/>
      <c r="COT186" s="2"/>
      <c r="COU186" s="2"/>
      <c r="COV186" s="2"/>
      <c r="COW186" s="2"/>
      <c r="COX186" s="2"/>
      <c r="COY186" s="2"/>
      <c r="COZ186" s="2"/>
      <c r="CPA186" s="2"/>
      <c r="CPB186" s="2"/>
      <c r="CPC186" s="2"/>
      <c r="CPD186" s="2"/>
      <c r="CPE186" s="2"/>
      <c r="CPF186" s="2"/>
      <c r="CPG186" s="2"/>
      <c r="CPH186" s="2"/>
      <c r="CPI186" s="2"/>
      <c r="CPJ186" s="2"/>
      <c r="CPK186" s="2"/>
      <c r="CPL186" s="2"/>
      <c r="CPM186" s="2"/>
      <c r="CPN186" s="2"/>
      <c r="CPO186" s="2"/>
      <c r="CPP186" s="2"/>
      <c r="CPQ186" s="2"/>
      <c r="CPR186" s="2"/>
      <c r="CPS186" s="2"/>
      <c r="CPT186" s="2"/>
      <c r="CPU186" s="2"/>
      <c r="CPV186" s="2"/>
      <c r="CPW186" s="2"/>
      <c r="CPX186" s="2"/>
      <c r="CPY186" s="2"/>
      <c r="CPZ186" s="2"/>
      <c r="CQA186" s="2"/>
      <c r="CQB186" s="2"/>
      <c r="CQC186" s="2"/>
      <c r="CQD186" s="2"/>
      <c r="CQE186" s="2"/>
      <c r="CQF186" s="2"/>
      <c r="CQG186" s="2"/>
      <c r="CQH186" s="2"/>
      <c r="CQI186" s="2"/>
      <c r="CQJ186" s="2"/>
      <c r="CQK186" s="2"/>
      <c r="CQL186" s="2"/>
      <c r="CQM186" s="2"/>
      <c r="CQN186" s="2"/>
      <c r="CQO186" s="2"/>
      <c r="CQP186" s="2"/>
      <c r="CQQ186" s="2"/>
      <c r="CQR186" s="2"/>
      <c r="CQS186" s="2"/>
      <c r="CQT186" s="2"/>
      <c r="CQU186" s="2"/>
      <c r="CQV186" s="2"/>
      <c r="CQW186" s="2"/>
      <c r="CQX186" s="2"/>
      <c r="CQY186" s="2"/>
      <c r="CQZ186" s="2"/>
      <c r="CRA186" s="2"/>
      <c r="CRB186" s="2"/>
      <c r="CRC186" s="2"/>
      <c r="CRD186" s="2"/>
      <c r="CRE186" s="2"/>
      <c r="CRF186" s="2"/>
      <c r="CRG186" s="2"/>
      <c r="CRH186" s="2"/>
      <c r="CRI186" s="2"/>
      <c r="CRJ186" s="2"/>
      <c r="CRK186" s="2"/>
      <c r="CRL186" s="2"/>
      <c r="CRM186" s="2"/>
      <c r="CRN186" s="2"/>
      <c r="CRO186" s="2"/>
      <c r="CRP186" s="2"/>
      <c r="CRQ186" s="2"/>
      <c r="CRR186" s="2"/>
      <c r="CRS186" s="2"/>
      <c r="CRT186" s="2"/>
      <c r="CRU186" s="2"/>
      <c r="CRV186" s="2"/>
      <c r="CRW186" s="2"/>
      <c r="CRX186" s="2"/>
      <c r="CRY186" s="2"/>
      <c r="CRZ186" s="2"/>
      <c r="CSA186" s="2"/>
      <c r="CSB186" s="2"/>
      <c r="CSC186" s="2"/>
      <c r="CSD186" s="2"/>
      <c r="CSE186" s="2"/>
      <c r="CSF186" s="2"/>
      <c r="CSG186" s="2"/>
      <c r="CSH186" s="2"/>
      <c r="CSI186" s="2"/>
      <c r="CSJ186" s="2"/>
      <c r="CSK186" s="2"/>
      <c r="CSL186" s="2"/>
      <c r="CSM186" s="2"/>
      <c r="CSN186" s="2"/>
      <c r="CSO186" s="2"/>
      <c r="CSP186" s="2"/>
      <c r="CSQ186" s="2"/>
      <c r="CSR186" s="2"/>
      <c r="CSS186" s="2"/>
      <c r="CST186" s="2"/>
      <c r="CSU186" s="2"/>
      <c r="CSV186" s="2"/>
      <c r="CSW186" s="2"/>
      <c r="CSX186" s="2"/>
      <c r="CSY186" s="2"/>
      <c r="CSZ186" s="2"/>
      <c r="CTA186" s="2"/>
      <c r="CTB186" s="2"/>
      <c r="CTC186" s="2"/>
      <c r="CTD186" s="2"/>
      <c r="CTE186" s="2"/>
      <c r="CTF186" s="2"/>
      <c r="CTG186" s="2"/>
      <c r="CTH186" s="2"/>
      <c r="CTI186" s="2"/>
      <c r="CTJ186" s="2"/>
      <c r="CTK186" s="2"/>
      <c r="CTL186" s="2"/>
      <c r="CTM186" s="2"/>
      <c r="CTN186" s="2"/>
      <c r="CTO186" s="2"/>
      <c r="CTP186" s="2"/>
      <c r="CTQ186" s="2"/>
      <c r="CTR186" s="2"/>
      <c r="CTS186" s="2"/>
      <c r="CTT186" s="2"/>
      <c r="CTU186" s="2"/>
      <c r="CTV186" s="2"/>
      <c r="CTW186" s="2"/>
      <c r="CTX186" s="2"/>
      <c r="CTY186" s="2"/>
      <c r="CTZ186" s="2"/>
      <c r="CUA186" s="2"/>
      <c r="CUB186" s="2"/>
      <c r="CUC186" s="2"/>
      <c r="CUD186" s="2"/>
      <c r="CUE186" s="2"/>
      <c r="CUF186" s="2"/>
      <c r="CUG186" s="2"/>
      <c r="CUH186" s="2"/>
      <c r="CUI186" s="2"/>
      <c r="CUJ186" s="2"/>
      <c r="CUK186" s="2"/>
      <c r="CUL186" s="2"/>
      <c r="CUM186" s="2"/>
      <c r="CUN186" s="2"/>
      <c r="CUO186" s="2"/>
      <c r="CUP186" s="2"/>
      <c r="CUQ186" s="2"/>
      <c r="CUR186" s="2"/>
      <c r="CUS186" s="2"/>
      <c r="CUT186" s="2"/>
      <c r="CUU186" s="2"/>
      <c r="CUV186" s="2"/>
      <c r="CUW186" s="2"/>
      <c r="CUX186" s="2"/>
      <c r="CUY186" s="2"/>
      <c r="CUZ186" s="2"/>
      <c r="CVA186" s="2"/>
      <c r="CVB186" s="2"/>
      <c r="CVC186" s="2"/>
      <c r="CVD186" s="2"/>
      <c r="CVE186" s="2"/>
      <c r="CVF186" s="2"/>
      <c r="CVG186" s="2"/>
      <c r="CVH186" s="2"/>
      <c r="CVI186" s="2"/>
      <c r="CVJ186" s="2"/>
      <c r="CVK186" s="2"/>
      <c r="CVL186" s="2"/>
      <c r="CVM186" s="2"/>
      <c r="CVN186" s="2"/>
      <c r="CVO186" s="2"/>
      <c r="CVP186" s="2"/>
      <c r="CVQ186" s="2"/>
      <c r="CVR186" s="2"/>
      <c r="CVS186" s="2"/>
      <c r="CVT186" s="2"/>
      <c r="CVU186" s="2"/>
      <c r="CVV186" s="2"/>
      <c r="CVW186" s="2"/>
      <c r="CVX186" s="2"/>
      <c r="CVY186" s="2"/>
      <c r="CVZ186" s="2"/>
      <c r="CWA186" s="2"/>
      <c r="CWB186" s="2"/>
      <c r="CWC186" s="2"/>
      <c r="CWD186" s="2"/>
      <c r="CWE186" s="2"/>
      <c r="CWF186" s="2"/>
      <c r="CWG186" s="2"/>
      <c r="CWH186" s="2"/>
      <c r="CWI186" s="2"/>
      <c r="CWJ186" s="2"/>
      <c r="CWK186" s="2"/>
      <c r="CWL186" s="2"/>
      <c r="CWM186" s="2"/>
      <c r="CWN186" s="2"/>
      <c r="CWO186" s="2"/>
      <c r="CWP186" s="2"/>
      <c r="CWQ186" s="2"/>
      <c r="CWR186" s="2"/>
      <c r="CWS186" s="2"/>
      <c r="CWT186" s="2"/>
      <c r="CWU186" s="2"/>
      <c r="CWV186" s="2"/>
      <c r="CWW186" s="2"/>
      <c r="CWX186" s="2"/>
      <c r="CWY186" s="2"/>
      <c r="CWZ186" s="2"/>
      <c r="CXA186" s="2"/>
      <c r="CXB186" s="2"/>
      <c r="CXC186" s="2"/>
      <c r="CXD186" s="2"/>
      <c r="CXE186" s="2"/>
      <c r="CXF186" s="2"/>
      <c r="CXG186" s="2"/>
      <c r="CXH186" s="2"/>
      <c r="CXI186" s="2"/>
      <c r="CXJ186" s="2"/>
      <c r="CXK186" s="2"/>
      <c r="CXL186" s="2"/>
      <c r="CXM186" s="2"/>
      <c r="CXN186" s="2"/>
      <c r="CXO186" s="2"/>
      <c r="CXP186" s="2"/>
      <c r="CXQ186" s="2"/>
      <c r="CXR186" s="2"/>
      <c r="CXS186" s="2"/>
      <c r="CXT186" s="2"/>
      <c r="CXU186" s="2"/>
      <c r="CXV186" s="2"/>
      <c r="CXW186" s="2"/>
      <c r="CXX186" s="2"/>
      <c r="CXY186" s="2"/>
      <c r="CXZ186" s="2"/>
      <c r="CYA186" s="2"/>
      <c r="CYB186" s="2"/>
      <c r="CYC186" s="2"/>
      <c r="CYD186" s="2"/>
      <c r="CYE186" s="2"/>
      <c r="CYF186" s="2"/>
      <c r="CYG186" s="2"/>
      <c r="CYH186" s="2"/>
      <c r="CYI186" s="2"/>
      <c r="CYJ186" s="2"/>
      <c r="CYK186" s="2"/>
      <c r="CYL186" s="2"/>
      <c r="CYM186" s="2"/>
      <c r="CYN186" s="2"/>
      <c r="CYO186" s="2"/>
      <c r="CYP186" s="2"/>
      <c r="CYQ186" s="2"/>
      <c r="CYR186" s="2"/>
      <c r="CYS186" s="2"/>
      <c r="CYT186" s="2"/>
      <c r="CYU186" s="2"/>
      <c r="CYV186" s="2"/>
      <c r="CYW186" s="2"/>
      <c r="CYX186" s="2"/>
      <c r="CYY186" s="2"/>
      <c r="CYZ186" s="2"/>
      <c r="CZA186" s="2"/>
      <c r="CZB186" s="2"/>
      <c r="CZC186" s="2"/>
      <c r="CZD186" s="2"/>
      <c r="CZE186" s="2"/>
      <c r="CZF186" s="2"/>
      <c r="CZG186" s="2"/>
      <c r="CZH186" s="2"/>
      <c r="CZI186" s="2"/>
      <c r="CZJ186" s="2"/>
      <c r="CZK186" s="2"/>
      <c r="CZL186" s="2"/>
      <c r="CZM186" s="2"/>
      <c r="CZN186" s="2"/>
      <c r="CZO186" s="2"/>
      <c r="CZP186" s="2"/>
      <c r="CZQ186" s="2"/>
      <c r="CZR186" s="2"/>
      <c r="CZS186" s="2"/>
      <c r="CZT186" s="2"/>
      <c r="CZU186" s="2"/>
      <c r="CZV186" s="2"/>
      <c r="CZW186" s="2"/>
      <c r="CZX186" s="2"/>
      <c r="CZY186" s="2"/>
      <c r="CZZ186" s="2"/>
      <c r="DAA186" s="2"/>
      <c r="DAB186" s="2"/>
      <c r="DAC186" s="2"/>
      <c r="DAD186" s="2"/>
      <c r="DAE186" s="2"/>
      <c r="DAF186" s="2"/>
      <c r="DAG186" s="2"/>
      <c r="DAH186" s="2"/>
      <c r="DAI186" s="2"/>
      <c r="DAJ186" s="2"/>
      <c r="DAK186" s="2"/>
      <c r="DAL186" s="2"/>
      <c r="DAM186" s="2"/>
      <c r="DAN186" s="2"/>
      <c r="DAO186" s="2"/>
      <c r="DAP186" s="2"/>
      <c r="DAQ186" s="2"/>
      <c r="DAR186" s="2"/>
      <c r="DAS186" s="2"/>
      <c r="DAT186" s="2"/>
      <c r="DAU186" s="2"/>
      <c r="DAV186" s="2"/>
      <c r="DAW186" s="2"/>
      <c r="DAX186" s="2"/>
      <c r="DAY186" s="2"/>
      <c r="DAZ186" s="2"/>
      <c r="DBA186" s="2"/>
      <c r="DBB186" s="2"/>
      <c r="DBC186" s="2"/>
      <c r="DBD186" s="2"/>
      <c r="DBE186" s="2"/>
      <c r="DBF186" s="2"/>
      <c r="DBG186" s="2"/>
      <c r="DBH186" s="2"/>
      <c r="DBI186" s="2"/>
      <c r="DBJ186" s="2"/>
      <c r="DBK186" s="2"/>
      <c r="DBL186" s="2"/>
      <c r="DBM186" s="2"/>
      <c r="DBN186" s="2"/>
      <c r="DBO186" s="2"/>
      <c r="DBP186" s="2"/>
      <c r="DBQ186" s="2"/>
      <c r="DBR186" s="2"/>
      <c r="DBS186" s="2"/>
      <c r="DBT186" s="2"/>
      <c r="DBU186" s="2"/>
      <c r="DBV186" s="2"/>
      <c r="DBW186" s="2"/>
      <c r="DBX186" s="2"/>
      <c r="DBY186" s="2"/>
      <c r="DBZ186" s="2"/>
      <c r="DCA186" s="2"/>
      <c r="DCB186" s="2"/>
      <c r="DCC186" s="2"/>
      <c r="DCD186" s="2"/>
      <c r="DCE186" s="2"/>
      <c r="DCF186" s="2"/>
      <c r="DCG186" s="2"/>
      <c r="DCH186" s="2"/>
      <c r="DCI186" s="2"/>
      <c r="DCJ186" s="2"/>
      <c r="DCK186" s="2"/>
      <c r="DCL186" s="2"/>
      <c r="DCM186" s="2"/>
      <c r="DCN186" s="2"/>
      <c r="DCO186" s="2"/>
      <c r="DCP186" s="2"/>
      <c r="DCQ186" s="2"/>
      <c r="DCR186" s="2"/>
      <c r="DCS186" s="2"/>
      <c r="DCT186" s="2"/>
      <c r="DCU186" s="2"/>
      <c r="DCV186" s="2"/>
      <c r="DCW186" s="2"/>
      <c r="DCX186" s="2"/>
      <c r="DCY186" s="2"/>
      <c r="DCZ186" s="2"/>
      <c r="DDA186" s="2"/>
      <c r="DDB186" s="2"/>
      <c r="DDC186" s="2"/>
      <c r="DDD186" s="2"/>
      <c r="DDE186" s="2"/>
      <c r="DDF186" s="2"/>
      <c r="DDG186" s="2"/>
      <c r="DDH186" s="2"/>
      <c r="DDI186" s="2"/>
      <c r="DDJ186" s="2"/>
      <c r="DDK186" s="2"/>
      <c r="DDL186" s="2"/>
      <c r="DDM186" s="2"/>
      <c r="DDN186" s="2"/>
      <c r="DDO186" s="2"/>
      <c r="DDP186" s="2"/>
      <c r="DDQ186" s="2"/>
      <c r="DDR186" s="2"/>
      <c r="DDS186" s="2"/>
      <c r="DDT186" s="2"/>
      <c r="DDU186" s="2"/>
      <c r="DDV186" s="2"/>
      <c r="DDW186" s="2"/>
      <c r="DDX186" s="2"/>
      <c r="DDY186" s="2"/>
      <c r="DDZ186" s="2"/>
      <c r="DEA186" s="2"/>
      <c r="DEB186" s="2"/>
      <c r="DEC186" s="2"/>
      <c r="DED186" s="2"/>
      <c r="DEE186" s="2"/>
      <c r="DEF186" s="2"/>
      <c r="DEG186" s="2"/>
      <c r="DEH186" s="2"/>
      <c r="DEI186" s="2"/>
      <c r="DEJ186" s="2"/>
      <c r="DEK186" s="2"/>
      <c r="DEL186" s="2"/>
      <c r="DEM186" s="2"/>
      <c r="DEN186" s="2"/>
      <c r="DEO186" s="2"/>
      <c r="DEP186" s="2"/>
      <c r="DEQ186" s="2"/>
      <c r="DER186" s="2"/>
      <c r="DES186" s="2"/>
      <c r="DET186" s="2"/>
      <c r="DEU186" s="2"/>
      <c r="DEV186" s="2"/>
      <c r="DEW186" s="2"/>
      <c r="DEX186" s="2"/>
      <c r="DEY186" s="2"/>
      <c r="DEZ186" s="2"/>
      <c r="DFA186" s="2"/>
      <c r="DFB186" s="2"/>
      <c r="DFC186" s="2"/>
      <c r="DFD186" s="2"/>
      <c r="DFE186" s="2"/>
      <c r="DFF186" s="2"/>
      <c r="DFG186" s="2"/>
      <c r="DFH186" s="2"/>
      <c r="DFI186" s="2"/>
      <c r="DFJ186" s="2"/>
      <c r="DFK186" s="2"/>
      <c r="DFL186" s="2"/>
      <c r="DFM186" s="2"/>
      <c r="DFN186" s="2"/>
      <c r="DFO186" s="2"/>
      <c r="DFP186" s="2"/>
      <c r="DFQ186" s="2"/>
      <c r="DFR186" s="2"/>
      <c r="DFS186" s="2"/>
      <c r="DFT186" s="2"/>
      <c r="DFU186" s="2"/>
      <c r="DFV186" s="2"/>
      <c r="DFW186" s="2"/>
      <c r="DFX186" s="2"/>
      <c r="DFY186" s="2"/>
      <c r="DFZ186" s="2"/>
      <c r="DGA186" s="2"/>
      <c r="DGB186" s="2"/>
      <c r="DGC186" s="2"/>
      <c r="DGD186" s="2"/>
      <c r="DGE186" s="2"/>
      <c r="DGF186" s="2"/>
      <c r="DGG186" s="2"/>
      <c r="DGH186" s="2"/>
      <c r="DGI186" s="2"/>
      <c r="DGJ186" s="2"/>
      <c r="DGK186" s="2"/>
      <c r="DGL186" s="2"/>
      <c r="DGM186" s="2"/>
      <c r="DGN186" s="2"/>
      <c r="DGO186" s="2"/>
      <c r="DGP186" s="2"/>
      <c r="DGQ186" s="2"/>
      <c r="DGR186" s="2"/>
      <c r="DGS186" s="2"/>
      <c r="DGT186" s="2"/>
      <c r="DGU186" s="2"/>
      <c r="DGV186" s="2"/>
      <c r="DGW186" s="2"/>
      <c r="DGX186" s="2"/>
      <c r="DGY186" s="2"/>
      <c r="DGZ186" s="2"/>
      <c r="DHA186" s="2"/>
      <c r="DHB186" s="2"/>
      <c r="DHC186" s="2"/>
      <c r="DHD186" s="2"/>
      <c r="DHE186" s="2"/>
      <c r="DHF186" s="2"/>
      <c r="DHG186" s="2"/>
      <c r="DHH186" s="2"/>
      <c r="DHI186" s="2"/>
      <c r="DHJ186" s="2"/>
      <c r="DHK186" s="2"/>
      <c r="DHL186" s="2"/>
      <c r="DHM186" s="2"/>
      <c r="DHN186" s="2"/>
      <c r="DHO186" s="2"/>
      <c r="DHP186" s="2"/>
      <c r="DHQ186" s="2"/>
      <c r="DHR186" s="2"/>
      <c r="DHS186" s="2"/>
      <c r="DHT186" s="2"/>
      <c r="DHU186" s="2"/>
      <c r="DHV186" s="2"/>
      <c r="DHW186" s="2"/>
      <c r="DHX186" s="2"/>
      <c r="DHY186" s="2"/>
      <c r="DHZ186" s="2"/>
      <c r="DIA186" s="2"/>
      <c r="DIB186" s="2"/>
      <c r="DIC186" s="2"/>
      <c r="DID186" s="2"/>
      <c r="DIE186" s="2"/>
      <c r="DIF186" s="2"/>
      <c r="DIG186" s="2"/>
      <c r="DIH186" s="2"/>
      <c r="DII186" s="2"/>
      <c r="DIJ186" s="2"/>
      <c r="DIK186" s="2"/>
      <c r="DIL186" s="2"/>
      <c r="DIM186" s="2"/>
      <c r="DIN186" s="2"/>
      <c r="DIO186" s="2"/>
      <c r="DIP186" s="2"/>
      <c r="DIQ186" s="2"/>
      <c r="DIR186" s="2"/>
      <c r="DIS186" s="2"/>
      <c r="DIT186" s="2"/>
      <c r="DIU186" s="2"/>
      <c r="DIV186" s="2"/>
      <c r="DIW186" s="2"/>
      <c r="DIX186" s="2"/>
      <c r="DIY186" s="2"/>
      <c r="DIZ186" s="2"/>
      <c r="DJA186" s="2"/>
      <c r="DJB186" s="2"/>
      <c r="DJC186" s="2"/>
      <c r="DJD186" s="2"/>
      <c r="DJE186" s="2"/>
      <c r="DJF186" s="2"/>
      <c r="DJG186" s="2"/>
      <c r="DJH186" s="2"/>
      <c r="DJI186" s="2"/>
      <c r="DJJ186" s="2"/>
      <c r="DJK186" s="2"/>
      <c r="DJL186" s="2"/>
      <c r="DJM186" s="2"/>
      <c r="DJN186" s="2"/>
      <c r="DJO186" s="2"/>
      <c r="DJP186" s="2"/>
      <c r="DJQ186" s="2"/>
      <c r="DJR186" s="2"/>
      <c r="DJS186" s="2"/>
      <c r="DJT186" s="2"/>
      <c r="DJU186" s="2"/>
      <c r="DJV186" s="2"/>
      <c r="DJW186" s="2"/>
      <c r="DJX186" s="2"/>
      <c r="DJY186" s="2"/>
      <c r="DJZ186" s="2"/>
      <c r="DKA186" s="2"/>
      <c r="DKB186" s="2"/>
      <c r="DKC186" s="2"/>
      <c r="DKD186" s="2"/>
      <c r="DKE186" s="2"/>
      <c r="DKF186" s="2"/>
      <c r="DKG186" s="2"/>
      <c r="DKH186" s="2"/>
      <c r="DKI186" s="2"/>
      <c r="DKJ186" s="2"/>
      <c r="DKK186" s="2"/>
      <c r="DKL186" s="2"/>
      <c r="DKM186" s="2"/>
      <c r="DKN186" s="2"/>
      <c r="DKO186" s="2"/>
      <c r="DKP186" s="2"/>
      <c r="DKQ186" s="2"/>
      <c r="DKR186" s="2"/>
      <c r="DKS186" s="2"/>
      <c r="DKT186" s="2"/>
      <c r="DKU186" s="2"/>
      <c r="DKV186" s="2"/>
      <c r="DKW186" s="2"/>
      <c r="DKX186" s="2"/>
      <c r="DKY186" s="2"/>
      <c r="DKZ186" s="2"/>
      <c r="DLA186" s="2"/>
      <c r="DLB186" s="2"/>
      <c r="DLC186" s="2"/>
      <c r="DLD186" s="2"/>
      <c r="DLE186" s="2"/>
      <c r="DLF186" s="2"/>
      <c r="DLG186" s="2"/>
      <c r="DLH186" s="2"/>
      <c r="DLI186" s="2"/>
      <c r="DLJ186" s="2"/>
      <c r="DLK186" s="2"/>
      <c r="DLL186" s="2"/>
      <c r="DLM186" s="2"/>
      <c r="DLN186" s="2"/>
      <c r="DLO186" s="2"/>
      <c r="DLP186" s="2"/>
      <c r="DLQ186" s="2"/>
      <c r="DLR186" s="2"/>
      <c r="DLS186" s="2"/>
      <c r="DLT186" s="2"/>
      <c r="DLU186" s="2"/>
      <c r="DLV186" s="2"/>
      <c r="DLW186" s="2"/>
      <c r="DLX186" s="2"/>
      <c r="DLY186" s="2"/>
      <c r="DLZ186" s="2"/>
      <c r="DMA186" s="2"/>
      <c r="DMB186" s="2"/>
      <c r="DMC186" s="2"/>
      <c r="DMD186" s="2"/>
      <c r="DME186" s="2"/>
      <c r="DMF186" s="2"/>
      <c r="DMG186" s="2"/>
      <c r="DMH186" s="2"/>
      <c r="DMI186" s="2"/>
      <c r="DMJ186" s="2"/>
      <c r="DMK186" s="2"/>
      <c r="DML186" s="2"/>
      <c r="DMM186" s="2"/>
      <c r="DMN186" s="2"/>
      <c r="DMO186" s="2"/>
      <c r="DMP186" s="2"/>
      <c r="DMQ186" s="2"/>
      <c r="DMR186" s="2"/>
      <c r="DMS186" s="2"/>
      <c r="DMT186" s="2"/>
      <c r="DMU186" s="2"/>
      <c r="DMV186" s="2"/>
      <c r="DMW186" s="2"/>
      <c r="DMX186" s="2"/>
      <c r="DMY186" s="2"/>
      <c r="DMZ186" s="2"/>
      <c r="DNA186" s="2"/>
      <c r="DNB186" s="2"/>
      <c r="DNC186" s="2"/>
      <c r="DND186" s="2"/>
      <c r="DNE186" s="2"/>
      <c r="DNF186" s="2"/>
      <c r="DNG186" s="2"/>
      <c r="DNH186" s="2"/>
      <c r="DNI186" s="2"/>
      <c r="DNJ186" s="2"/>
      <c r="DNK186" s="2"/>
      <c r="DNL186" s="2"/>
      <c r="DNM186" s="2"/>
      <c r="DNN186" s="2"/>
      <c r="DNO186" s="2"/>
      <c r="DNP186" s="2"/>
      <c r="DNQ186" s="2"/>
      <c r="DNR186" s="2"/>
      <c r="DNS186" s="2"/>
      <c r="DNT186" s="2"/>
      <c r="DNU186" s="2"/>
      <c r="DNV186" s="2"/>
      <c r="DNW186" s="2"/>
      <c r="DNX186" s="2"/>
      <c r="DNY186" s="2"/>
      <c r="DNZ186" s="2"/>
      <c r="DOA186" s="2"/>
      <c r="DOB186" s="2"/>
      <c r="DOC186" s="2"/>
      <c r="DOD186" s="2"/>
      <c r="DOE186" s="2"/>
      <c r="DOF186" s="2"/>
      <c r="DOG186" s="2"/>
      <c r="DOH186" s="2"/>
      <c r="DOI186" s="2"/>
      <c r="DOJ186" s="2"/>
      <c r="DOK186" s="2"/>
      <c r="DOL186" s="2"/>
      <c r="DOM186" s="2"/>
      <c r="DON186" s="2"/>
      <c r="DOO186" s="2"/>
      <c r="DOP186" s="2"/>
      <c r="DOQ186" s="2"/>
      <c r="DOR186" s="2"/>
      <c r="DOS186" s="2"/>
      <c r="DOT186" s="2"/>
      <c r="DOU186" s="2"/>
      <c r="DOV186" s="2"/>
      <c r="DOW186" s="2"/>
      <c r="DOX186" s="2"/>
      <c r="DOY186" s="2"/>
      <c r="DOZ186" s="2"/>
      <c r="DPA186" s="2"/>
      <c r="DPB186" s="2"/>
      <c r="DPC186" s="2"/>
      <c r="DPD186" s="2"/>
      <c r="DPE186" s="2"/>
      <c r="DPF186" s="2"/>
      <c r="DPG186" s="2"/>
      <c r="DPH186" s="2"/>
      <c r="DPI186" s="2"/>
      <c r="DPJ186" s="2"/>
      <c r="DPK186" s="2"/>
      <c r="DPL186" s="2"/>
      <c r="DPM186" s="2"/>
      <c r="DPN186" s="2"/>
      <c r="DPO186" s="2"/>
      <c r="DPP186" s="2"/>
      <c r="DPQ186" s="2"/>
      <c r="DPR186" s="2"/>
      <c r="DPS186" s="2"/>
      <c r="DPT186" s="2"/>
      <c r="DPU186" s="2"/>
      <c r="DPV186" s="2"/>
      <c r="DPW186" s="2"/>
      <c r="DPX186" s="2"/>
      <c r="DPY186" s="2"/>
      <c r="DPZ186" s="2"/>
      <c r="DQA186" s="2"/>
      <c r="DQB186" s="2"/>
      <c r="DQC186" s="2"/>
      <c r="DQD186" s="2"/>
      <c r="DQE186" s="2"/>
      <c r="DQF186" s="2"/>
      <c r="DQG186" s="2"/>
      <c r="DQH186" s="2"/>
      <c r="DQI186" s="2"/>
      <c r="DQJ186" s="2"/>
      <c r="DQK186" s="2"/>
      <c r="DQL186" s="2"/>
      <c r="DQM186" s="2"/>
      <c r="DQN186" s="2"/>
      <c r="DQO186" s="2"/>
      <c r="DQP186" s="2"/>
      <c r="DQQ186" s="2"/>
      <c r="DQR186" s="2"/>
      <c r="DQS186" s="2"/>
      <c r="DQT186" s="2"/>
      <c r="DQU186" s="2"/>
      <c r="DQV186" s="2"/>
      <c r="DQW186" s="2"/>
      <c r="DQX186" s="2"/>
      <c r="DQY186" s="2"/>
      <c r="DQZ186" s="2"/>
      <c r="DRA186" s="2"/>
      <c r="DRB186" s="2"/>
      <c r="DRC186" s="2"/>
      <c r="DRD186" s="2"/>
      <c r="DRE186" s="2"/>
      <c r="DRF186" s="2"/>
      <c r="DRG186" s="2"/>
      <c r="DRH186" s="2"/>
      <c r="DRI186" s="2"/>
      <c r="DRJ186" s="2"/>
      <c r="DRK186" s="2"/>
      <c r="DRL186" s="2"/>
      <c r="DRM186" s="2"/>
      <c r="DRN186" s="2"/>
      <c r="DRO186" s="2"/>
      <c r="DRP186" s="2"/>
      <c r="DRQ186" s="2"/>
      <c r="DRR186" s="2"/>
      <c r="DRS186" s="2"/>
      <c r="DRT186" s="2"/>
      <c r="DRU186" s="2"/>
      <c r="DRV186" s="2"/>
      <c r="DRW186" s="2"/>
      <c r="DRX186" s="2"/>
      <c r="DRY186" s="2"/>
      <c r="DRZ186" s="2"/>
      <c r="DSA186" s="2"/>
      <c r="DSB186" s="2"/>
      <c r="DSC186" s="2"/>
      <c r="DSD186" s="2"/>
      <c r="DSE186" s="2"/>
      <c r="DSF186" s="2"/>
      <c r="DSG186" s="2"/>
      <c r="DSH186" s="2"/>
      <c r="DSI186" s="2"/>
      <c r="DSJ186" s="2"/>
      <c r="DSK186" s="2"/>
      <c r="DSL186" s="2"/>
      <c r="DSM186" s="2"/>
      <c r="DSN186" s="2"/>
      <c r="DSO186" s="2"/>
      <c r="DSP186" s="2"/>
      <c r="DSQ186" s="2"/>
      <c r="DSR186" s="2"/>
      <c r="DSS186" s="2"/>
      <c r="DST186" s="2"/>
      <c r="DSU186" s="2"/>
      <c r="DSV186" s="2"/>
      <c r="DSW186" s="2"/>
      <c r="DSX186" s="2"/>
      <c r="DSY186" s="2"/>
      <c r="DSZ186" s="2"/>
      <c r="DTA186" s="2"/>
      <c r="DTB186" s="2"/>
      <c r="DTC186" s="2"/>
      <c r="DTD186" s="2"/>
      <c r="DTE186" s="2"/>
      <c r="DTF186" s="2"/>
      <c r="DTG186" s="2"/>
      <c r="DTH186" s="2"/>
      <c r="DTI186" s="2"/>
      <c r="DTJ186" s="2"/>
      <c r="DTK186" s="2"/>
      <c r="DTL186" s="2"/>
      <c r="DTM186" s="2"/>
      <c r="DTN186" s="2"/>
      <c r="DTO186" s="2"/>
      <c r="DTP186" s="2"/>
      <c r="DTQ186" s="2"/>
      <c r="DTR186" s="2"/>
      <c r="DTS186" s="2"/>
      <c r="DTT186" s="2"/>
      <c r="DTU186" s="2"/>
      <c r="DTV186" s="2"/>
      <c r="DTW186" s="2"/>
      <c r="DTX186" s="2"/>
      <c r="DTY186" s="2"/>
      <c r="DTZ186" s="2"/>
      <c r="DUA186" s="2"/>
      <c r="DUB186" s="2"/>
      <c r="DUC186" s="2"/>
      <c r="DUD186" s="2"/>
      <c r="DUE186" s="2"/>
      <c r="DUF186" s="2"/>
      <c r="DUG186" s="2"/>
      <c r="DUH186" s="2"/>
      <c r="DUI186" s="2"/>
      <c r="DUJ186" s="2"/>
      <c r="DUK186" s="2"/>
      <c r="DUL186" s="2"/>
      <c r="DUM186" s="2"/>
      <c r="DUN186" s="2"/>
      <c r="DUO186" s="2"/>
      <c r="DUP186" s="2"/>
      <c r="DUQ186" s="2"/>
      <c r="DUR186" s="2"/>
      <c r="DUS186" s="2"/>
      <c r="DUT186" s="2"/>
      <c r="DUU186" s="2"/>
      <c r="DUV186" s="2"/>
      <c r="DUW186" s="2"/>
      <c r="DUX186" s="2"/>
      <c r="DUY186" s="2"/>
      <c r="DUZ186" s="2"/>
      <c r="DVA186" s="2"/>
      <c r="DVB186" s="2"/>
      <c r="DVC186" s="2"/>
      <c r="DVD186" s="2"/>
      <c r="DVE186" s="2"/>
      <c r="DVF186" s="2"/>
      <c r="DVG186" s="2"/>
      <c r="DVH186" s="2"/>
      <c r="DVI186" s="2"/>
      <c r="DVJ186" s="2"/>
      <c r="DVK186" s="2"/>
      <c r="DVL186" s="2"/>
      <c r="DVM186" s="2"/>
      <c r="DVN186" s="2"/>
      <c r="DVO186" s="2"/>
      <c r="DVP186" s="2"/>
      <c r="DVQ186" s="2"/>
      <c r="DVR186" s="2"/>
      <c r="DVS186" s="2"/>
      <c r="DVT186" s="2"/>
      <c r="DVU186" s="2"/>
      <c r="DVV186" s="2"/>
      <c r="DVW186" s="2"/>
      <c r="DVX186" s="2"/>
      <c r="DVY186" s="2"/>
      <c r="DVZ186" s="2"/>
      <c r="DWA186" s="2"/>
      <c r="DWB186" s="2"/>
      <c r="DWC186" s="2"/>
      <c r="DWD186" s="2"/>
      <c r="DWE186" s="2"/>
      <c r="DWF186" s="2"/>
      <c r="DWG186" s="2"/>
      <c r="DWH186" s="2"/>
      <c r="DWI186" s="2"/>
      <c r="DWJ186" s="2"/>
      <c r="DWK186" s="2"/>
      <c r="DWL186" s="2"/>
      <c r="DWM186" s="2"/>
      <c r="DWN186" s="2"/>
      <c r="DWO186" s="2"/>
      <c r="DWP186" s="2"/>
      <c r="DWQ186" s="2"/>
      <c r="DWR186" s="2"/>
      <c r="DWS186" s="2"/>
      <c r="DWT186" s="2"/>
      <c r="DWU186" s="2"/>
      <c r="DWV186" s="2"/>
      <c r="DWW186" s="2"/>
      <c r="DWX186" s="2"/>
      <c r="DWY186" s="2"/>
      <c r="DWZ186" s="2"/>
      <c r="DXA186" s="2"/>
      <c r="DXB186" s="2"/>
      <c r="DXC186" s="2"/>
      <c r="DXD186" s="2"/>
      <c r="DXE186" s="2"/>
      <c r="DXF186" s="2"/>
      <c r="DXG186" s="2"/>
      <c r="DXH186" s="2"/>
      <c r="DXI186" s="2"/>
      <c r="DXJ186" s="2"/>
      <c r="DXK186" s="2"/>
      <c r="DXL186" s="2"/>
      <c r="DXM186" s="2"/>
      <c r="DXN186" s="2"/>
      <c r="DXO186" s="2"/>
      <c r="DXP186" s="2"/>
      <c r="DXQ186" s="2"/>
      <c r="DXR186" s="2"/>
      <c r="DXS186" s="2"/>
      <c r="DXT186" s="2"/>
      <c r="DXU186" s="2"/>
      <c r="DXV186" s="2"/>
      <c r="DXW186" s="2"/>
      <c r="DXX186" s="2"/>
      <c r="DXY186" s="2"/>
      <c r="DXZ186" s="2"/>
      <c r="DYA186" s="2"/>
      <c r="DYB186" s="2"/>
      <c r="DYC186" s="2"/>
      <c r="DYD186" s="2"/>
      <c r="DYE186" s="2"/>
      <c r="DYF186" s="2"/>
      <c r="DYG186" s="2"/>
      <c r="DYH186" s="2"/>
      <c r="DYI186" s="2"/>
      <c r="DYJ186" s="2"/>
      <c r="DYK186" s="2"/>
      <c r="DYL186" s="2"/>
      <c r="DYM186" s="2"/>
      <c r="DYN186" s="2"/>
      <c r="DYO186" s="2"/>
      <c r="DYP186" s="2"/>
      <c r="DYQ186" s="2"/>
      <c r="DYR186" s="2"/>
      <c r="DYS186" s="2"/>
      <c r="DYT186" s="2"/>
      <c r="DYU186" s="2"/>
      <c r="DYV186" s="2"/>
      <c r="DYW186" s="2"/>
      <c r="DYX186" s="2"/>
      <c r="DYY186" s="2"/>
      <c r="DYZ186" s="2"/>
      <c r="DZA186" s="2"/>
      <c r="DZB186" s="2"/>
      <c r="DZC186" s="2"/>
      <c r="DZD186" s="2"/>
      <c r="DZE186" s="2"/>
      <c r="DZF186" s="2"/>
      <c r="DZG186" s="2"/>
      <c r="DZH186" s="2"/>
      <c r="DZI186" s="2"/>
      <c r="DZJ186" s="2"/>
      <c r="DZK186" s="2"/>
      <c r="DZL186" s="2"/>
      <c r="DZM186" s="2"/>
      <c r="DZN186" s="2"/>
      <c r="DZO186" s="2"/>
      <c r="DZP186" s="2"/>
      <c r="DZQ186" s="2"/>
      <c r="DZR186" s="2"/>
      <c r="DZS186" s="2"/>
      <c r="DZT186" s="2"/>
      <c r="DZU186" s="2"/>
      <c r="DZV186" s="2"/>
      <c r="DZW186" s="2"/>
      <c r="DZX186" s="2"/>
      <c r="DZY186" s="2"/>
      <c r="DZZ186" s="2"/>
      <c r="EAA186" s="2"/>
      <c r="EAB186" s="2"/>
      <c r="EAC186" s="2"/>
      <c r="EAD186" s="2"/>
      <c r="EAE186" s="2"/>
      <c r="EAF186" s="2"/>
      <c r="EAG186" s="2"/>
      <c r="EAH186" s="2"/>
      <c r="EAI186" s="2"/>
      <c r="EAJ186" s="2"/>
      <c r="EAK186" s="2"/>
      <c r="EAL186" s="2"/>
      <c r="EAM186" s="2"/>
      <c r="EAN186" s="2"/>
      <c r="EAO186" s="2"/>
      <c r="EAP186" s="2"/>
      <c r="EAQ186" s="2"/>
      <c r="EAR186" s="2"/>
      <c r="EAS186" s="2"/>
      <c r="EAT186" s="2"/>
      <c r="EAU186" s="2"/>
      <c r="EAV186" s="2"/>
      <c r="EAW186" s="2"/>
      <c r="EAX186" s="2"/>
      <c r="EAY186" s="2"/>
      <c r="EAZ186" s="2"/>
      <c r="EBA186" s="2"/>
      <c r="EBB186" s="2"/>
      <c r="EBC186" s="2"/>
      <c r="EBD186" s="2"/>
      <c r="EBE186" s="2"/>
      <c r="EBF186" s="2"/>
      <c r="EBG186" s="2"/>
      <c r="EBH186" s="2"/>
      <c r="EBI186" s="2"/>
      <c r="EBJ186" s="2"/>
      <c r="EBK186" s="2"/>
      <c r="EBL186" s="2"/>
      <c r="EBM186" s="2"/>
      <c r="EBN186" s="2"/>
      <c r="EBO186" s="2"/>
      <c r="EBP186" s="2"/>
      <c r="EBQ186" s="2"/>
      <c r="EBR186" s="2"/>
      <c r="EBS186" s="2"/>
      <c r="EBT186" s="2"/>
      <c r="EBU186" s="2"/>
      <c r="EBV186" s="2"/>
      <c r="EBW186" s="2"/>
      <c r="EBX186" s="2"/>
      <c r="EBY186" s="2"/>
      <c r="EBZ186" s="2"/>
      <c r="ECA186" s="2"/>
      <c r="ECB186" s="2"/>
      <c r="ECC186" s="2"/>
      <c r="ECD186" s="2"/>
      <c r="ECE186" s="2"/>
      <c r="ECF186" s="2"/>
      <c r="ECG186" s="2"/>
      <c r="ECH186" s="2"/>
      <c r="ECI186" s="2"/>
      <c r="ECJ186" s="2"/>
      <c r="ECK186" s="2"/>
      <c r="ECL186" s="2"/>
      <c r="ECM186" s="2"/>
      <c r="ECN186" s="2"/>
      <c r="ECO186" s="2"/>
      <c r="ECP186" s="2"/>
      <c r="ECQ186" s="2"/>
      <c r="ECR186" s="2"/>
      <c r="ECS186" s="2"/>
      <c r="ECT186" s="2"/>
      <c r="ECU186" s="2"/>
      <c r="ECV186" s="2"/>
      <c r="ECW186" s="2"/>
      <c r="ECX186" s="2"/>
      <c r="ECY186" s="2"/>
      <c r="ECZ186" s="2"/>
      <c r="EDA186" s="2"/>
      <c r="EDB186" s="2"/>
      <c r="EDC186" s="2"/>
      <c r="EDD186" s="2"/>
      <c r="EDE186" s="2"/>
      <c r="EDF186" s="2"/>
      <c r="EDG186" s="2"/>
      <c r="EDH186" s="2"/>
      <c r="EDI186" s="2"/>
      <c r="EDJ186" s="2"/>
      <c r="EDK186" s="2"/>
      <c r="EDL186" s="2"/>
      <c r="EDM186" s="2"/>
      <c r="EDN186" s="2"/>
      <c r="EDO186" s="2"/>
      <c r="EDP186" s="2"/>
      <c r="EDQ186" s="2"/>
      <c r="EDR186" s="2"/>
      <c r="EDS186" s="2"/>
      <c r="EDT186" s="2"/>
      <c r="EDU186" s="2"/>
      <c r="EDV186" s="2"/>
      <c r="EDW186" s="2"/>
      <c r="EDX186" s="2"/>
      <c r="EDY186" s="2"/>
      <c r="EDZ186" s="2"/>
      <c r="EEA186" s="2"/>
      <c r="EEB186" s="2"/>
      <c r="EEC186" s="2"/>
      <c r="EED186" s="2"/>
      <c r="EEE186" s="2"/>
      <c r="EEF186" s="2"/>
      <c r="EEG186" s="2"/>
      <c r="EEH186" s="2"/>
      <c r="EEI186" s="2"/>
      <c r="EEJ186" s="2"/>
      <c r="EEK186" s="2"/>
      <c r="EEL186" s="2"/>
      <c r="EEM186" s="2"/>
      <c r="EEN186" s="2"/>
      <c r="EEO186" s="2"/>
      <c r="EEP186" s="2"/>
      <c r="EEQ186" s="2"/>
      <c r="EER186" s="2"/>
      <c r="EES186" s="2"/>
      <c r="EET186" s="2"/>
      <c r="EEU186" s="2"/>
      <c r="EEV186" s="2"/>
      <c r="EEW186" s="2"/>
      <c r="EEX186" s="2"/>
      <c r="EEY186" s="2"/>
      <c r="EEZ186" s="2"/>
      <c r="EFA186" s="2"/>
      <c r="EFB186" s="2"/>
      <c r="EFC186" s="2"/>
      <c r="EFD186" s="2"/>
      <c r="EFE186" s="2"/>
      <c r="EFF186" s="2"/>
      <c r="EFG186" s="2"/>
      <c r="EFH186" s="2"/>
      <c r="EFI186" s="2"/>
      <c r="EFJ186" s="2"/>
      <c r="EFK186" s="2"/>
      <c r="EFL186" s="2"/>
      <c r="EFM186" s="2"/>
      <c r="EFN186" s="2"/>
      <c r="EFO186" s="2"/>
      <c r="EFP186" s="2"/>
      <c r="EFQ186" s="2"/>
      <c r="EFR186" s="2"/>
      <c r="EFS186" s="2"/>
      <c r="EFT186" s="2"/>
      <c r="EFU186" s="2"/>
      <c r="EFV186" s="2"/>
      <c r="EFW186" s="2"/>
      <c r="EFX186" s="2"/>
      <c r="EFY186" s="2"/>
      <c r="EFZ186" s="2"/>
      <c r="EGA186" s="2"/>
      <c r="EGB186" s="2"/>
      <c r="EGC186" s="2"/>
      <c r="EGD186" s="2"/>
      <c r="EGE186" s="2"/>
      <c r="EGF186" s="2"/>
      <c r="EGG186" s="2"/>
      <c r="EGH186" s="2"/>
      <c r="EGI186" s="2"/>
      <c r="EGJ186" s="2"/>
      <c r="EGK186" s="2"/>
      <c r="EGL186" s="2"/>
      <c r="EGM186" s="2"/>
      <c r="EGN186" s="2"/>
      <c r="EGO186" s="2"/>
      <c r="EGP186" s="2"/>
      <c r="EGQ186" s="2"/>
      <c r="EGR186" s="2"/>
      <c r="EGS186" s="2"/>
      <c r="EGT186" s="2"/>
      <c r="EGU186" s="2"/>
      <c r="EGV186" s="2"/>
      <c r="EGW186" s="2"/>
      <c r="EGX186" s="2"/>
      <c r="EGY186" s="2"/>
      <c r="EGZ186" s="2"/>
      <c r="EHA186" s="2"/>
      <c r="EHB186" s="2"/>
      <c r="EHC186" s="2"/>
      <c r="EHD186" s="2"/>
      <c r="EHE186" s="2"/>
      <c r="EHF186" s="2"/>
      <c r="EHG186" s="2"/>
      <c r="EHH186" s="2"/>
      <c r="EHI186" s="2"/>
      <c r="EHJ186" s="2"/>
      <c r="EHK186" s="2"/>
      <c r="EHL186" s="2"/>
      <c r="EHM186" s="2"/>
      <c r="EHN186" s="2"/>
      <c r="EHO186" s="2"/>
      <c r="EHP186" s="2"/>
      <c r="EHQ186" s="2"/>
      <c r="EHR186" s="2"/>
      <c r="EHS186" s="2"/>
      <c r="EHT186" s="2"/>
      <c r="EHU186" s="2"/>
      <c r="EHV186" s="2"/>
      <c r="EHW186" s="2"/>
      <c r="EHX186" s="2"/>
      <c r="EHY186" s="2"/>
      <c r="EHZ186" s="2"/>
      <c r="EIA186" s="2"/>
      <c r="EIB186" s="2"/>
      <c r="EIC186" s="2"/>
      <c r="EID186" s="2"/>
      <c r="EIE186" s="2"/>
      <c r="EIF186" s="2"/>
      <c r="EIG186" s="2"/>
      <c r="EIH186" s="2"/>
      <c r="EII186" s="2"/>
      <c r="EIJ186" s="2"/>
      <c r="EIK186" s="2"/>
      <c r="EIL186" s="2"/>
      <c r="EIM186" s="2"/>
      <c r="EIN186" s="2"/>
      <c r="EIO186" s="2"/>
      <c r="EIP186" s="2"/>
      <c r="EIQ186" s="2"/>
      <c r="EIR186" s="2"/>
      <c r="EIS186" s="2"/>
      <c r="EIT186" s="2"/>
      <c r="EIU186" s="2"/>
      <c r="EIV186" s="2"/>
      <c r="EIW186" s="2"/>
      <c r="EIX186" s="2"/>
      <c r="EIY186" s="2"/>
      <c r="EIZ186" s="2"/>
      <c r="EJA186" s="2"/>
      <c r="EJB186" s="2"/>
      <c r="EJC186" s="2"/>
      <c r="EJD186" s="2"/>
      <c r="EJE186" s="2"/>
      <c r="EJF186" s="2"/>
      <c r="EJG186" s="2"/>
      <c r="EJH186" s="2"/>
      <c r="EJI186" s="2"/>
      <c r="EJJ186" s="2"/>
      <c r="EJK186" s="2"/>
      <c r="EJL186" s="2"/>
      <c r="EJM186" s="2"/>
      <c r="EJN186" s="2"/>
      <c r="EJO186" s="2"/>
      <c r="EJP186" s="2"/>
      <c r="EJQ186" s="2"/>
      <c r="EJR186" s="2"/>
      <c r="EJS186" s="2"/>
      <c r="EJT186" s="2"/>
      <c r="EJU186" s="2"/>
      <c r="EJV186" s="2"/>
      <c r="EJW186" s="2"/>
      <c r="EJX186" s="2"/>
      <c r="EJY186" s="2"/>
      <c r="EJZ186" s="2"/>
      <c r="EKA186" s="2"/>
      <c r="EKB186" s="2"/>
      <c r="EKC186" s="2"/>
      <c r="EKD186" s="2"/>
      <c r="EKE186" s="2"/>
      <c r="EKF186" s="2"/>
      <c r="EKG186" s="2"/>
      <c r="EKH186" s="2"/>
      <c r="EKI186" s="2"/>
      <c r="EKJ186" s="2"/>
      <c r="EKK186" s="2"/>
      <c r="EKL186" s="2"/>
      <c r="EKM186" s="2"/>
      <c r="EKN186" s="2"/>
      <c r="EKO186" s="2"/>
      <c r="EKP186" s="2"/>
      <c r="EKQ186" s="2"/>
      <c r="EKR186" s="2"/>
      <c r="EKS186" s="2"/>
      <c r="EKT186" s="2"/>
      <c r="EKU186" s="2"/>
      <c r="EKV186" s="2"/>
      <c r="EKW186" s="2"/>
      <c r="EKX186" s="2"/>
      <c r="EKY186" s="2"/>
      <c r="EKZ186" s="2"/>
      <c r="ELA186" s="2"/>
      <c r="ELB186" s="2"/>
      <c r="ELC186" s="2"/>
      <c r="ELD186" s="2"/>
      <c r="ELE186" s="2"/>
      <c r="ELF186" s="2"/>
      <c r="ELG186" s="2"/>
      <c r="ELH186" s="2"/>
      <c r="ELI186" s="2"/>
      <c r="ELJ186" s="2"/>
      <c r="ELK186" s="2"/>
      <c r="ELL186" s="2"/>
      <c r="ELM186" s="2"/>
      <c r="ELN186" s="2"/>
      <c r="ELO186" s="2"/>
      <c r="ELP186" s="2"/>
      <c r="ELQ186" s="2"/>
      <c r="ELR186" s="2"/>
      <c r="ELS186" s="2"/>
      <c r="ELT186" s="2"/>
      <c r="ELU186" s="2"/>
      <c r="ELV186" s="2"/>
      <c r="ELW186" s="2"/>
      <c r="ELX186" s="2"/>
      <c r="ELY186" s="2"/>
      <c r="ELZ186" s="2"/>
      <c r="EMA186" s="2"/>
      <c r="EMB186" s="2"/>
      <c r="EMC186" s="2"/>
      <c r="EMD186" s="2"/>
      <c r="EME186" s="2"/>
      <c r="EMF186" s="2"/>
      <c r="EMG186" s="2"/>
      <c r="EMH186" s="2"/>
      <c r="EMI186" s="2"/>
      <c r="EMJ186" s="2"/>
      <c r="EMK186" s="2"/>
      <c r="EML186" s="2"/>
      <c r="EMM186" s="2"/>
      <c r="EMN186" s="2"/>
      <c r="EMO186" s="2"/>
      <c r="EMP186" s="2"/>
      <c r="EMQ186" s="2"/>
      <c r="EMR186" s="2"/>
      <c r="EMS186" s="2"/>
      <c r="EMT186" s="2"/>
      <c r="EMU186" s="2"/>
      <c r="EMV186" s="2"/>
      <c r="EMW186" s="2"/>
      <c r="EMX186" s="2"/>
      <c r="EMY186" s="2"/>
      <c r="EMZ186" s="2"/>
      <c r="ENA186" s="2"/>
      <c r="ENB186" s="2"/>
      <c r="ENC186" s="2"/>
      <c r="END186" s="2"/>
      <c r="ENE186" s="2"/>
      <c r="ENF186" s="2"/>
      <c r="ENG186" s="2"/>
      <c r="ENH186" s="2"/>
      <c r="ENI186" s="2"/>
      <c r="ENJ186" s="2"/>
      <c r="ENK186" s="2"/>
      <c r="ENL186" s="2"/>
      <c r="ENM186" s="2"/>
      <c r="ENN186" s="2"/>
      <c r="ENO186" s="2"/>
      <c r="ENP186" s="2"/>
      <c r="ENQ186" s="2"/>
      <c r="ENR186" s="2"/>
      <c r="ENS186" s="2"/>
      <c r="ENT186" s="2"/>
      <c r="ENU186" s="2"/>
      <c r="ENV186" s="2"/>
      <c r="ENW186" s="2"/>
      <c r="ENX186" s="2"/>
      <c r="ENY186" s="2"/>
      <c r="ENZ186" s="2"/>
      <c r="EOA186" s="2"/>
      <c r="EOB186" s="2"/>
      <c r="EOC186" s="2"/>
      <c r="EOD186" s="2"/>
      <c r="EOE186" s="2"/>
      <c r="EOF186" s="2"/>
      <c r="EOG186" s="2"/>
      <c r="EOH186" s="2"/>
      <c r="EOI186" s="2"/>
      <c r="EOJ186" s="2"/>
      <c r="EOK186" s="2"/>
      <c r="EOL186" s="2"/>
      <c r="EOM186" s="2"/>
      <c r="EON186" s="2"/>
      <c r="EOO186" s="2"/>
      <c r="EOP186" s="2"/>
      <c r="EOQ186" s="2"/>
      <c r="EOR186" s="2"/>
      <c r="EOS186" s="2"/>
      <c r="EOT186" s="2"/>
      <c r="EOU186" s="2"/>
      <c r="EOV186" s="2"/>
      <c r="EOW186" s="2"/>
      <c r="EOX186" s="2"/>
      <c r="EOY186" s="2"/>
      <c r="EOZ186" s="2"/>
      <c r="EPA186" s="2"/>
      <c r="EPB186" s="2"/>
      <c r="EPC186" s="2"/>
      <c r="EPD186" s="2"/>
      <c r="EPE186" s="2"/>
      <c r="EPF186" s="2"/>
      <c r="EPG186" s="2"/>
      <c r="EPH186" s="2"/>
      <c r="EPI186" s="2"/>
      <c r="EPJ186" s="2"/>
      <c r="EPK186" s="2"/>
      <c r="EPL186" s="2"/>
      <c r="EPM186" s="2"/>
      <c r="EPN186" s="2"/>
      <c r="EPO186" s="2"/>
      <c r="EPP186" s="2"/>
      <c r="EPQ186" s="2"/>
      <c r="EPR186" s="2"/>
      <c r="EPS186" s="2"/>
      <c r="EPT186" s="2"/>
      <c r="EPU186" s="2"/>
      <c r="EPV186" s="2"/>
      <c r="EPW186" s="2"/>
      <c r="EPX186" s="2"/>
      <c r="EPY186" s="2"/>
      <c r="EPZ186" s="2"/>
      <c r="EQA186" s="2"/>
      <c r="EQB186" s="2"/>
      <c r="EQC186" s="2"/>
      <c r="EQD186" s="2"/>
      <c r="EQE186" s="2"/>
      <c r="EQF186" s="2"/>
      <c r="EQG186" s="2"/>
      <c r="EQH186" s="2"/>
      <c r="EQI186" s="2"/>
      <c r="EQJ186" s="2"/>
      <c r="EQK186" s="2"/>
      <c r="EQL186" s="2"/>
      <c r="EQM186" s="2"/>
      <c r="EQN186" s="2"/>
      <c r="EQO186" s="2"/>
      <c r="EQP186" s="2"/>
      <c r="EQQ186" s="2"/>
      <c r="EQR186" s="2"/>
      <c r="EQS186" s="2"/>
      <c r="EQT186" s="2"/>
      <c r="EQU186" s="2"/>
      <c r="EQV186" s="2"/>
      <c r="EQW186" s="2"/>
      <c r="EQX186" s="2"/>
      <c r="EQY186" s="2"/>
      <c r="EQZ186" s="2"/>
      <c r="ERA186" s="2"/>
      <c r="ERB186" s="2"/>
      <c r="ERC186" s="2"/>
      <c r="ERD186" s="2"/>
      <c r="ERE186" s="2"/>
      <c r="ERF186" s="2"/>
      <c r="ERG186" s="2"/>
      <c r="ERH186" s="2"/>
      <c r="ERI186" s="2"/>
      <c r="ERJ186" s="2"/>
      <c r="ERK186" s="2"/>
      <c r="ERL186" s="2"/>
      <c r="ERM186" s="2"/>
      <c r="ERN186" s="2"/>
      <c r="ERO186" s="2"/>
      <c r="ERP186" s="2"/>
      <c r="ERQ186" s="2"/>
      <c r="ERR186" s="2"/>
      <c r="ERS186" s="2"/>
      <c r="ERT186" s="2"/>
      <c r="ERU186" s="2"/>
      <c r="ERV186" s="2"/>
      <c r="ERW186" s="2"/>
      <c r="ERX186" s="2"/>
      <c r="ERY186" s="2"/>
      <c r="ERZ186" s="2"/>
      <c r="ESA186" s="2"/>
      <c r="ESB186" s="2"/>
      <c r="ESC186" s="2"/>
      <c r="ESD186" s="2"/>
      <c r="ESE186" s="2"/>
      <c r="ESF186" s="2"/>
      <c r="ESG186" s="2"/>
      <c r="ESH186" s="2"/>
      <c r="ESI186" s="2"/>
      <c r="ESJ186" s="2"/>
      <c r="ESK186" s="2"/>
      <c r="ESL186" s="2"/>
      <c r="ESM186" s="2"/>
      <c r="ESN186" s="2"/>
      <c r="ESO186" s="2"/>
      <c r="ESP186" s="2"/>
      <c r="ESQ186" s="2"/>
      <c r="ESR186" s="2"/>
      <c r="ESS186" s="2"/>
      <c r="EST186" s="2"/>
      <c r="ESU186" s="2"/>
      <c r="ESV186" s="2"/>
      <c r="ESW186" s="2"/>
      <c r="ESX186" s="2"/>
      <c r="ESY186" s="2"/>
      <c r="ESZ186" s="2"/>
      <c r="ETA186" s="2"/>
      <c r="ETB186" s="2"/>
      <c r="ETC186" s="2"/>
      <c r="ETD186" s="2"/>
      <c r="ETE186" s="2"/>
      <c r="ETF186" s="2"/>
      <c r="ETG186" s="2"/>
      <c r="ETH186" s="2"/>
      <c r="ETI186" s="2"/>
      <c r="ETJ186" s="2"/>
      <c r="ETK186" s="2"/>
      <c r="ETL186" s="2"/>
      <c r="ETM186" s="2"/>
      <c r="ETN186" s="2"/>
      <c r="ETO186" s="2"/>
      <c r="ETP186" s="2"/>
      <c r="ETQ186" s="2"/>
      <c r="ETR186" s="2"/>
      <c r="ETS186" s="2"/>
      <c r="ETT186" s="2"/>
      <c r="ETU186" s="2"/>
      <c r="ETV186" s="2"/>
      <c r="ETW186" s="2"/>
      <c r="ETX186" s="2"/>
      <c r="ETY186" s="2"/>
      <c r="ETZ186" s="2"/>
      <c r="EUA186" s="2"/>
      <c r="EUB186" s="2"/>
      <c r="EUC186" s="2"/>
      <c r="EUD186" s="2"/>
      <c r="EUE186" s="2"/>
      <c r="EUF186" s="2"/>
      <c r="EUG186" s="2"/>
      <c r="EUH186" s="2"/>
      <c r="EUI186" s="2"/>
      <c r="EUJ186" s="2"/>
      <c r="EUK186" s="2"/>
      <c r="EUL186" s="2"/>
      <c r="EUM186" s="2"/>
      <c r="EUN186" s="2"/>
      <c r="EUO186" s="2"/>
      <c r="EUP186" s="2"/>
      <c r="EUQ186" s="2"/>
      <c r="EUR186" s="2"/>
      <c r="EUS186" s="2"/>
      <c r="EUT186" s="2"/>
      <c r="EUU186" s="2"/>
      <c r="EUV186" s="2"/>
      <c r="EUW186" s="2"/>
      <c r="EUX186" s="2"/>
      <c r="EUY186" s="2"/>
      <c r="EUZ186" s="2"/>
      <c r="EVA186" s="2"/>
      <c r="EVB186" s="2"/>
      <c r="EVC186" s="2"/>
      <c r="EVD186" s="2"/>
      <c r="EVE186" s="2"/>
      <c r="EVF186" s="2"/>
      <c r="EVG186" s="2"/>
      <c r="EVH186" s="2"/>
      <c r="EVI186" s="2"/>
      <c r="EVJ186" s="2"/>
      <c r="EVK186" s="2"/>
      <c r="EVL186" s="2"/>
      <c r="EVM186" s="2"/>
      <c r="EVN186" s="2"/>
      <c r="EVO186" s="2"/>
      <c r="EVP186" s="2"/>
      <c r="EVQ186" s="2"/>
      <c r="EVR186" s="2"/>
      <c r="EVS186" s="2"/>
      <c r="EVT186" s="2"/>
      <c r="EVU186" s="2"/>
      <c r="EVV186" s="2"/>
      <c r="EVW186" s="2"/>
      <c r="EVX186" s="2"/>
      <c r="EVY186" s="2"/>
      <c r="EVZ186" s="2"/>
      <c r="EWA186" s="2"/>
      <c r="EWB186" s="2"/>
      <c r="EWC186" s="2"/>
      <c r="EWD186" s="2"/>
      <c r="EWE186" s="2"/>
      <c r="EWF186" s="2"/>
      <c r="EWG186" s="2"/>
      <c r="EWH186" s="2"/>
      <c r="EWI186" s="2"/>
      <c r="EWJ186" s="2"/>
      <c r="EWK186" s="2"/>
      <c r="EWL186" s="2"/>
      <c r="EWM186" s="2"/>
      <c r="EWN186" s="2"/>
      <c r="EWO186" s="2"/>
      <c r="EWP186" s="2"/>
      <c r="EWQ186" s="2"/>
      <c r="EWR186" s="2"/>
      <c r="EWS186" s="2"/>
      <c r="EWT186" s="2"/>
      <c r="EWU186" s="2"/>
      <c r="EWV186" s="2"/>
      <c r="EWW186" s="2"/>
      <c r="EWX186" s="2"/>
      <c r="EWY186" s="2"/>
      <c r="EWZ186" s="2"/>
      <c r="EXA186" s="2"/>
      <c r="EXB186" s="2"/>
      <c r="EXC186" s="2"/>
      <c r="EXD186" s="2"/>
      <c r="EXE186" s="2"/>
      <c r="EXF186" s="2"/>
      <c r="EXG186" s="2"/>
      <c r="EXH186" s="2"/>
      <c r="EXI186" s="2"/>
      <c r="EXJ186" s="2"/>
      <c r="EXK186" s="2"/>
      <c r="EXL186" s="2"/>
      <c r="EXM186" s="2"/>
      <c r="EXN186" s="2"/>
      <c r="EXO186" s="2"/>
      <c r="EXP186" s="2"/>
      <c r="EXQ186" s="2"/>
      <c r="EXR186" s="2"/>
      <c r="EXS186" s="2"/>
      <c r="EXT186" s="2"/>
      <c r="EXU186" s="2"/>
      <c r="EXV186" s="2"/>
      <c r="EXW186" s="2"/>
      <c r="EXX186" s="2"/>
      <c r="EXY186" s="2"/>
      <c r="EXZ186" s="2"/>
      <c r="EYA186" s="2"/>
      <c r="EYB186" s="2"/>
      <c r="EYC186" s="2"/>
      <c r="EYD186" s="2"/>
      <c r="EYE186" s="2"/>
      <c r="EYF186" s="2"/>
      <c r="EYG186" s="2"/>
      <c r="EYH186" s="2"/>
      <c r="EYI186" s="2"/>
      <c r="EYJ186" s="2"/>
      <c r="EYK186" s="2"/>
      <c r="EYL186" s="2"/>
      <c r="EYM186" s="2"/>
      <c r="EYN186" s="2"/>
      <c r="EYO186" s="2"/>
      <c r="EYP186" s="2"/>
      <c r="EYQ186" s="2"/>
      <c r="EYR186" s="2"/>
      <c r="EYS186" s="2"/>
      <c r="EYT186" s="2"/>
      <c r="EYU186" s="2"/>
      <c r="EYV186" s="2"/>
      <c r="EYW186" s="2"/>
      <c r="EYX186" s="2"/>
      <c r="EYY186" s="2"/>
      <c r="EYZ186" s="2"/>
      <c r="EZA186" s="2"/>
      <c r="EZB186" s="2"/>
      <c r="EZC186" s="2"/>
      <c r="EZD186" s="2"/>
      <c r="EZE186" s="2"/>
      <c r="EZF186" s="2"/>
      <c r="EZG186" s="2"/>
      <c r="EZH186" s="2"/>
      <c r="EZI186" s="2"/>
      <c r="EZJ186" s="2"/>
      <c r="EZK186" s="2"/>
      <c r="EZL186" s="2"/>
      <c r="EZM186" s="2"/>
      <c r="EZN186" s="2"/>
      <c r="EZO186" s="2"/>
      <c r="EZP186" s="2"/>
      <c r="EZQ186" s="2"/>
      <c r="EZR186" s="2"/>
      <c r="EZS186" s="2"/>
      <c r="EZT186" s="2"/>
      <c r="EZU186" s="2"/>
      <c r="EZV186" s="2"/>
      <c r="EZW186" s="2"/>
      <c r="EZX186" s="2"/>
      <c r="EZY186" s="2"/>
      <c r="EZZ186" s="2"/>
      <c r="FAA186" s="2"/>
      <c r="FAB186" s="2"/>
      <c r="FAC186" s="2"/>
      <c r="FAD186" s="2"/>
      <c r="FAE186" s="2"/>
      <c r="FAF186" s="2"/>
      <c r="FAG186" s="2"/>
      <c r="FAH186" s="2"/>
      <c r="FAI186" s="2"/>
      <c r="FAJ186" s="2"/>
      <c r="FAK186" s="2"/>
      <c r="FAL186" s="2"/>
      <c r="FAM186" s="2"/>
      <c r="FAN186" s="2"/>
      <c r="FAO186" s="2"/>
      <c r="FAP186" s="2"/>
      <c r="FAQ186" s="2"/>
      <c r="FAR186" s="2"/>
      <c r="FAS186" s="2"/>
      <c r="FAT186" s="2"/>
      <c r="FAU186" s="2"/>
      <c r="FAV186" s="2"/>
      <c r="FAW186" s="2"/>
      <c r="FAX186" s="2"/>
      <c r="FAY186" s="2"/>
      <c r="FAZ186" s="2"/>
      <c r="FBA186" s="2"/>
      <c r="FBB186" s="2"/>
      <c r="FBC186" s="2"/>
      <c r="FBD186" s="2"/>
      <c r="FBE186" s="2"/>
      <c r="FBF186" s="2"/>
      <c r="FBG186" s="2"/>
      <c r="FBH186" s="2"/>
      <c r="FBI186" s="2"/>
      <c r="FBJ186" s="2"/>
      <c r="FBK186" s="2"/>
      <c r="FBL186" s="2"/>
      <c r="FBM186" s="2"/>
      <c r="FBN186" s="2"/>
      <c r="FBO186" s="2"/>
      <c r="FBP186" s="2"/>
      <c r="FBQ186" s="2"/>
      <c r="FBR186" s="2"/>
      <c r="FBS186" s="2"/>
      <c r="FBT186" s="2"/>
      <c r="FBU186" s="2"/>
      <c r="FBV186" s="2"/>
      <c r="FBW186" s="2"/>
      <c r="FBX186" s="2"/>
      <c r="FBY186" s="2"/>
      <c r="FBZ186" s="2"/>
      <c r="FCA186" s="2"/>
      <c r="FCB186" s="2"/>
      <c r="FCC186" s="2"/>
      <c r="FCD186" s="2"/>
      <c r="FCE186" s="2"/>
      <c r="FCF186" s="2"/>
      <c r="FCG186" s="2"/>
      <c r="FCH186" s="2"/>
      <c r="FCI186" s="2"/>
      <c r="FCJ186" s="2"/>
      <c r="FCK186" s="2"/>
      <c r="FCL186" s="2"/>
      <c r="FCM186" s="2"/>
      <c r="FCN186" s="2"/>
      <c r="FCO186" s="2"/>
      <c r="FCP186" s="2"/>
      <c r="FCQ186" s="2"/>
      <c r="FCR186" s="2"/>
      <c r="FCS186" s="2"/>
      <c r="FCT186" s="2"/>
      <c r="FCU186" s="2"/>
      <c r="FCV186" s="2"/>
      <c r="FCW186" s="2"/>
      <c r="FCX186" s="2"/>
      <c r="FCY186" s="2"/>
      <c r="FCZ186" s="2"/>
      <c r="FDA186" s="2"/>
      <c r="FDB186" s="2"/>
      <c r="FDC186" s="2"/>
      <c r="FDD186" s="2"/>
      <c r="FDE186" s="2"/>
      <c r="FDF186" s="2"/>
      <c r="FDG186" s="2"/>
      <c r="FDH186" s="2"/>
      <c r="FDI186" s="2"/>
      <c r="FDJ186" s="2"/>
      <c r="FDK186" s="2"/>
      <c r="FDL186" s="2"/>
      <c r="FDM186" s="2"/>
      <c r="FDN186" s="2"/>
      <c r="FDO186" s="2"/>
      <c r="FDP186" s="2"/>
      <c r="FDQ186" s="2"/>
      <c r="FDR186" s="2"/>
      <c r="FDS186" s="2"/>
      <c r="FDT186" s="2"/>
      <c r="FDU186" s="2"/>
      <c r="FDV186" s="2"/>
      <c r="FDW186" s="2"/>
      <c r="FDX186" s="2"/>
      <c r="FDY186" s="2"/>
      <c r="FDZ186" s="2"/>
      <c r="FEA186" s="2"/>
      <c r="FEB186" s="2"/>
      <c r="FEC186" s="2"/>
      <c r="FED186" s="2"/>
      <c r="FEE186" s="2"/>
      <c r="FEF186" s="2"/>
      <c r="FEG186" s="2"/>
      <c r="FEH186" s="2"/>
      <c r="FEI186" s="2"/>
      <c r="FEJ186" s="2"/>
      <c r="FEK186" s="2"/>
      <c r="FEL186" s="2"/>
      <c r="FEM186" s="2"/>
      <c r="FEN186" s="2"/>
      <c r="FEO186" s="2"/>
      <c r="FEP186" s="2"/>
      <c r="FEQ186" s="2"/>
      <c r="FER186" s="2"/>
      <c r="FES186" s="2"/>
      <c r="FET186" s="2"/>
      <c r="FEU186" s="2"/>
      <c r="FEV186" s="2"/>
      <c r="FEW186" s="2"/>
      <c r="FEX186" s="2"/>
      <c r="FEY186" s="2"/>
      <c r="FEZ186" s="2"/>
      <c r="FFA186" s="2"/>
      <c r="FFB186" s="2"/>
      <c r="FFC186" s="2"/>
      <c r="FFD186" s="2"/>
      <c r="FFE186" s="2"/>
      <c r="FFF186" s="2"/>
      <c r="FFG186" s="2"/>
      <c r="FFH186" s="2"/>
      <c r="FFI186" s="2"/>
      <c r="FFJ186" s="2"/>
      <c r="FFK186" s="2"/>
      <c r="FFL186" s="2"/>
      <c r="FFM186" s="2"/>
      <c r="FFN186" s="2"/>
      <c r="FFO186" s="2"/>
      <c r="FFP186" s="2"/>
      <c r="FFQ186" s="2"/>
      <c r="FFR186" s="2"/>
      <c r="FFS186" s="2"/>
      <c r="FFT186" s="2"/>
      <c r="FFU186" s="2"/>
      <c r="FFV186" s="2"/>
      <c r="FFW186" s="2"/>
      <c r="FFX186" s="2"/>
      <c r="FFY186" s="2"/>
      <c r="FFZ186" s="2"/>
      <c r="FGA186" s="2"/>
      <c r="FGB186" s="2"/>
      <c r="FGC186" s="2"/>
      <c r="FGD186" s="2"/>
      <c r="FGE186" s="2"/>
      <c r="FGF186" s="2"/>
      <c r="FGG186" s="2"/>
      <c r="FGH186" s="2"/>
      <c r="FGI186" s="2"/>
      <c r="FGJ186" s="2"/>
      <c r="FGK186" s="2"/>
      <c r="FGL186" s="2"/>
      <c r="FGM186" s="2"/>
      <c r="FGN186" s="2"/>
      <c r="FGO186" s="2"/>
      <c r="FGP186" s="2"/>
      <c r="FGQ186" s="2"/>
      <c r="FGR186" s="2"/>
      <c r="FGS186" s="2"/>
      <c r="FGT186" s="2"/>
      <c r="FGU186" s="2"/>
      <c r="FGV186" s="2"/>
      <c r="FGW186" s="2"/>
      <c r="FGX186" s="2"/>
      <c r="FGY186" s="2"/>
      <c r="FGZ186" s="2"/>
      <c r="FHA186" s="2"/>
      <c r="FHB186" s="2"/>
      <c r="FHC186" s="2"/>
      <c r="FHD186" s="2"/>
      <c r="FHE186" s="2"/>
      <c r="FHF186" s="2"/>
      <c r="FHG186" s="2"/>
      <c r="FHH186" s="2"/>
      <c r="FHI186" s="2"/>
      <c r="FHJ186" s="2"/>
      <c r="FHK186" s="2"/>
      <c r="FHL186" s="2"/>
      <c r="FHM186" s="2"/>
      <c r="FHN186" s="2"/>
      <c r="FHO186" s="2"/>
      <c r="FHP186" s="2"/>
      <c r="FHQ186" s="2"/>
      <c r="FHR186" s="2"/>
      <c r="FHS186" s="2"/>
      <c r="FHT186" s="2"/>
      <c r="FHU186" s="2"/>
      <c r="FHV186" s="2"/>
      <c r="FHW186" s="2"/>
      <c r="FHX186" s="2"/>
      <c r="FHY186" s="2"/>
      <c r="FHZ186" s="2"/>
      <c r="FIA186" s="2"/>
      <c r="FIB186" s="2"/>
      <c r="FIC186" s="2"/>
      <c r="FID186" s="2"/>
      <c r="FIE186" s="2"/>
      <c r="FIF186" s="2"/>
      <c r="FIG186" s="2"/>
      <c r="FIH186" s="2"/>
      <c r="FII186" s="2"/>
      <c r="FIJ186" s="2"/>
      <c r="FIK186" s="2"/>
      <c r="FIL186" s="2"/>
      <c r="FIM186" s="2"/>
      <c r="FIN186" s="2"/>
      <c r="FIO186" s="2"/>
      <c r="FIP186" s="2"/>
      <c r="FIQ186" s="2"/>
      <c r="FIR186" s="2"/>
      <c r="FIS186" s="2"/>
      <c r="FIT186" s="2"/>
      <c r="FIU186" s="2"/>
      <c r="FIV186" s="2"/>
      <c r="FIW186" s="2"/>
      <c r="FIX186" s="2"/>
      <c r="FIY186" s="2"/>
      <c r="FIZ186" s="2"/>
      <c r="FJA186" s="2"/>
      <c r="FJB186" s="2"/>
      <c r="FJC186" s="2"/>
      <c r="FJD186" s="2"/>
      <c r="FJE186" s="2"/>
      <c r="FJF186" s="2"/>
      <c r="FJG186" s="2"/>
      <c r="FJH186" s="2"/>
      <c r="FJI186" s="2"/>
      <c r="FJJ186" s="2"/>
      <c r="FJK186" s="2"/>
      <c r="FJL186" s="2"/>
      <c r="FJM186" s="2"/>
      <c r="FJN186" s="2"/>
      <c r="FJO186" s="2"/>
      <c r="FJP186" s="2"/>
      <c r="FJQ186" s="2"/>
      <c r="FJR186" s="2"/>
      <c r="FJS186" s="2"/>
      <c r="FJT186" s="2"/>
      <c r="FJU186" s="2"/>
      <c r="FJV186" s="2"/>
      <c r="FJW186" s="2"/>
      <c r="FJX186" s="2"/>
      <c r="FJY186" s="2"/>
      <c r="FJZ186" s="2"/>
      <c r="FKA186" s="2"/>
      <c r="FKB186" s="2"/>
      <c r="FKC186" s="2"/>
      <c r="FKD186" s="2"/>
      <c r="FKE186" s="2"/>
      <c r="FKF186" s="2"/>
      <c r="FKG186" s="2"/>
      <c r="FKH186" s="2"/>
      <c r="FKI186" s="2"/>
      <c r="FKJ186" s="2"/>
      <c r="FKK186" s="2"/>
      <c r="FKL186" s="2"/>
      <c r="FKM186" s="2"/>
      <c r="FKN186" s="2"/>
      <c r="FKO186" s="2"/>
      <c r="FKP186" s="2"/>
      <c r="FKQ186" s="2"/>
      <c r="FKR186" s="2"/>
      <c r="FKS186" s="2"/>
      <c r="FKT186" s="2"/>
      <c r="FKU186" s="2"/>
      <c r="FKV186" s="2"/>
      <c r="FKW186" s="2"/>
      <c r="FKX186" s="2"/>
      <c r="FKY186" s="2"/>
      <c r="FKZ186" s="2"/>
      <c r="FLA186" s="2"/>
      <c r="FLB186" s="2"/>
      <c r="FLC186" s="2"/>
      <c r="FLD186" s="2"/>
      <c r="FLE186" s="2"/>
      <c r="FLF186" s="2"/>
      <c r="FLG186" s="2"/>
      <c r="FLH186" s="2"/>
      <c r="FLI186" s="2"/>
      <c r="FLJ186" s="2"/>
      <c r="FLK186" s="2"/>
      <c r="FLL186" s="2"/>
      <c r="FLM186" s="2"/>
      <c r="FLN186" s="2"/>
      <c r="FLO186" s="2"/>
      <c r="FLP186" s="2"/>
      <c r="FLQ186" s="2"/>
      <c r="FLR186" s="2"/>
      <c r="FLS186" s="2"/>
      <c r="FLT186" s="2"/>
      <c r="FLU186" s="2"/>
      <c r="FLV186" s="2"/>
      <c r="FLW186" s="2"/>
      <c r="FLX186" s="2"/>
      <c r="FLY186" s="2"/>
      <c r="FLZ186" s="2"/>
      <c r="FMA186" s="2"/>
      <c r="FMB186" s="2"/>
      <c r="FMC186" s="2"/>
      <c r="FMD186" s="2"/>
      <c r="FME186" s="2"/>
      <c r="FMF186" s="2"/>
      <c r="FMG186" s="2"/>
      <c r="FMH186" s="2"/>
      <c r="FMI186" s="2"/>
      <c r="FMJ186" s="2"/>
      <c r="FMK186" s="2"/>
      <c r="FML186" s="2"/>
      <c r="FMM186" s="2"/>
      <c r="FMN186" s="2"/>
      <c r="FMO186" s="2"/>
      <c r="FMP186" s="2"/>
      <c r="FMQ186" s="2"/>
      <c r="FMR186" s="2"/>
      <c r="FMS186" s="2"/>
      <c r="FMT186" s="2"/>
      <c r="FMU186" s="2"/>
      <c r="FMV186" s="2"/>
      <c r="FMW186" s="2"/>
      <c r="FMX186" s="2"/>
      <c r="FMY186" s="2"/>
      <c r="FMZ186" s="2"/>
      <c r="FNA186" s="2"/>
      <c r="FNB186" s="2"/>
      <c r="FNC186" s="2"/>
      <c r="FND186" s="2"/>
      <c r="FNE186" s="2"/>
      <c r="FNF186" s="2"/>
      <c r="FNG186" s="2"/>
      <c r="FNH186" s="2"/>
      <c r="FNI186" s="2"/>
      <c r="FNJ186" s="2"/>
      <c r="FNK186" s="2"/>
      <c r="FNL186" s="2"/>
      <c r="FNM186" s="2"/>
      <c r="FNN186" s="2"/>
      <c r="FNO186" s="2"/>
      <c r="FNP186" s="2"/>
      <c r="FNQ186" s="2"/>
      <c r="FNR186" s="2"/>
      <c r="FNS186" s="2"/>
      <c r="FNT186" s="2"/>
      <c r="FNU186" s="2"/>
      <c r="FNV186" s="2"/>
      <c r="FNW186" s="2"/>
      <c r="FNX186" s="2"/>
      <c r="FNY186" s="2"/>
      <c r="FNZ186" s="2"/>
      <c r="FOA186" s="2"/>
      <c r="FOB186" s="2"/>
      <c r="FOC186" s="2"/>
      <c r="FOD186" s="2"/>
      <c r="FOE186" s="2"/>
      <c r="FOF186" s="2"/>
      <c r="FOG186" s="2"/>
      <c r="FOH186" s="2"/>
      <c r="FOI186" s="2"/>
      <c r="FOJ186" s="2"/>
      <c r="FOK186" s="2"/>
      <c r="FOL186" s="2"/>
      <c r="FOM186" s="2"/>
      <c r="FON186" s="2"/>
      <c r="FOO186" s="2"/>
      <c r="FOP186" s="2"/>
      <c r="FOQ186" s="2"/>
      <c r="FOR186" s="2"/>
      <c r="FOS186" s="2"/>
      <c r="FOT186" s="2"/>
      <c r="FOU186" s="2"/>
      <c r="FOV186" s="2"/>
      <c r="FOW186" s="2"/>
      <c r="FOX186" s="2"/>
      <c r="FOY186" s="2"/>
      <c r="FOZ186" s="2"/>
      <c r="FPA186" s="2"/>
      <c r="FPB186" s="2"/>
      <c r="FPC186" s="2"/>
      <c r="FPD186" s="2"/>
      <c r="FPE186" s="2"/>
      <c r="FPF186" s="2"/>
      <c r="FPG186" s="2"/>
      <c r="FPH186" s="2"/>
      <c r="FPI186" s="2"/>
      <c r="FPJ186" s="2"/>
      <c r="FPK186" s="2"/>
      <c r="FPL186" s="2"/>
      <c r="FPM186" s="2"/>
      <c r="FPN186" s="2"/>
      <c r="FPO186" s="2"/>
      <c r="FPP186" s="2"/>
      <c r="FPQ186" s="2"/>
      <c r="FPR186" s="2"/>
      <c r="FPS186" s="2"/>
      <c r="FPT186" s="2"/>
      <c r="FPU186" s="2"/>
      <c r="FPV186" s="2"/>
      <c r="FPW186" s="2"/>
      <c r="FPX186" s="2"/>
      <c r="FPY186" s="2"/>
      <c r="FPZ186" s="2"/>
      <c r="FQA186" s="2"/>
      <c r="FQB186" s="2"/>
      <c r="FQC186" s="2"/>
      <c r="FQD186" s="2"/>
      <c r="FQE186" s="2"/>
      <c r="FQF186" s="2"/>
      <c r="FQG186" s="2"/>
      <c r="FQH186" s="2"/>
      <c r="FQI186" s="2"/>
      <c r="FQJ186" s="2"/>
      <c r="FQK186" s="2"/>
      <c r="FQL186" s="2"/>
      <c r="FQM186" s="2"/>
      <c r="FQN186" s="2"/>
      <c r="FQO186" s="2"/>
      <c r="FQP186" s="2"/>
      <c r="FQQ186" s="2"/>
      <c r="FQR186" s="2"/>
      <c r="FQS186" s="2"/>
      <c r="FQT186" s="2"/>
      <c r="FQU186" s="2"/>
      <c r="FQV186" s="2"/>
      <c r="FQW186" s="2"/>
      <c r="FQX186" s="2"/>
      <c r="FQY186" s="2"/>
      <c r="FQZ186" s="2"/>
      <c r="FRA186" s="2"/>
      <c r="FRB186" s="2"/>
      <c r="FRC186" s="2"/>
      <c r="FRD186" s="2"/>
      <c r="FRE186" s="2"/>
      <c r="FRF186" s="2"/>
      <c r="FRG186" s="2"/>
      <c r="FRH186" s="2"/>
      <c r="FRI186" s="2"/>
      <c r="FRJ186" s="2"/>
      <c r="FRK186" s="2"/>
      <c r="FRL186" s="2"/>
      <c r="FRM186" s="2"/>
      <c r="FRN186" s="2"/>
      <c r="FRO186" s="2"/>
      <c r="FRP186" s="2"/>
      <c r="FRQ186" s="2"/>
      <c r="FRR186" s="2"/>
      <c r="FRS186" s="2"/>
      <c r="FRT186" s="2"/>
      <c r="FRU186" s="2"/>
      <c r="FRV186" s="2"/>
      <c r="FRW186" s="2"/>
      <c r="FRX186" s="2"/>
      <c r="FRY186" s="2"/>
      <c r="FRZ186" s="2"/>
      <c r="FSA186" s="2"/>
      <c r="FSB186" s="2"/>
      <c r="FSC186" s="2"/>
      <c r="FSD186" s="2"/>
      <c r="FSE186" s="2"/>
      <c r="FSF186" s="2"/>
      <c r="FSG186" s="2"/>
      <c r="FSH186" s="2"/>
      <c r="FSI186" s="2"/>
      <c r="FSJ186" s="2"/>
      <c r="FSK186" s="2"/>
      <c r="FSL186" s="2"/>
      <c r="FSM186" s="2"/>
      <c r="FSN186" s="2"/>
      <c r="FSO186" s="2"/>
      <c r="FSP186" s="2"/>
      <c r="FSQ186" s="2"/>
      <c r="FSR186" s="2"/>
      <c r="FSS186" s="2"/>
      <c r="FST186" s="2"/>
      <c r="FSU186" s="2"/>
      <c r="FSV186" s="2"/>
      <c r="FSW186" s="2"/>
      <c r="FSX186" s="2"/>
      <c r="FSY186" s="2"/>
      <c r="FSZ186" s="2"/>
      <c r="FTA186" s="2"/>
      <c r="FTB186" s="2"/>
      <c r="FTC186" s="2"/>
      <c r="FTD186" s="2"/>
      <c r="FTE186" s="2"/>
      <c r="FTF186" s="2"/>
      <c r="FTG186" s="2"/>
      <c r="FTH186" s="2"/>
      <c r="FTI186" s="2"/>
      <c r="FTJ186" s="2"/>
      <c r="FTK186" s="2"/>
      <c r="FTL186" s="2"/>
      <c r="FTM186" s="2"/>
      <c r="FTN186" s="2"/>
      <c r="FTO186" s="2"/>
      <c r="FTP186" s="2"/>
      <c r="FTQ186" s="2"/>
      <c r="FTR186" s="2"/>
      <c r="FTS186" s="2"/>
      <c r="FTT186" s="2"/>
      <c r="FTU186" s="2"/>
      <c r="FTV186" s="2"/>
      <c r="FTW186" s="2"/>
      <c r="FTX186" s="2"/>
      <c r="FTY186" s="2"/>
      <c r="FTZ186" s="2"/>
      <c r="FUA186" s="2"/>
      <c r="FUB186" s="2"/>
      <c r="FUC186" s="2"/>
      <c r="FUD186" s="2"/>
      <c r="FUE186" s="2"/>
      <c r="FUF186" s="2"/>
      <c r="FUG186" s="2"/>
      <c r="FUH186" s="2"/>
      <c r="FUI186" s="2"/>
      <c r="FUJ186" s="2"/>
      <c r="FUK186" s="2"/>
      <c r="FUL186" s="2"/>
      <c r="FUM186" s="2"/>
      <c r="FUN186" s="2"/>
      <c r="FUO186" s="2"/>
      <c r="FUP186" s="2"/>
      <c r="FUQ186" s="2"/>
      <c r="FUR186" s="2"/>
      <c r="FUS186" s="2"/>
      <c r="FUT186" s="2"/>
      <c r="FUU186" s="2"/>
      <c r="FUV186" s="2"/>
      <c r="FUW186" s="2"/>
      <c r="FUX186" s="2"/>
      <c r="FUY186" s="2"/>
      <c r="FUZ186" s="2"/>
      <c r="FVA186" s="2"/>
      <c r="FVB186" s="2"/>
      <c r="FVC186" s="2"/>
      <c r="FVD186" s="2"/>
      <c r="FVE186" s="2"/>
      <c r="FVF186" s="2"/>
      <c r="FVG186" s="2"/>
      <c r="FVH186" s="2"/>
      <c r="FVI186" s="2"/>
      <c r="FVJ186" s="2"/>
      <c r="FVK186" s="2"/>
      <c r="FVL186" s="2"/>
      <c r="FVM186" s="2"/>
      <c r="FVN186" s="2"/>
      <c r="FVO186" s="2"/>
      <c r="FVP186" s="2"/>
      <c r="FVQ186" s="2"/>
      <c r="FVR186" s="2"/>
      <c r="FVS186" s="2"/>
      <c r="FVT186" s="2"/>
      <c r="FVU186" s="2"/>
      <c r="FVV186" s="2"/>
      <c r="FVW186" s="2"/>
      <c r="FVX186" s="2"/>
      <c r="FVY186" s="2"/>
      <c r="FVZ186" s="2"/>
      <c r="FWA186" s="2"/>
      <c r="FWB186" s="2"/>
      <c r="FWC186" s="2"/>
      <c r="FWD186" s="2"/>
      <c r="FWE186" s="2"/>
      <c r="FWF186" s="2"/>
      <c r="FWG186" s="2"/>
      <c r="FWH186" s="2"/>
      <c r="FWI186" s="2"/>
      <c r="FWJ186" s="2"/>
      <c r="FWK186" s="2"/>
      <c r="FWL186" s="2"/>
      <c r="FWM186" s="2"/>
      <c r="FWN186" s="2"/>
      <c r="FWO186" s="2"/>
      <c r="FWP186" s="2"/>
      <c r="FWQ186" s="2"/>
      <c r="FWR186" s="2"/>
      <c r="FWS186" s="2"/>
      <c r="FWT186" s="2"/>
      <c r="FWU186" s="2"/>
      <c r="FWV186" s="2"/>
      <c r="FWW186" s="2"/>
      <c r="FWX186" s="2"/>
      <c r="FWY186" s="2"/>
      <c r="FWZ186" s="2"/>
      <c r="FXA186" s="2"/>
      <c r="FXB186" s="2"/>
      <c r="FXC186" s="2"/>
      <c r="FXD186" s="2"/>
      <c r="FXE186" s="2"/>
      <c r="FXF186" s="2"/>
      <c r="FXG186" s="2"/>
      <c r="FXH186" s="2"/>
      <c r="FXI186" s="2"/>
      <c r="FXJ186" s="2"/>
      <c r="FXK186" s="2"/>
      <c r="FXL186" s="2"/>
      <c r="FXM186" s="2"/>
      <c r="FXN186" s="2"/>
      <c r="FXO186" s="2"/>
      <c r="FXP186" s="2"/>
      <c r="FXQ186" s="2"/>
      <c r="FXR186" s="2"/>
      <c r="FXS186" s="2"/>
      <c r="FXT186" s="2"/>
      <c r="FXU186" s="2"/>
      <c r="FXV186" s="2"/>
      <c r="FXW186" s="2"/>
      <c r="FXX186" s="2"/>
      <c r="FXY186" s="2"/>
      <c r="FXZ186" s="2"/>
      <c r="FYA186" s="2"/>
      <c r="FYB186" s="2"/>
      <c r="FYC186" s="2"/>
      <c r="FYD186" s="2"/>
      <c r="FYE186" s="2"/>
      <c r="FYF186" s="2"/>
      <c r="FYG186" s="2"/>
      <c r="FYH186" s="2"/>
      <c r="FYI186" s="2"/>
      <c r="FYJ186" s="2"/>
      <c r="FYK186" s="2"/>
      <c r="FYL186" s="2"/>
      <c r="FYM186" s="2"/>
      <c r="FYN186" s="2"/>
      <c r="FYO186" s="2"/>
      <c r="FYP186" s="2"/>
      <c r="FYQ186" s="2"/>
      <c r="FYR186" s="2"/>
      <c r="FYS186" s="2"/>
      <c r="FYT186" s="2"/>
      <c r="FYU186" s="2"/>
      <c r="FYV186" s="2"/>
      <c r="FYW186" s="2"/>
      <c r="FYX186" s="2"/>
      <c r="FYY186" s="2"/>
      <c r="FYZ186" s="2"/>
      <c r="FZA186" s="2"/>
      <c r="FZB186" s="2"/>
      <c r="FZC186" s="2"/>
      <c r="FZD186" s="2"/>
      <c r="FZE186" s="2"/>
      <c r="FZF186" s="2"/>
      <c r="FZG186" s="2"/>
      <c r="FZH186" s="2"/>
      <c r="FZI186" s="2"/>
      <c r="FZJ186" s="2"/>
      <c r="FZK186" s="2"/>
      <c r="FZL186" s="2"/>
      <c r="FZM186" s="2"/>
      <c r="FZN186" s="2"/>
      <c r="FZO186" s="2"/>
      <c r="FZP186" s="2"/>
      <c r="FZQ186" s="2"/>
      <c r="FZR186" s="2"/>
      <c r="FZS186" s="2"/>
      <c r="FZT186" s="2"/>
      <c r="FZU186" s="2"/>
      <c r="FZV186" s="2"/>
      <c r="FZW186" s="2"/>
      <c r="FZX186" s="2"/>
      <c r="FZY186" s="2"/>
      <c r="FZZ186" s="2"/>
      <c r="GAA186" s="2"/>
      <c r="GAB186" s="2"/>
      <c r="GAC186" s="2"/>
      <c r="GAD186" s="2"/>
      <c r="GAE186" s="2"/>
      <c r="GAF186" s="2"/>
      <c r="GAG186" s="2"/>
      <c r="GAH186" s="2"/>
      <c r="GAI186" s="2"/>
      <c r="GAJ186" s="2"/>
      <c r="GAK186" s="2"/>
      <c r="GAL186" s="2"/>
      <c r="GAM186" s="2"/>
      <c r="GAN186" s="2"/>
      <c r="GAO186" s="2"/>
      <c r="GAP186" s="2"/>
      <c r="GAQ186" s="2"/>
      <c r="GAR186" s="2"/>
      <c r="GAS186" s="2"/>
      <c r="GAT186" s="2"/>
      <c r="GAU186" s="2"/>
      <c r="GAV186" s="2"/>
      <c r="GAW186" s="2"/>
      <c r="GAX186" s="2"/>
      <c r="GAY186" s="2"/>
      <c r="GAZ186" s="2"/>
      <c r="GBA186" s="2"/>
      <c r="GBB186" s="2"/>
      <c r="GBC186" s="2"/>
      <c r="GBD186" s="2"/>
      <c r="GBE186" s="2"/>
      <c r="GBF186" s="2"/>
      <c r="GBG186" s="2"/>
      <c r="GBH186" s="2"/>
      <c r="GBI186" s="2"/>
      <c r="GBJ186" s="2"/>
      <c r="GBK186" s="2"/>
      <c r="GBL186" s="2"/>
      <c r="GBM186" s="2"/>
      <c r="GBN186" s="2"/>
      <c r="GBO186" s="2"/>
      <c r="GBP186" s="2"/>
      <c r="GBQ186" s="2"/>
      <c r="GBR186" s="2"/>
      <c r="GBS186" s="2"/>
      <c r="GBT186" s="2"/>
      <c r="GBU186" s="2"/>
      <c r="GBV186" s="2"/>
      <c r="GBW186" s="2"/>
      <c r="GBX186" s="2"/>
      <c r="GBY186" s="2"/>
      <c r="GBZ186" s="2"/>
      <c r="GCA186" s="2"/>
      <c r="GCB186" s="2"/>
      <c r="GCC186" s="2"/>
      <c r="GCD186" s="2"/>
      <c r="GCE186" s="2"/>
      <c r="GCF186" s="2"/>
      <c r="GCG186" s="2"/>
      <c r="GCH186" s="2"/>
      <c r="GCI186" s="2"/>
      <c r="GCJ186" s="2"/>
      <c r="GCK186" s="2"/>
      <c r="GCL186" s="2"/>
      <c r="GCM186" s="2"/>
      <c r="GCN186" s="2"/>
      <c r="GCO186" s="2"/>
      <c r="GCP186" s="2"/>
      <c r="GCQ186" s="2"/>
      <c r="GCR186" s="2"/>
      <c r="GCS186" s="2"/>
      <c r="GCT186" s="2"/>
      <c r="GCU186" s="2"/>
      <c r="GCV186" s="2"/>
      <c r="GCW186" s="2"/>
      <c r="GCX186" s="2"/>
      <c r="GCY186" s="2"/>
      <c r="GCZ186" s="2"/>
      <c r="GDA186" s="2"/>
      <c r="GDB186" s="2"/>
      <c r="GDC186" s="2"/>
      <c r="GDD186" s="2"/>
      <c r="GDE186" s="2"/>
      <c r="GDF186" s="2"/>
      <c r="GDG186" s="2"/>
      <c r="GDH186" s="2"/>
      <c r="GDI186" s="2"/>
      <c r="GDJ186" s="2"/>
      <c r="GDK186" s="2"/>
      <c r="GDL186" s="2"/>
      <c r="GDM186" s="2"/>
      <c r="GDN186" s="2"/>
      <c r="GDO186" s="2"/>
      <c r="GDP186" s="2"/>
      <c r="GDQ186" s="2"/>
      <c r="GDR186" s="2"/>
      <c r="GDS186" s="2"/>
      <c r="GDT186" s="2"/>
      <c r="GDU186" s="2"/>
      <c r="GDV186" s="2"/>
      <c r="GDW186" s="2"/>
      <c r="GDX186" s="2"/>
      <c r="GDY186" s="2"/>
      <c r="GDZ186" s="2"/>
      <c r="GEA186" s="2"/>
      <c r="GEB186" s="2"/>
      <c r="GEC186" s="2"/>
      <c r="GED186" s="2"/>
      <c r="GEE186" s="2"/>
      <c r="GEF186" s="2"/>
      <c r="GEG186" s="2"/>
      <c r="GEH186" s="2"/>
      <c r="GEI186" s="2"/>
      <c r="GEJ186" s="2"/>
      <c r="GEK186" s="2"/>
      <c r="GEL186" s="2"/>
      <c r="GEM186" s="2"/>
      <c r="GEN186" s="2"/>
      <c r="GEO186" s="2"/>
      <c r="GEP186" s="2"/>
      <c r="GEQ186" s="2"/>
      <c r="GER186" s="2"/>
      <c r="GES186" s="2"/>
      <c r="GET186" s="2"/>
      <c r="GEU186" s="2"/>
      <c r="GEV186" s="2"/>
      <c r="GEW186" s="2"/>
      <c r="GEX186" s="2"/>
      <c r="GEY186" s="2"/>
      <c r="GEZ186" s="2"/>
      <c r="GFA186" s="2"/>
      <c r="GFB186" s="2"/>
      <c r="GFC186" s="2"/>
      <c r="GFD186" s="2"/>
      <c r="GFE186" s="2"/>
      <c r="GFF186" s="2"/>
      <c r="GFG186" s="2"/>
      <c r="GFH186" s="2"/>
      <c r="GFI186" s="2"/>
      <c r="GFJ186" s="2"/>
      <c r="GFK186" s="2"/>
      <c r="GFL186" s="2"/>
      <c r="GFM186" s="2"/>
      <c r="GFN186" s="2"/>
      <c r="GFO186" s="2"/>
      <c r="GFP186" s="2"/>
      <c r="GFQ186" s="2"/>
      <c r="GFR186" s="2"/>
      <c r="GFS186" s="2"/>
      <c r="GFT186" s="2"/>
      <c r="GFU186" s="2"/>
      <c r="GFV186" s="2"/>
      <c r="GFW186" s="2"/>
      <c r="GFX186" s="2"/>
      <c r="GFY186" s="2"/>
      <c r="GFZ186" s="2"/>
      <c r="GGA186" s="2"/>
      <c r="GGB186" s="2"/>
      <c r="GGC186" s="2"/>
      <c r="GGD186" s="2"/>
      <c r="GGE186" s="2"/>
      <c r="GGF186" s="2"/>
      <c r="GGG186" s="2"/>
      <c r="GGH186" s="2"/>
      <c r="GGI186" s="2"/>
      <c r="GGJ186" s="2"/>
      <c r="GGK186" s="2"/>
      <c r="GGL186" s="2"/>
      <c r="GGM186" s="2"/>
      <c r="GGN186" s="2"/>
      <c r="GGO186" s="2"/>
      <c r="GGP186" s="2"/>
      <c r="GGQ186" s="2"/>
      <c r="GGR186" s="2"/>
      <c r="GGS186" s="2"/>
      <c r="GGT186" s="2"/>
      <c r="GGU186" s="2"/>
      <c r="GGV186" s="2"/>
      <c r="GGW186" s="2"/>
      <c r="GGX186" s="2"/>
      <c r="GGY186" s="2"/>
      <c r="GGZ186" s="2"/>
      <c r="GHA186" s="2"/>
      <c r="GHB186" s="2"/>
      <c r="GHC186" s="2"/>
      <c r="GHD186" s="2"/>
      <c r="GHE186" s="2"/>
      <c r="GHF186" s="2"/>
      <c r="GHG186" s="2"/>
      <c r="GHH186" s="2"/>
      <c r="GHI186" s="2"/>
      <c r="GHJ186" s="2"/>
      <c r="GHK186" s="2"/>
      <c r="GHL186" s="2"/>
      <c r="GHM186" s="2"/>
      <c r="GHN186" s="2"/>
      <c r="GHO186" s="2"/>
      <c r="GHP186" s="2"/>
      <c r="GHQ186" s="2"/>
      <c r="GHR186" s="2"/>
      <c r="GHS186" s="2"/>
      <c r="GHT186" s="2"/>
      <c r="GHU186" s="2"/>
      <c r="GHV186" s="2"/>
      <c r="GHW186" s="2"/>
      <c r="GHX186" s="2"/>
      <c r="GHY186" s="2"/>
      <c r="GHZ186" s="2"/>
      <c r="GIA186" s="2"/>
      <c r="GIB186" s="2"/>
      <c r="GIC186" s="2"/>
      <c r="GID186" s="2"/>
      <c r="GIE186" s="2"/>
      <c r="GIF186" s="2"/>
      <c r="GIG186" s="2"/>
      <c r="GIH186" s="2"/>
      <c r="GII186" s="2"/>
      <c r="GIJ186" s="2"/>
      <c r="GIK186" s="2"/>
      <c r="GIL186" s="2"/>
      <c r="GIM186" s="2"/>
      <c r="GIN186" s="2"/>
      <c r="GIO186" s="2"/>
      <c r="GIP186" s="2"/>
      <c r="GIQ186" s="2"/>
      <c r="GIR186" s="2"/>
      <c r="GIS186" s="2"/>
      <c r="GIT186" s="2"/>
      <c r="GIU186" s="2"/>
      <c r="GIV186" s="2"/>
      <c r="GIW186" s="2"/>
      <c r="GIX186" s="2"/>
      <c r="GIY186" s="2"/>
      <c r="GIZ186" s="2"/>
      <c r="GJA186" s="2"/>
      <c r="GJB186" s="2"/>
      <c r="GJC186" s="2"/>
      <c r="GJD186" s="2"/>
      <c r="GJE186" s="2"/>
      <c r="GJF186" s="2"/>
      <c r="GJG186" s="2"/>
      <c r="GJH186" s="2"/>
      <c r="GJI186" s="2"/>
      <c r="GJJ186" s="2"/>
      <c r="GJK186" s="2"/>
      <c r="GJL186" s="2"/>
      <c r="GJM186" s="2"/>
      <c r="GJN186" s="2"/>
      <c r="GJO186" s="2"/>
      <c r="GJP186" s="2"/>
      <c r="GJQ186" s="2"/>
      <c r="GJR186" s="2"/>
      <c r="GJS186" s="2"/>
      <c r="GJT186" s="2"/>
      <c r="GJU186" s="2"/>
      <c r="GJV186" s="2"/>
      <c r="GJW186" s="2"/>
      <c r="GJX186" s="2"/>
      <c r="GJY186" s="2"/>
      <c r="GJZ186" s="2"/>
      <c r="GKA186" s="2"/>
      <c r="GKB186" s="2"/>
      <c r="GKC186" s="2"/>
      <c r="GKD186" s="2"/>
      <c r="GKE186" s="2"/>
      <c r="GKF186" s="2"/>
      <c r="GKG186" s="2"/>
      <c r="GKH186" s="2"/>
      <c r="GKI186" s="2"/>
      <c r="GKJ186" s="2"/>
      <c r="GKK186" s="2"/>
      <c r="GKL186" s="2"/>
      <c r="GKM186" s="2"/>
      <c r="GKN186" s="2"/>
      <c r="GKO186" s="2"/>
      <c r="GKP186" s="2"/>
      <c r="GKQ186" s="2"/>
      <c r="GKR186" s="2"/>
      <c r="GKS186" s="2"/>
      <c r="GKT186" s="2"/>
      <c r="GKU186" s="2"/>
      <c r="GKV186" s="2"/>
      <c r="GKW186" s="2"/>
      <c r="GKX186" s="2"/>
      <c r="GKY186" s="2"/>
      <c r="GKZ186" s="2"/>
      <c r="GLA186" s="2"/>
      <c r="GLB186" s="2"/>
      <c r="GLC186" s="2"/>
      <c r="GLD186" s="2"/>
      <c r="GLE186" s="2"/>
      <c r="GLF186" s="2"/>
      <c r="GLG186" s="2"/>
      <c r="GLH186" s="2"/>
      <c r="GLI186" s="2"/>
      <c r="GLJ186" s="2"/>
      <c r="GLK186" s="2"/>
      <c r="GLL186" s="2"/>
      <c r="GLM186" s="2"/>
      <c r="GLN186" s="2"/>
      <c r="GLO186" s="2"/>
      <c r="GLP186" s="2"/>
      <c r="GLQ186" s="2"/>
      <c r="GLR186" s="2"/>
      <c r="GLS186" s="2"/>
      <c r="GLT186" s="2"/>
      <c r="GLU186" s="2"/>
      <c r="GLV186" s="2"/>
      <c r="GLW186" s="2"/>
      <c r="GLX186" s="2"/>
      <c r="GLY186" s="2"/>
      <c r="GLZ186" s="2"/>
      <c r="GMA186" s="2"/>
      <c r="GMB186" s="2"/>
      <c r="GMC186" s="2"/>
      <c r="GMD186" s="2"/>
      <c r="GME186" s="2"/>
      <c r="GMF186" s="2"/>
      <c r="GMG186" s="2"/>
      <c r="GMH186" s="2"/>
      <c r="GMI186" s="2"/>
      <c r="GMJ186" s="2"/>
      <c r="GMK186" s="2"/>
      <c r="GML186" s="2"/>
      <c r="GMM186" s="2"/>
      <c r="GMN186" s="2"/>
      <c r="GMO186" s="2"/>
      <c r="GMP186" s="2"/>
      <c r="GMQ186" s="2"/>
      <c r="GMR186" s="2"/>
      <c r="GMS186" s="2"/>
      <c r="GMT186" s="2"/>
      <c r="GMU186" s="2"/>
      <c r="GMV186" s="2"/>
      <c r="GMW186" s="2"/>
      <c r="GMX186" s="2"/>
      <c r="GMY186" s="2"/>
      <c r="GMZ186" s="2"/>
      <c r="GNA186" s="2"/>
      <c r="GNB186" s="2"/>
      <c r="GNC186" s="2"/>
      <c r="GND186" s="2"/>
      <c r="GNE186" s="2"/>
      <c r="GNF186" s="2"/>
      <c r="GNG186" s="2"/>
      <c r="GNH186" s="2"/>
      <c r="GNI186" s="2"/>
      <c r="GNJ186" s="2"/>
      <c r="GNK186" s="2"/>
      <c r="GNL186" s="2"/>
      <c r="GNM186" s="2"/>
      <c r="GNN186" s="2"/>
      <c r="GNO186" s="2"/>
      <c r="GNP186" s="2"/>
      <c r="GNQ186" s="2"/>
      <c r="GNR186" s="2"/>
      <c r="GNS186" s="2"/>
      <c r="GNT186" s="2"/>
      <c r="GNU186" s="2"/>
      <c r="GNV186" s="2"/>
      <c r="GNW186" s="2"/>
      <c r="GNX186" s="2"/>
      <c r="GNY186" s="2"/>
      <c r="GNZ186" s="2"/>
      <c r="GOA186" s="2"/>
      <c r="GOB186" s="2"/>
      <c r="GOC186" s="2"/>
      <c r="GOD186" s="2"/>
      <c r="GOE186" s="2"/>
      <c r="GOF186" s="2"/>
      <c r="GOG186" s="2"/>
      <c r="GOH186" s="2"/>
      <c r="GOI186" s="2"/>
      <c r="GOJ186" s="2"/>
      <c r="GOK186" s="2"/>
      <c r="GOL186" s="2"/>
      <c r="GOM186" s="2"/>
      <c r="GON186" s="2"/>
      <c r="GOO186" s="2"/>
      <c r="GOP186" s="2"/>
      <c r="GOQ186" s="2"/>
      <c r="GOR186" s="2"/>
      <c r="GOS186" s="2"/>
      <c r="GOT186" s="2"/>
      <c r="GOU186" s="2"/>
      <c r="GOV186" s="2"/>
      <c r="GOW186" s="2"/>
      <c r="GOX186" s="2"/>
      <c r="GOY186" s="2"/>
      <c r="GOZ186" s="2"/>
      <c r="GPA186" s="2"/>
      <c r="GPB186" s="2"/>
      <c r="GPC186" s="2"/>
      <c r="GPD186" s="2"/>
      <c r="GPE186" s="2"/>
      <c r="GPF186" s="2"/>
      <c r="GPG186" s="2"/>
      <c r="GPH186" s="2"/>
      <c r="GPI186" s="2"/>
      <c r="GPJ186" s="2"/>
      <c r="GPK186" s="2"/>
      <c r="GPL186" s="2"/>
      <c r="GPM186" s="2"/>
      <c r="GPN186" s="2"/>
      <c r="GPO186" s="2"/>
      <c r="GPP186" s="2"/>
      <c r="GPQ186" s="2"/>
      <c r="GPR186" s="2"/>
      <c r="GPS186" s="2"/>
      <c r="GPT186" s="2"/>
      <c r="GPU186" s="2"/>
      <c r="GPV186" s="2"/>
      <c r="GPW186" s="2"/>
      <c r="GPX186" s="2"/>
      <c r="GPY186" s="2"/>
      <c r="GPZ186" s="2"/>
      <c r="GQA186" s="2"/>
      <c r="GQB186" s="2"/>
      <c r="GQC186" s="2"/>
      <c r="GQD186" s="2"/>
      <c r="GQE186" s="2"/>
      <c r="GQF186" s="2"/>
      <c r="GQG186" s="2"/>
      <c r="GQH186" s="2"/>
      <c r="GQI186" s="2"/>
      <c r="GQJ186" s="2"/>
      <c r="GQK186" s="2"/>
      <c r="GQL186" s="2"/>
      <c r="GQM186" s="2"/>
      <c r="GQN186" s="2"/>
      <c r="GQO186" s="2"/>
      <c r="GQP186" s="2"/>
      <c r="GQQ186" s="2"/>
      <c r="GQR186" s="2"/>
      <c r="GQS186" s="2"/>
      <c r="GQT186" s="2"/>
      <c r="GQU186" s="2"/>
      <c r="GQV186" s="2"/>
      <c r="GQW186" s="2"/>
      <c r="GQX186" s="2"/>
      <c r="GQY186" s="2"/>
      <c r="GQZ186" s="2"/>
      <c r="GRA186" s="2"/>
      <c r="GRB186" s="2"/>
      <c r="GRC186" s="2"/>
      <c r="GRD186" s="2"/>
      <c r="GRE186" s="2"/>
      <c r="GRF186" s="2"/>
      <c r="GRG186" s="2"/>
      <c r="GRH186" s="2"/>
      <c r="GRI186" s="2"/>
      <c r="GRJ186" s="2"/>
      <c r="GRK186" s="2"/>
      <c r="GRL186" s="2"/>
      <c r="GRM186" s="2"/>
      <c r="GRN186" s="2"/>
      <c r="GRO186" s="2"/>
      <c r="GRP186" s="2"/>
      <c r="GRQ186" s="2"/>
      <c r="GRR186" s="2"/>
      <c r="GRS186" s="2"/>
      <c r="GRT186" s="2"/>
      <c r="GRU186" s="2"/>
      <c r="GRV186" s="2"/>
      <c r="GRW186" s="2"/>
      <c r="GRX186" s="2"/>
      <c r="GRY186" s="2"/>
      <c r="GRZ186" s="2"/>
      <c r="GSA186" s="2"/>
      <c r="GSB186" s="2"/>
      <c r="GSC186" s="2"/>
      <c r="GSD186" s="2"/>
      <c r="GSE186" s="2"/>
      <c r="GSF186" s="2"/>
      <c r="GSG186" s="2"/>
      <c r="GSH186" s="2"/>
      <c r="GSI186" s="2"/>
      <c r="GSJ186" s="2"/>
      <c r="GSK186" s="2"/>
      <c r="GSL186" s="2"/>
      <c r="GSM186" s="2"/>
      <c r="GSN186" s="2"/>
      <c r="GSO186" s="2"/>
      <c r="GSP186" s="2"/>
      <c r="GSQ186" s="2"/>
      <c r="GSR186" s="2"/>
      <c r="GSS186" s="2"/>
      <c r="GST186" s="2"/>
      <c r="GSU186" s="2"/>
      <c r="GSV186" s="2"/>
      <c r="GSW186" s="2"/>
      <c r="GSX186" s="2"/>
      <c r="GSY186" s="2"/>
      <c r="GSZ186" s="2"/>
      <c r="GTA186" s="2"/>
      <c r="GTB186" s="2"/>
      <c r="GTC186" s="2"/>
      <c r="GTD186" s="2"/>
      <c r="GTE186" s="2"/>
      <c r="GTF186" s="2"/>
      <c r="GTG186" s="2"/>
      <c r="GTH186" s="2"/>
      <c r="GTI186" s="2"/>
      <c r="GTJ186" s="2"/>
      <c r="GTK186" s="2"/>
      <c r="GTL186" s="2"/>
      <c r="GTM186" s="2"/>
      <c r="GTN186" s="2"/>
      <c r="GTO186" s="2"/>
      <c r="GTP186" s="2"/>
      <c r="GTQ186" s="2"/>
      <c r="GTR186" s="2"/>
      <c r="GTS186" s="2"/>
      <c r="GTT186" s="2"/>
      <c r="GTU186" s="2"/>
      <c r="GTV186" s="2"/>
      <c r="GTW186" s="2"/>
      <c r="GTX186" s="2"/>
      <c r="GTY186" s="2"/>
      <c r="GTZ186" s="2"/>
      <c r="GUA186" s="2"/>
      <c r="GUB186" s="2"/>
      <c r="GUC186" s="2"/>
      <c r="GUD186" s="2"/>
      <c r="GUE186" s="2"/>
      <c r="GUF186" s="2"/>
      <c r="GUG186" s="2"/>
      <c r="GUH186" s="2"/>
      <c r="GUI186" s="2"/>
      <c r="GUJ186" s="2"/>
      <c r="GUK186" s="2"/>
      <c r="GUL186" s="2"/>
      <c r="GUM186" s="2"/>
      <c r="GUN186" s="2"/>
      <c r="GUO186" s="2"/>
      <c r="GUP186" s="2"/>
      <c r="GUQ186" s="2"/>
      <c r="GUR186" s="2"/>
      <c r="GUS186" s="2"/>
      <c r="GUT186" s="2"/>
      <c r="GUU186" s="2"/>
      <c r="GUV186" s="2"/>
      <c r="GUW186" s="2"/>
      <c r="GUX186" s="2"/>
      <c r="GUY186" s="2"/>
      <c r="GUZ186" s="2"/>
      <c r="GVA186" s="2"/>
      <c r="GVB186" s="2"/>
      <c r="GVC186" s="2"/>
      <c r="GVD186" s="2"/>
      <c r="GVE186" s="2"/>
      <c r="GVF186" s="2"/>
      <c r="GVG186" s="2"/>
      <c r="GVH186" s="2"/>
      <c r="GVI186" s="2"/>
      <c r="GVJ186" s="2"/>
      <c r="GVK186" s="2"/>
      <c r="GVL186" s="2"/>
      <c r="GVM186" s="2"/>
      <c r="GVN186" s="2"/>
      <c r="GVO186" s="2"/>
      <c r="GVP186" s="2"/>
      <c r="GVQ186" s="2"/>
      <c r="GVR186" s="2"/>
      <c r="GVS186" s="2"/>
      <c r="GVT186" s="2"/>
      <c r="GVU186" s="2"/>
      <c r="GVV186" s="2"/>
      <c r="GVW186" s="2"/>
      <c r="GVX186" s="2"/>
      <c r="GVY186" s="2"/>
      <c r="GVZ186" s="2"/>
      <c r="GWA186" s="2"/>
      <c r="GWB186" s="2"/>
      <c r="GWC186" s="2"/>
      <c r="GWD186" s="2"/>
      <c r="GWE186" s="2"/>
      <c r="GWF186" s="2"/>
      <c r="GWG186" s="2"/>
      <c r="GWH186" s="2"/>
      <c r="GWI186" s="2"/>
      <c r="GWJ186" s="2"/>
      <c r="GWK186" s="2"/>
      <c r="GWL186" s="2"/>
      <c r="GWM186" s="2"/>
      <c r="GWN186" s="2"/>
      <c r="GWO186" s="2"/>
      <c r="GWP186" s="2"/>
      <c r="GWQ186" s="2"/>
      <c r="GWR186" s="2"/>
      <c r="GWS186" s="2"/>
      <c r="GWT186" s="2"/>
      <c r="GWU186" s="2"/>
      <c r="GWV186" s="2"/>
      <c r="GWW186" s="2"/>
      <c r="GWX186" s="2"/>
      <c r="GWY186" s="2"/>
      <c r="GWZ186" s="2"/>
      <c r="GXA186" s="2"/>
      <c r="GXB186" s="2"/>
      <c r="GXC186" s="2"/>
      <c r="GXD186" s="2"/>
      <c r="GXE186" s="2"/>
      <c r="GXF186" s="2"/>
      <c r="GXG186" s="2"/>
      <c r="GXH186" s="2"/>
      <c r="GXI186" s="2"/>
      <c r="GXJ186" s="2"/>
      <c r="GXK186" s="2"/>
      <c r="GXL186" s="2"/>
      <c r="GXM186" s="2"/>
      <c r="GXN186" s="2"/>
      <c r="GXO186" s="2"/>
      <c r="GXP186" s="2"/>
      <c r="GXQ186" s="2"/>
      <c r="GXR186" s="2"/>
      <c r="GXS186" s="2"/>
      <c r="GXT186" s="2"/>
      <c r="GXU186" s="2"/>
      <c r="GXV186" s="2"/>
      <c r="GXW186" s="2"/>
      <c r="GXX186" s="2"/>
      <c r="GXY186" s="2"/>
      <c r="GXZ186" s="2"/>
      <c r="GYA186" s="2"/>
      <c r="GYB186" s="2"/>
      <c r="GYC186" s="2"/>
      <c r="GYD186" s="2"/>
      <c r="GYE186" s="2"/>
      <c r="GYF186" s="2"/>
      <c r="GYG186" s="2"/>
      <c r="GYH186" s="2"/>
      <c r="GYI186" s="2"/>
      <c r="GYJ186" s="2"/>
      <c r="GYK186" s="2"/>
      <c r="GYL186" s="2"/>
      <c r="GYM186" s="2"/>
      <c r="GYN186" s="2"/>
      <c r="GYO186" s="2"/>
      <c r="GYP186" s="2"/>
      <c r="GYQ186" s="2"/>
      <c r="GYR186" s="2"/>
      <c r="GYS186" s="2"/>
      <c r="GYT186" s="2"/>
      <c r="GYU186" s="2"/>
      <c r="GYV186" s="2"/>
      <c r="GYW186" s="2"/>
      <c r="GYX186" s="2"/>
      <c r="GYY186" s="2"/>
      <c r="GYZ186" s="2"/>
      <c r="GZA186" s="2"/>
      <c r="GZB186" s="2"/>
      <c r="GZC186" s="2"/>
      <c r="GZD186" s="2"/>
      <c r="GZE186" s="2"/>
      <c r="GZF186" s="2"/>
      <c r="GZG186" s="2"/>
      <c r="GZH186" s="2"/>
      <c r="GZI186" s="2"/>
      <c r="GZJ186" s="2"/>
      <c r="GZK186" s="2"/>
      <c r="GZL186" s="2"/>
      <c r="GZM186" s="2"/>
      <c r="GZN186" s="2"/>
      <c r="GZO186" s="2"/>
      <c r="GZP186" s="2"/>
      <c r="GZQ186" s="2"/>
      <c r="GZR186" s="2"/>
      <c r="GZS186" s="2"/>
      <c r="GZT186" s="2"/>
      <c r="GZU186" s="2"/>
      <c r="GZV186" s="2"/>
      <c r="GZW186" s="2"/>
      <c r="GZX186" s="2"/>
      <c r="GZY186" s="2"/>
      <c r="GZZ186" s="2"/>
      <c r="HAA186" s="2"/>
      <c r="HAB186" s="2"/>
      <c r="HAC186" s="2"/>
      <c r="HAD186" s="2"/>
      <c r="HAE186" s="2"/>
      <c r="HAF186" s="2"/>
      <c r="HAG186" s="2"/>
      <c r="HAH186" s="2"/>
      <c r="HAI186" s="2"/>
      <c r="HAJ186" s="2"/>
      <c r="HAK186" s="2"/>
      <c r="HAL186" s="2"/>
      <c r="HAM186" s="2"/>
      <c r="HAN186" s="2"/>
      <c r="HAO186" s="2"/>
      <c r="HAP186" s="2"/>
      <c r="HAQ186" s="2"/>
      <c r="HAR186" s="2"/>
      <c r="HAS186" s="2"/>
      <c r="HAT186" s="2"/>
      <c r="HAU186" s="2"/>
      <c r="HAV186" s="2"/>
      <c r="HAW186" s="2"/>
      <c r="HAX186" s="2"/>
      <c r="HAY186" s="2"/>
      <c r="HAZ186" s="2"/>
      <c r="HBA186" s="2"/>
      <c r="HBB186" s="2"/>
      <c r="HBC186" s="2"/>
      <c r="HBD186" s="2"/>
      <c r="HBE186" s="2"/>
      <c r="HBF186" s="2"/>
      <c r="HBG186" s="2"/>
      <c r="HBH186" s="2"/>
      <c r="HBI186" s="2"/>
      <c r="HBJ186" s="2"/>
      <c r="HBK186" s="2"/>
      <c r="HBL186" s="2"/>
      <c r="HBM186" s="2"/>
      <c r="HBN186" s="2"/>
      <c r="HBO186" s="2"/>
      <c r="HBP186" s="2"/>
      <c r="HBQ186" s="2"/>
      <c r="HBR186" s="2"/>
      <c r="HBS186" s="2"/>
      <c r="HBT186" s="2"/>
      <c r="HBU186" s="2"/>
      <c r="HBV186" s="2"/>
      <c r="HBW186" s="2"/>
      <c r="HBX186" s="2"/>
      <c r="HBY186" s="2"/>
      <c r="HBZ186" s="2"/>
      <c r="HCA186" s="2"/>
      <c r="HCB186" s="2"/>
      <c r="HCC186" s="2"/>
      <c r="HCD186" s="2"/>
      <c r="HCE186" s="2"/>
      <c r="HCF186" s="2"/>
      <c r="HCG186" s="2"/>
      <c r="HCH186" s="2"/>
      <c r="HCI186" s="2"/>
      <c r="HCJ186" s="2"/>
      <c r="HCK186" s="2"/>
      <c r="HCL186" s="2"/>
      <c r="HCM186" s="2"/>
      <c r="HCN186" s="2"/>
      <c r="HCO186" s="2"/>
      <c r="HCP186" s="2"/>
      <c r="HCQ186" s="2"/>
      <c r="HCR186" s="2"/>
      <c r="HCS186" s="2"/>
      <c r="HCT186" s="2"/>
      <c r="HCU186" s="2"/>
      <c r="HCV186" s="2"/>
      <c r="HCW186" s="2"/>
      <c r="HCX186" s="2"/>
      <c r="HCY186" s="2"/>
      <c r="HCZ186" s="2"/>
      <c r="HDA186" s="2"/>
      <c r="HDB186" s="2"/>
      <c r="HDC186" s="2"/>
      <c r="HDD186" s="2"/>
      <c r="HDE186" s="2"/>
      <c r="HDF186" s="2"/>
      <c r="HDG186" s="2"/>
      <c r="HDH186" s="2"/>
      <c r="HDI186" s="2"/>
      <c r="HDJ186" s="2"/>
      <c r="HDK186" s="2"/>
      <c r="HDL186" s="2"/>
      <c r="HDM186" s="2"/>
      <c r="HDN186" s="2"/>
      <c r="HDO186" s="2"/>
      <c r="HDP186" s="2"/>
      <c r="HDQ186" s="2"/>
      <c r="HDR186" s="2"/>
      <c r="HDS186" s="2"/>
      <c r="HDT186" s="2"/>
      <c r="HDU186" s="2"/>
      <c r="HDV186" s="2"/>
      <c r="HDW186" s="2"/>
      <c r="HDX186" s="2"/>
      <c r="HDY186" s="2"/>
      <c r="HDZ186" s="2"/>
      <c r="HEA186" s="2"/>
      <c r="HEB186" s="2"/>
      <c r="HEC186" s="2"/>
      <c r="HED186" s="2"/>
      <c r="HEE186" s="2"/>
      <c r="HEF186" s="2"/>
      <c r="HEG186" s="2"/>
      <c r="HEH186" s="2"/>
      <c r="HEI186" s="2"/>
      <c r="HEJ186" s="2"/>
      <c r="HEK186" s="2"/>
      <c r="HEL186" s="2"/>
      <c r="HEM186" s="2"/>
      <c r="HEN186" s="2"/>
      <c r="HEO186" s="2"/>
      <c r="HEP186" s="2"/>
      <c r="HEQ186" s="2"/>
      <c r="HER186" s="2"/>
      <c r="HES186" s="2"/>
      <c r="HET186" s="2"/>
      <c r="HEU186" s="2"/>
      <c r="HEV186" s="2"/>
      <c r="HEW186" s="2"/>
      <c r="HEX186" s="2"/>
      <c r="HEY186" s="2"/>
      <c r="HEZ186" s="2"/>
      <c r="HFA186" s="2"/>
      <c r="HFB186" s="2"/>
      <c r="HFC186" s="2"/>
      <c r="HFD186" s="2"/>
      <c r="HFE186" s="2"/>
      <c r="HFF186" s="2"/>
      <c r="HFG186" s="2"/>
      <c r="HFH186" s="2"/>
      <c r="HFI186" s="2"/>
      <c r="HFJ186" s="2"/>
      <c r="HFK186" s="2"/>
      <c r="HFL186" s="2"/>
      <c r="HFM186" s="2"/>
      <c r="HFN186" s="2"/>
      <c r="HFO186" s="2"/>
      <c r="HFP186" s="2"/>
      <c r="HFQ186" s="2"/>
      <c r="HFR186" s="2"/>
      <c r="HFS186" s="2"/>
      <c r="HFT186" s="2"/>
      <c r="HFU186" s="2"/>
      <c r="HFV186" s="2"/>
      <c r="HFW186" s="2"/>
      <c r="HFX186" s="2"/>
      <c r="HFY186" s="2"/>
      <c r="HFZ186" s="2"/>
      <c r="HGA186" s="2"/>
      <c r="HGB186" s="2"/>
      <c r="HGC186" s="2"/>
      <c r="HGD186" s="2"/>
      <c r="HGE186" s="2"/>
      <c r="HGF186" s="2"/>
      <c r="HGG186" s="2"/>
      <c r="HGH186" s="2"/>
      <c r="HGI186" s="2"/>
      <c r="HGJ186" s="2"/>
      <c r="HGK186" s="2"/>
      <c r="HGL186" s="2"/>
      <c r="HGM186" s="2"/>
      <c r="HGN186" s="2"/>
      <c r="HGO186" s="2"/>
      <c r="HGP186" s="2"/>
      <c r="HGQ186" s="2"/>
      <c r="HGR186" s="2"/>
      <c r="HGS186" s="2"/>
      <c r="HGT186" s="2"/>
      <c r="HGU186" s="2"/>
      <c r="HGV186" s="2"/>
      <c r="HGW186" s="2"/>
      <c r="HGX186" s="2"/>
      <c r="HGY186" s="2"/>
      <c r="HGZ186" s="2"/>
      <c r="HHA186" s="2"/>
      <c r="HHB186" s="2"/>
      <c r="HHC186" s="2"/>
      <c r="HHD186" s="2"/>
      <c r="HHE186" s="2"/>
      <c r="HHF186" s="2"/>
      <c r="HHG186" s="2"/>
      <c r="HHH186" s="2"/>
      <c r="HHI186" s="2"/>
      <c r="HHJ186" s="2"/>
      <c r="HHK186" s="2"/>
      <c r="HHL186" s="2"/>
      <c r="HHM186" s="2"/>
      <c r="HHN186" s="2"/>
      <c r="HHO186" s="2"/>
      <c r="HHP186" s="2"/>
      <c r="HHQ186" s="2"/>
      <c r="HHR186" s="2"/>
      <c r="HHS186" s="2"/>
      <c r="HHT186" s="2"/>
      <c r="HHU186" s="2"/>
      <c r="HHV186" s="2"/>
      <c r="HHW186" s="2"/>
      <c r="HHX186" s="2"/>
      <c r="HHY186" s="2"/>
      <c r="HHZ186" s="2"/>
      <c r="HIA186" s="2"/>
      <c r="HIB186" s="2"/>
      <c r="HIC186" s="2"/>
      <c r="HID186" s="2"/>
      <c r="HIE186" s="2"/>
      <c r="HIF186" s="2"/>
      <c r="HIG186" s="2"/>
      <c r="HIH186" s="2"/>
      <c r="HII186" s="2"/>
      <c r="HIJ186" s="2"/>
      <c r="HIK186" s="2"/>
      <c r="HIL186" s="2"/>
      <c r="HIM186" s="2"/>
      <c r="HIN186" s="2"/>
      <c r="HIO186" s="2"/>
      <c r="HIP186" s="2"/>
      <c r="HIQ186" s="2"/>
      <c r="HIR186" s="2"/>
      <c r="HIS186" s="2"/>
      <c r="HIT186" s="2"/>
      <c r="HIU186" s="2"/>
      <c r="HIV186" s="2"/>
      <c r="HIW186" s="2"/>
      <c r="HIX186" s="2"/>
      <c r="HIY186" s="2"/>
      <c r="HIZ186" s="2"/>
      <c r="HJA186" s="2"/>
      <c r="HJB186" s="2"/>
      <c r="HJC186" s="2"/>
      <c r="HJD186" s="2"/>
      <c r="HJE186" s="2"/>
      <c r="HJF186" s="2"/>
      <c r="HJG186" s="2"/>
      <c r="HJH186" s="2"/>
      <c r="HJI186" s="2"/>
      <c r="HJJ186" s="2"/>
      <c r="HJK186" s="2"/>
      <c r="HJL186" s="2"/>
      <c r="HJM186" s="2"/>
      <c r="HJN186" s="2"/>
      <c r="HJO186" s="2"/>
      <c r="HJP186" s="2"/>
      <c r="HJQ186" s="2"/>
      <c r="HJR186" s="2"/>
      <c r="HJS186" s="2"/>
      <c r="HJT186" s="2"/>
      <c r="HJU186" s="2"/>
      <c r="HJV186" s="2"/>
      <c r="HJW186" s="2"/>
      <c r="HJX186" s="2"/>
      <c r="HJY186" s="2"/>
      <c r="HJZ186" s="2"/>
      <c r="HKA186" s="2"/>
      <c r="HKB186" s="2"/>
      <c r="HKC186" s="2"/>
      <c r="HKD186" s="2"/>
      <c r="HKE186" s="2"/>
      <c r="HKF186" s="2"/>
      <c r="HKG186" s="2"/>
      <c r="HKH186" s="2"/>
      <c r="HKI186" s="2"/>
      <c r="HKJ186" s="2"/>
      <c r="HKK186" s="2"/>
      <c r="HKL186" s="2"/>
      <c r="HKM186" s="2"/>
      <c r="HKN186" s="2"/>
      <c r="HKO186" s="2"/>
      <c r="HKP186" s="2"/>
      <c r="HKQ186" s="2"/>
      <c r="HKR186" s="2"/>
      <c r="HKS186" s="2"/>
      <c r="HKT186" s="2"/>
      <c r="HKU186" s="2"/>
      <c r="HKV186" s="2"/>
      <c r="HKW186" s="2"/>
      <c r="HKX186" s="2"/>
      <c r="HKY186" s="2"/>
      <c r="HKZ186" s="2"/>
      <c r="HLA186" s="2"/>
      <c r="HLB186" s="2"/>
      <c r="HLC186" s="2"/>
      <c r="HLD186" s="2"/>
      <c r="HLE186" s="2"/>
      <c r="HLF186" s="2"/>
      <c r="HLG186" s="2"/>
      <c r="HLH186" s="2"/>
      <c r="HLI186" s="2"/>
      <c r="HLJ186" s="2"/>
      <c r="HLK186" s="2"/>
      <c r="HLL186" s="2"/>
      <c r="HLM186" s="2"/>
      <c r="HLN186" s="2"/>
      <c r="HLO186" s="2"/>
      <c r="HLP186" s="2"/>
      <c r="HLQ186" s="2"/>
      <c r="HLR186" s="2"/>
      <c r="HLS186" s="2"/>
      <c r="HLT186" s="2"/>
      <c r="HLU186" s="2"/>
      <c r="HLV186" s="2"/>
      <c r="HLW186" s="2"/>
      <c r="HLX186" s="2"/>
      <c r="HLY186" s="2"/>
      <c r="HLZ186" s="2"/>
      <c r="HMA186" s="2"/>
      <c r="HMB186" s="2"/>
      <c r="HMC186" s="2"/>
      <c r="HMD186" s="2"/>
      <c r="HME186" s="2"/>
      <c r="HMF186" s="2"/>
      <c r="HMG186" s="2"/>
      <c r="HMH186" s="2"/>
      <c r="HMI186" s="2"/>
      <c r="HMJ186" s="2"/>
      <c r="HMK186" s="2"/>
      <c r="HML186" s="2"/>
      <c r="HMM186" s="2"/>
      <c r="HMN186" s="2"/>
      <c r="HMO186" s="2"/>
      <c r="HMP186" s="2"/>
      <c r="HMQ186" s="2"/>
      <c r="HMR186" s="2"/>
      <c r="HMS186" s="2"/>
      <c r="HMT186" s="2"/>
      <c r="HMU186" s="2"/>
      <c r="HMV186" s="2"/>
      <c r="HMW186" s="2"/>
      <c r="HMX186" s="2"/>
      <c r="HMY186" s="2"/>
      <c r="HMZ186" s="2"/>
      <c r="HNA186" s="2"/>
      <c r="HNB186" s="2"/>
      <c r="HNC186" s="2"/>
      <c r="HND186" s="2"/>
      <c r="HNE186" s="2"/>
      <c r="HNF186" s="2"/>
      <c r="HNG186" s="2"/>
      <c r="HNH186" s="2"/>
      <c r="HNI186" s="2"/>
      <c r="HNJ186" s="2"/>
      <c r="HNK186" s="2"/>
      <c r="HNL186" s="2"/>
      <c r="HNM186" s="2"/>
      <c r="HNN186" s="2"/>
      <c r="HNO186" s="2"/>
      <c r="HNP186" s="2"/>
      <c r="HNQ186" s="2"/>
      <c r="HNR186" s="2"/>
      <c r="HNS186" s="2"/>
      <c r="HNT186" s="2"/>
      <c r="HNU186" s="2"/>
      <c r="HNV186" s="2"/>
      <c r="HNW186" s="2"/>
      <c r="HNX186" s="2"/>
      <c r="HNY186" s="2"/>
      <c r="HNZ186" s="2"/>
      <c r="HOA186" s="2"/>
      <c r="HOB186" s="2"/>
      <c r="HOC186" s="2"/>
      <c r="HOD186" s="2"/>
      <c r="HOE186" s="2"/>
      <c r="HOF186" s="2"/>
      <c r="HOG186" s="2"/>
      <c r="HOH186" s="2"/>
      <c r="HOI186" s="2"/>
      <c r="HOJ186" s="2"/>
      <c r="HOK186" s="2"/>
      <c r="HOL186" s="2"/>
      <c r="HOM186" s="2"/>
      <c r="HON186" s="2"/>
      <c r="HOO186" s="2"/>
      <c r="HOP186" s="2"/>
      <c r="HOQ186" s="2"/>
      <c r="HOR186" s="2"/>
      <c r="HOS186" s="2"/>
      <c r="HOT186" s="2"/>
      <c r="HOU186" s="2"/>
      <c r="HOV186" s="2"/>
      <c r="HOW186" s="2"/>
      <c r="HOX186" s="2"/>
      <c r="HOY186" s="2"/>
      <c r="HOZ186" s="2"/>
      <c r="HPA186" s="2"/>
      <c r="HPB186" s="2"/>
      <c r="HPC186" s="2"/>
      <c r="HPD186" s="2"/>
      <c r="HPE186" s="2"/>
      <c r="HPF186" s="2"/>
      <c r="HPG186" s="2"/>
      <c r="HPH186" s="2"/>
      <c r="HPI186" s="2"/>
      <c r="HPJ186" s="2"/>
      <c r="HPK186" s="2"/>
      <c r="HPL186" s="2"/>
      <c r="HPM186" s="2"/>
      <c r="HPN186" s="2"/>
      <c r="HPO186" s="2"/>
      <c r="HPP186" s="2"/>
      <c r="HPQ186" s="2"/>
      <c r="HPR186" s="2"/>
      <c r="HPS186" s="2"/>
      <c r="HPT186" s="2"/>
      <c r="HPU186" s="2"/>
      <c r="HPV186" s="2"/>
      <c r="HPW186" s="2"/>
      <c r="HPX186" s="2"/>
      <c r="HPY186" s="2"/>
      <c r="HPZ186" s="2"/>
      <c r="HQA186" s="2"/>
      <c r="HQB186" s="2"/>
      <c r="HQC186" s="2"/>
      <c r="HQD186" s="2"/>
      <c r="HQE186" s="2"/>
      <c r="HQF186" s="2"/>
      <c r="HQG186" s="2"/>
      <c r="HQH186" s="2"/>
      <c r="HQI186" s="2"/>
      <c r="HQJ186" s="2"/>
      <c r="HQK186" s="2"/>
      <c r="HQL186" s="2"/>
      <c r="HQM186" s="2"/>
      <c r="HQN186" s="2"/>
      <c r="HQO186" s="2"/>
      <c r="HQP186" s="2"/>
      <c r="HQQ186" s="2"/>
      <c r="HQR186" s="2"/>
      <c r="HQS186" s="2"/>
      <c r="HQT186" s="2"/>
      <c r="HQU186" s="2"/>
      <c r="HQV186" s="2"/>
      <c r="HQW186" s="2"/>
      <c r="HQX186" s="2"/>
      <c r="HQY186" s="2"/>
      <c r="HQZ186" s="2"/>
      <c r="HRA186" s="2"/>
      <c r="HRB186" s="2"/>
      <c r="HRC186" s="2"/>
      <c r="HRD186" s="2"/>
      <c r="HRE186" s="2"/>
      <c r="HRF186" s="2"/>
      <c r="HRG186" s="2"/>
      <c r="HRH186" s="2"/>
      <c r="HRI186" s="2"/>
      <c r="HRJ186" s="2"/>
      <c r="HRK186" s="2"/>
      <c r="HRL186" s="2"/>
      <c r="HRM186" s="2"/>
      <c r="HRN186" s="2"/>
      <c r="HRO186" s="2"/>
      <c r="HRP186" s="2"/>
      <c r="HRQ186" s="2"/>
      <c r="HRR186" s="2"/>
      <c r="HRS186" s="2"/>
      <c r="HRT186" s="2"/>
      <c r="HRU186" s="2"/>
      <c r="HRV186" s="2"/>
      <c r="HRW186" s="2"/>
      <c r="HRX186" s="2"/>
      <c r="HRY186" s="2"/>
      <c r="HRZ186" s="2"/>
      <c r="HSA186" s="2"/>
      <c r="HSB186" s="2"/>
      <c r="HSC186" s="2"/>
      <c r="HSD186" s="2"/>
      <c r="HSE186" s="2"/>
      <c r="HSF186" s="2"/>
      <c r="HSG186" s="2"/>
      <c r="HSH186" s="2"/>
      <c r="HSI186" s="2"/>
      <c r="HSJ186" s="2"/>
      <c r="HSK186" s="2"/>
      <c r="HSL186" s="2"/>
      <c r="HSM186" s="2"/>
      <c r="HSN186" s="2"/>
      <c r="HSO186" s="2"/>
      <c r="HSP186" s="2"/>
      <c r="HSQ186" s="2"/>
      <c r="HSR186" s="2"/>
      <c r="HSS186" s="2"/>
      <c r="HST186" s="2"/>
      <c r="HSU186" s="2"/>
      <c r="HSV186" s="2"/>
      <c r="HSW186" s="2"/>
      <c r="HSX186" s="2"/>
      <c r="HSY186" s="2"/>
      <c r="HSZ186" s="2"/>
      <c r="HTA186" s="2"/>
      <c r="HTB186" s="2"/>
      <c r="HTC186" s="2"/>
      <c r="HTD186" s="2"/>
      <c r="HTE186" s="2"/>
      <c r="HTF186" s="2"/>
      <c r="HTG186" s="2"/>
      <c r="HTH186" s="2"/>
      <c r="HTI186" s="2"/>
      <c r="HTJ186" s="2"/>
      <c r="HTK186" s="2"/>
      <c r="HTL186" s="2"/>
      <c r="HTM186" s="2"/>
      <c r="HTN186" s="2"/>
      <c r="HTO186" s="2"/>
      <c r="HTP186" s="2"/>
      <c r="HTQ186" s="2"/>
      <c r="HTR186" s="2"/>
      <c r="HTS186" s="2"/>
      <c r="HTT186" s="2"/>
      <c r="HTU186" s="2"/>
      <c r="HTV186" s="2"/>
      <c r="HTW186" s="2"/>
      <c r="HTX186" s="2"/>
      <c r="HTY186" s="2"/>
      <c r="HTZ186" s="2"/>
      <c r="HUA186" s="2"/>
      <c r="HUB186" s="2"/>
      <c r="HUC186" s="2"/>
      <c r="HUD186" s="2"/>
      <c r="HUE186" s="2"/>
      <c r="HUF186" s="2"/>
      <c r="HUG186" s="2"/>
      <c r="HUH186" s="2"/>
      <c r="HUI186" s="2"/>
      <c r="HUJ186" s="2"/>
      <c r="HUK186" s="2"/>
      <c r="HUL186" s="2"/>
      <c r="HUM186" s="2"/>
      <c r="HUN186" s="2"/>
      <c r="HUO186" s="2"/>
      <c r="HUP186" s="2"/>
      <c r="HUQ186" s="2"/>
      <c r="HUR186" s="2"/>
      <c r="HUS186" s="2"/>
      <c r="HUT186" s="2"/>
      <c r="HUU186" s="2"/>
      <c r="HUV186" s="2"/>
      <c r="HUW186" s="2"/>
      <c r="HUX186" s="2"/>
      <c r="HUY186" s="2"/>
      <c r="HUZ186" s="2"/>
      <c r="HVA186" s="2"/>
      <c r="HVB186" s="2"/>
      <c r="HVC186" s="2"/>
      <c r="HVD186" s="2"/>
      <c r="HVE186" s="2"/>
      <c r="HVF186" s="2"/>
      <c r="HVG186" s="2"/>
      <c r="HVH186" s="2"/>
      <c r="HVI186" s="2"/>
      <c r="HVJ186" s="2"/>
      <c r="HVK186" s="2"/>
      <c r="HVL186" s="2"/>
      <c r="HVM186" s="2"/>
      <c r="HVN186" s="2"/>
      <c r="HVO186" s="2"/>
      <c r="HVP186" s="2"/>
      <c r="HVQ186" s="2"/>
      <c r="HVR186" s="2"/>
      <c r="HVS186" s="2"/>
      <c r="HVT186" s="2"/>
      <c r="HVU186" s="2"/>
      <c r="HVV186" s="2"/>
      <c r="HVW186" s="2"/>
      <c r="HVX186" s="2"/>
      <c r="HVY186" s="2"/>
      <c r="HVZ186" s="2"/>
      <c r="HWA186" s="2"/>
      <c r="HWB186" s="2"/>
      <c r="HWC186" s="2"/>
      <c r="HWD186" s="2"/>
      <c r="HWE186" s="2"/>
      <c r="HWF186" s="2"/>
      <c r="HWG186" s="2"/>
      <c r="HWH186" s="2"/>
      <c r="HWI186" s="2"/>
      <c r="HWJ186" s="2"/>
      <c r="HWK186" s="2"/>
      <c r="HWL186" s="2"/>
      <c r="HWM186" s="2"/>
      <c r="HWN186" s="2"/>
      <c r="HWO186" s="2"/>
      <c r="HWP186" s="2"/>
      <c r="HWQ186" s="2"/>
      <c r="HWR186" s="2"/>
      <c r="HWS186" s="2"/>
      <c r="HWT186" s="2"/>
      <c r="HWU186" s="2"/>
      <c r="HWV186" s="2"/>
      <c r="HWW186" s="2"/>
      <c r="HWX186" s="2"/>
      <c r="HWY186" s="2"/>
      <c r="HWZ186" s="2"/>
      <c r="HXA186" s="2"/>
      <c r="HXB186" s="2"/>
      <c r="HXC186" s="2"/>
      <c r="HXD186" s="2"/>
      <c r="HXE186" s="2"/>
      <c r="HXF186" s="2"/>
      <c r="HXG186" s="2"/>
      <c r="HXH186" s="2"/>
      <c r="HXI186" s="2"/>
      <c r="HXJ186" s="2"/>
      <c r="HXK186" s="2"/>
      <c r="HXL186" s="2"/>
      <c r="HXM186" s="2"/>
      <c r="HXN186" s="2"/>
      <c r="HXO186" s="2"/>
      <c r="HXP186" s="2"/>
      <c r="HXQ186" s="2"/>
      <c r="HXR186" s="2"/>
      <c r="HXS186" s="2"/>
      <c r="HXT186" s="2"/>
      <c r="HXU186" s="2"/>
      <c r="HXV186" s="2"/>
      <c r="HXW186" s="2"/>
      <c r="HXX186" s="2"/>
      <c r="HXY186" s="2"/>
      <c r="HXZ186" s="2"/>
      <c r="HYA186" s="2"/>
      <c r="HYB186" s="2"/>
      <c r="HYC186" s="2"/>
      <c r="HYD186" s="2"/>
      <c r="HYE186" s="2"/>
      <c r="HYF186" s="2"/>
      <c r="HYG186" s="2"/>
      <c r="HYH186" s="2"/>
      <c r="HYI186" s="2"/>
      <c r="HYJ186" s="2"/>
      <c r="HYK186" s="2"/>
      <c r="HYL186" s="2"/>
      <c r="HYM186" s="2"/>
      <c r="HYN186" s="2"/>
      <c r="HYO186" s="2"/>
      <c r="HYP186" s="2"/>
      <c r="HYQ186" s="2"/>
      <c r="HYR186" s="2"/>
      <c r="HYS186" s="2"/>
      <c r="HYT186" s="2"/>
      <c r="HYU186" s="2"/>
      <c r="HYV186" s="2"/>
      <c r="HYW186" s="2"/>
      <c r="HYX186" s="2"/>
      <c r="HYY186" s="2"/>
      <c r="HYZ186" s="2"/>
      <c r="HZA186" s="2"/>
      <c r="HZB186" s="2"/>
      <c r="HZC186" s="2"/>
      <c r="HZD186" s="2"/>
      <c r="HZE186" s="2"/>
      <c r="HZF186" s="2"/>
      <c r="HZG186" s="2"/>
      <c r="HZH186" s="2"/>
      <c r="HZI186" s="2"/>
      <c r="HZJ186" s="2"/>
      <c r="HZK186" s="2"/>
      <c r="HZL186" s="2"/>
      <c r="HZM186" s="2"/>
      <c r="HZN186" s="2"/>
      <c r="HZO186" s="2"/>
      <c r="HZP186" s="2"/>
      <c r="HZQ186" s="2"/>
      <c r="HZR186" s="2"/>
      <c r="HZS186" s="2"/>
      <c r="HZT186" s="2"/>
      <c r="HZU186" s="2"/>
      <c r="HZV186" s="2"/>
      <c r="HZW186" s="2"/>
      <c r="HZX186" s="2"/>
      <c r="HZY186" s="2"/>
      <c r="HZZ186" s="2"/>
      <c r="IAA186" s="2"/>
      <c r="IAB186" s="2"/>
      <c r="IAC186" s="2"/>
      <c r="IAD186" s="2"/>
      <c r="IAE186" s="2"/>
      <c r="IAF186" s="2"/>
      <c r="IAG186" s="2"/>
      <c r="IAH186" s="2"/>
      <c r="IAI186" s="2"/>
      <c r="IAJ186" s="2"/>
      <c r="IAK186" s="2"/>
      <c r="IAL186" s="2"/>
      <c r="IAM186" s="2"/>
      <c r="IAN186" s="2"/>
      <c r="IAO186" s="2"/>
      <c r="IAP186" s="2"/>
      <c r="IAQ186" s="2"/>
      <c r="IAR186" s="2"/>
      <c r="IAS186" s="2"/>
      <c r="IAT186" s="2"/>
      <c r="IAU186" s="2"/>
      <c r="IAV186" s="2"/>
      <c r="IAW186" s="2"/>
      <c r="IAX186" s="2"/>
      <c r="IAY186" s="2"/>
      <c r="IAZ186" s="2"/>
      <c r="IBA186" s="2"/>
      <c r="IBB186" s="2"/>
      <c r="IBC186" s="2"/>
      <c r="IBD186" s="2"/>
      <c r="IBE186" s="2"/>
      <c r="IBF186" s="2"/>
      <c r="IBG186" s="2"/>
      <c r="IBH186" s="2"/>
      <c r="IBI186" s="2"/>
      <c r="IBJ186" s="2"/>
      <c r="IBK186" s="2"/>
      <c r="IBL186" s="2"/>
      <c r="IBM186" s="2"/>
      <c r="IBN186" s="2"/>
      <c r="IBO186" s="2"/>
      <c r="IBP186" s="2"/>
      <c r="IBQ186" s="2"/>
      <c r="IBR186" s="2"/>
      <c r="IBS186" s="2"/>
      <c r="IBT186" s="2"/>
      <c r="IBU186" s="2"/>
      <c r="IBV186" s="2"/>
      <c r="IBW186" s="2"/>
      <c r="IBX186" s="2"/>
      <c r="IBY186" s="2"/>
      <c r="IBZ186" s="2"/>
      <c r="ICA186" s="2"/>
      <c r="ICB186" s="2"/>
      <c r="ICC186" s="2"/>
      <c r="ICD186" s="2"/>
      <c r="ICE186" s="2"/>
      <c r="ICF186" s="2"/>
      <c r="ICG186" s="2"/>
      <c r="ICH186" s="2"/>
      <c r="ICI186" s="2"/>
      <c r="ICJ186" s="2"/>
      <c r="ICK186" s="2"/>
      <c r="ICL186" s="2"/>
      <c r="ICM186" s="2"/>
      <c r="ICN186" s="2"/>
      <c r="ICO186" s="2"/>
      <c r="ICP186" s="2"/>
      <c r="ICQ186" s="2"/>
      <c r="ICR186" s="2"/>
      <c r="ICS186" s="2"/>
      <c r="ICT186" s="2"/>
      <c r="ICU186" s="2"/>
      <c r="ICV186" s="2"/>
      <c r="ICW186" s="2"/>
      <c r="ICX186" s="2"/>
      <c r="ICY186" s="2"/>
      <c r="ICZ186" s="2"/>
      <c r="IDA186" s="2"/>
      <c r="IDB186" s="2"/>
      <c r="IDC186" s="2"/>
      <c r="IDD186" s="2"/>
      <c r="IDE186" s="2"/>
      <c r="IDF186" s="2"/>
      <c r="IDG186" s="2"/>
      <c r="IDH186" s="2"/>
      <c r="IDI186" s="2"/>
      <c r="IDJ186" s="2"/>
      <c r="IDK186" s="2"/>
      <c r="IDL186" s="2"/>
      <c r="IDM186" s="2"/>
      <c r="IDN186" s="2"/>
      <c r="IDO186" s="2"/>
      <c r="IDP186" s="2"/>
      <c r="IDQ186" s="2"/>
      <c r="IDR186" s="2"/>
      <c r="IDS186" s="2"/>
      <c r="IDT186" s="2"/>
      <c r="IDU186" s="2"/>
      <c r="IDV186" s="2"/>
      <c r="IDW186" s="2"/>
      <c r="IDX186" s="2"/>
      <c r="IDY186" s="2"/>
      <c r="IDZ186" s="2"/>
      <c r="IEA186" s="2"/>
      <c r="IEB186" s="2"/>
      <c r="IEC186" s="2"/>
      <c r="IED186" s="2"/>
      <c r="IEE186" s="2"/>
      <c r="IEF186" s="2"/>
      <c r="IEG186" s="2"/>
      <c r="IEH186" s="2"/>
      <c r="IEI186" s="2"/>
      <c r="IEJ186" s="2"/>
      <c r="IEK186" s="2"/>
      <c r="IEL186" s="2"/>
      <c r="IEM186" s="2"/>
      <c r="IEN186" s="2"/>
      <c r="IEO186" s="2"/>
      <c r="IEP186" s="2"/>
      <c r="IEQ186" s="2"/>
      <c r="IER186" s="2"/>
      <c r="IES186" s="2"/>
      <c r="IET186" s="2"/>
      <c r="IEU186" s="2"/>
      <c r="IEV186" s="2"/>
      <c r="IEW186" s="2"/>
      <c r="IEX186" s="2"/>
      <c r="IEY186" s="2"/>
      <c r="IEZ186" s="2"/>
      <c r="IFA186" s="2"/>
      <c r="IFB186" s="2"/>
      <c r="IFC186" s="2"/>
      <c r="IFD186" s="2"/>
      <c r="IFE186" s="2"/>
      <c r="IFF186" s="2"/>
      <c r="IFG186" s="2"/>
      <c r="IFH186" s="2"/>
      <c r="IFI186" s="2"/>
      <c r="IFJ186" s="2"/>
      <c r="IFK186" s="2"/>
      <c r="IFL186" s="2"/>
      <c r="IFM186" s="2"/>
      <c r="IFN186" s="2"/>
      <c r="IFO186" s="2"/>
      <c r="IFP186" s="2"/>
      <c r="IFQ186" s="2"/>
      <c r="IFR186" s="2"/>
      <c r="IFS186" s="2"/>
      <c r="IFT186" s="2"/>
      <c r="IFU186" s="2"/>
      <c r="IFV186" s="2"/>
      <c r="IFW186" s="2"/>
      <c r="IFX186" s="2"/>
      <c r="IFY186" s="2"/>
      <c r="IFZ186" s="2"/>
      <c r="IGA186" s="2"/>
      <c r="IGB186" s="2"/>
      <c r="IGC186" s="2"/>
      <c r="IGD186" s="2"/>
      <c r="IGE186" s="2"/>
      <c r="IGF186" s="2"/>
      <c r="IGG186" s="2"/>
      <c r="IGH186" s="2"/>
      <c r="IGI186" s="2"/>
      <c r="IGJ186" s="2"/>
      <c r="IGK186" s="2"/>
      <c r="IGL186" s="2"/>
      <c r="IGM186" s="2"/>
      <c r="IGN186" s="2"/>
      <c r="IGO186" s="2"/>
      <c r="IGP186" s="2"/>
      <c r="IGQ186" s="2"/>
      <c r="IGR186" s="2"/>
      <c r="IGS186" s="2"/>
      <c r="IGT186" s="2"/>
      <c r="IGU186" s="2"/>
      <c r="IGV186" s="2"/>
      <c r="IGW186" s="2"/>
      <c r="IGX186" s="2"/>
      <c r="IGY186" s="2"/>
      <c r="IGZ186" s="2"/>
      <c r="IHA186" s="2"/>
      <c r="IHB186" s="2"/>
      <c r="IHC186" s="2"/>
      <c r="IHD186" s="2"/>
      <c r="IHE186" s="2"/>
      <c r="IHF186" s="2"/>
      <c r="IHG186" s="2"/>
      <c r="IHH186" s="2"/>
      <c r="IHI186" s="2"/>
      <c r="IHJ186" s="2"/>
      <c r="IHK186" s="2"/>
      <c r="IHL186" s="2"/>
      <c r="IHM186" s="2"/>
      <c r="IHN186" s="2"/>
      <c r="IHO186" s="2"/>
      <c r="IHP186" s="2"/>
      <c r="IHQ186" s="2"/>
      <c r="IHR186" s="2"/>
      <c r="IHS186" s="2"/>
      <c r="IHT186" s="2"/>
      <c r="IHU186" s="2"/>
      <c r="IHV186" s="2"/>
      <c r="IHW186" s="2"/>
      <c r="IHX186" s="2"/>
      <c r="IHY186" s="2"/>
      <c r="IHZ186" s="2"/>
      <c r="IIA186" s="2"/>
      <c r="IIB186" s="2"/>
      <c r="IIC186" s="2"/>
      <c r="IID186" s="2"/>
      <c r="IIE186" s="2"/>
      <c r="IIF186" s="2"/>
      <c r="IIG186" s="2"/>
      <c r="IIH186" s="2"/>
      <c r="III186" s="2"/>
      <c r="IIJ186" s="2"/>
      <c r="IIK186" s="2"/>
      <c r="IIL186" s="2"/>
      <c r="IIM186" s="2"/>
      <c r="IIN186" s="2"/>
      <c r="IIO186" s="2"/>
      <c r="IIP186" s="2"/>
      <c r="IIQ186" s="2"/>
      <c r="IIR186" s="2"/>
      <c r="IIS186" s="2"/>
      <c r="IIT186" s="2"/>
      <c r="IIU186" s="2"/>
      <c r="IIV186" s="2"/>
      <c r="IIW186" s="2"/>
      <c r="IIX186" s="2"/>
      <c r="IIY186" s="2"/>
      <c r="IIZ186" s="2"/>
      <c r="IJA186" s="2"/>
      <c r="IJB186" s="2"/>
      <c r="IJC186" s="2"/>
      <c r="IJD186" s="2"/>
      <c r="IJE186" s="2"/>
      <c r="IJF186" s="2"/>
      <c r="IJG186" s="2"/>
      <c r="IJH186" s="2"/>
      <c r="IJI186" s="2"/>
      <c r="IJJ186" s="2"/>
      <c r="IJK186" s="2"/>
      <c r="IJL186" s="2"/>
      <c r="IJM186" s="2"/>
      <c r="IJN186" s="2"/>
      <c r="IJO186" s="2"/>
      <c r="IJP186" s="2"/>
      <c r="IJQ186" s="2"/>
      <c r="IJR186" s="2"/>
      <c r="IJS186" s="2"/>
      <c r="IJT186" s="2"/>
      <c r="IJU186" s="2"/>
      <c r="IJV186" s="2"/>
      <c r="IJW186" s="2"/>
      <c r="IJX186" s="2"/>
      <c r="IJY186" s="2"/>
      <c r="IJZ186" s="2"/>
      <c r="IKA186" s="2"/>
      <c r="IKB186" s="2"/>
      <c r="IKC186" s="2"/>
      <c r="IKD186" s="2"/>
      <c r="IKE186" s="2"/>
      <c r="IKF186" s="2"/>
      <c r="IKG186" s="2"/>
      <c r="IKH186" s="2"/>
      <c r="IKI186" s="2"/>
      <c r="IKJ186" s="2"/>
      <c r="IKK186" s="2"/>
      <c r="IKL186" s="2"/>
      <c r="IKM186" s="2"/>
      <c r="IKN186" s="2"/>
      <c r="IKO186" s="2"/>
      <c r="IKP186" s="2"/>
      <c r="IKQ186" s="2"/>
      <c r="IKR186" s="2"/>
      <c r="IKS186" s="2"/>
      <c r="IKT186" s="2"/>
      <c r="IKU186" s="2"/>
      <c r="IKV186" s="2"/>
      <c r="IKW186" s="2"/>
      <c r="IKX186" s="2"/>
      <c r="IKY186" s="2"/>
      <c r="IKZ186" s="2"/>
      <c r="ILA186" s="2"/>
      <c r="ILB186" s="2"/>
      <c r="ILC186" s="2"/>
      <c r="ILD186" s="2"/>
      <c r="ILE186" s="2"/>
      <c r="ILF186" s="2"/>
      <c r="ILG186" s="2"/>
      <c r="ILH186" s="2"/>
      <c r="ILI186" s="2"/>
      <c r="ILJ186" s="2"/>
      <c r="ILK186" s="2"/>
      <c r="ILL186" s="2"/>
      <c r="ILM186" s="2"/>
      <c r="ILN186" s="2"/>
      <c r="ILO186" s="2"/>
      <c r="ILP186" s="2"/>
      <c r="ILQ186" s="2"/>
      <c r="ILR186" s="2"/>
      <c r="ILS186" s="2"/>
      <c r="ILT186" s="2"/>
      <c r="ILU186" s="2"/>
      <c r="ILV186" s="2"/>
      <c r="ILW186" s="2"/>
      <c r="ILX186" s="2"/>
      <c r="ILY186" s="2"/>
      <c r="ILZ186" s="2"/>
      <c r="IMA186" s="2"/>
      <c r="IMB186" s="2"/>
      <c r="IMC186" s="2"/>
      <c r="IMD186" s="2"/>
      <c r="IME186" s="2"/>
      <c r="IMF186" s="2"/>
      <c r="IMG186" s="2"/>
      <c r="IMH186" s="2"/>
      <c r="IMI186" s="2"/>
      <c r="IMJ186" s="2"/>
      <c r="IMK186" s="2"/>
      <c r="IML186" s="2"/>
      <c r="IMM186" s="2"/>
      <c r="IMN186" s="2"/>
      <c r="IMO186" s="2"/>
      <c r="IMP186" s="2"/>
      <c r="IMQ186" s="2"/>
      <c r="IMR186" s="2"/>
      <c r="IMS186" s="2"/>
      <c r="IMT186" s="2"/>
      <c r="IMU186" s="2"/>
      <c r="IMV186" s="2"/>
      <c r="IMW186" s="2"/>
      <c r="IMX186" s="2"/>
      <c r="IMY186" s="2"/>
      <c r="IMZ186" s="2"/>
      <c r="INA186" s="2"/>
      <c r="INB186" s="2"/>
      <c r="INC186" s="2"/>
      <c r="IND186" s="2"/>
      <c r="INE186" s="2"/>
      <c r="INF186" s="2"/>
      <c r="ING186" s="2"/>
      <c r="INH186" s="2"/>
      <c r="INI186" s="2"/>
      <c r="INJ186" s="2"/>
      <c r="INK186" s="2"/>
      <c r="INL186" s="2"/>
      <c r="INM186" s="2"/>
      <c r="INN186" s="2"/>
      <c r="INO186" s="2"/>
      <c r="INP186" s="2"/>
      <c r="INQ186" s="2"/>
      <c r="INR186" s="2"/>
      <c r="INS186" s="2"/>
      <c r="INT186" s="2"/>
      <c r="INU186" s="2"/>
      <c r="INV186" s="2"/>
      <c r="INW186" s="2"/>
      <c r="INX186" s="2"/>
      <c r="INY186" s="2"/>
      <c r="INZ186" s="2"/>
      <c r="IOA186" s="2"/>
      <c r="IOB186" s="2"/>
      <c r="IOC186" s="2"/>
      <c r="IOD186" s="2"/>
      <c r="IOE186" s="2"/>
      <c r="IOF186" s="2"/>
      <c r="IOG186" s="2"/>
      <c r="IOH186" s="2"/>
      <c r="IOI186" s="2"/>
      <c r="IOJ186" s="2"/>
      <c r="IOK186" s="2"/>
      <c r="IOL186" s="2"/>
      <c r="IOM186" s="2"/>
      <c r="ION186" s="2"/>
      <c r="IOO186" s="2"/>
      <c r="IOP186" s="2"/>
      <c r="IOQ186" s="2"/>
      <c r="IOR186" s="2"/>
      <c r="IOS186" s="2"/>
      <c r="IOT186" s="2"/>
      <c r="IOU186" s="2"/>
      <c r="IOV186" s="2"/>
      <c r="IOW186" s="2"/>
      <c r="IOX186" s="2"/>
      <c r="IOY186" s="2"/>
      <c r="IOZ186" s="2"/>
      <c r="IPA186" s="2"/>
      <c r="IPB186" s="2"/>
      <c r="IPC186" s="2"/>
      <c r="IPD186" s="2"/>
      <c r="IPE186" s="2"/>
      <c r="IPF186" s="2"/>
      <c r="IPG186" s="2"/>
      <c r="IPH186" s="2"/>
      <c r="IPI186" s="2"/>
      <c r="IPJ186" s="2"/>
      <c r="IPK186" s="2"/>
      <c r="IPL186" s="2"/>
      <c r="IPM186" s="2"/>
      <c r="IPN186" s="2"/>
      <c r="IPO186" s="2"/>
      <c r="IPP186" s="2"/>
      <c r="IPQ186" s="2"/>
      <c r="IPR186" s="2"/>
      <c r="IPS186" s="2"/>
      <c r="IPT186" s="2"/>
      <c r="IPU186" s="2"/>
      <c r="IPV186" s="2"/>
      <c r="IPW186" s="2"/>
      <c r="IPX186" s="2"/>
      <c r="IPY186" s="2"/>
      <c r="IPZ186" s="2"/>
      <c r="IQA186" s="2"/>
      <c r="IQB186" s="2"/>
      <c r="IQC186" s="2"/>
      <c r="IQD186" s="2"/>
      <c r="IQE186" s="2"/>
      <c r="IQF186" s="2"/>
      <c r="IQG186" s="2"/>
      <c r="IQH186" s="2"/>
      <c r="IQI186" s="2"/>
      <c r="IQJ186" s="2"/>
      <c r="IQK186" s="2"/>
      <c r="IQL186" s="2"/>
      <c r="IQM186" s="2"/>
      <c r="IQN186" s="2"/>
      <c r="IQO186" s="2"/>
      <c r="IQP186" s="2"/>
      <c r="IQQ186" s="2"/>
      <c r="IQR186" s="2"/>
      <c r="IQS186" s="2"/>
      <c r="IQT186" s="2"/>
      <c r="IQU186" s="2"/>
      <c r="IQV186" s="2"/>
      <c r="IQW186" s="2"/>
      <c r="IQX186" s="2"/>
      <c r="IQY186" s="2"/>
      <c r="IQZ186" s="2"/>
      <c r="IRA186" s="2"/>
      <c r="IRB186" s="2"/>
      <c r="IRC186" s="2"/>
      <c r="IRD186" s="2"/>
      <c r="IRE186" s="2"/>
      <c r="IRF186" s="2"/>
      <c r="IRG186" s="2"/>
      <c r="IRH186" s="2"/>
      <c r="IRI186" s="2"/>
      <c r="IRJ186" s="2"/>
      <c r="IRK186" s="2"/>
      <c r="IRL186" s="2"/>
      <c r="IRM186" s="2"/>
      <c r="IRN186" s="2"/>
      <c r="IRO186" s="2"/>
      <c r="IRP186" s="2"/>
      <c r="IRQ186" s="2"/>
      <c r="IRR186" s="2"/>
      <c r="IRS186" s="2"/>
      <c r="IRT186" s="2"/>
      <c r="IRU186" s="2"/>
      <c r="IRV186" s="2"/>
      <c r="IRW186" s="2"/>
      <c r="IRX186" s="2"/>
      <c r="IRY186" s="2"/>
      <c r="IRZ186" s="2"/>
      <c r="ISA186" s="2"/>
      <c r="ISB186" s="2"/>
      <c r="ISC186" s="2"/>
      <c r="ISD186" s="2"/>
      <c r="ISE186" s="2"/>
      <c r="ISF186" s="2"/>
      <c r="ISG186" s="2"/>
      <c r="ISH186" s="2"/>
      <c r="ISI186" s="2"/>
      <c r="ISJ186" s="2"/>
      <c r="ISK186" s="2"/>
      <c r="ISL186" s="2"/>
      <c r="ISM186" s="2"/>
      <c r="ISN186" s="2"/>
      <c r="ISO186" s="2"/>
      <c r="ISP186" s="2"/>
      <c r="ISQ186" s="2"/>
      <c r="ISR186" s="2"/>
      <c r="ISS186" s="2"/>
      <c r="IST186" s="2"/>
      <c r="ISU186" s="2"/>
      <c r="ISV186" s="2"/>
      <c r="ISW186" s="2"/>
      <c r="ISX186" s="2"/>
      <c r="ISY186" s="2"/>
      <c r="ISZ186" s="2"/>
      <c r="ITA186" s="2"/>
      <c r="ITB186" s="2"/>
      <c r="ITC186" s="2"/>
      <c r="ITD186" s="2"/>
      <c r="ITE186" s="2"/>
      <c r="ITF186" s="2"/>
      <c r="ITG186" s="2"/>
      <c r="ITH186" s="2"/>
      <c r="ITI186" s="2"/>
      <c r="ITJ186" s="2"/>
      <c r="ITK186" s="2"/>
      <c r="ITL186" s="2"/>
      <c r="ITM186" s="2"/>
      <c r="ITN186" s="2"/>
      <c r="ITO186" s="2"/>
      <c r="ITP186" s="2"/>
      <c r="ITQ186" s="2"/>
      <c r="ITR186" s="2"/>
      <c r="ITS186" s="2"/>
      <c r="ITT186" s="2"/>
      <c r="ITU186" s="2"/>
      <c r="ITV186" s="2"/>
      <c r="ITW186" s="2"/>
      <c r="ITX186" s="2"/>
      <c r="ITY186" s="2"/>
      <c r="ITZ186" s="2"/>
      <c r="IUA186" s="2"/>
      <c r="IUB186" s="2"/>
      <c r="IUC186" s="2"/>
      <c r="IUD186" s="2"/>
      <c r="IUE186" s="2"/>
      <c r="IUF186" s="2"/>
      <c r="IUG186" s="2"/>
      <c r="IUH186" s="2"/>
      <c r="IUI186" s="2"/>
      <c r="IUJ186" s="2"/>
      <c r="IUK186" s="2"/>
      <c r="IUL186" s="2"/>
      <c r="IUM186" s="2"/>
      <c r="IUN186" s="2"/>
      <c r="IUO186" s="2"/>
      <c r="IUP186" s="2"/>
      <c r="IUQ186" s="2"/>
      <c r="IUR186" s="2"/>
      <c r="IUS186" s="2"/>
      <c r="IUT186" s="2"/>
      <c r="IUU186" s="2"/>
      <c r="IUV186" s="2"/>
      <c r="IUW186" s="2"/>
      <c r="IUX186" s="2"/>
      <c r="IUY186" s="2"/>
      <c r="IUZ186" s="2"/>
      <c r="IVA186" s="2"/>
      <c r="IVB186" s="2"/>
      <c r="IVC186" s="2"/>
      <c r="IVD186" s="2"/>
      <c r="IVE186" s="2"/>
      <c r="IVF186" s="2"/>
      <c r="IVG186" s="2"/>
      <c r="IVH186" s="2"/>
      <c r="IVI186" s="2"/>
      <c r="IVJ186" s="2"/>
      <c r="IVK186" s="2"/>
      <c r="IVL186" s="2"/>
      <c r="IVM186" s="2"/>
      <c r="IVN186" s="2"/>
      <c r="IVO186" s="2"/>
      <c r="IVP186" s="2"/>
      <c r="IVQ186" s="2"/>
      <c r="IVR186" s="2"/>
      <c r="IVS186" s="2"/>
      <c r="IVT186" s="2"/>
      <c r="IVU186" s="2"/>
      <c r="IVV186" s="2"/>
      <c r="IVW186" s="2"/>
      <c r="IVX186" s="2"/>
      <c r="IVY186" s="2"/>
      <c r="IVZ186" s="2"/>
      <c r="IWA186" s="2"/>
      <c r="IWB186" s="2"/>
      <c r="IWC186" s="2"/>
      <c r="IWD186" s="2"/>
      <c r="IWE186" s="2"/>
      <c r="IWF186" s="2"/>
      <c r="IWG186" s="2"/>
      <c r="IWH186" s="2"/>
      <c r="IWI186" s="2"/>
      <c r="IWJ186" s="2"/>
      <c r="IWK186" s="2"/>
      <c r="IWL186" s="2"/>
      <c r="IWM186" s="2"/>
      <c r="IWN186" s="2"/>
      <c r="IWO186" s="2"/>
      <c r="IWP186" s="2"/>
      <c r="IWQ186" s="2"/>
      <c r="IWR186" s="2"/>
      <c r="IWS186" s="2"/>
      <c r="IWT186" s="2"/>
      <c r="IWU186" s="2"/>
      <c r="IWV186" s="2"/>
      <c r="IWW186" s="2"/>
      <c r="IWX186" s="2"/>
      <c r="IWY186" s="2"/>
      <c r="IWZ186" s="2"/>
      <c r="IXA186" s="2"/>
      <c r="IXB186" s="2"/>
      <c r="IXC186" s="2"/>
      <c r="IXD186" s="2"/>
      <c r="IXE186" s="2"/>
      <c r="IXF186" s="2"/>
      <c r="IXG186" s="2"/>
      <c r="IXH186" s="2"/>
      <c r="IXI186" s="2"/>
      <c r="IXJ186" s="2"/>
      <c r="IXK186" s="2"/>
      <c r="IXL186" s="2"/>
      <c r="IXM186" s="2"/>
      <c r="IXN186" s="2"/>
      <c r="IXO186" s="2"/>
      <c r="IXP186" s="2"/>
      <c r="IXQ186" s="2"/>
      <c r="IXR186" s="2"/>
      <c r="IXS186" s="2"/>
      <c r="IXT186" s="2"/>
      <c r="IXU186" s="2"/>
      <c r="IXV186" s="2"/>
      <c r="IXW186" s="2"/>
      <c r="IXX186" s="2"/>
      <c r="IXY186" s="2"/>
      <c r="IXZ186" s="2"/>
      <c r="IYA186" s="2"/>
      <c r="IYB186" s="2"/>
      <c r="IYC186" s="2"/>
      <c r="IYD186" s="2"/>
      <c r="IYE186" s="2"/>
      <c r="IYF186" s="2"/>
      <c r="IYG186" s="2"/>
      <c r="IYH186" s="2"/>
      <c r="IYI186" s="2"/>
      <c r="IYJ186" s="2"/>
      <c r="IYK186" s="2"/>
      <c r="IYL186" s="2"/>
      <c r="IYM186" s="2"/>
      <c r="IYN186" s="2"/>
      <c r="IYO186" s="2"/>
      <c r="IYP186" s="2"/>
      <c r="IYQ186" s="2"/>
      <c r="IYR186" s="2"/>
      <c r="IYS186" s="2"/>
      <c r="IYT186" s="2"/>
      <c r="IYU186" s="2"/>
      <c r="IYV186" s="2"/>
      <c r="IYW186" s="2"/>
      <c r="IYX186" s="2"/>
      <c r="IYY186" s="2"/>
      <c r="IYZ186" s="2"/>
      <c r="IZA186" s="2"/>
      <c r="IZB186" s="2"/>
      <c r="IZC186" s="2"/>
      <c r="IZD186" s="2"/>
      <c r="IZE186" s="2"/>
      <c r="IZF186" s="2"/>
      <c r="IZG186" s="2"/>
      <c r="IZH186" s="2"/>
      <c r="IZI186" s="2"/>
      <c r="IZJ186" s="2"/>
      <c r="IZK186" s="2"/>
      <c r="IZL186" s="2"/>
      <c r="IZM186" s="2"/>
      <c r="IZN186" s="2"/>
      <c r="IZO186" s="2"/>
      <c r="IZP186" s="2"/>
      <c r="IZQ186" s="2"/>
      <c r="IZR186" s="2"/>
      <c r="IZS186" s="2"/>
      <c r="IZT186" s="2"/>
      <c r="IZU186" s="2"/>
      <c r="IZV186" s="2"/>
      <c r="IZW186" s="2"/>
      <c r="IZX186" s="2"/>
      <c r="IZY186" s="2"/>
      <c r="IZZ186" s="2"/>
      <c r="JAA186" s="2"/>
      <c r="JAB186" s="2"/>
      <c r="JAC186" s="2"/>
      <c r="JAD186" s="2"/>
      <c r="JAE186" s="2"/>
      <c r="JAF186" s="2"/>
      <c r="JAG186" s="2"/>
      <c r="JAH186" s="2"/>
      <c r="JAI186" s="2"/>
      <c r="JAJ186" s="2"/>
      <c r="JAK186" s="2"/>
      <c r="JAL186" s="2"/>
      <c r="JAM186" s="2"/>
      <c r="JAN186" s="2"/>
      <c r="JAO186" s="2"/>
      <c r="JAP186" s="2"/>
      <c r="JAQ186" s="2"/>
      <c r="JAR186" s="2"/>
      <c r="JAS186" s="2"/>
      <c r="JAT186" s="2"/>
      <c r="JAU186" s="2"/>
      <c r="JAV186" s="2"/>
      <c r="JAW186" s="2"/>
      <c r="JAX186" s="2"/>
      <c r="JAY186" s="2"/>
      <c r="JAZ186" s="2"/>
      <c r="JBA186" s="2"/>
      <c r="JBB186" s="2"/>
      <c r="JBC186" s="2"/>
      <c r="JBD186" s="2"/>
      <c r="JBE186" s="2"/>
      <c r="JBF186" s="2"/>
      <c r="JBG186" s="2"/>
      <c r="JBH186" s="2"/>
      <c r="JBI186" s="2"/>
      <c r="JBJ186" s="2"/>
      <c r="JBK186" s="2"/>
      <c r="JBL186" s="2"/>
      <c r="JBM186" s="2"/>
      <c r="JBN186" s="2"/>
      <c r="JBO186" s="2"/>
      <c r="JBP186" s="2"/>
      <c r="JBQ186" s="2"/>
      <c r="JBR186" s="2"/>
      <c r="JBS186" s="2"/>
      <c r="JBT186" s="2"/>
      <c r="JBU186" s="2"/>
      <c r="JBV186" s="2"/>
      <c r="JBW186" s="2"/>
      <c r="JBX186" s="2"/>
      <c r="JBY186" s="2"/>
      <c r="JBZ186" s="2"/>
      <c r="JCA186" s="2"/>
      <c r="JCB186" s="2"/>
      <c r="JCC186" s="2"/>
      <c r="JCD186" s="2"/>
      <c r="JCE186" s="2"/>
      <c r="JCF186" s="2"/>
      <c r="JCG186" s="2"/>
      <c r="JCH186" s="2"/>
      <c r="JCI186" s="2"/>
      <c r="JCJ186" s="2"/>
      <c r="JCK186" s="2"/>
      <c r="JCL186" s="2"/>
      <c r="JCM186" s="2"/>
      <c r="JCN186" s="2"/>
      <c r="JCO186" s="2"/>
      <c r="JCP186" s="2"/>
      <c r="JCQ186" s="2"/>
      <c r="JCR186" s="2"/>
      <c r="JCS186" s="2"/>
      <c r="JCT186" s="2"/>
      <c r="JCU186" s="2"/>
      <c r="JCV186" s="2"/>
      <c r="JCW186" s="2"/>
      <c r="JCX186" s="2"/>
      <c r="JCY186" s="2"/>
      <c r="JCZ186" s="2"/>
      <c r="JDA186" s="2"/>
      <c r="JDB186" s="2"/>
      <c r="JDC186" s="2"/>
      <c r="JDD186" s="2"/>
      <c r="JDE186" s="2"/>
      <c r="JDF186" s="2"/>
      <c r="JDG186" s="2"/>
      <c r="JDH186" s="2"/>
      <c r="JDI186" s="2"/>
      <c r="JDJ186" s="2"/>
      <c r="JDK186" s="2"/>
      <c r="JDL186" s="2"/>
      <c r="JDM186" s="2"/>
      <c r="JDN186" s="2"/>
      <c r="JDO186" s="2"/>
      <c r="JDP186" s="2"/>
      <c r="JDQ186" s="2"/>
      <c r="JDR186" s="2"/>
      <c r="JDS186" s="2"/>
      <c r="JDT186" s="2"/>
      <c r="JDU186" s="2"/>
      <c r="JDV186" s="2"/>
      <c r="JDW186" s="2"/>
      <c r="JDX186" s="2"/>
      <c r="JDY186" s="2"/>
      <c r="JDZ186" s="2"/>
      <c r="JEA186" s="2"/>
      <c r="JEB186" s="2"/>
      <c r="JEC186" s="2"/>
      <c r="JED186" s="2"/>
      <c r="JEE186" s="2"/>
      <c r="JEF186" s="2"/>
      <c r="JEG186" s="2"/>
      <c r="JEH186" s="2"/>
      <c r="JEI186" s="2"/>
      <c r="JEJ186" s="2"/>
      <c r="JEK186" s="2"/>
      <c r="JEL186" s="2"/>
      <c r="JEM186" s="2"/>
      <c r="JEN186" s="2"/>
      <c r="JEO186" s="2"/>
      <c r="JEP186" s="2"/>
      <c r="JEQ186" s="2"/>
      <c r="JER186" s="2"/>
      <c r="JES186" s="2"/>
      <c r="JET186" s="2"/>
      <c r="JEU186" s="2"/>
      <c r="JEV186" s="2"/>
      <c r="JEW186" s="2"/>
      <c r="JEX186" s="2"/>
      <c r="JEY186" s="2"/>
      <c r="JEZ186" s="2"/>
      <c r="JFA186" s="2"/>
      <c r="JFB186" s="2"/>
      <c r="JFC186" s="2"/>
      <c r="JFD186" s="2"/>
      <c r="JFE186" s="2"/>
      <c r="JFF186" s="2"/>
      <c r="JFG186" s="2"/>
      <c r="JFH186" s="2"/>
      <c r="JFI186" s="2"/>
      <c r="JFJ186" s="2"/>
      <c r="JFK186" s="2"/>
      <c r="JFL186" s="2"/>
      <c r="JFM186" s="2"/>
      <c r="JFN186" s="2"/>
      <c r="JFO186" s="2"/>
      <c r="JFP186" s="2"/>
      <c r="JFQ186" s="2"/>
      <c r="JFR186" s="2"/>
      <c r="JFS186" s="2"/>
      <c r="JFT186" s="2"/>
      <c r="JFU186" s="2"/>
      <c r="JFV186" s="2"/>
      <c r="JFW186" s="2"/>
      <c r="JFX186" s="2"/>
      <c r="JFY186" s="2"/>
      <c r="JFZ186" s="2"/>
      <c r="JGA186" s="2"/>
      <c r="JGB186" s="2"/>
      <c r="JGC186" s="2"/>
      <c r="JGD186" s="2"/>
      <c r="JGE186" s="2"/>
      <c r="JGF186" s="2"/>
      <c r="JGG186" s="2"/>
      <c r="JGH186" s="2"/>
      <c r="JGI186" s="2"/>
      <c r="JGJ186" s="2"/>
      <c r="JGK186" s="2"/>
      <c r="JGL186" s="2"/>
      <c r="JGM186" s="2"/>
      <c r="JGN186" s="2"/>
      <c r="JGO186" s="2"/>
      <c r="JGP186" s="2"/>
      <c r="JGQ186" s="2"/>
      <c r="JGR186" s="2"/>
      <c r="JGS186" s="2"/>
      <c r="JGT186" s="2"/>
      <c r="JGU186" s="2"/>
      <c r="JGV186" s="2"/>
      <c r="JGW186" s="2"/>
      <c r="JGX186" s="2"/>
      <c r="JGY186" s="2"/>
      <c r="JGZ186" s="2"/>
      <c r="JHA186" s="2"/>
      <c r="JHB186" s="2"/>
      <c r="JHC186" s="2"/>
      <c r="JHD186" s="2"/>
      <c r="JHE186" s="2"/>
      <c r="JHF186" s="2"/>
      <c r="JHG186" s="2"/>
      <c r="JHH186" s="2"/>
      <c r="JHI186" s="2"/>
      <c r="JHJ186" s="2"/>
      <c r="JHK186" s="2"/>
      <c r="JHL186" s="2"/>
      <c r="JHM186" s="2"/>
      <c r="JHN186" s="2"/>
      <c r="JHO186" s="2"/>
      <c r="JHP186" s="2"/>
      <c r="JHQ186" s="2"/>
      <c r="JHR186" s="2"/>
      <c r="JHS186" s="2"/>
      <c r="JHT186" s="2"/>
      <c r="JHU186" s="2"/>
      <c r="JHV186" s="2"/>
      <c r="JHW186" s="2"/>
      <c r="JHX186" s="2"/>
      <c r="JHY186" s="2"/>
      <c r="JHZ186" s="2"/>
      <c r="JIA186" s="2"/>
      <c r="JIB186" s="2"/>
      <c r="JIC186" s="2"/>
      <c r="JID186" s="2"/>
      <c r="JIE186" s="2"/>
      <c r="JIF186" s="2"/>
      <c r="JIG186" s="2"/>
      <c r="JIH186" s="2"/>
      <c r="JII186" s="2"/>
      <c r="JIJ186" s="2"/>
      <c r="JIK186" s="2"/>
      <c r="JIL186" s="2"/>
      <c r="JIM186" s="2"/>
      <c r="JIN186" s="2"/>
      <c r="JIO186" s="2"/>
      <c r="JIP186" s="2"/>
      <c r="JIQ186" s="2"/>
      <c r="JIR186" s="2"/>
      <c r="JIS186" s="2"/>
      <c r="JIT186" s="2"/>
      <c r="JIU186" s="2"/>
      <c r="JIV186" s="2"/>
      <c r="JIW186" s="2"/>
      <c r="JIX186" s="2"/>
      <c r="JIY186" s="2"/>
      <c r="JIZ186" s="2"/>
      <c r="JJA186" s="2"/>
      <c r="JJB186" s="2"/>
      <c r="JJC186" s="2"/>
      <c r="JJD186" s="2"/>
      <c r="JJE186" s="2"/>
      <c r="JJF186" s="2"/>
      <c r="JJG186" s="2"/>
      <c r="JJH186" s="2"/>
      <c r="JJI186" s="2"/>
      <c r="JJJ186" s="2"/>
      <c r="JJK186" s="2"/>
      <c r="JJL186" s="2"/>
      <c r="JJM186" s="2"/>
      <c r="JJN186" s="2"/>
      <c r="JJO186" s="2"/>
      <c r="JJP186" s="2"/>
      <c r="JJQ186" s="2"/>
      <c r="JJR186" s="2"/>
      <c r="JJS186" s="2"/>
      <c r="JJT186" s="2"/>
      <c r="JJU186" s="2"/>
      <c r="JJV186" s="2"/>
      <c r="JJW186" s="2"/>
      <c r="JJX186" s="2"/>
      <c r="JJY186" s="2"/>
      <c r="JJZ186" s="2"/>
      <c r="JKA186" s="2"/>
      <c r="JKB186" s="2"/>
      <c r="JKC186" s="2"/>
      <c r="JKD186" s="2"/>
      <c r="JKE186" s="2"/>
      <c r="JKF186" s="2"/>
      <c r="JKG186" s="2"/>
      <c r="JKH186" s="2"/>
      <c r="JKI186" s="2"/>
      <c r="JKJ186" s="2"/>
      <c r="JKK186" s="2"/>
      <c r="JKL186" s="2"/>
      <c r="JKM186" s="2"/>
      <c r="JKN186" s="2"/>
      <c r="JKO186" s="2"/>
      <c r="JKP186" s="2"/>
      <c r="JKQ186" s="2"/>
      <c r="JKR186" s="2"/>
      <c r="JKS186" s="2"/>
      <c r="JKT186" s="2"/>
      <c r="JKU186" s="2"/>
      <c r="JKV186" s="2"/>
      <c r="JKW186" s="2"/>
      <c r="JKX186" s="2"/>
      <c r="JKY186" s="2"/>
      <c r="JKZ186" s="2"/>
      <c r="JLA186" s="2"/>
      <c r="JLB186" s="2"/>
      <c r="JLC186" s="2"/>
      <c r="JLD186" s="2"/>
      <c r="JLE186" s="2"/>
      <c r="JLF186" s="2"/>
      <c r="JLG186" s="2"/>
      <c r="JLH186" s="2"/>
      <c r="JLI186" s="2"/>
      <c r="JLJ186" s="2"/>
      <c r="JLK186" s="2"/>
      <c r="JLL186" s="2"/>
      <c r="JLM186" s="2"/>
      <c r="JLN186" s="2"/>
      <c r="JLO186" s="2"/>
      <c r="JLP186" s="2"/>
      <c r="JLQ186" s="2"/>
      <c r="JLR186" s="2"/>
      <c r="JLS186" s="2"/>
      <c r="JLT186" s="2"/>
      <c r="JLU186" s="2"/>
      <c r="JLV186" s="2"/>
      <c r="JLW186" s="2"/>
      <c r="JLX186" s="2"/>
      <c r="JLY186" s="2"/>
      <c r="JLZ186" s="2"/>
      <c r="JMA186" s="2"/>
      <c r="JMB186" s="2"/>
      <c r="JMC186" s="2"/>
      <c r="JMD186" s="2"/>
      <c r="JME186" s="2"/>
      <c r="JMF186" s="2"/>
      <c r="JMG186" s="2"/>
      <c r="JMH186" s="2"/>
      <c r="JMI186" s="2"/>
      <c r="JMJ186" s="2"/>
      <c r="JMK186" s="2"/>
      <c r="JML186" s="2"/>
      <c r="JMM186" s="2"/>
      <c r="JMN186" s="2"/>
      <c r="JMO186" s="2"/>
      <c r="JMP186" s="2"/>
      <c r="JMQ186" s="2"/>
      <c r="JMR186" s="2"/>
      <c r="JMS186" s="2"/>
      <c r="JMT186" s="2"/>
      <c r="JMU186" s="2"/>
      <c r="JMV186" s="2"/>
      <c r="JMW186" s="2"/>
      <c r="JMX186" s="2"/>
      <c r="JMY186" s="2"/>
      <c r="JMZ186" s="2"/>
      <c r="JNA186" s="2"/>
      <c r="JNB186" s="2"/>
      <c r="JNC186" s="2"/>
      <c r="JND186" s="2"/>
      <c r="JNE186" s="2"/>
      <c r="JNF186" s="2"/>
      <c r="JNG186" s="2"/>
      <c r="JNH186" s="2"/>
      <c r="JNI186" s="2"/>
      <c r="JNJ186" s="2"/>
      <c r="JNK186" s="2"/>
      <c r="JNL186" s="2"/>
      <c r="JNM186" s="2"/>
      <c r="JNN186" s="2"/>
      <c r="JNO186" s="2"/>
      <c r="JNP186" s="2"/>
      <c r="JNQ186" s="2"/>
      <c r="JNR186" s="2"/>
      <c r="JNS186" s="2"/>
      <c r="JNT186" s="2"/>
      <c r="JNU186" s="2"/>
      <c r="JNV186" s="2"/>
      <c r="JNW186" s="2"/>
      <c r="JNX186" s="2"/>
      <c r="JNY186" s="2"/>
      <c r="JNZ186" s="2"/>
      <c r="JOA186" s="2"/>
      <c r="JOB186" s="2"/>
      <c r="JOC186" s="2"/>
      <c r="JOD186" s="2"/>
      <c r="JOE186" s="2"/>
      <c r="JOF186" s="2"/>
      <c r="JOG186" s="2"/>
      <c r="JOH186" s="2"/>
      <c r="JOI186" s="2"/>
      <c r="JOJ186" s="2"/>
      <c r="JOK186" s="2"/>
      <c r="JOL186" s="2"/>
      <c r="JOM186" s="2"/>
      <c r="JON186" s="2"/>
      <c r="JOO186" s="2"/>
      <c r="JOP186" s="2"/>
      <c r="JOQ186" s="2"/>
      <c r="JOR186" s="2"/>
      <c r="JOS186" s="2"/>
      <c r="JOT186" s="2"/>
      <c r="JOU186" s="2"/>
      <c r="JOV186" s="2"/>
      <c r="JOW186" s="2"/>
      <c r="JOX186" s="2"/>
      <c r="JOY186" s="2"/>
      <c r="JOZ186" s="2"/>
      <c r="JPA186" s="2"/>
      <c r="JPB186" s="2"/>
      <c r="JPC186" s="2"/>
      <c r="JPD186" s="2"/>
      <c r="JPE186" s="2"/>
      <c r="JPF186" s="2"/>
      <c r="JPG186" s="2"/>
      <c r="JPH186" s="2"/>
      <c r="JPI186" s="2"/>
      <c r="JPJ186" s="2"/>
      <c r="JPK186" s="2"/>
      <c r="JPL186" s="2"/>
      <c r="JPM186" s="2"/>
      <c r="JPN186" s="2"/>
      <c r="JPO186" s="2"/>
      <c r="JPP186" s="2"/>
      <c r="JPQ186" s="2"/>
      <c r="JPR186" s="2"/>
      <c r="JPS186" s="2"/>
      <c r="JPT186" s="2"/>
      <c r="JPU186" s="2"/>
      <c r="JPV186" s="2"/>
      <c r="JPW186" s="2"/>
      <c r="JPX186" s="2"/>
      <c r="JPY186" s="2"/>
      <c r="JPZ186" s="2"/>
      <c r="JQA186" s="2"/>
      <c r="JQB186" s="2"/>
      <c r="JQC186" s="2"/>
      <c r="JQD186" s="2"/>
      <c r="JQE186" s="2"/>
      <c r="JQF186" s="2"/>
      <c r="JQG186" s="2"/>
      <c r="JQH186" s="2"/>
      <c r="JQI186" s="2"/>
      <c r="JQJ186" s="2"/>
      <c r="JQK186" s="2"/>
      <c r="JQL186" s="2"/>
      <c r="JQM186" s="2"/>
      <c r="JQN186" s="2"/>
      <c r="JQO186" s="2"/>
      <c r="JQP186" s="2"/>
      <c r="JQQ186" s="2"/>
      <c r="JQR186" s="2"/>
      <c r="JQS186" s="2"/>
      <c r="JQT186" s="2"/>
      <c r="JQU186" s="2"/>
      <c r="JQV186" s="2"/>
      <c r="JQW186" s="2"/>
      <c r="JQX186" s="2"/>
      <c r="JQY186" s="2"/>
      <c r="JQZ186" s="2"/>
      <c r="JRA186" s="2"/>
      <c r="JRB186" s="2"/>
      <c r="JRC186" s="2"/>
      <c r="JRD186" s="2"/>
      <c r="JRE186" s="2"/>
      <c r="JRF186" s="2"/>
      <c r="JRG186" s="2"/>
      <c r="JRH186" s="2"/>
      <c r="JRI186" s="2"/>
      <c r="JRJ186" s="2"/>
      <c r="JRK186" s="2"/>
      <c r="JRL186" s="2"/>
      <c r="JRM186" s="2"/>
      <c r="JRN186" s="2"/>
      <c r="JRO186" s="2"/>
      <c r="JRP186" s="2"/>
      <c r="JRQ186" s="2"/>
      <c r="JRR186" s="2"/>
      <c r="JRS186" s="2"/>
      <c r="JRT186" s="2"/>
      <c r="JRU186" s="2"/>
      <c r="JRV186" s="2"/>
      <c r="JRW186" s="2"/>
      <c r="JRX186" s="2"/>
      <c r="JRY186" s="2"/>
      <c r="JRZ186" s="2"/>
      <c r="JSA186" s="2"/>
      <c r="JSB186" s="2"/>
      <c r="JSC186" s="2"/>
      <c r="JSD186" s="2"/>
      <c r="JSE186" s="2"/>
      <c r="JSF186" s="2"/>
      <c r="JSG186" s="2"/>
      <c r="JSH186" s="2"/>
      <c r="JSI186" s="2"/>
      <c r="JSJ186" s="2"/>
      <c r="JSK186" s="2"/>
      <c r="JSL186" s="2"/>
      <c r="JSM186" s="2"/>
      <c r="JSN186" s="2"/>
      <c r="JSO186" s="2"/>
      <c r="JSP186" s="2"/>
      <c r="JSQ186" s="2"/>
      <c r="JSR186" s="2"/>
      <c r="JSS186" s="2"/>
      <c r="JST186" s="2"/>
      <c r="JSU186" s="2"/>
      <c r="JSV186" s="2"/>
      <c r="JSW186" s="2"/>
      <c r="JSX186" s="2"/>
      <c r="JSY186" s="2"/>
      <c r="JSZ186" s="2"/>
      <c r="JTA186" s="2"/>
      <c r="JTB186" s="2"/>
      <c r="JTC186" s="2"/>
      <c r="JTD186" s="2"/>
      <c r="JTE186" s="2"/>
      <c r="JTF186" s="2"/>
      <c r="JTG186" s="2"/>
      <c r="JTH186" s="2"/>
      <c r="JTI186" s="2"/>
      <c r="JTJ186" s="2"/>
      <c r="JTK186" s="2"/>
      <c r="JTL186" s="2"/>
      <c r="JTM186" s="2"/>
      <c r="JTN186" s="2"/>
      <c r="JTO186" s="2"/>
      <c r="JTP186" s="2"/>
      <c r="JTQ186" s="2"/>
      <c r="JTR186" s="2"/>
      <c r="JTS186" s="2"/>
      <c r="JTT186" s="2"/>
      <c r="JTU186" s="2"/>
      <c r="JTV186" s="2"/>
      <c r="JTW186" s="2"/>
      <c r="JTX186" s="2"/>
      <c r="JTY186" s="2"/>
      <c r="JTZ186" s="2"/>
      <c r="JUA186" s="2"/>
      <c r="JUB186" s="2"/>
      <c r="JUC186" s="2"/>
      <c r="JUD186" s="2"/>
      <c r="JUE186" s="2"/>
      <c r="JUF186" s="2"/>
      <c r="JUG186" s="2"/>
      <c r="JUH186" s="2"/>
      <c r="JUI186" s="2"/>
      <c r="JUJ186" s="2"/>
      <c r="JUK186" s="2"/>
      <c r="JUL186" s="2"/>
      <c r="JUM186" s="2"/>
      <c r="JUN186" s="2"/>
      <c r="JUO186" s="2"/>
      <c r="JUP186" s="2"/>
      <c r="JUQ186" s="2"/>
      <c r="JUR186" s="2"/>
      <c r="JUS186" s="2"/>
      <c r="JUT186" s="2"/>
      <c r="JUU186" s="2"/>
      <c r="JUV186" s="2"/>
      <c r="JUW186" s="2"/>
      <c r="JUX186" s="2"/>
      <c r="JUY186" s="2"/>
      <c r="JUZ186" s="2"/>
      <c r="JVA186" s="2"/>
      <c r="JVB186" s="2"/>
      <c r="JVC186" s="2"/>
      <c r="JVD186" s="2"/>
      <c r="JVE186" s="2"/>
      <c r="JVF186" s="2"/>
      <c r="JVG186" s="2"/>
      <c r="JVH186" s="2"/>
      <c r="JVI186" s="2"/>
      <c r="JVJ186" s="2"/>
      <c r="JVK186" s="2"/>
      <c r="JVL186" s="2"/>
      <c r="JVM186" s="2"/>
      <c r="JVN186" s="2"/>
      <c r="JVO186" s="2"/>
      <c r="JVP186" s="2"/>
      <c r="JVQ186" s="2"/>
      <c r="JVR186" s="2"/>
      <c r="JVS186" s="2"/>
      <c r="JVT186" s="2"/>
      <c r="JVU186" s="2"/>
      <c r="JVV186" s="2"/>
      <c r="JVW186" s="2"/>
      <c r="JVX186" s="2"/>
      <c r="JVY186" s="2"/>
      <c r="JVZ186" s="2"/>
      <c r="JWA186" s="2"/>
      <c r="JWB186" s="2"/>
      <c r="JWC186" s="2"/>
      <c r="JWD186" s="2"/>
      <c r="JWE186" s="2"/>
      <c r="JWF186" s="2"/>
      <c r="JWG186" s="2"/>
      <c r="JWH186" s="2"/>
      <c r="JWI186" s="2"/>
      <c r="JWJ186" s="2"/>
      <c r="JWK186" s="2"/>
      <c r="JWL186" s="2"/>
      <c r="JWM186" s="2"/>
      <c r="JWN186" s="2"/>
      <c r="JWO186" s="2"/>
      <c r="JWP186" s="2"/>
      <c r="JWQ186" s="2"/>
      <c r="JWR186" s="2"/>
      <c r="JWS186" s="2"/>
      <c r="JWT186" s="2"/>
      <c r="JWU186" s="2"/>
      <c r="JWV186" s="2"/>
      <c r="JWW186" s="2"/>
      <c r="JWX186" s="2"/>
      <c r="JWY186" s="2"/>
      <c r="JWZ186" s="2"/>
      <c r="JXA186" s="2"/>
      <c r="JXB186" s="2"/>
      <c r="JXC186" s="2"/>
      <c r="JXD186" s="2"/>
      <c r="JXE186" s="2"/>
      <c r="JXF186" s="2"/>
      <c r="JXG186" s="2"/>
      <c r="JXH186" s="2"/>
      <c r="JXI186" s="2"/>
      <c r="JXJ186" s="2"/>
      <c r="JXK186" s="2"/>
      <c r="JXL186" s="2"/>
      <c r="JXM186" s="2"/>
      <c r="JXN186" s="2"/>
      <c r="JXO186" s="2"/>
      <c r="JXP186" s="2"/>
      <c r="JXQ186" s="2"/>
      <c r="JXR186" s="2"/>
      <c r="JXS186" s="2"/>
      <c r="JXT186" s="2"/>
      <c r="JXU186" s="2"/>
      <c r="JXV186" s="2"/>
      <c r="JXW186" s="2"/>
      <c r="JXX186" s="2"/>
      <c r="JXY186" s="2"/>
      <c r="JXZ186" s="2"/>
      <c r="JYA186" s="2"/>
      <c r="JYB186" s="2"/>
      <c r="JYC186" s="2"/>
      <c r="JYD186" s="2"/>
      <c r="JYE186" s="2"/>
      <c r="JYF186" s="2"/>
      <c r="JYG186" s="2"/>
      <c r="JYH186" s="2"/>
      <c r="JYI186" s="2"/>
      <c r="JYJ186" s="2"/>
      <c r="JYK186" s="2"/>
      <c r="JYL186" s="2"/>
      <c r="JYM186" s="2"/>
      <c r="JYN186" s="2"/>
      <c r="JYO186" s="2"/>
      <c r="JYP186" s="2"/>
      <c r="JYQ186" s="2"/>
      <c r="JYR186" s="2"/>
      <c r="JYS186" s="2"/>
      <c r="JYT186" s="2"/>
      <c r="JYU186" s="2"/>
      <c r="JYV186" s="2"/>
      <c r="JYW186" s="2"/>
      <c r="JYX186" s="2"/>
      <c r="JYY186" s="2"/>
      <c r="JYZ186" s="2"/>
      <c r="JZA186" s="2"/>
      <c r="JZB186" s="2"/>
      <c r="JZC186" s="2"/>
      <c r="JZD186" s="2"/>
      <c r="JZE186" s="2"/>
      <c r="JZF186" s="2"/>
      <c r="JZG186" s="2"/>
      <c r="JZH186" s="2"/>
      <c r="JZI186" s="2"/>
      <c r="JZJ186" s="2"/>
      <c r="JZK186" s="2"/>
      <c r="JZL186" s="2"/>
      <c r="JZM186" s="2"/>
      <c r="JZN186" s="2"/>
      <c r="JZO186" s="2"/>
      <c r="JZP186" s="2"/>
      <c r="JZQ186" s="2"/>
      <c r="JZR186" s="2"/>
      <c r="JZS186" s="2"/>
      <c r="JZT186" s="2"/>
      <c r="JZU186" s="2"/>
      <c r="JZV186" s="2"/>
      <c r="JZW186" s="2"/>
      <c r="JZX186" s="2"/>
      <c r="JZY186" s="2"/>
      <c r="JZZ186" s="2"/>
      <c r="KAA186" s="2"/>
      <c r="KAB186" s="2"/>
      <c r="KAC186" s="2"/>
      <c r="KAD186" s="2"/>
      <c r="KAE186" s="2"/>
      <c r="KAF186" s="2"/>
      <c r="KAG186" s="2"/>
      <c r="KAH186" s="2"/>
      <c r="KAI186" s="2"/>
      <c r="KAJ186" s="2"/>
      <c r="KAK186" s="2"/>
      <c r="KAL186" s="2"/>
      <c r="KAM186" s="2"/>
      <c r="KAN186" s="2"/>
      <c r="KAO186" s="2"/>
      <c r="KAP186" s="2"/>
      <c r="KAQ186" s="2"/>
      <c r="KAR186" s="2"/>
      <c r="KAS186" s="2"/>
      <c r="KAT186" s="2"/>
      <c r="KAU186" s="2"/>
      <c r="KAV186" s="2"/>
      <c r="KAW186" s="2"/>
      <c r="KAX186" s="2"/>
      <c r="KAY186" s="2"/>
      <c r="KAZ186" s="2"/>
      <c r="KBA186" s="2"/>
      <c r="KBB186" s="2"/>
      <c r="KBC186" s="2"/>
      <c r="KBD186" s="2"/>
      <c r="KBE186" s="2"/>
      <c r="KBF186" s="2"/>
      <c r="KBG186" s="2"/>
      <c r="KBH186" s="2"/>
      <c r="KBI186" s="2"/>
      <c r="KBJ186" s="2"/>
      <c r="KBK186" s="2"/>
      <c r="KBL186" s="2"/>
      <c r="KBM186" s="2"/>
      <c r="KBN186" s="2"/>
      <c r="KBO186" s="2"/>
      <c r="KBP186" s="2"/>
      <c r="KBQ186" s="2"/>
      <c r="KBR186" s="2"/>
      <c r="KBS186" s="2"/>
      <c r="KBT186" s="2"/>
      <c r="KBU186" s="2"/>
      <c r="KBV186" s="2"/>
      <c r="KBW186" s="2"/>
      <c r="KBX186" s="2"/>
      <c r="KBY186" s="2"/>
      <c r="KBZ186" s="2"/>
      <c r="KCA186" s="2"/>
      <c r="KCB186" s="2"/>
      <c r="KCC186" s="2"/>
      <c r="KCD186" s="2"/>
      <c r="KCE186" s="2"/>
      <c r="KCF186" s="2"/>
      <c r="KCG186" s="2"/>
      <c r="KCH186" s="2"/>
      <c r="KCI186" s="2"/>
      <c r="KCJ186" s="2"/>
      <c r="KCK186" s="2"/>
      <c r="KCL186" s="2"/>
      <c r="KCM186" s="2"/>
      <c r="KCN186" s="2"/>
      <c r="KCO186" s="2"/>
      <c r="KCP186" s="2"/>
      <c r="KCQ186" s="2"/>
      <c r="KCR186" s="2"/>
      <c r="KCS186" s="2"/>
      <c r="KCT186" s="2"/>
      <c r="KCU186" s="2"/>
      <c r="KCV186" s="2"/>
      <c r="KCW186" s="2"/>
      <c r="KCX186" s="2"/>
      <c r="KCY186" s="2"/>
      <c r="KCZ186" s="2"/>
      <c r="KDA186" s="2"/>
      <c r="KDB186" s="2"/>
      <c r="KDC186" s="2"/>
      <c r="KDD186" s="2"/>
      <c r="KDE186" s="2"/>
      <c r="KDF186" s="2"/>
      <c r="KDG186" s="2"/>
      <c r="KDH186" s="2"/>
      <c r="KDI186" s="2"/>
      <c r="KDJ186" s="2"/>
      <c r="KDK186" s="2"/>
      <c r="KDL186" s="2"/>
      <c r="KDM186" s="2"/>
      <c r="KDN186" s="2"/>
      <c r="KDO186" s="2"/>
      <c r="KDP186" s="2"/>
      <c r="KDQ186" s="2"/>
      <c r="KDR186" s="2"/>
      <c r="KDS186" s="2"/>
      <c r="KDT186" s="2"/>
      <c r="KDU186" s="2"/>
      <c r="KDV186" s="2"/>
      <c r="KDW186" s="2"/>
      <c r="KDX186" s="2"/>
      <c r="KDY186" s="2"/>
      <c r="KDZ186" s="2"/>
      <c r="KEA186" s="2"/>
      <c r="KEB186" s="2"/>
      <c r="KEC186" s="2"/>
      <c r="KED186" s="2"/>
      <c r="KEE186" s="2"/>
      <c r="KEF186" s="2"/>
      <c r="KEG186" s="2"/>
      <c r="KEH186" s="2"/>
      <c r="KEI186" s="2"/>
      <c r="KEJ186" s="2"/>
      <c r="KEK186" s="2"/>
      <c r="KEL186" s="2"/>
      <c r="KEM186" s="2"/>
      <c r="KEN186" s="2"/>
      <c r="KEO186" s="2"/>
      <c r="KEP186" s="2"/>
      <c r="KEQ186" s="2"/>
      <c r="KER186" s="2"/>
      <c r="KES186" s="2"/>
      <c r="KET186" s="2"/>
      <c r="KEU186" s="2"/>
      <c r="KEV186" s="2"/>
      <c r="KEW186" s="2"/>
      <c r="KEX186" s="2"/>
      <c r="KEY186" s="2"/>
      <c r="KEZ186" s="2"/>
      <c r="KFA186" s="2"/>
      <c r="KFB186" s="2"/>
      <c r="KFC186" s="2"/>
      <c r="KFD186" s="2"/>
      <c r="KFE186" s="2"/>
      <c r="KFF186" s="2"/>
      <c r="KFG186" s="2"/>
      <c r="KFH186" s="2"/>
      <c r="KFI186" s="2"/>
      <c r="KFJ186" s="2"/>
      <c r="KFK186" s="2"/>
      <c r="KFL186" s="2"/>
      <c r="KFM186" s="2"/>
      <c r="KFN186" s="2"/>
      <c r="KFO186" s="2"/>
      <c r="KFP186" s="2"/>
      <c r="KFQ186" s="2"/>
      <c r="KFR186" s="2"/>
      <c r="KFS186" s="2"/>
      <c r="KFT186" s="2"/>
      <c r="KFU186" s="2"/>
      <c r="KFV186" s="2"/>
      <c r="KFW186" s="2"/>
      <c r="KFX186" s="2"/>
      <c r="KFY186" s="2"/>
      <c r="KFZ186" s="2"/>
      <c r="KGA186" s="2"/>
      <c r="KGB186" s="2"/>
      <c r="KGC186" s="2"/>
      <c r="KGD186" s="2"/>
      <c r="KGE186" s="2"/>
      <c r="KGF186" s="2"/>
      <c r="KGG186" s="2"/>
      <c r="KGH186" s="2"/>
      <c r="KGI186" s="2"/>
      <c r="KGJ186" s="2"/>
      <c r="KGK186" s="2"/>
      <c r="KGL186" s="2"/>
      <c r="KGM186" s="2"/>
      <c r="KGN186" s="2"/>
      <c r="KGO186" s="2"/>
      <c r="KGP186" s="2"/>
      <c r="KGQ186" s="2"/>
      <c r="KGR186" s="2"/>
      <c r="KGS186" s="2"/>
      <c r="KGT186" s="2"/>
      <c r="KGU186" s="2"/>
      <c r="KGV186" s="2"/>
      <c r="KGW186" s="2"/>
      <c r="KGX186" s="2"/>
      <c r="KGY186" s="2"/>
      <c r="KGZ186" s="2"/>
      <c r="KHA186" s="2"/>
      <c r="KHB186" s="2"/>
      <c r="KHC186" s="2"/>
      <c r="KHD186" s="2"/>
      <c r="KHE186" s="2"/>
      <c r="KHF186" s="2"/>
      <c r="KHG186" s="2"/>
      <c r="KHH186" s="2"/>
      <c r="KHI186" s="2"/>
      <c r="KHJ186" s="2"/>
      <c r="KHK186" s="2"/>
      <c r="KHL186" s="2"/>
      <c r="KHM186" s="2"/>
      <c r="KHN186" s="2"/>
      <c r="KHO186" s="2"/>
      <c r="KHP186" s="2"/>
      <c r="KHQ186" s="2"/>
      <c r="KHR186" s="2"/>
      <c r="KHS186" s="2"/>
      <c r="KHT186" s="2"/>
      <c r="KHU186" s="2"/>
      <c r="KHV186" s="2"/>
      <c r="KHW186" s="2"/>
      <c r="KHX186" s="2"/>
      <c r="KHY186" s="2"/>
      <c r="KHZ186" s="2"/>
      <c r="KIA186" s="2"/>
      <c r="KIB186" s="2"/>
      <c r="KIC186" s="2"/>
      <c r="KID186" s="2"/>
      <c r="KIE186" s="2"/>
      <c r="KIF186" s="2"/>
      <c r="KIG186" s="2"/>
      <c r="KIH186" s="2"/>
      <c r="KII186" s="2"/>
      <c r="KIJ186" s="2"/>
      <c r="KIK186" s="2"/>
      <c r="KIL186" s="2"/>
      <c r="KIM186" s="2"/>
      <c r="KIN186" s="2"/>
      <c r="KIO186" s="2"/>
      <c r="KIP186" s="2"/>
      <c r="KIQ186" s="2"/>
      <c r="KIR186" s="2"/>
      <c r="KIS186" s="2"/>
      <c r="KIT186" s="2"/>
      <c r="KIU186" s="2"/>
      <c r="KIV186" s="2"/>
      <c r="KIW186" s="2"/>
      <c r="KIX186" s="2"/>
      <c r="KIY186" s="2"/>
      <c r="KIZ186" s="2"/>
      <c r="KJA186" s="2"/>
      <c r="KJB186" s="2"/>
      <c r="KJC186" s="2"/>
      <c r="KJD186" s="2"/>
      <c r="KJE186" s="2"/>
      <c r="KJF186" s="2"/>
      <c r="KJG186" s="2"/>
      <c r="KJH186" s="2"/>
      <c r="KJI186" s="2"/>
      <c r="KJJ186" s="2"/>
      <c r="KJK186" s="2"/>
      <c r="KJL186" s="2"/>
      <c r="KJM186" s="2"/>
      <c r="KJN186" s="2"/>
      <c r="KJO186" s="2"/>
      <c r="KJP186" s="2"/>
      <c r="KJQ186" s="2"/>
      <c r="KJR186" s="2"/>
      <c r="KJS186" s="2"/>
      <c r="KJT186" s="2"/>
      <c r="KJU186" s="2"/>
      <c r="KJV186" s="2"/>
      <c r="KJW186" s="2"/>
      <c r="KJX186" s="2"/>
      <c r="KJY186" s="2"/>
      <c r="KJZ186" s="2"/>
      <c r="KKA186" s="2"/>
      <c r="KKB186" s="2"/>
      <c r="KKC186" s="2"/>
      <c r="KKD186" s="2"/>
      <c r="KKE186" s="2"/>
      <c r="KKF186" s="2"/>
      <c r="KKG186" s="2"/>
      <c r="KKH186" s="2"/>
      <c r="KKI186" s="2"/>
      <c r="KKJ186" s="2"/>
      <c r="KKK186" s="2"/>
      <c r="KKL186" s="2"/>
      <c r="KKM186" s="2"/>
      <c r="KKN186" s="2"/>
      <c r="KKO186" s="2"/>
      <c r="KKP186" s="2"/>
      <c r="KKQ186" s="2"/>
      <c r="KKR186" s="2"/>
      <c r="KKS186" s="2"/>
      <c r="KKT186" s="2"/>
      <c r="KKU186" s="2"/>
      <c r="KKV186" s="2"/>
      <c r="KKW186" s="2"/>
      <c r="KKX186" s="2"/>
      <c r="KKY186" s="2"/>
      <c r="KKZ186" s="2"/>
      <c r="KLA186" s="2"/>
      <c r="KLB186" s="2"/>
      <c r="KLC186" s="2"/>
      <c r="KLD186" s="2"/>
      <c r="KLE186" s="2"/>
      <c r="KLF186" s="2"/>
      <c r="KLG186" s="2"/>
      <c r="KLH186" s="2"/>
      <c r="KLI186" s="2"/>
      <c r="KLJ186" s="2"/>
      <c r="KLK186" s="2"/>
      <c r="KLL186" s="2"/>
      <c r="KLM186" s="2"/>
      <c r="KLN186" s="2"/>
      <c r="KLO186" s="2"/>
      <c r="KLP186" s="2"/>
      <c r="KLQ186" s="2"/>
      <c r="KLR186" s="2"/>
      <c r="KLS186" s="2"/>
      <c r="KLT186" s="2"/>
      <c r="KLU186" s="2"/>
      <c r="KLV186" s="2"/>
      <c r="KLW186" s="2"/>
      <c r="KLX186" s="2"/>
      <c r="KLY186" s="2"/>
      <c r="KLZ186" s="2"/>
      <c r="KMA186" s="2"/>
      <c r="KMB186" s="2"/>
      <c r="KMC186" s="2"/>
      <c r="KMD186" s="2"/>
      <c r="KME186" s="2"/>
      <c r="KMF186" s="2"/>
      <c r="KMG186" s="2"/>
      <c r="KMH186" s="2"/>
      <c r="KMI186" s="2"/>
      <c r="KMJ186" s="2"/>
      <c r="KMK186" s="2"/>
      <c r="KML186" s="2"/>
      <c r="KMM186" s="2"/>
      <c r="KMN186" s="2"/>
      <c r="KMO186" s="2"/>
      <c r="KMP186" s="2"/>
      <c r="KMQ186" s="2"/>
      <c r="KMR186" s="2"/>
      <c r="KMS186" s="2"/>
      <c r="KMT186" s="2"/>
      <c r="KMU186" s="2"/>
      <c r="KMV186" s="2"/>
      <c r="KMW186" s="2"/>
      <c r="KMX186" s="2"/>
      <c r="KMY186" s="2"/>
      <c r="KMZ186" s="2"/>
      <c r="KNA186" s="2"/>
      <c r="KNB186" s="2"/>
      <c r="KNC186" s="2"/>
      <c r="KND186" s="2"/>
      <c r="KNE186" s="2"/>
      <c r="KNF186" s="2"/>
      <c r="KNG186" s="2"/>
      <c r="KNH186" s="2"/>
      <c r="KNI186" s="2"/>
      <c r="KNJ186" s="2"/>
      <c r="KNK186" s="2"/>
      <c r="KNL186" s="2"/>
      <c r="KNM186" s="2"/>
      <c r="KNN186" s="2"/>
      <c r="KNO186" s="2"/>
      <c r="KNP186" s="2"/>
      <c r="KNQ186" s="2"/>
      <c r="KNR186" s="2"/>
      <c r="KNS186" s="2"/>
      <c r="KNT186" s="2"/>
      <c r="KNU186" s="2"/>
      <c r="KNV186" s="2"/>
      <c r="KNW186" s="2"/>
      <c r="KNX186" s="2"/>
      <c r="KNY186" s="2"/>
      <c r="KNZ186" s="2"/>
      <c r="KOA186" s="2"/>
      <c r="KOB186" s="2"/>
      <c r="KOC186" s="2"/>
      <c r="KOD186" s="2"/>
      <c r="KOE186" s="2"/>
      <c r="KOF186" s="2"/>
      <c r="KOG186" s="2"/>
      <c r="KOH186" s="2"/>
      <c r="KOI186" s="2"/>
      <c r="KOJ186" s="2"/>
      <c r="KOK186" s="2"/>
      <c r="KOL186" s="2"/>
      <c r="KOM186" s="2"/>
      <c r="KON186" s="2"/>
      <c r="KOO186" s="2"/>
      <c r="KOP186" s="2"/>
      <c r="KOQ186" s="2"/>
      <c r="KOR186" s="2"/>
      <c r="KOS186" s="2"/>
      <c r="KOT186" s="2"/>
      <c r="KOU186" s="2"/>
      <c r="KOV186" s="2"/>
      <c r="KOW186" s="2"/>
      <c r="KOX186" s="2"/>
      <c r="KOY186" s="2"/>
      <c r="KOZ186" s="2"/>
      <c r="KPA186" s="2"/>
      <c r="KPB186" s="2"/>
      <c r="KPC186" s="2"/>
      <c r="KPD186" s="2"/>
      <c r="KPE186" s="2"/>
      <c r="KPF186" s="2"/>
      <c r="KPG186" s="2"/>
      <c r="KPH186" s="2"/>
      <c r="KPI186" s="2"/>
      <c r="KPJ186" s="2"/>
      <c r="KPK186" s="2"/>
      <c r="KPL186" s="2"/>
      <c r="KPM186" s="2"/>
      <c r="KPN186" s="2"/>
      <c r="KPO186" s="2"/>
      <c r="KPP186" s="2"/>
      <c r="KPQ186" s="2"/>
      <c r="KPR186" s="2"/>
      <c r="KPS186" s="2"/>
      <c r="KPT186" s="2"/>
      <c r="KPU186" s="2"/>
      <c r="KPV186" s="2"/>
      <c r="KPW186" s="2"/>
      <c r="KPX186" s="2"/>
      <c r="KPY186" s="2"/>
      <c r="KPZ186" s="2"/>
      <c r="KQA186" s="2"/>
      <c r="KQB186" s="2"/>
      <c r="KQC186" s="2"/>
      <c r="KQD186" s="2"/>
      <c r="KQE186" s="2"/>
      <c r="KQF186" s="2"/>
      <c r="KQG186" s="2"/>
      <c r="KQH186" s="2"/>
      <c r="KQI186" s="2"/>
      <c r="KQJ186" s="2"/>
      <c r="KQK186" s="2"/>
      <c r="KQL186" s="2"/>
      <c r="KQM186" s="2"/>
      <c r="KQN186" s="2"/>
      <c r="KQO186" s="2"/>
      <c r="KQP186" s="2"/>
      <c r="KQQ186" s="2"/>
      <c r="KQR186" s="2"/>
      <c r="KQS186" s="2"/>
      <c r="KQT186" s="2"/>
      <c r="KQU186" s="2"/>
      <c r="KQV186" s="2"/>
      <c r="KQW186" s="2"/>
      <c r="KQX186" s="2"/>
      <c r="KQY186" s="2"/>
      <c r="KQZ186" s="2"/>
      <c r="KRA186" s="2"/>
      <c r="KRB186" s="2"/>
      <c r="KRC186" s="2"/>
      <c r="KRD186" s="2"/>
      <c r="KRE186" s="2"/>
      <c r="KRF186" s="2"/>
      <c r="KRG186" s="2"/>
      <c r="KRH186" s="2"/>
      <c r="KRI186" s="2"/>
      <c r="KRJ186" s="2"/>
      <c r="KRK186" s="2"/>
      <c r="KRL186" s="2"/>
      <c r="KRM186" s="2"/>
      <c r="KRN186" s="2"/>
      <c r="KRO186" s="2"/>
      <c r="KRP186" s="2"/>
      <c r="KRQ186" s="2"/>
      <c r="KRR186" s="2"/>
      <c r="KRS186" s="2"/>
      <c r="KRT186" s="2"/>
      <c r="KRU186" s="2"/>
      <c r="KRV186" s="2"/>
      <c r="KRW186" s="2"/>
      <c r="KRX186" s="2"/>
      <c r="KRY186" s="2"/>
      <c r="KRZ186" s="2"/>
      <c r="KSA186" s="2"/>
      <c r="KSB186" s="2"/>
      <c r="KSC186" s="2"/>
      <c r="KSD186" s="2"/>
      <c r="KSE186" s="2"/>
      <c r="KSF186" s="2"/>
      <c r="KSG186" s="2"/>
      <c r="KSH186" s="2"/>
      <c r="KSI186" s="2"/>
      <c r="KSJ186" s="2"/>
      <c r="KSK186" s="2"/>
      <c r="KSL186" s="2"/>
      <c r="KSM186" s="2"/>
      <c r="KSN186" s="2"/>
      <c r="KSO186" s="2"/>
      <c r="KSP186" s="2"/>
      <c r="KSQ186" s="2"/>
      <c r="KSR186" s="2"/>
      <c r="KSS186" s="2"/>
      <c r="KST186" s="2"/>
      <c r="KSU186" s="2"/>
      <c r="KSV186" s="2"/>
      <c r="KSW186" s="2"/>
      <c r="KSX186" s="2"/>
      <c r="KSY186" s="2"/>
      <c r="KSZ186" s="2"/>
      <c r="KTA186" s="2"/>
      <c r="KTB186" s="2"/>
      <c r="KTC186" s="2"/>
      <c r="KTD186" s="2"/>
      <c r="KTE186" s="2"/>
      <c r="KTF186" s="2"/>
      <c r="KTG186" s="2"/>
      <c r="KTH186" s="2"/>
      <c r="KTI186" s="2"/>
      <c r="KTJ186" s="2"/>
      <c r="KTK186" s="2"/>
      <c r="KTL186" s="2"/>
      <c r="KTM186" s="2"/>
      <c r="KTN186" s="2"/>
      <c r="KTO186" s="2"/>
      <c r="KTP186" s="2"/>
      <c r="KTQ186" s="2"/>
      <c r="KTR186" s="2"/>
      <c r="KTS186" s="2"/>
      <c r="KTT186" s="2"/>
      <c r="KTU186" s="2"/>
      <c r="KTV186" s="2"/>
      <c r="KTW186" s="2"/>
      <c r="KTX186" s="2"/>
      <c r="KTY186" s="2"/>
      <c r="KTZ186" s="2"/>
      <c r="KUA186" s="2"/>
      <c r="KUB186" s="2"/>
      <c r="KUC186" s="2"/>
      <c r="KUD186" s="2"/>
      <c r="KUE186" s="2"/>
      <c r="KUF186" s="2"/>
      <c r="KUG186" s="2"/>
      <c r="KUH186" s="2"/>
      <c r="KUI186" s="2"/>
      <c r="KUJ186" s="2"/>
      <c r="KUK186" s="2"/>
      <c r="KUL186" s="2"/>
      <c r="KUM186" s="2"/>
      <c r="KUN186" s="2"/>
      <c r="KUO186" s="2"/>
      <c r="KUP186" s="2"/>
      <c r="KUQ186" s="2"/>
      <c r="KUR186" s="2"/>
      <c r="KUS186" s="2"/>
      <c r="KUT186" s="2"/>
      <c r="KUU186" s="2"/>
      <c r="KUV186" s="2"/>
      <c r="KUW186" s="2"/>
      <c r="KUX186" s="2"/>
      <c r="KUY186" s="2"/>
      <c r="KUZ186" s="2"/>
      <c r="KVA186" s="2"/>
      <c r="KVB186" s="2"/>
      <c r="KVC186" s="2"/>
      <c r="KVD186" s="2"/>
      <c r="KVE186" s="2"/>
      <c r="KVF186" s="2"/>
      <c r="KVG186" s="2"/>
      <c r="KVH186" s="2"/>
      <c r="KVI186" s="2"/>
      <c r="KVJ186" s="2"/>
      <c r="KVK186" s="2"/>
      <c r="KVL186" s="2"/>
      <c r="KVM186" s="2"/>
      <c r="KVN186" s="2"/>
      <c r="KVO186" s="2"/>
      <c r="KVP186" s="2"/>
      <c r="KVQ186" s="2"/>
      <c r="KVR186" s="2"/>
      <c r="KVS186" s="2"/>
      <c r="KVT186" s="2"/>
      <c r="KVU186" s="2"/>
      <c r="KVV186" s="2"/>
      <c r="KVW186" s="2"/>
      <c r="KVX186" s="2"/>
      <c r="KVY186" s="2"/>
      <c r="KVZ186" s="2"/>
      <c r="KWA186" s="2"/>
      <c r="KWB186" s="2"/>
      <c r="KWC186" s="2"/>
      <c r="KWD186" s="2"/>
      <c r="KWE186" s="2"/>
      <c r="KWF186" s="2"/>
      <c r="KWG186" s="2"/>
      <c r="KWH186" s="2"/>
      <c r="KWI186" s="2"/>
      <c r="KWJ186" s="2"/>
      <c r="KWK186" s="2"/>
      <c r="KWL186" s="2"/>
      <c r="KWM186" s="2"/>
      <c r="KWN186" s="2"/>
      <c r="KWO186" s="2"/>
      <c r="KWP186" s="2"/>
      <c r="KWQ186" s="2"/>
      <c r="KWR186" s="2"/>
      <c r="KWS186" s="2"/>
      <c r="KWT186" s="2"/>
      <c r="KWU186" s="2"/>
      <c r="KWV186" s="2"/>
      <c r="KWW186" s="2"/>
      <c r="KWX186" s="2"/>
      <c r="KWY186" s="2"/>
      <c r="KWZ186" s="2"/>
      <c r="KXA186" s="2"/>
      <c r="KXB186" s="2"/>
      <c r="KXC186" s="2"/>
      <c r="KXD186" s="2"/>
      <c r="KXE186" s="2"/>
      <c r="KXF186" s="2"/>
      <c r="KXG186" s="2"/>
      <c r="KXH186" s="2"/>
      <c r="KXI186" s="2"/>
      <c r="KXJ186" s="2"/>
      <c r="KXK186" s="2"/>
      <c r="KXL186" s="2"/>
      <c r="KXM186" s="2"/>
      <c r="KXN186" s="2"/>
      <c r="KXO186" s="2"/>
      <c r="KXP186" s="2"/>
      <c r="KXQ186" s="2"/>
      <c r="KXR186" s="2"/>
      <c r="KXS186" s="2"/>
      <c r="KXT186" s="2"/>
      <c r="KXU186" s="2"/>
      <c r="KXV186" s="2"/>
      <c r="KXW186" s="2"/>
      <c r="KXX186" s="2"/>
      <c r="KXY186" s="2"/>
      <c r="KXZ186" s="2"/>
      <c r="KYA186" s="2"/>
      <c r="KYB186" s="2"/>
      <c r="KYC186" s="2"/>
      <c r="KYD186" s="2"/>
      <c r="KYE186" s="2"/>
      <c r="KYF186" s="2"/>
      <c r="KYG186" s="2"/>
      <c r="KYH186" s="2"/>
      <c r="KYI186" s="2"/>
      <c r="KYJ186" s="2"/>
      <c r="KYK186" s="2"/>
      <c r="KYL186" s="2"/>
      <c r="KYM186" s="2"/>
      <c r="KYN186" s="2"/>
      <c r="KYO186" s="2"/>
      <c r="KYP186" s="2"/>
      <c r="KYQ186" s="2"/>
      <c r="KYR186" s="2"/>
      <c r="KYS186" s="2"/>
      <c r="KYT186" s="2"/>
      <c r="KYU186" s="2"/>
      <c r="KYV186" s="2"/>
      <c r="KYW186" s="2"/>
      <c r="KYX186" s="2"/>
      <c r="KYY186" s="2"/>
      <c r="KYZ186" s="2"/>
      <c r="KZA186" s="2"/>
      <c r="KZB186" s="2"/>
      <c r="KZC186" s="2"/>
      <c r="KZD186" s="2"/>
      <c r="KZE186" s="2"/>
      <c r="KZF186" s="2"/>
      <c r="KZG186" s="2"/>
      <c r="KZH186" s="2"/>
      <c r="KZI186" s="2"/>
      <c r="KZJ186" s="2"/>
      <c r="KZK186" s="2"/>
      <c r="KZL186" s="2"/>
      <c r="KZM186" s="2"/>
      <c r="KZN186" s="2"/>
      <c r="KZO186" s="2"/>
      <c r="KZP186" s="2"/>
      <c r="KZQ186" s="2"/>
      <c r="KZR186" s="2"/>
      <c r="KZS186" s="2"/>
      <c r="KZT186" s="2"/>
      <c r="KZU186" s="2"/>
      <c r="KZV186" s="2"/>
      <c r="KZW186" s="2"/>
      <c r="KZX186" s="2"/>
      <c r="KZY186" s="2"/>
      <c r="KZZ186" s="2"/>
      <c r="LAA186" s="2"/>
      <c r="LAB186" s="2"/>
      <c r="LAC186" s="2"/>
      <c r="LAD186" s="2"/>
      <c r="LAE186" s="2"/>
      <c r="LAF186" s="2"/>
      <c r="LAG186" s="2"/>
      <c r="LAH186" s="2"/>
      <c r="LAI186" s="2"/>
      <c r="LAJ186" s="2"/>
      <c r="LAK186" s="2"/>
      <c r="LAL186" s="2"/>
      <c r="LAM186" s="2"/>
      <c r="LAN186" s="2"/>
      <c r="LAO186" s="2"/>
      <c r="LAP186" s="2"/>
      <c r="LAQ186" s="2"/>
      <c r="LAR186" s="2"/>
      <c r="LAS186" s="2"/>
      <c r="LAT186" s="2"/>
      <c r="LAU186" s="2"/>
      <c r="LAV186" s="2"/>
      <c r="LAW186" s="2"/>
      <c r="LAX186" s="2"/>
      <c r="LAY186" s="2"/>
      <c r="LAZ186" s="2"/>
      <c r="LBA186" s="2"/>
      <c r="LBB186" s="2"/>
      <c r="LBC186" s="2"/>
      <c r="LBD186" s="2"/>
      <c r="LBE186" s="2"/>
      <c r="LBF186" s="2"/>
      <c r="LBG186" s="2"/>
      <c r="LBH186" s="2"/>
      <c r="LBI186" s="2"/>
      <c r="LBJ186" s="2"/>
      <c r="LBK186" s="2"/>
      <c r="LBL186" s="2"/>
      <c r="LBM186" s="2"/>
      <c r="LBN186" s="2"/>
      <c r="LBO186" s="2"/>
      <c r="LBP186" s="2"/>
      <c r="LBQ186" s="2"/>
      <c r="LBR186" s="2"/>
      <c r="LBS186" s="2"/>
      <c r="LBT186" s="2"/>
      <c r="LBU186" s="2"/>
      <c r="LBV186" s="2"/>
      <c r="LBW186" s="2"/>
      <c r="LBX186" s="2"/>
      <c r="LBY186" s="2"/>
      <c r="LBZ186" s="2"/>
      <c r="LCA186" s="2"/>
      <c r="LCB186" s="2"/>
      <c r="LCC186" s="2"/>
      <c r="LCD186" s="2"/>
      <c r="LCE186" s="2"/>
      <c r="LCF186" s="2"/>
      <c r="LCG186" s="2"/>
      <c r="LCH186" s="2"/>
      <c r="LCI186" s="2"/>
      <c r="LCJ186" s="2"/>
      <c r="LCK186" s="2"/>
      <c r="LCL186" s="2"/>
      <c r="LCM186" s="2"/>
      <c r="LCN186" s="2"/>
      <c r="LCO186" s="2"/>
      <c r="LCP186" s="2"/>
      <c r="LCQ186" s="2"/>
      <c r="LCR186" s="2"/>
      <c r="LCS186" s="2"/>
      <c r="LCT186" s="2"/>
      <c r="LCU186" s="2"/>
      <c r="LCV186" s="2"/>
      <c r="LCW186" s="2"/>
      <c r="LCX186" s="2"/>
      <c r="LCY186" s="2"/>
      <c r="LCZ186" s="2"/>
      <c r="LDA186" s="2"/>
      <c r="LDB186" s="2"/>
      <c r="LDC186" s="2"/>
      <c r="LDD186" s="2"/>
      <c r="LDE186" s="2"/>
      <c r="LDF186" s="2"/>
      <c r="LDG186" s="2"/>
      <c r="LDH186" s="2"/>
      <c r="LDI186" s="2"/>
      <c r="LDJ186" s="2"/>
      <c r="LDK186" s="2"/>
      <c r="LDL186" s="2"/>
      <c r="LDM186" s="2"/>
      <c r="LDN186" s="2"/>
      <c r="LDO186" s="2"/>
      <c r="LDP186" s="2"/>
      <c r="LDQ186" s="2"/>
      <c r="LDR186" s="2"/>
      <c r="LDS186" s="2"/>
      <c r="LDT186" s="2"/>
      <c r="LDU186" s="2"/>
      <c r="LDV186" s="2"/>
      <c r="LDW186" s="2"/>
      <c r="LDX186" s="2"/>
      <c r="LDY186" s="2"/>
      <c r="LDZ186" s="2"/>
      <c r="LEA186" s="2"/>
      <c r="LEB186" s="2"/>
      <c r="LEC186" s="2"/>
      <c r="LED186" s="2"/>
      <c r="LEE186" s="2"/>
      <c r="LEF186" s="2"/>
      <c r="LEG186" s="2"/>
      <c r="LEH186" s="2"/>
      <c r="LEI186" s="2"/>
      <c r="LEJ186" s="2"/>
      <c r="LEK186" s="2"/>
      <c r="LEL186" s="2"/>
      <c r="LEM186" s="2"/>
      <c r="LEN186" s="2"/>
      <c r="LEO186" s="2"/>
      <c r="LEP186" s="2"/>
      <c r="LEQ186" s="2"/>
      <c r="LER186" s="2"/>
      <c r="LES186" s="2"/>
      <c r="LET186" s="2"/>
      <c r="LEU186" s="2"/>
      <c r="LEV186" s="2"/>
      <c r="LEW186" s="2"/>
      <c r="LEX186" s="2"/>
      <c r="LEY186" s="2"/>
      <c r="LEZ186" s="2"/>
      <c r="LFA186" s="2"/>
      <c r="LFB186" s="2"/>
      <c r="LFC186" s="2"/>
      <c r="LFD186" s="2"/>
      <c r="LFE186" s="2"/>
      <c r="LFF186" s="2"/>
      <c r="LFG186" s="2"/>
      <c r="LFH186" s="2"/>
      <c r="LFI186" s="2"/>
      <c r="LFJ186" s="2"/>
      <c r="LFK186" s="2"/>
      <c r="LFL186" s="2"/>
      <c r="LFM186" s="2"/>
      <c r="LFN186" s="2"/>
      <c r="LFO186" s="2"/>
      <c r="LFP186" s="2"/>
      <c r="LFQ186" s="2"/>
      <c r="LFR186" s="2"/>
      <c r="LFS186" s="2"/>
      <c r="LFT186" s="2"/>
      <c r="LFU186" s="2"/>
      <c r="LFV186" s="2"/>
      <c r="LFW186" s="2"/>
      <c r="LFX186" s="2"/>
      <c r="LFY186" s="2"/>
      <c r="LFZ186" s="2"/>
      <c r="LGA186" s="2"/>
      <c r="LGB186" s="2"/>
      <c r="LGC186" s="2"/>
      <c r="LGD186" s="2"/>
      <c r="LGE186" s="2"/>
      <c r="LGF186" s="2"/>
      <c r="LGG186" s="2"/>
      <c r="LGH186" s="2"/>
      <c r="LGI186" s="2"/>
      <c r="LGJ186" s="2"/>
      <c r="LGK186" s="2"/>
      <c r="LGL186" s="2"/>
      <c r="LGM186" s="2"/>
      <c r="LGN186" s="2"/>
      <c r="LGO186" s="2"/>
      <c r="LGP186" s="2"/>
      <c r="LGQ186" s="2"/>
      <c r="LGR186" s="2"/>
      <c r="LGS186" s="2"/>
      <c r="LGT186" s="2"/>
      <c r="LGU186" s="2"/>
      <c r="LGV186" s="2"/>
      <c r="LGW186" s="2"/>
      <c r="LGX186" s="2"/>
      <c r="LGY186" s="2"/>
      <c r="LGZ186" s="2"/>
      <c r="LHA186" s="2"/>
      <c r="LHB186" s="2"/>
      <c r="LHC186" s="2"/>
      <c r="LHD186" s="2"/>
      <c r="LHE186" s="2"/>
      <c r="LHF186" s="2"/>
      <c r="LHG186" s="2"/>
      <c r="LHH186" s="2"/>
      <c r="LHI186" s="2"/>
      <c r="LHJ186" s="2"/>
      <c r="LHK186" s="2"/>
      <c r="LHL186" s="2"/>
      <c r="LHM186" s="2"/>
      <c r="LHN186" s="2"/>
      <c r="LHO186" s="2"/>
      <c r="LHP186" s="2"/>
      <c r="LHQ186" s="2"/>
      <c r="LHR186" s="2"/>
      <c r="LHS186" s="2"/>
      <c r="LHT186" s="2"/>
      <c r="LHU186" s="2"/>
      <c r="LHV186" s="2"/>
      <c r="LHW186" s="2"/>
      <c r="LHX186" s="2"/>
      <c r="LHY186" s="2"/>
      <c r="LHZ186" s="2"/>
      <c r="LIA186" s="2"/>
      <c r="LIB186" s="2"/>
      <c r="LIC186" s="2"/>
      <c r="LID186" s="2"/>
      <c r="LIE186" s="2"/>
      <c r="LIF186" s="2"/>
      <c r="LIG186" s="2"/>
      <c r="LIH186" s="2"/>
      <c r="LII186" s="2"/>
      <c r="LIJ186" s="2"/>
      <c r="LIK186" s="2"/>
      <c r="LIL186" s="2"/>
      <c r="LIM186" s="2"/>
      <c r="LIN186" s="2"/>
      <c r="LIO186" s="2"/>
      <c r="LIP186" s="2"/>
      <c r="LIQ186" s="2"/>
      <c r="LIR186" s="2"/>
      <c r="LIS186" s="2"/>
      <c r="LIT186" s="2"/>
      <c r="LIU186" s="2"/>
      <c r="LIV186" s="2"/>
      <c r="LIW186" s="2"/>
      <c r="LIX186" s="2"/>
      <c r="LIY186" s="2"/>
      <c r="LIZ186" s="2"/>
      <c r="LJA186" s="2"/>
      <c r="LJB186" s="2"/>
      <c r="LJC186" s="2"/>
      <c r="LJD186" s="2"/>
      <c r="LJE186" s="2"/>
      <c r="LJF186" s="2"/>
      <c r="LJG186" s="2"/>
      <c r="LJH186" s="2"/>
      <c r="LJI186" s="2"/>
      <c r="LJJ186" s="2"/>
      <c r="LJK186" s="2"/>
      <c r="LJL186" s="2"/>
      <c r="LJM186" s="2"/>
      <c r="LJN186" s="2"/>
      <c r="LJO186" s="2"/>
      <c r="LJP186" s="2"/>
      <c r="LJQ186" s="2"/>
      <c r="LJR186" s="2"/>
      <c r="LJS186" s="2"/>
      <c r="LJT186" s="2"/>
      <c r="LJU186" s="2"/>
      <c r="LJV186" s="2"/>
      <c r="LJW186" s="2"/>
      <c r="LJX186" s="2"/>
      <c r="LJY186" s="2"/>
      <c r="LJZ186" s="2"/>
      <c r="LKA186" s="2"/>
      <c r="LKB186" s="2"/>
      <c r="LKC186" s="2"/>
      <c r="LKD186" s="2"/>
      <c r="LKE186" s="2"/>
      <c r="LKF186" s="2"/>
      <c r="LKG186" s="2"/>
      <c r="LKH186" s="2"/>
      <c r="LKI186" s="2"/>
      <c r="LKJ186" s="2"/>
      <c r="LKK186" s="2"/>
      <c r="LKL186" s="2"/>
      <c r="LKM186" s="2"/>
      <c r="LKN186" s="2"/>
      <c r="LKO186" s="2"/>
      <c r="LKP186" s="2"/>
      <c r="LKQ186" s="2"/>
      <c r="LKR186" s="2"/>
      <c r="LKS186" s="2"/>
      <c r="LKT186" s="2"/>
      <c r="LKU186" s="2"/>
      <c r="LKV186" s="2"/>
      <c r="LKW186" s="2"/>
      <c r="LKX186" s="2"/>
      <c r="LKY186" s="2"/>
      <c r="LKZ186" s="2"/>
      <c r="LLA186" s="2"/>
      <c r="LLB186" s="2"/>
      <c r="LLC186" s="2"/>
      <c r="LLD186" s="2"/>
      <c r="LLE186" s="2"/>
      <c r="LLF186" s="2"/>
      <c r="LLG186" s="2"/>
      <c r="LLH186" s="2"/>
      <c r="LLI186" s="2"/>
      <c r="LLJ186" s="2"/>
      <c r="LLK186" s="2"/>
      <c r="LLL186" s="2"/>
      <c r="LLM186" s="2"/>
      <c r="LLN186" s="2"/>
      <c r="LLO186" s="2"/>
      <c r="LLP186" s="2"/>
      <c r="LLQ186" s="2"/>
      <c r="LLR186" s="2"/>
      <c r="LLS186" s="2"/>
      <c r="LLT186" s="2"/>
      <c r="LLU186" s="2"/>
      <c r="LLV186" s="2"/>
      <c r="LLW186" s="2"/>
      <c r="LLX186" s="2"/>
      <c r="LLY186" s="2"/>
      <c r="LLZ186" s="2"/>
      <c r="LMA186" s="2"/>
      <c r="LMB186" s="2"/>
      <c r="LMC186" s="2"/>
      <c r="LMD186" s="2"/>
      <c r="LME186" s="2"/>
      <c r="LMF186" s="2"/>
      <c r="LMG186" s="2"/>
      <c r="LMH186" s="2"/>
      <c r="LMI186" s="2"/>
      <c r="LMJ186" s="2"/>
      <c r="LMK186" s="2"/>
      <c r="LML186" s="2"/>
      <c r="LMM186" s="2"/>
      <c r="LMN186" s="2"/>
      <c r="LMO186" s="2"/>
      <c r="LMP186" s="2"/>
      <c r="LMQ186" s="2"/>
      <c r="LMR186" s="2"/>
      <c r="LMS186" s="2"/>
      <c r="LMT186" s="2"/>
      <c r="LMU186" s="2"/>
      <c r="LMV186" s="2"/>
      <c r="LMW186" s="2"/>
      <c r="LMX186" s="2"/>
      <c r="LMY186" s="2"/>
      <c r="LMZ186" s="2"/>
      <c r="LNA186" s="2"/>
      <c r="LNB186" s="2"/>
      <c r="LNC186" s="2"/>
      <c r="LND186" s="2"/>
      <c r="LNE186" s="2"/>
      <c r="LNF186" s="2"/>
      <c r="LNG186" s="2"/>
      <c r="LNH186" s="2"/>
      <c r="LNI186" s="2"/>
      <c r="LNJ186" s="2"/>
      <c r="LNK186" s="2"/>
      <c r="LNL186" s="2"/>
      <c r="LNM186" s="2"/>
      <c r="LNN186" s="2"/>
      <c r="LNO186" s="2"/>
      <c r="LNP186" s="2"/>
      <c r="LNQ186" s="2"/>
      <c r="LNR186" s="2"/>
      <c r="LNS186" s="2"/>
      <c r="LNT186" s="2"/>
      <c r="LNU186" s="2"/>
      <c r="LNV186" s="2"/>
      <c r="LNW186" s="2"/>
      <c r="LNX186" s="2"/>
      <c r="LNY186" s="2"/>
      <c r="LNZ186" s="2"/>
      <c r="LOA186" s="2"/>
      <c r="LOB186" s="2"/>
      <c r="LOC186" s="2"/>
      <c r="LOD186" s="2"/>
      <c r="LOE186" s="2"/>
      <c r="LOF186" s="2"/>
      <c r="LOG186" s="2"/>
      <c r="LOH186" s="2"/>
      <c r="LOI186" s="2"/>
      <c r="LOJ186" s="2"/>
      <c r="LOK186" s="2"/>
      <c r="LOL186" s="2"/>
      <c r="LOM186" s="2"/>
      <c r="LON186" s="2"/>
      <c r="LOO186" s="2"/>
      <c r="LOP186" s="2"/>
      <c r="LOQ186" s="2"/>
      <c r="LOR186" s="2"/>
      <c r="LOS186" s="2"/>
      <c r="LOT186" s="2"/>
      <c r="LOU186" s="2"/>
      <c r="LOV186" s="2"/>
      <c r="LOW186" s="2"/>
      <c r="LOX186" s="2"/>
      <c r="LOY186" s="2"/>
      <c r="LOZ186" s="2"/>
      <c r="LPA186" s="2"/>
      <c r="LPB186" s="2"/>
      <c r="LPC186" s="2"/>
      <c r="LPD186" s="2"/>
      <c r="LPE186" s="2"/>
      <c r="LPF186" s="2"/>
      <c r="LPG186" s="2"/>
      <c r="LPH186" s="2"/>
      <c r="LPI186" s="2"/>
      <c r="LPJ186" s="2"/>
      <c r="LPK186" s="2"/>
      <c r="LPL186" s="2"/>
      <c r="LPM186" s="2"/>
      <c r="LPN186" s="2"/>
      <c r="LPO186" s="2"/>
      <c r="LPP186" s="2"/>
      <c r="LPQ186" s="2"/>
      <c r="LPR186" s="2"/>
      <c r="LPS186" s="2"/>
      <c r="LPT186" s="2"/>
      <c r="LPU186" s="2"/>
      <c r="LPV186" s="2"/>
      <c r="LPW186" s="2"/>
      <c r="LPX186" s="2"/>
      <c r="LPY186" s="2"/>
      <c r="LPZ186" s="2"/>
      <c r="LQA186" s="2"/>
      <c r="LQB186" s="2"/>
      <c r="LQC186" s="2"/>
      <c r="LQD186" s="2"/>
      <c r="LQE186" s="2"/>
      <c r="LQF186" s="2"/>
      <c r="LQG186" s="2"/>
      <c r="LQH186" s="2"/>
      <c r="LQI186" s="2"/>
      <c r="LQJ186" s="2"/>
      <c r="LQK186" s="2"/>
      <c r="LQL186" s="2"/>
      <c r="LQM186" s="2"/>
      <c r="LQN186" s="2"/>
      <c r="LQO186" s="2"/>
      <c r="LQP186" s="2"/>
      <c r="LQQ186" s="2"/>
      <c r="LQR186" s="2"/>
      <c r="LQS186" s="2"/>
      <c r="LQT186" s="2"/>
      <c r="LQU186" s="2"/>
      <c r="LQV186" s="2"/>
      <c r="LQW186" s="2"/>
      <c r="LQX186" s="2"/>
      <c r="LQY186" s="2"/>
      <c r="LQZ186" s="2"/>
      <c r="LRA186" s="2"/>
      <c r="LRB186" s="2"/>
      <c r="LRC186" s="2"/>
      <c r="LRD186" s="2"/>
      <c r="LRE186" s="2"/>
      <c r="LRF186" s="2"/>
      <c r="LRG186" s="2"/>
      <c r="LRH186" s="2"/>
      <c r="LRI186" s="2"/>
      <c r="LRJ186" s="2"/>
      <c r="LRK186" s="2"/>
      <c r="LRL186" s="2"/>
      <c r="LRM186" s="2"/>
      <c r="LRN186" s="2"/>
      <c r="LRO186" s="2"/>
      <c r="LRP186" s="2"/>
      <c r="LRQ186" s="2"/>
      <c r="LRR186" s="2"/>
      <c r="LRS186" s="2"/>
      <c r="LRT186" s="2"/>
      <c r="LRU186" s="2"/>
      <c r="LRV186" s="2"/>
      <c r="LRW186" s="2"/>
      <c r="LRX186" s="2"/>
      <c r="LRY186" s="2"/>
      <c r="LRZ186" s="2"/>
      <c r="LSA186" s="2"/>
      <c r="LSB186" s="2"/>
      <c r="LSC186" s="2"/>
      <c r="LSD186" s="2"/>
      <c r="LSE186" s="2"/>
      <c r="LSF186" s="2"/>
      <c r="LSG186" s="2"/>
      <c r="LSH186" s="2"/>
      <c r="LSI186" s="2"/>
      <c r="LSJ186" s="2"/>
      <c r="LSK186" s="2"/>
      <c r="LSL186" s="2"/>
      <c r="LSM186" s="2"/>
      <c r="LSN186" s="2"/>
      <c r="LSO186" s="2"/>
      <c r="LSP186" s="2"/>
      <c r="LSQ186" s="2"/>
      <c r="LSR186" s="2"/>
      <c r="LSS186" s="2"/>
      <c r="LST186" s="2"/>
      <c r="LSU186" s="2"/>
      <c r="LSV186" s="2"/>
      <c r="LSW186" s="2"/>
      <c r="LSX186" s="2"/>
      <c r="LSY186" s="2"/>
      <c r="LSZ186" s="2"/>
      <c r="LTA186" s="2"/>
      <c r="LTB186" s="2"/>
      <c r="LTC186" s="2"/>
      <c r="LTD186" s="2"/>
      <c r="LTE186" s="2"/>
      <c r="LTF186" s="2"/>
      <c r="LTG186" s="2"/>
      <c r="LTH186" s="2"/>
      <c r="LTI186" s="2"/>
      <c r="LTJ186" s="2"/>
      <c r="LTK186" s="2"/>
      <c r="LTL186" s="2"/>
      <c r="LTM186" s="2"/>
      <c r="LTN186" s="2"/>
      <c r="LTO186" s="2"/>
      <c r="LTP186" s="2"/>
      <c r="LTQ186" s="2"/>
      <c r="LTR186" s="2"/>
      <c r="LTS186" s="2"/>
      <c r="LTT186" s="2"/>
      <c r="LTU186" s="2"/>
      <c r="LTV186" s="2"/>
      <c r="LTW186" s="2"/>
      <c r="LTX186" s="2"/>
      <c r="LTY186" s="2"/>
      <c r="LTZ186" s="2"/>
      <c r="LUA186" s="2"/>
      <c r="LUB186" s="2"/>
      <c r="LUC186" s="2"/>
      <c r="LUD186" s="2"/>
      <c r="LUE186" s="2"/>
      <c r="LUF186" s="2"/>
      <c r="LUG186" s="2"/>
      <c r="LUH186" s="2"/>
      <c r="LUI186" s="2"/>
      <c r="LUJ186" s="2"/>
      <c r="LUK186" s="2"/>
      <c r="LUL186" s="2"/>
      <c r="LUM186" s="2"/>
      <c r="LUN186" s="2"/>
      <c r="LUO186" s="2"/>
      <c r="LUP186" s="2"/>
      <c r="LUQ186" s="2"/>
      <c r="LUR186" s="2"/>
      <c r="LUS186" s="2"/>
      <c r="LUT186" s="2"/>
      <c r="LUU186" s="2"/>
      <c r="LUV186" s="2"/>
      <c r="LUW186" s="2"/>
      <c r="LUX186" s="2"/>
      <c r="LUY186" s="2"/>
      <c r="LUZ186" s="2"/>
      <c r="LVA186" s="2"/>
      <c r="LVB186" s="2"/>
      <c r="LVC186" s="2"/>
      <c r="LVD186" s="2"/>
      <c r="LVE186" s="2"/>
      <c r="LVF186" s="2"/>
      <c r="LVG186" s="2"/>
      <c r="LVH186" s="2"/>
      <c r="LVI186" s="2"/>
      <c r="LVJ186" s="2"/>
      <c r="LVK186" s="2"/>
      <c r="LVL186" s="2"/>
      <c r="LVM186" s="2"/>
      <c r="LVN186" s="2"/>
      <c r="LVO186" s="2"/>
      <c r="LVP186" s="2"/>
      <c r="LVQ186" s="2"/>
      <c r="LVR186" s="2"/>
      <c r="LVS186" s="2"/>
      <c r="LVT186" s="2"/>
      <c r="LVU186" s="2"/>
      <c r="LVV186" s="2"/>
      <c r="LVW186" s="2"/>
      <c r="LVX186" s="2"/>
      <c r="LVY186" s="2"/>
      <c r="LVZ186" s="2"/>
      <c r="LWA186" s="2"/>
      <c r="LWB186" s="2"/>
      <c r="LWC186" s="2"/>
      <c r="LWD186" s="2"/>
      <c r="LWE186" s="2"/>
      <c r="LWF186" s="2"/>
      <c r="LWG186" s="2"/>
      <c r="LWH186" s="2"/>
      <c r="LWI186" s="2"/>
      <c r="LWJ186" s="2"/>
      <c r="LWK186" s="2"/>
      <c r="LWL186" s="2"/>
      <c r="LWM186" s="2"/>
      <c r="LWN186" s="2"/>
      <c r="LWO186" s="2"/>
      <c r="LWP186" s="2"/>
      <c r="LWQ186" s="2"/>
      <c r="LWR186" s="2"/>
      <c r="LWS186" s="2"/>
      <c r="LWT186" s="2"/>
      <c r="LWU186" s="2"/>
      <c r="LWV186" s="2"/>
      <c r="LWW186" s="2"/>
      <c r="LWX186" s="2"/>
      <c r="LWY186" s="2"/>
      <c r="LWZ186" s="2"/>
      <c r="LXA186" s="2"/>
      <c r="LXB186" s="2"/>
      <c r="LXC186" s="2"/>
      <c r="LXD186" s="2"/>
      <c r="LXE186" s="2"/>
      <c r="LXF186" s="2"/>
      <c r="LXG186" s="2"/>
      <c r="LXH186" s="2"/>
      <c r="LXI186" s="2"/>
      <c r="LXJ186" s="2"/>
      <c r="LXK186" s="2"/>
      <c r="LXL186" s="2"/>
      <c r="LXM186" s="2"/>
      <c r="LXN186" s="2"/>
      <c r="LXO186" s="2"/>
      <c r="LXP186" s="2"/>
      <c r="LXQ186" s="2"/>
      <c r="LXR186" s="2"/>
      <c r="LXS186" s="2"/>
      <c r="LXT186" s="2"/>
      <c r="LXU186" s="2"/>
      <c r="LXV186" s="2"/>
      <c r="LXW186" s="2"/>
      <c r="LXX186" s="2"/>
      <c r="LXY186" s="2"/>
      <c r="LXZ186" s="2"/>
      <c r="LYA186" s="2"/>
      <c r="LYB186" s="2"/>
      <c r="LYC186" s="2"/>
      <c r="LYD186" s="2"/>
      <c r="LYE186" s="2"/>
      <c r="LYF186" s="2"/>
      <c r="LYG186" s="2"/>
      <c r="LYH186" s="2"/>
      <c r="LYI186" s="2"/>
      <c r="LYJ186" s="2"/>
      <c r="LYK186" s="2"/>
      <c r="LYL186" s="2"/>
      <c r="LYM186" s="2"/>
      <c r="LYN186" s="2"/>
      <c r="LYO186" s="2"/>
      <c r="LYP186" s="2"/>
      <c r="LYQ186" s="2"/>
      <c r="LYR186" s="2"/>
      <c r="LYS186" s="2"/>
      <c r="LYT186" s="2"/>
      <c r="LYU186" s="2"/>
      <c r="LYV186" s="2"/>
      <c r="LYW186" s="2"/>
      <c r="LYX186" s="2"/>
      <c r="LYY186" s="2"/>
      <c r="LYZ186" s="2"/>
      <c r="LZA186" s="2"/>
      <c r="LZB186" s="2"/>
      <c r="LZC186" s="2"/>
      <c r="LZD186" s="2"/>
      <c r="LZE186" s="2"/>
      <c r="LZF186" s="2"/>
      <c r="LZG186" s="2"/>
      <c r="LZH186" s="2"/>
      <c r="LZI186" s="2"/>
      <c r="LZJ186" s="2"/>
      <c r="LZK186" s="2"/>
      <c r="LZL186" s="2"/>
      <c r="LZM186" s="2"/>
      <c r="LZN186" s="2"/>
      <c r="LZO186" s="2"/>
      <c r="LZP186" s="2"/>
      <c r="LZQ186" s="2"/>
      <c r="LZR186" s="2"/>
      <c r="LZS186" s="2"/>
      <c r="LZT186" s="2"/>
      <c r="LZU186" s="2"/>
      <c r="LZV186" s="2"/>
      <c r="LZW186" s="2"/>
      <c r="LZX186" s="2"/>
      <c r="LZY186" s="2"/>
      <c r="LZZ186" s="2"/>
      <c r="MAA186" s="2"/>
      <c r="MAB186" s="2"/>
      <c r="MAC186" s="2"/>
      <c r="MAD186" s="2"/>
      <c r="MAE186" s="2"/>
      <c r="MAF186" s="2"/>
      <c r="MAG186" s="2"/>
      <c r="MAH186" s="2"/>
      <c r="MAI186" s="2"/>
      <c r="MAJ186" s="2"/>
      <c r="MAK186" s="2"/>
      <c r="MAL186" s="2"/>
      <c r="MAM186" s="2"/>
      <c r="MAN186" s="2"/>
      <c r="MAO186" s="2"/>
      <c r="MAP186" s="2"/>
      <c r="MAQ186" s="2"/>
      <c r="MAR186" s="2"/>
      <c r="MAS186" s="2"/>
      <c r="MAT186" s="2"/>
      <c r="MAU186" s="2"/>
      <c r="MAV186" s="2"/>
      <c r="MAW186" s="2"/>
      <c r="MAX186" s="2"/>
      <c r="MAY186" s="2"/>
      <c r="MAZ186" s="2"/>
      <c r="MBA186" s="2"/>
      <c r="MBB186" s="2"/>
      <c r="MBC186" s="2"/>
      <c r="MBD186" s="2"/>
      <c r="MBE186" s="2"/>
      <c r="MBF186" s="2"/>
      <c r="MBG186" s="2"/>
      <c r="MBH186" s="2"/>
      <c r="MBI186" s="2"/>
      <c r="MBJ186" s="2"/>
      <c r="MBK186" s="2"/>
      <c r="MBL186" s="2"/>
      <c r="MBM186" s="2"/>
      <c r="MBN186" s="2"/>
      <c r="MBO186" s="2"/>
      <c r="MBP186" s="2"/>
      <c r="MBQ186" s="2"/>
      <c r="MBR186" s="2"/>
      <c r="MBS186" s="2"/>
      <c r="MBT186" s="2"/>
      <c r="MBU186" s="2"/>
      <c r="MBV186" s="2"/>
      <c r="MBW186" s="2"/>
      <c r="MBX186" s="2"/>
      <c r="MBY186" s="2"/>
      <c r="MBZ186" s="2"/>
      <c r="MCA186" s="2"/>
      <c r="MCB186" s="2"/>
      <c r="MCC186" s="2"/>
      <c r="MCD186" s="2"/>
      <c r="MCE186" s="2"/>
      <c r="MCF186" s="2"/>
      <c r="MCG186" s="2"/>
      <c r="MCH186" s="2"/>
      <c r="MCI186" s="2"/>
      <c r="MCJ186" s="2"/>
      <c r="MCK186" s="2"/>
      <c r="MCL186" s="2"/>
      <c r="MCM186" s="2"/>
      <c r="MCN186" s="2"/>
      <c r="MCO186" s="2"/>
      <c r="MCP186" s="2"/>
      <c r="MCQ186" s="2"/>
      <c r="MCR186" s="2"/>
      <c r="MCS186" s="2"/>
      <c r="MCT186" s="2"/>
      <c r="MCU186" s="2"/>
      <c r="MCV186" s="2"/>
      <c r="MCW186" s="2"/>
      <c r="MCX186" s="2"/>
      <c r="MCY186" s="2"/>
      <c r="MCZ186" s="2"/>
      <c r="MDA186" s="2"/>
      <c r="MDB186" s="2"/>
      <c r="MDC186" s="2"/>
      <c r="MDD186" s="2"/>
      <c r="MDE186" s="2"/>
      <c r="MDF186" s="2"/>
      <c r="MDG186" s="2"/>
      <c r="MDH186" s="2"/>
      <c r="MDI186" s="2"/>
      <c r="MDJ186" s="2"/>
      <c r="MDK186" s="2"/>
      <c r="MDL186" s="2"/>
      <c r="MDM186" s="2"/>
      <c r="MDN186" s="2"/>
      <c r="MDO186" s="2"/>
      <c r="MDP186" s="2"/>
      <c r="MDQ186" s="2"/>
      <c r="MDR186" s="2"/>
      <c r="MDS186" s="2"/>
      <c r="MDT186" s="2"/>
      <c r="MDU186" s="2"/>
      <c r="MDV186" s="2"/>
      <c r="MDW186" s="2"/>
      <c r="MDX186" s="2"/>
      <c r="MDY186" s="2"/>
      <c r="MDZ186" s="2"/>
      <c r="MEA186" s="2"/>
      <c r="MEB186" s="2"/>
      <c r="MEC186" s="2"/>
      <c r="MED186" s="2"/>
      <c r="MEE186" s="2"/>
      <c r="MEF186" s="2"/>
      <c r="MEG186" s="2"/>
      <c r="MEH186" s="2"/>
      <c r="MEI186" s="2"/>
      <c r="MEJ186" s="2"/>
      <c r="MEK186" s="2"/>
      <c r="MEL186" s="2"/>
      <c r="MEM186" s="2"/>
      <c r="MEN186" s="2"/>
      <c r="MEO186" s="2"/>
      <c r="MEP186" s="2"/>
      <c r="MEQ186" s="2"/>
      <c r="MER186" s="2"/>
      <c r="MES186" s="2"/>
      <c r="MET186" s="2"/>
      <c r="MEU186" s="2"/>
      <c r="MEV186" s="2"/>
      <c r="MEW186" s="2"/>
      <c r="MEX186" s="2"/>
      <c r="MEY186" s="2"/>
      <c r="MEZ186" s="2"/>
      <c r="MFA186" s="2"/>
      <c r="MFB186" s="2"/>
      <c r="MFC186" s="2"/>
      <c r="MFD186" s="2"/>
      <c r="MFE186" s="2"/>
      <c r="MFF186" s="2"/>
      <c r="MFG186" s="2"/>
      <c r="MFH186" s="2"/>
      <c r="MFI186" s="2"/>
      <c r="MFJ186" s="2"/>
      <c r="MFK186" s="2"/>
      <c r="MFL186" s="2"/>
      <c r="MFM186" s="2"/>
      <c r="MFN186" s="2"/>
      <c r="MFO186" s="2"/>
      <c r="MFP186" s="2"/>
      <c r="MFQ186" s="2"/>
      <c r="MFR186" s="2"/>
      <c r="MFS186" s="2"/>
      <c r="MFT186" s="2"/>
      <c r="MFU186" s="2"/>
      <c r="MFV186" s="2"/>
      <c r="MFW186" s="2"/>
      <c r="MFX186" s="2"/>
      <c r="MFY186" s="2"/>
      <c r="MFZ186" s="2"/>
      <c r="MGA186" s="2"/>
      <c r="MGB186" s="2"/>
      <c r="MGC186" s="2"/>
      <c r="MGD186" s="2"/>
      <c r="MGE186" s="2"/>
      <c r="MGF186" s="2"/>
      <c r="MGG186" s="2"/>
      <c r="MGH186" s="2"/>
      <c r="MGI186" s="2"/>
      <c r="MGJ186" s="2"/>
      <c r="MGK186" s="2"/>
      <c r="MGL186" s="2"/>
      <c r="MGM186" s="2"/>
      <c r="MGN186" s="2"/>
      <c r="MGO186" s="2"/>
      <c r="MGP186" s="2"/>
      <c r="MGQ186" s="2"/>
      <c r="MGR186" s="2"/>
      <c r="MGS186" s="2"/>
      <c r="MGT186" s="2"/>
      <c r="MGU186" s="2"/>
      <c r="MGV186" s="2"/>
      <c r="MGW186" s="2"/>
      <c r="MGX186" s="2"/>
      <c r="MGY186" s="2"/>
      <c r="MGZ186" s="2"/>
      <c r="MHA186" s="2"/>
      <c r="MHB186" s="2"/>
      <c r="MHC186" s="2"/>
      <c r="MHD186" s="2"/>
      <c r="MHE186" s="2"/>
      <c r="MHF186" s="2"/>
      <c r="MHG186" s="2"/>
      <c r="MHH186" s="2"/>
      <c r="MHI186" s="2"/>
      <c r="MHJ186" s="2"/>
      <c r="MHK186" s="2"/>
      <c r="MHL186" s="2"/>
      <c r="MHM186" s="2"/>
      <c r="MHN186" s="2"/>
      <c r="MHO186" s="2"/>
      <c r="MHP186" s="2"/>
      <c r="MHQ186" s="2"/>
      <c r="MHR186" s="2"/>
      <c r="MHS186" s="2"/>
      <c r="MHT186" s="2"/>
      <c r="MHU186" s="2"/>
      <c r="MHV186" s="2"/>
      <c r="MHW186" s="2"/>
      <c r="MHX186" s="2"/>
      <c r="MHY186" s="2"/>
      <c r="MHZ186" s="2"/>
      <c r="MIA186" s="2"/>
      <c r="MIB186" s="2"/>
      <c r="MIC186" s="2"/>
      <c r="MID186" s="2"/>
      <c r="MIE186" s="2"/>
      <c r="MIF186" s="2"/>
      <c r="MIG186" s="2"/>
      <c r="MIH186" s="2"/>
      <c r="MII186" s="2"/>
      <c r="MIJ186" s="2"/>
      <c r="MIK186" s="2"/>
      <c r="MIL186" s="2"/>
      <c r="MIM186" s="2"/>
      <c r="MIN186" s="2"/>
      <c r="MIO186" s="2"/>
      <c r="MIP186" s="2"/>
      <c r="MIQ186" s="2"/>
      <c r="MIR186" s="2"/>
      <c r="MIS186" s="2"/>
      <c r="MIT186" s="2"/>
      <c r="MIU186" s="2"/>
      <c r="MIV186" s="2"/>
      <c r="MIW186" s="2"/>
      <c r="MIX186" s="2"/>
      <c r="MIY186" s="2"/>
      <c r="MIZ186" s="2"/>
      <c r="MJA186" s="2"/>
      <c r="MJB186" s="2"/>
      <c r="MJC186" s="2"/>
      <c r="MJD186" s="2"/>
      <c r="MJE186" s="2"/>
      <c r="MJF186" s="2"/>
      <c r="MJG186" s="2"/>
      <c r="MJH186" s="2"/>
      <c r="MJI186" s="2"/>
      <c r="MJJ186" s="2"/>
      <c r="MJK186" s="2"/>
      <c r="MJL186" s="2"/>
      <c r="MJM186" s="2"/>
      <c r="MJN186" s="2"/>
      <c r="MJO186" s="2"/>
      <c r="MJP186" s="2"/>
      <c r="MJQ186" s="2"/>
      <c r="MJR186" s="2"/>
      <c r="MJS186" s="2"/>
      <c r="MJT186" s="2"/>
      <c r="MJU186" s="2"/>
      <c r="MJV186" s="2"/>
      <c r="MJW186" s="2"/>
      <c r="MJX186" s="2"/>
      <c r="MJY186" s="2"/>
      <c r="MJZ186" s="2"/>
      <c r="MKA186" s="2"/>
      <c r="MKB186" s="2"/>
      <c r="MKC186" s="2"/>
      <c r="MKD186" s="2"/>
      <c r="MKE186" s="2"/>
      <c r="MKF186" s="2"/>
      <c r="MKG186" s="2"/>
      <c r="MKH186" s="2"/>
      <c r="MKI186" s="2"/>
      <c r="MKJ186" s="2"/>
      <c r="MKK186" s="2"/>
      <c r="MKL186" s="2"/>
      <c r="MKM186" s="2"/>
      <c r="MKN186" s="2"/>
      <c r="MKO186" s="2"/>
      <c r="MKP186" s="2"/>
      <c r="MKQ186" s="2"/>
      <c r="MKR186" s="2"/>
      <c r="MKS186" s="2"/>
      <c r="MKT186" s="2"/>
      <c r="MKU186" s="2"/>
      <c r="MKV186" s="2"/>
      <c r="MKW186" s="2"/>
      <c r="MKX186" s="2"/>
      <c r="MKY186" s="2"/>
      <c r="MKZ186" s="2"/>
      <c r="MLA186" s="2"/>
      <c r="MLB186" s="2"/>
      <c r="MLC186" s="2"/>
      <c r="MLD186" s="2"/>
      <c r="MLE186" s="2"/>
      <c r="MLF186" s="2"/>
      <c r="MLG186" s="2"/>
      <c r="MLH186" s="2"/>
      <c r="MLI186" s="2"/>
      <c r="MLJ186" s="2"/>
      <c r="MLK186" s="2"/>
      <c r="MLL186" s="2"/>
      <c r="MLM186" s="2"/>
      <c r="MLN186" s="2"/>
      <c r="MLO186" s="2"/>
      <c r="MLP186" s="2"/>
      <c r="MLQ186" s="2"/>
      <c r="MLR186" s="2"/>
      <c r="MLS186" s="2"/>
      <c r="MLT186" s="2"/>
      <c r="MLU186" s="2"/>
      <c r="MLV186" s="2"/>
      <c r="MLW186" s="2"/>
      <c r="MLX186" s="2"/>
      <c r="MLY186" s="2"/>
      <c r="MLZ186" s="2"/>
      <c r="MMA186" s="2"/>
      <c r="MMB186" s="2"/>
      <c r="MMC186" s="2"/>
      <c r="MMD186" s="2"/>
      <c r="MME186" s="2"/>
      <c r="MMF186" s="2"/>
      <c r="MMG186" s="2"/>
      <c r="MMH186" s="2"/>
      <c r="MMI186" s="2"/>
      <c r="MMJ186" s="2"/>
      <c r="MMK186" s="2"/>
      <c r="MML186" s="2"/>
      <c r="MMM186" s="2"/>
      <c r="MMN186" s="2"/>
      <c r="MMO186" s="2"/>
      <c r="MMP186" s="2"/>
      <c r="MMQ186" s="2"/>
      <c r="MMR186" s="2"/>
      <c r="MMS186" s="2"/>
      <c r="MMT186" s="2"/>
      <c r="MMU186" s="2"/>
      <c r="MMV186" s="2"/>
      <c r="MMW186" s="2"/>
      <c r="MMX186" s="2"/>
      <c r="MMY186" s="2"/>
      <c r="MMZ186" s="2"/>
      <c r="MNA186" s="2"/>
      <c r="MNB186" s="2"/>
      <c r="MNC186" s="2"/>
      <c r="MND186" s="2"/>
      <c r="MNE186" s="2"/>
      <c r="MNF186" s="2"/>
      <c r="MNG186" s="2"/>
      <c r="MNH186" s="2"/>
      <c r="MNI186" s="2"/>
      <c r="MNJ186" s="2"/>
      <c r="MNK186" s="2"/>
      <c r="MNL186" s="2"/>
      <c r="MNM186" s="2"/>
      <c r="MNN186" s="2"/>
      <c r="MNO186" s="2"/>
      <c r="MNP186" s="2"/>
      <c r="MNQ186" s="2"/>
      <c r="MNR186" s="2"/>
      <c r="MNS186" s="2"/>
      <c r="MNT186" s="2"/>
      <c r="MNU186" s="2"/>
      <c r="MNV186" s="2"/>
      <c r="MNW186" s="2"/>
      <c r="MNX186" s="2"/>
      <c r="MNY186" s="2"/>
      <c r="MNZ186" s="2"/>
      <c r="MOA186" s="2"/>
      <c r="MOB186" s="2"/>
      <c r="MOC186" s="2"/>
      <c r="MOD186" s="2"/>
      <c r="MOE186" s="2"/>
      <c r="MOF186" s="2"/>
      <c r="MOG186" s="2"/>
      <c r="MOH186" s="2"/>
      <c r="MOI186" s="2"/>
      <c r="MOJ186" s="2"/>
      <c r="MOK186" s="2"/>
      <c r="MOL186" s="2"/>
      <c r="MOM186" s="2"/>
      <c r="MON186" s="2"/>
      <c r="MOO186" s="2"/>
      <c r="MOP186" s="2"/>
      <c r="MOQ186" s="2"/>
      <c r="MOR186" s="2"/>
      <c r="MOS186" s="2"/>
      <c r="MOT186" s="2"/>
      <c r="MOU186" s="2"/>
      <c r="MOV186" s="2"/>
      <c r="MOW186" s="2"/>
      <c r="MOX186" s="2"/>
      <c r="MOY186" s="2"/>
      <c r="MOZ186" s="2"/>
      <c r="MPA186" s="2"/>
      <c r="MPB186" s="2"/>
      <c r="MPC186" s="2"/>
      <c r="MPD186" s="2"/>
      <c r="MPE186" s="2"/>
      <c r="MPF186" s="2"/>
      <c r="MPG186" s="2"/>
      <c r="MPH186" s="2"/>
      <c r="MPI186" s="2"/>
      <c r="MPJ186" s="2"/>
      <c r="MPK186" s="2"/>
      <c r="MPL186" s="2"/>
      <c r="MPM186" s="2"/>
      <c r="MPN186" s="2"/>
      <c r="MPO186" s="2"/>
      <c r="MPP186" s="2"/>
      <c r="MPQ186" s="2"/>
      <c r="MPR186" s="2"/>
      <c r="MPS186" s="2"/>
      <c r="MPT186" s="2"/>
      <c r="MPU186" s="2"/>
      <c r="MPV186" s="2"/>
      <c r="MPW186" s="2"/>
      <c r="MPX186" s="2"/>
      <c r="MPY186" s="2"/>
      <c r="MPZ186" s="2"/>
      <c r="MQA186" s="2"/>
      <c r="MQB186" s="2"/>
      <c r="MQC186" s="2"/>
      <c r="MQD186" s="2"/>
      <c r="MQE186" s="2"/>
      <c r="MQF186" s="2"/>
      <c r="MQG186" s="2"/>
      <c r="MQH186" s="2"/>
      <c r="MQI186" s="2"/>
      <c r="MQJ186" s="2"/>
      <c r="MQK186" s="2"/>
      <c r="MQL186" s="2"/>
      <c r="MQM186" s="2"/>
      <c r="MQN186" s="2"/>
      <c r="MQO186" s="2"/>
      <c r="MQP186" s="2"/>
      <c r="MQQ186" s="2"/>
      <c r="MQR186" s="2"/>
      <c r="MQS186" s="2"/>
      <c r="MQT186" s="2"/>
      <c r="MQU186" s="2"/>
      <c r="MQV186" s="2"/>
      <c r="MQW186" s="2"/>
      <c r="MQX186" s="2"/>
      <c r="MQY186" s="2"/>
      <c r="MQZ186" s="2"/>
      <c r="MRA186" s="2"/>
      <c r="MRB186" s="2"/>
      <c r="MRC186" s="2"/>
      <c r="MRD186" s="2"/>
      <c r="MRE186" s="2"/>
      <c r="MRF186" s="2"/>
      <c r="MRG186" s="2"/>
      <c r="MRH186" s="2"/>
      <c r="MRI186" s="2"/>
      <c r="MRJ186" s="2"/>
      <c r="MRK186" s="2"/>
      <c r="MRL186" s="2"/>
      <c r="MRM186" s="2"/>
      <c r="MRN186" s="2"/>
      <c r="MRO186" s="2"/>
      <c r="MRP186" s="2"/>
      <c r="MRQ186" s="2"/>
      <c r="MRR186" s="2"/>
      <c r="MRS186" s="2"/>
      <c r="MRT186" s="2"/>
      <c r="MRU186" s="2"/>
      <c r="MRV186" s="2"/>
      <c r="MRW186" s="2"/>
      <c r="MRX186" s="2"/>
      <c r="MRY186" s="2"/>
      <c r="MRZ186" s="2"/>
      <c r="MSA186" s="2"/>
      <c r="MSB186" s="2"/>
      <c r="MSC186" s="2"/>
      <c r="MSD186" s="2"/>
      <c r="MSE186" s="2"/>
      <c r="MSF186" s="2"/>
      <c r="MSG186" s="2"/>
      <c r="MSH186" s="2"/>
      <c r="MSI186" s="2"/>
      <c r="MSJ186" s="2"/>
      <c r="MSK186" s="2"/>
      <c r="MSL186" s="2"/>
      <c r="MSM186" s="2"/>
      <c r="MSN186" s="2"/>
      <c r="MSO186" s="2"/>
      <c r="MSP186" s="2"/>
      <c r="MSQ186" s="2"/>
      <c r="MSR186" s="2"/>
      <c r="MSS186" s="2"/>
      <c r="MST186" s="2"/>
      <c r="MSU186" s="2"/>
      <c r="MSV186" s="2"/>
      <c r="MSW186" s="2"/>
      <c r="MSX186" s="2"/>
      <c r="MSY186" s="2"/>
      <c r="MSZ186" s="2"/>
      <c r="MTA186" s="2"/>
      <c r="MTB186" s="2"/>
      <c r="MTC186" s="2"/>
      <c r="MTD186" s="2"/>
      <c r="MTE186" s="2"/>
      <c r="MTF186" s="2"/>
      <c r="MTG186" s="2"/>
      <c r="MTH186" s="2"/>
      <c r="MTI186" s="2"/>
      <c r="MTJ186" s="2"/>
      <c r="MTK186" s="2"/>
      <c r="MTL186" s="2"/>
      <c r="MTM186" s="2"/>
      <c r="MTN186" s="2"/>
      <c r="MTO186" s="2"/>
      <c r="MTP186" s="2"/>
      <c r="MTQ186" s="2"/>
      <c r="MTR186" s="2"/>
      <c r="MTS186" s="2"/>
      <c r="MTT186" s="2"/>
      <c r="MTU186" s="2"/>
      <c r="MTV186" s="2"/>
      <c r="MTW186" s="2"/>
      <c r="MTX186" s="2"/>
      <c r="MTY186" s="2"/>
      <c r="MTZ186" s="2"/>
      <c r="MUA186" s="2"/>
      <c r="MUB186" s="2"/>
      <c r="MUC186" s="2"/>
      <c r="MUD186" s="2"/>
      <c r="MUE186" s="2"/>
      <c r="MUF186" s="2"/>
      <c r="MUG186" s="2"/>
      <c r="MUH186" s="2"/>
      <c r="MUI186" s="2"/>
      <c r="MUJ186" s="2"/>
      <c r="MUK186" s="2"/>
      <c r="MUL186" s="2"/>
      <c r="MUM186" s="2"/>
      <c r="MUN186" s="2"/>
      <c r="MUO186" s="2"/>
      <c r="MUP186" s="2"/>
      <c r="MUQ186" s="2"/>
      <c r="MUR186" s="2"/>
      <c r="MUS186" s="2"/>
      <c r="MUT186" s="2"/>
      <c r="MUU186" s="2"/>
      <c r="MUV186" s="2"/>
      <c r="MUW186" s="2"/>
      <c r="MUX186" s="2"/>
      <c r="MUY186" s="2"/>
      <c r="MUZ186" s="2"/>
      <c r="MVA186" s="2"/>
      <c r="MVB186" s="2"/>
      <c r="MVC186" s="2"/>
      <c r="MVD186" s="2"/>
      <c r="MVE186" s="2"/>
      <c r="MVF186" s="2"/>
      <c r="MVG186" s="2"/>
      <c r="MVH186" s="2"/>
      <c r="MVI186" s="2"/>
      <c r="MVJ186" s="2"/>
      <c r="MVK186" s="2"/>
      <c r="MVL186" s="2"/>
      <c r="MVM186" s="2"/>
      <c r="MVN186" s="2"/>
      <c r="MVO186" s="2"/>
      <c r="MVP186" s="2"/>
      <c r="MVQ186" s="2"/>
      <c r="MVR186" s="2"/>
      <c r="MVS186" s="2"/>
      <c r="MVT186" s="2"/>
      <c r="MVU186" s="2"/>
      <c r="MVV186" s="2"/>
      <c r="MVW186" s="2"/>
      <c r="MVX186" s="2"/>
      <c r="MVY186" s="2"/>
      <c r="MVZ186" s="2"/>
      <c r="MWA186" s="2"/>
      <c r="MWB186" s="2"/>
      <c r="MWC186" s="2"/>
      <c r="MWD186" s="2"/>
      <c r="MWE186" s="2"/>
      <c r="MWF186" s="2"/>
      <c r="MWG186" s="2"/>
      <c r="MWH186" s="2"/>
      <c r="MWI186" s="2"/>
      <c r="MWJ186" s="2"/>
      <c r="MWK186" s="2"/>
      <c r="MWL186" s="2"/>
      <c r="MWM186" s="2"/>
      <c r="MWN186" s="2"/>
      <c r="MWO186" s="2"/>
      <c r="MWP186" s="2"/>
      <c r="MWQ186" s="2"/>
      <c r="MWR186" s="2"/>
      <c r="MWS186" s="2"/>
      <c r="MWT186" s="2"/>
      <c r="MWU186" s="2"/>
      <c r="MWV186" s="2"/>
      <c r="MWW186" s="2"/>
      <c r="MWX186" s="2"/>
      <c r="MWY186" s="2"/>
      <c r="MWZ186" s="2"/>
      <c r="MXA186" s="2"/>
      <c r="MXB186" s="2"/>
      <c r="MXC186" s="2"/>
      <c r="MXD186" s="2"/>
      <c r="MXE186" s="2"/>
      <c r="MXF186" s="2"/>
      <c r="MXG186" s="2"/>
      <c r="MXH186" s="2"/>
      <c r="MXI186" s="2"/>
      <c r="MXJ186" s="2"/>
      <c r="MXK186" s="2"/>
      <c r="MXL186" s="2"/>
      <c r="MXM186" s="2"/>
      <c r="MXN186" s="2"/>
      <c r="MXO186" s="2"/>
      <c r="MXP186" s="2"/>
      <c r="MXQ186" s="2"/>
      <c r="MXR186" s="2"/>
      <c r="MXS186" s="2"/>
      <c r="MXT186" s="2"/>
      <c r="MXU186" s="2"/>
      <c r="MXV186" s="2"/>
      <c r="MXW186" s="2"/>
      <c r="MXX186" s="2"/>
      <c r="MXY186" s="2"/>
      <c r="MXZ186" s="2"/>
      <c r="MYA186" s="2"/>
      <c r="MYB186" s="2"/>
      <c r="MYC186" s="2"/>
      <c r="MYD186" s="2"/>
      <c r="MYE186" s="2"/>
      <c r="MYF186" s="2"/>
      <c r="MYG186" s="2"/>
      <c r="MYH186" s="2"/>
      <c r="MYI186" s="2"/>
      <c r="MYJ186" s="2"/>
      <c r="MYK186" s="2"/>
      <c r="MYL186" s="2"/>
      <c r="MYM186" s="2"/>
      <c r="MYN186" s="2"/>
      <c r="MYO186" s="2"/>
      <c r="MYP186" s="2"/>
      <c r="MYQ186" s="2"/>
      <c r="MYR186" s="2"/>
      <c r="MYS186" s="2"/>
      <c r="MYT186" s="2"/>
      <c r="MYU186" s="2"/>
      <c r="MYV186" s="2"/>
      <c r="MYW186" s="2"/>
      <c r="MYX186" s="2"/>
      <c r="MYY186" s="2"/>
      <c r="MYZ186" s="2"/>
      <c r="MZA186" s="2"/>
      <c r="MZB186" s="2"/>
      <c r="MZC186" s="2"/>
      <c r="MZD186" s="2"/>
      <c r="MZE186" s="2"/>
      <c r="MZF186" s="2"/>
      <c r="MZG186" s="2"/>
      <c r="MZH186" s="2"/>
      <c r="MZI186" s="2"/>
      <c r="MZJ186" s="2"/>
      <c r="MZK186" s="2"/>
      <c r="MZL186" s="2"/>
      <c r="MZM186" s="2"/>
      <c r="MZN186" s="2"/>
      <c r="MZO186" s="2"/>
      <c r="MZP186" s="2"/>
      <c r="MZQ186" s="2"/>
      <c r="MZR186" s="2"/>
      <c r="MZS186" s="2"/>
      <c r="MZT186" s="2"/>
      <c r="MZU186" s="2"/>
      <c r="MZV186" s="2"/>
      <c r="MZW186" s="2"/>
      <c r="MZX186" s="2"/>
      <c r="MZY186" s="2"/>
      <c r="MZZ186" s="2"/>
      <c r="NAA186" s="2"/>
      <c r="NAB186" s="2"/>
      <c r="NAC186" s="2"/>
      <c r="NAD186" s="2"/>
      <c r="NAE186" s="2"/>
      <c r="NAF186" s="2"/>
      <c r="NAG186" s="2"/>
      <c r="NAH186" s="2"/>
      <c r="NAI186" s="2"/>
      <c r="NAJ186" s="2"/>
      <c r="NAK186" s="2"/>
      <c r="NAL186" s="2"/>
      <c r="NAM186" s="2"/>
      <c r="NAN186" s="2"/>
      <c r="NAO186" s="2"/>
      <c r="NAP186" s="2"/>
      <c r="NAQ186" s="2"/>
      <c r="NAR186" s="2"/>
      <c r="NAS186" s="2"/>
      <c r="NAT186" s="2"/>
      <c r="NAU186" s="2"/>
      <c r="NAV186" s="2"/>
      <c r="NAW186" s="2"/>
      <c r="NAX186" s="2"/>
      <c r="NAY186" s="2"/>
      <c r="NAZ186" s="2"/>
      <c r="NBA186" s="2"/>
      <c r="NBB186" s="2"/>
      <c r="NBC186" s="2"/>
      <c r="NBD186" s="2"/>
      <c r="NBE186" s="2"/>
      <c r="NBF186" s="2"/>
      <c r="NBG186" s="2"/>
      <c r="NBH186" s="2"/>
      <c r="NBI186" s="2"/>
      <c r="NBJ186" s="2"/>
      <c r="NBK186" s="2"/>
      <c r="NBL186" s="2"/>
      <c r="NBM186" s="2"/>
      <c r="NBN186" s="2"/>
      <c r="NBO186" s="2"/>
      <c r="NBP186" s="2"/>
      <c r="NBQ186" s="2"/>
      <c r="NBR186" s="2"/>
      <c r="NBS186" s="2"/>
      <c r="NBT186" s="2"/>
      <c r="NBU186" s="2"/>
      <c r="NBV186" s="2"/>
      <c r="NBW186" s="2"/>
      <c r="NBX186" s="2"/>
      <c r="NBY186" s="2"/>
      <c r="NBZ186" s="2"/>
      <c r="NCA186" s="2"/>
      <c r="NCB186" s="2"/>
      <c r="NCC186" s="2"/>
      <c r="NCD186" s="2"/>
      <c r="NCE186" s="2"/>
      <c r="NCF186" s="2"/>
      <c r="NCG186" s="2"/>
      <c r="NCH186" s="2"/>
      <c r="NCI186" s="2"/>
      <c r="NCJ186" s="2"/>
      <c r="NCK186" s="2"/>
      <c r="NCL186" s="2"/>
      <c r="NCM186" s="2"/>
      <c r="NCN186" s="2"/>
      <c r="NCO186" s="2"/>
      <c r="NCP186" s="2"/>
      <c r="NCQ186" s="2"/>
      <c r="NCR186" s="2"/>
      <c r="NCS186" s="2"/>
      <c r="NCT186" s="2"/>
      <c r="NCU186" s="2"/>
      <c r="NCV186" s="2"/>
      <c r="NCW186" s="2"/>
      <c r="NCX186" s="2"/>
      <c r="NCY186" s="2"/>
      <c r="NCZ186" s="2"/>
      <c r="NDA186" s="2"/>
      <c r="NDB186" s="2"/>
      <c r="NDC186" s="2"/>
      <c r="NDD186" s="2"/>
      <c r="NDE186" s="2"/>
      <c r="NDF186" s="2"/>
      <c r="NDG186" s="2"/>
      <c r="NDH186" s="2"/>
      <c r="NDI186" s="2"/>
      <c r="NDJ186" s="2"/>
      <c r="NDK186" s="2"/>
      <c r="NDL186" s="2"/>
      <c r="NDM186" s="2"/>
      <c r="NDN186" s="2"/>
      <c r="NDO186" s="2"/>
      <c r="NDP186" s="2"/>
      <c r="NDQ186" s="2"/>
      <c r="NDR186" s="2"/>
      <c r="NDS186" s="2"/>
      <c r="NDT186" s="2"/>
      <c r="NDU186" s="2"/>
      <c r="NDV186" s="2"/>
      <c r="NDW186" s="2"/>
      <c r="NDX186" s="2"/>
      <c r="NDY186" s="2"/>
      <c r="NDZ186" s="2"/>
      <c r="NEA186" s="2"/>
      <c r="NEB186" s="2"/>
      <c r="NEC186" s="2"/>
      <c r="NED186" s="2"/>
      <c r="NEE186" s="2"/>
      <c r="NEF186" s="2"/>
      <c r="NEG186" s="2"/>
      <c r="NEH186" s="2"/>
      <c r="NEI186" s="2"/>
      <c r="NEJ186" s="2"/>
      <c r="NEK186" s="2"/>
      <c r="NEL186" s="2"/>
      <c r="NEM186" s="2"/>
      <c r="NEN186" s="2"/>
      <c r="NEO186" s="2"/>
      <c r="NEP186" s="2"/>
      <c r="NEQ186" s="2"/>
      <c r="NER186" s="2"/>
      <c r="NES186" s="2"/>
      <c r="NET186" s="2"/>
      <c r="NEU186" s="2"/>
      <c r="NEV186" s="2"/>
      <c r="NEW186" s="2"/>
      <c r="NEX186" s="2"/>
      <c r="NEY186" s="2"/>
      <c r="NEZ186" s="2"/>
      <c r="NFA186" s="2"/>
      <c r="NFB186" s="2"/>
      <c r="NFC186" s="2"/>
      <c r="NFD186" s="2"/>
      <c r="NFE186" s="2"/>
      <c r="NFF186" s="2"/>
      <c r="NFG186" s="2"/>
      <c r="NFH186" s="2"/>
      <c r="NFI186" s="2"/>
      <c r="NFJ186" s="2"/>
      <c r="NFK186" s="2"/>
      <c r="NFL186" s="2"/>
      <c r="NFM186" s="2"/>
      <c r="NFN186" s="2"/>
      <c r="NFO186" s="2"/>
      <c r="NFP186" s="2"/>
      <c r="NFQ186" s="2"/>
      <c r="NFR186" s="2"/>
      <c r="NFS186" s="2"/>
      <c r="NFT186" s="2"/>
      <c r="NFU186" s="2"/>
      <c r="NFV186" s="2"/>
      <c r="NFW186" s="2"/>
      <c r="NFX186" s="2"/>
      <c r="NFY186" s="2"/>
      <c r="NFZ186" s="2"/>
      <c r="NGA186" s="2"/>
      <c r="NGB186" s="2"/>
      <c r="NGC186" s="2"/>
      <c r="NGD186" s="2"/>
      <c r="NGE186" s="2"/>
      <c r="NGF186" s="2"/>
      <c r="NGG186" s="2"/>
      <c r="NGH186" s="2"/>
      <c r="NGI186" s="2"/>
      <c r="NGJ186" s="2"/>
      <c r="NGK186" s="2"/>
      <c r="NGL186" s="2"/>
      <c r="NGM186" s="2"/>
      <c r="NGN186" s="2"/>
      <c r="NGO186" s="2"/>
      <c r="NGP186" s="2"/>
      <c r="NGQ186" s="2"/>
      <c r="NGR186" s="2"/>
      <c r="NGS186" s="2"/>
      <c r="NGT186" s="2"/>
      <c r="NGU186" s="2"/>
      <c r="NGV186" s="2"/>
      <c r="NGW186" s="2"/>
      <c r="NGX186" s="2"/>
      <c r="NGY186" s="2"/>
      <c r="NGZ186" s="2"/>
      <c r="NHA186" s="2"/>
      <c r="NHB186" s="2"/>
      <c r="NHC186" s="2"/>
      <c r="NHD186" s="2"/>
      <c r="NHE186" s="2"/>
      <c r="NHF186" s="2"/>
      <c r="NHG186" s="2"/>
      <c r="NHH186" s="2"/>
      <c r="NHI186" s="2"/>
      <c r="NHJ186" s="2"/>
      <c r="NHK186" s="2"/>
      <c r="NHL186" s="2"/>
      <c r="NHM186" s="2"/>
      <c r="NHN186" s="2"/>
      <c r="NHO186" s="2"/>
      <c r="NHP186" s="2"/>
      <c r="NHQ186" s="2"/>
      <c r="NHR186" s="2"/>
      <c r="NHS186" s="2"/>
      <c r="NHT186" s="2"/>
      <c r="NHU186" s="2"/>
      <c r="NHV186" s="2"/>
      <c r="NHW186" s="2"/>
      <c r="NHX186" s="2"/>
      <c r="NHY186" s="2"/>
      <c r="NHZ186" s="2"/>
      <c r="NIA186" s="2"/>
      <c r="NIB186" s="2"/>
      <c r="NIC186" s="2"/>
      <c r="NID186" s="2"/>
      <c r="NIE186" s="2"/>
      <c r="NIF186" s="2"/>
      <c r="NIG186" s="2"/>
      <c r="NIH186" s="2"/>
      <c r="NII186" s="2"/>
      <c r="NIJ186" s="2"/>
      <c r="NIK186" s="2"/>
      <c r="NIL186" s="2"/>
      <c r="NIM186" s="2"/>
      <c r="NIN186" s="2"/>
      <c r="NIO186" s="2"/>
      <c r="NIP186" s="2"/>
      <c r="NIQ186" s="2"/>
      <c r="NIR186" s="2"/>
      <c r="NIS186" s="2"/>
      <c r="NIT186" s="2"/>
      <c r="NIU186" s="2"/>
      <c r="NIV186" s="2"/>
      <c r="NIW186" s="2"/>
      <c r="NIX186" s="2"/>
      <c r="NIY186" s="2"/>
      <c r="NIZ186" s="2"/>
      <c r="NJA186" s="2"/>
      <c r="NJB186" s="2"/>
      <c r="NJC186" s="2"/>
      <c r="NJD186" s="2"/>
      <c r="NJE186" s="2"/>
      <c r="NJF186" s="2"/>
      <c r="NJG186" s="2"/>
      <c r="NJH186" s="2"/>
      <c r="NJI186" s="2"/>
      <c r="NJJ186" s="2"/>
      <c r="NJK186" s="2"/>
      <c r="NJL186" s="2"/>
      <c r="NJM186" s="2"/>
      <c r="NJN186" s="2"/>
      <c r="NJO186" s="2"/>
      <c r="NJP186" s="2"/>
      <c r="NJQ186" s="2"/>
      <c r="NJR186" s="2"/>
      <c r="NJS186" s="2"/>
      <c r="NJT186" s="2"/>
      <c r="NJU186" s="2"/>
      <c r="NJV186" s="2"/>
      <c r="NJW186" s="2"/>
      <c r="NJX186" s="2"/>
      <c r="NJY186" s="2"/>
      <c r="NJZ186" s="2"/>
      <c r="NKA186" s="2"/>
      <c r="NKB186" s="2"/>
      <c r="NKC186" s="2"/>
      <c r="NKD186" s="2"/>
      <c r="NKE186" s="2"/>
      <c r="NKF186" s="2"/>
      <c r="NKG186" s="2"/>
      <c r="NKH186" s="2"/>
      <c r="NKI186" s="2"/>
      <c r="NKJ186" s="2"/>
      <c r="NKK186" s="2"/>
      <c r="NKL186" s="2"/>
      <c r="NKM186" s="2"/>
      <c r="NKN186" s="2"/>
      <c r="NKO186" s="2"/>
      <c r="NKP186" s="2"/>
      <c r="NKQ186" s="2"/>
      <c r="NKR186" s="2"/>
      <c r="NKS186" s="2"/>
      <c r="NKT186" s="2"/>
      <c r="NKU186" s="2"/>
      <c r="NKV186" s="2"/>
      <c r="NKW186" s="2"/>
      <c r="NKX186" s="2"/>
      <c r="NKY186" s="2"/>
      <c r="NKZ186" s="2"/>
      <c r="NLA186" s="2"/>
      <c r="NLB186" s="2"/>
      <c r="NLC186" s="2"/>
      <c r="NLD186" s="2"/>
      <c r="NLE186" s="2"/>
      <c r="NLF186" s="2"/>
      <c r="NLG186" s="2"/>
      <c r="NLH186" s="2"/>
      <c r="NLI186" s="2"/>
      <c r="NLJ186" s="2"/>
      <c r="NLK186" s="2"/>
      <c r="NLL186" s="2"/>
      <c r="NLM186" s="2"/>
      <c r="NLN186" s="2"/>
      <c r="NLO186" s="2"/>
      <c r="NLP186" s="2"/>
      <c r="NLQ186" s="2"/>
      <c r="NLR186" s="2"/>
      <c r="NLS186" s="2"/>
      <c r="NLT186" s="2"/>
      <c r="NLU186" s="2"/>
      <c r="NLV186" s="2"/>
      <c r="NLW186" s="2"/>
      <c r="NLX186" s="2"/>
      <c r="NLY186" s="2"/>
      <c r="NLZ186" s="2"/>
      <c r="NMA186" s="2"/>
      <c r="NMB186" s="2"/>
      <c r="NMC186" s="2"/>
      <c r="NMD186" s="2"/>
      <c r="NME186" s="2"/>
      <c r="NMF186" s="2"/>
      <c r="NMG186" s="2"/>
      <c r="NMH186" s="2"/>
      <c r="NMI186" s="2"/>
      <c r="NMJ186" s="2"/>
      <c r="NMK186" s="2"/>
      <c r="NML186" s="2"/>
      <c r="NMM186" s="2"/>
      <c r="NMN186" s="2"/>
      <c r="NMO186" s="2"/>
      <c r="NMP186" s="2"/>
      <c r="NMQ186" s="2"/>
      <c r="NMR186" s="2"/>
      <c r="NMS186" s="2"/>
      <c r="NMT186" s="2"/>
      <c r="NMU186" s="2"/>
      <c r="NMV186" s="2"/>
      <c r="NMW186" s="2"/>
      <c r="NMX186" s="2"/>
      <c r="NMY186" s="2"/>
      <c r="NMZ186" s="2"/>
      <c r="NNA186" s="2"/>
      <c r="NNB186" s="2"/>
      <c r="NNC186" s="2"/>
      <c r="NND186" s="2"/>
      <c r="NNE186" s="2"/>
      <c r="NNF186" s="2"/>
      <c r="NNG186" s="2"/>
      <c r="NNH186" s="2"/>
      <c r="NNI186" s="2"/>
      <c r="NNJ186" s="2"/>
      <c r="NNK186" s="2"/>
      <c r="NNL186" s="2"/>
      <c r="NNM186" s="2"/>
      <c r="NNN186" s="2"/>
      <c r="NNO186" s="2"/>
      <c r="NNP186" s="2"/>
      <c r="NNQ186" s="2"/>
      <c r="NNR186" s="2"/>
      <c r="NNS186" s="2"/>
      <c r="NNT186" s="2"/>
      <c r="NNU186" s="2"/>
      <c r="NNV186" s="2"/>
      <c r="NNW186" s="2"/>
      <c r="NNX186" s="2"/>
      <c r="NNY186" s="2"/>
      <c r="NNZ186" s="2"/>
      <c r="NOA186" s="2"/>
      <c r="NOB186" s="2"/>
      <c r="NOC186" s="2"/>
      <c r="NOD186" s="2"/>
      <c r="NOE186" s="2"/>
      <c r="NOF186" s="2"/>
      <c r="NOG186" s="2"/>
      <c r="NOH186" s="2"/>
      <c r="NOI186" s="2"/>
      <c r="NOJ186" s="2"/>
      <c r="NOK186" s="2"/>
      <c r="NOL186" s="2"/>
      <c r="NOM186" s="2"/>
      <c r="NON186" s="2"/>
      <c r="NOO186" s="2"/>
      <c r="NOP186" s="2"/>
      <c r="NOQ186" s="2"/>
      <c r="NOR186" s="2"/>
      <c r="NOS186" s="2"/>
      <c r="NOT186" s="2"/>
      <c r="NOU186" s="2"/>
      <c r="NOV186" s="2"/>
      <c r="NOW186" s="2"/>
      <c r="NOX186" s="2"/>
      <c r="NOY186" s="2"/>
      <c r="NOZ186" s="2"/>
      <c r="NPA186" s="2"/>
      <c r="NPB186" s="2"/>
      <c r="NPC186" s="2"/>
      <c r="NPD186" s="2"/>
      <c r="NPE186" s="2"/>
      <c r="NPF186" s="2"/>
      <c r="NPG186" s="2"/>
      <c r="NPH186" s="2"/>
      <c r="NPI186" s="2"/>
      <c r="NPJ186" s="2"/>
      <c r="NPK186" s="2"/>
      <c r="NPL186" s="2"/>
      <c r="NPM186" s="2"/>
      <c r="NPN186" s="2"/>
      <c r="NPO186" s="2"/>
      <c r="NPP186" s="2"/>
      <c r="NPQ186" s="2"/>
      <c r="NPR186" s="2"/>
      <c r="NPS186" s="2"/>
      <c r="NPT186" s="2"/>
      <c r="NPU186" s="2"/>
      <c r="NPV186" s="2"/>
      <c r="NPW186" s="2"/>
      <c r="NPX186" s="2"/>
      <c r="NPY186" s="2"/>
      <c r="NPZ186" s="2"/>
      <c r="NQA186" s="2"/>
      <c r="NQB186" s="2"/>
      <c r="NQC186" s="2"/>
      <c r="NQD186" s="2"/>
      <c r="NQE186" s="2"/>
      <c r="NQF186" s="2"/>
      <c r="NQG186" s="2"/>
      <c r="NQH186" s="2"/>
      <c r="NQI186" s="2"/>
      <c r="NQJ186" s="2"/>
      <c r="NQK186" s="2"/>
      <c r="NQL186" s="2"/>
      <c r="NQM186" s="2"/>
      <c r="NQN186" s="2"/>
      <c r="NQO186" s="2"/>
      <c r="NQP186" s="2"/>
      <c r="NQQ186" s="2"/>
      <c r="NQR186" s="2"/>
      <c r="NQS186" s="2"/>
      <c r="NQT186" s="2"/>
      <c r="NQU186" s="2"/>
      <c r="NQV186" s="2"/>
      <c r="NQW186" s="2"/>
      <c r="NQX186" s="2"/>
      <c r="NQY186" s="2"/>
      <c r="NQZ186" s="2"/>
      <c r="NRA186" s="2"/>
      <c r="NRB186" s="2"/>
      <c r="NRC186" s="2"/>
      <c r="NRD186" s="2"/>
      <c r="NRE186" s="2"/>
      <c r="NRF186" s="2"/>
      <c r="NRG186" s="2"/>
      <c r="NRH186" s="2"/>
      <c r="NRI186" s="2"/>
      <c r="NRJ186" s="2"/>
      <c r="NRK186" s="2"/>
      <c r="NRL186" s="2"/>
      <c r="NRM186" s="2"/>
      <c r="NRN186" s="2"/>
      <c r="NRO186" s="2"/>
      <c r="NRP186" s="2"/>
      <c r="NRQ186" s="2"/>
      <c r="NRR186" s="2"/>
      <c r="NRS186" s="2"/>
      <c r="NRT186" s="2"/>
      <c r="NRU186" s="2"/>
      <c r="NRV186" s="2"/>
      <c r="NRW186" s="2"/>
      <c r="NRX186" s="2"/>
      <c r="NRY186" s="2"/>
      <c r="NRZ186" s="2"/>
      <c r="NSA186" s="2"/>
      <c r="NSB186" s="2"/>
      <c r="NSC186" s="2"/>
      <c r="NSD186" s="2"/>
      <c r="NSE186" s="2"/>
      <c r="NSF186" s="2"/>
      <c r="NSG186" s="2"/>
      <c r="NSH186" s="2"/>
      <c r="NSI186" s="2"/>
      <c r="NSJ186" s="2"/>
      <c r="NSK186" s="2"/>
      <c r="NSL186" s="2"/>
      <c r="NSM186" s="2"/>
      <c r="NSN186" s="2"/>
      <c r="NSO186" s="2"/>
      <c r="NSP186" s="2"/>
      <c r="NSQ186" s="2"/>
      <c r="NSR186" s="2"/>
      <c r="NSS186" s="2"/>
      <c r="NST186" s="2"/>
      <c r="NSU186" s="2"/>
      <c r="NSV186" s="2"/>
      <c r="NSW186" s="2"/>
      <c r="NSX186" s="2"/>
      <c r="NSY186" s="2"/>
      <c r="NSZ186" s="2"/>
      <c r="NTA186" s="2"/>
      <c r="NTB186" s="2"/>
      <c r="NTC186" s="2"/>
      <c r="NTD186" s="2"/>
      <c r="NTE186" s="2"/>
      <c r="NTF186" s="2"/>
      <c r="NTG186" s="2"/>
      <c r="NTH186" s="2"/>
      <c r="NTI186" s="2"/>
      <c r="NTJ186" s="2"/>
      <c r="NTK186" s="2"/>
      <c r="NTL186" s="2"/>
      <c r="NTM186" s="2"/>
      <c r="NTN186" s="2"/>
      <c r="NTO186" s="2"/>
      <c r="NTP186" s="2"/>
      <c r="NTQ186" s="2"/>
      <c r="NTR186" s="2"/>
      <c r="NTS186" s="2"/>
      <c r="NTT186" s="2"/>
      <c r="NTU186" s="2"/>
      <c r="NTV186" s="2"/>
      <c r="NTW186" s="2"/>
      <c r="NTX186" s="2"/>
      <c r="NTY186" s="2"/>
      <c r="NTZ186" s="2"/>
      <c r="NUA186" s="2"/>
      <c r="NUB186" s="2"/>
      <c r="NUC186" s="2"/>
      <c r="NUD186" s="2"/>
      <c r="NUE186" s="2"/>
      <c r="NUF186" s="2"/>
      <c r="NUG186" s="2"/>
      <c r="NUH186" s="2"/>
      <c r="NUI186" s="2"/>
      <c r="NUJ186" s="2"/>
      <c r="NUK186" s="2"/>
      <c r="NUL186" s="2"/>
      <c r="NUM186" s="2"/>
      <c r="NUN186" s="2"/>
      <c r="NUO186" s="2"/>
      <c r="NUP186" s="2"/>
      <c r="NUQ186" s="2"/>
      <c r="NUR186" s="2"/>
      <c r="NUS186" s="2"/>
      <c r="NUT186" s="2"/>
      <c r="NUU186" s="2"/>
      <c r="NUV186" s="2"/>
      <c r="NUW186" s="2"/>
      <c r="NUX186" s="2"/>
      <c r="NUY186" s="2"/>
      <c r="NUZ186" s="2"/>
      <c r="NVA186" s="2"/>
      <c r="NVB186" s="2"/>
      <c r="NVC186" s="2"/>
      <c r="NVD186" s="2"/>
      <c r="NVE186" s="2"/>
      <c r="NVF186" s="2"/>
      <c r="NVG186" s="2"/>
      <c r="NVH186" s="2"/>
      <c r="NVI186" s="2"/>
      <c r="NVJ186" s="2"/>
      <c r="NVK186" s="2"/>
      <c r="NVL186" s="2"/>
      <c r="NVM186" s="2"/>
      <c r="NVN186" s="2"/>
      <c r="NVO186" s="2"/>
      <c r="NVP186" s="2"/>
      <c r="NVQ186" s="2"/>
      <c r="NVR186" s="2"/>
      <c r="NVS186" s="2"/>
      <c r="NVT186" s="2"/>
      <c r="NVU186" s="2"/>
      <c r="NVV186" s="2"/>
      <c r="NVW186" s="2"/>
      <c r="NVX186" s="2"/>
      <c r="NVY186" s="2"/>
      <c r="NVZ186" s="2"/>
      <c r="NWA186" s="2"/>
      <c r="NWB186" s="2"/>
      <c r="NWC186" s="2"/>
      <c r="NWD186" s="2"/>
      <c r="NWE186" s="2"/>
      <c r="NWF186" s="2"/>
      <c r="NWG186" s="2"/>
      <c r="NWH186" s="2"/>
      <c r="NWI186" s="2"/>
      <c r="NWJ186" s="2"/>
      <c r="NWK186" s="2"/>
      <c r="NWL186" s="2"/>
      <c r="NWM186" s="2"/>
      <c r="NWN186" s="2"/>
      <c r="NWO186" s="2"/>
      <c r="NWP186" s="2"/>
      <c r="NWQ186" s="2"/>
      <c r="NWR186" s="2"/>
      <c r="NWS186" s="2"/>
      <c r="NWT186" s="2"/>
      <c r="NWU186" s="2"/>
      <c r="NWV186" s="2"/>
      <c r="NWW186" s="2"/>
      <c r="NWX186" s="2"/>
      <c r="NWY186" s="2"/>
      <c r="NWZ186" s="2"/>
      <c r="NXA186" s="2"/>
      <c r="NXB186" s="2"/>
      <c r="NXC186" s="2"/>
      <c r="NXD186" s="2"/>
      <c r="NXE186" s="2"/>
      <c r="NXF186" s="2"/>
      <c r="NXG186" s="2"/>
      <c r="NXH186" s="2"/>
      <c r="NXI186" s="2"/>
      <c r="NXJ186" s="2"/>
      <c r="NXK186" s="2"/>
      <c r="NXL186" s="2"/>
      <c r="NXM186" s="2"/>
      <c r="NXN186" s="2"/>
      <c r="NXO186" s="2"/>
      <c r="NXP186" s="2"/>
      <c r="NXQ186" s="2"/>
      <c r="NXR186" s="2"/>
      <c r="NXS186" s="2"/>
      <c r="NXT186" s="2"/>
      <c r="NXU186" s="2"/>
      <c r="NXV186" s="2"/>
      <c r="NXW186" s="2"/>
      <c r="NXX186" s="2"/>
      <c r="NXY186" s="2"/>
      <c r="NXZ186" s="2"/>
      <c r="NYA186" s="2"/>
      <c r="NYB186" s="2"/>
      <c r="NYC186" s="2"/>
      <c r="NYD186" s="2"/>
      <c r="NYE186" s="2"/>
      <c r="NYF186" s="2"/>
      <c r="NYG186" s="2"/>
      <c r="NYH186" s="2"/>
      <c r="NYI186" s="2"/>
      <c r="NYJ186" s="2"/>
      <c r="NYK186" s="2"/>
      <c r="NYL186" s="2"/>
      <c r="NYM186" s="2"/>
      <c r="NYN186" s="2"/>
      <c r="NYO186" s="2"/>
      <c r="NYP186" s="2"/>
      <c r="NYQ186" s="2"/>
      <c r="NYR186" s="2"/>
      <c r="NYS186" s="2"/>
      <c r="NYT186" s="2"/>
      <c r="NYU186" s="2"/>
      <c r="NYV186" s="2"/>
      <c r="NYW186" s="2"/>
      <c r="NYX186" s="2"/>
      <c r="NYY186" s="2"/>
      <c r="NYZ186" s="2"/>
      <c r="NZA186" s="2"/>
      <c r="NZB186" s="2"/>
      <c r="NZC186" s="2"/>
      <c r="NZD186" s="2"/>
      <c r="NZE186" s="2"/>
      <c r="NZF186" s="2"/>
      <c r="NZG186" s="2"/>
      <c r="NZH186" s="2"/>
      <c r="NZI186" s="2"/>
      <c r="NZJ186" s="2"/>
      <c r="NZK186" s="2"/>
      <c r="NZL186" s="2"/>
      <c r="NZM186" s="2"/>
      <c r="NZN186" s="2"/>
      <c r="NZO186" s="2"/>
      <c r="NZP186" s="2"/>
      <c r="NZQ186" s="2"/>
      <c r="NZR186" s="2"/>
      <c r="NZS186" s="2"/>
      <c r="NZT186" s="2"/>
      <c r="NZU186" s="2"/>
      <c r="NZV186" s="2"/>
      <c r="NZW186" s="2"/>
      <c r="NZX186" s="2"/>
      <c r="NZY186" s="2"/>
      <c r="NZZ186" s="2"/>
      <c r="OAA186" s="2"/>
      <c r="OAB186" s="2"/>
      <c r="OAC186" s="2"/>
      <c r="OAD186" s="2"/>
      <c r="OAE186" s="2"/>
      <c r="OAF186" s="2"/>
      <c r="OAG186" s="2"/>
      <c r="OAH186" s="2"/>
      <c r="OAI186" s="2"/>
      <c r="OAJ186" s="2"/>
      <c r="OAK186" s="2"/>
      <c r="OAL186" s="2"/>
      <c r="OAM186" s="2"/>
      <c r="OAN186" s="2"/>
      <c r="OAO186" s="2"/>
      <c r="OAP186" s="2"/>
      <c r="OAQ186" s="2"/>
      <c r="OAR186" s="2"/>
      <c r="OAS186" s="2"/>
      <c r="OAT186" s="2"/>
      <c r="OAU186" s="2"/>
      <c r="OAV186" s="2"/>
      <c r="OAW186" s="2"/>
      <c r="OAX186" s="2"/>
      <c r="OAY186" s="2"/>
      <c r="OAZ186" s="2"/>
      <c r="OBA186" s="2"/>
      <c r="OBB186" s="2"/>
      <c r="OBC186" s="2"/>
      <c r="OBD186" s="2"/>
      <c r="OBE186" s="2"/>
      <c r="OBF186" s="2"/>
      <c r="OBG186" s="2"/>
      <c r="OBH186" s="2"/>
      <c r="OBI186" s="2"/>
      <c r="OBJ186" s="2"/>
      <c r="OBK186" s="2"/>
      <c r="OBL186" s="2"/>
      <c r="OBM186" s="2"/>
      <c r="OBN186" s="2"/>
      <c r="OBO186" s="2"/>
      <c r="OBP186" s="2"/>
      <c r="OBQ186" s="2"/>
      <c r="OBR186" s="2"/>
      <c r="OBS186" s="2"/>
      <c r="OBT186" s="2"/>
      <c r="OBU186" s="2"/>
      <c r="OBV186" s="2"/>
      <c r="OBW186" s="2"/>
      <c r="OBX186" s="2"/>
      <c r="OBY186" s="2"/>
      <c r="OBZ186" s="2"/>
      <c r="OCA186" s="2"/>
      <c r="OCB186" s="2"/>
      <c r="OCC186" s="2"/>
      <c r="OCD186" s="2"/>
      <c r="OCE186" s="2"/>
      <c r="OCF186" s="2"/>
      <c r="OCG186" s="2"/>
      <c r="OCH186" s="2"/>
      <c r="OCI186" s="2"/>
      <c r="OCJ186" s="2"/>
      <c r="OCK186" s="2"/>
      <c r="OCL186" s="2"/>
      <c r="OCM186" s="2"/>
      <c r="OCN186" s="2"/>
      <c r="OCO186" s="2"/>
      <c r="OCP186" s="2"/>
      <c r="OCQ186" s="2"/>
      <c r="OCR186" s="2"/>
      <c r="OCS186" s="2"/>
      <c r="OCT186" s="2"/>
      <c r="OCU186" s="2"/>
      <c r="OCV186" s="2"/>
      <c r="OCW186" s="2"/>
      <c r="OCX186" s="2"/>
      <c r="OCY186" s="2"/>
      <c r="OCZ186" s="2"/>
      <c r="ODA186" s="2"/>
      <c r="ODB186" s="2"/>
      <c r="ODC186" s="2"/>
      <c r="ODD186" s="2"/>
      <c r="ODE186" s="2"/>
      <c r="ODF186" s="2"/>
      <c r="ODG186" s="2"/>
      <c r="ODH186" s="2"/>
      <c r="ODI186" s="2"/>
      <c r="ODJ186" s="2"/>
      <c r="ODK186" s="2"/>
      <c r="ODL186" s="2"/>
      <c r="ODM186" s="2"/>
      <c r="ODN186" s="2"/>
      <c r="ODO186" s="2"/>
      <c r="ODP186" s="2"/>
      <c r="ODQ186" s="2"/>
      <c r="ODR186" s="2"/>
      <c r="ODS186" s="2"/>
      <c r="ODT186" s="2"/>
      <c r="ODU186" s="2"/>
      <c r="ODV186" s="2"/>
      <c r="ODW186" s="2"/>
      <c r="ODX186" s="2"/>
      <c r="ODY186" s="2"/>
      <c r="ODZ186" s="2"/>
      <c r="OEA186" s="2"/>
      <c r="OEB186" s="2"/>
      <c r="OEC186" s="2"/>
      <c r="OED186" s="2"/>
      <c r="OEE186" s="2"/>
      <c r="OEF186" s="2"/>
      <c r="OEG186" s="2"/>
      <c r="OEH186" s="2"/>
      <c r="OEI186" s="2"/>
      <c r="OEJ186" s="2"/>
      <c r="OEK186" s="2"/>
      <c r="OEL186" s="2"/>
      <c r="OEM186" s="2"/>
      <c r="OEN186" s="2"/>
      <c r="OEO186" s="2"/>
      <c r="OEP186" s="2"/>
      <c r="OEQ186" s="2"/>
      <c r="OER186" s="2"/>
      <c r="OES186" s="2"/>
      <c r="OET186" s="2"/>
      <c r="OEU186" s="2"/>
      <c r="OEV186" s="2"/>
      <c r="OEW186" s="2"/>
      <c r="OEX186" s="2"/>
      <c r="OEY186" s="2"/>
      <c r="OEZ186" s="2"/>
      <c r="OFA186" s="2"/>
      <c r="OFB186" s="2"/>
      <c r="OFC186" s="2"/>
      <c r="OFD186" s="2"/>
      <c r="OFE186" s="2"/>
      <c r="OFF186" s="2"/>
      <c r="OFG186" s="2"/>
      <c r="OFH186" s="2"/>
      <c r="OFI186" s="2"/>
      <c r="OFJ186" s="2"/>
      <c r="OFK186" s="2"/>
      <c r="OFL186" s="2"/>
      <c r="OFM186" s="2"/>
      <c r="OFN186" s="2"/>
      <c r="OFO186" s="2"/>
      <c r="OFP186" s="2"/>
      <c r="OFQ186" s="2"/>
      <c r="OFR186" s="2"/>
      <c r="OFS186" s="2"/>
      <c r="OFT186" s="2"/>
      <c r="OFU186" s="2"/>
      <c r="OFV186" s="2"/>
      <c r="OFW186" s="2"/>
      <c r="OFX186" s="2"/>
      <c r="OFY186" s="2"/>
      <c r="OFZ186" s="2"/>
      <c r="OGA186" s="2"/>
      <c r="OGB186" s="2"/>
      <c r="OGC186" s="2"/>
      <c r="OGD186" s="2"/>
      <c r="OGE186" s="2"/>
      <c r="OGF186" s="2"/>
      <c r="OGG186" s="2"/>
      <c r="OGH186" s="2"/>
      <c r="OGI186" s="2"/>
      <c r="OGJ186" s="2"/>
      <c r="OGK186" s="2"/>
      <c r="OGL186" s="2"/>
      <c r="OGM186" s="2"/>
      <c r="OGN186" s="2"/>
      <c r="OGO186" s="2"/>
      <c r="OGP186" s="2"/>
      <c r="OGQ186" s="2"/>
      <c r="OGR186" s="2"/>
      <c r="OGS186" s="2"/>
      <c r="OGT186" s="2"/>
      <c r="OGU186" s="2"/>
      <c r="OGV186" s="2"/>
      <c r="OGW186" s="2"/>
      <c r="OGX186" s="2"/>
      <c r="OGY186" s="2"/>
      <c r="OGZ186" s="2"/>
      <c r="OHA186" s="2"/>
      <c r="OHB186" s="2"/>
      <c r="OHC186" s="2"/>
      <c r="OHD186" s="2"/>
      <c r="OHE186" s="2"/>
      <c r="OHF186" s="2"/>
      <c r="OHG186" s="2"/>
      <c r="OHH186" s="2"/>
      <c r="OHI186" s="2"/>
      <c r="OHJ186" s="2"/>
      <c r="OHK186" s="2"/>
      <c r="OHL186" s="2"/>
      <c r="OHM186" s="2"/>
      <c r="OHN186" s="2"/>
      <c r="OHO186" s="2"/>
      <c r="OHP186" s="2"/>
      <c r="OHQ186" s="2"/>
      <c r="OHR186" s="2"/>
      <c r="OHS186" s="2"/>
      <c r="OHT186" s="2"/>
      <c r="OHU186" s="2"/>
      <c r="OHV186" s="2"/>
      <c r="OHW186" s="2"/>
      <c r="OHX186" s="2"/>
      <c r="OHY186" s="2"/>
      <c r="OHZ186" s="2"/>
      <c r="OIA186" s="2"/>
      <c r="OIB186" s="2"/>
      <c r="OIC186" s="2"/>
      <c r="OID186" s="2"/>
      <c r="OIE186" s="2"/>
      <c r="OIF186" s="2"/>
      <c r="OIG186" s="2"/>
      <c r="OIH186" s="2"/>
      <c r="OII186" s="2"/>
      <c r="OIJ186" s="2"/>
      <c r="OIK186" s="2"/>
      <c r="OIL186" s="2"/>
      <c r="OIM186" s="2"/>
      <c r="OIN186" s="2"/>
      <c r="OIO186" s="2"/>
      <c r="OIP186" s="2"/>
      <c r="OIQ186" s="2"/>
      <c r="OIR186" s="2"/>
      <c r="OIS186" s="2"/>
      <c r="OIT186" s="2"/>
      <c r="OIU186" s="2"/>
      <c r="OIV186" s="2"/>
      <c r="OIW186" s="2"/>
      <c r="OIX186" s="2"/>
      <c r="OIY186" s="2"/>
      <c r="OIZ186" s="2"/>
      <c r="OJA186" s="2"/>
      <c r="OJB186" s="2"/>
      <c r="OJC186" s="2"/>
      <c r="OJD186" s="2"/>
      <c r="OJE186" s="2"/>
      <c r="OJF186" s="2"/>
      <c r="OJG186" s="2"/>
      <c r="OJH186" s="2"/>
      <c r="OJI186" s="2"/>
      <c r="OJJ186" s="2"/>
      <c r="OJK186" s="2"/>
      <c r="OJL186" s="2"/>
      <c r="OJM186" s="2"/>
      <c r="OJN186" s="2"/>
      <c r="OJO186" s="2"/>
      <c r="OJP186" s="2"/>
      <c r="OJQ186" s="2"/>
      <c r="OJR186" s="2"/>
      <c r="OJS186" s="2"/>
      <c r="OJT186" s="2"/>
      <c r="OJU186" s="2"/>
      <c r="OJV186" s="2"/>
      <c r="OJW186" s="2"/>
      <c r="OJX186" s="2"/>
      <c r="OJY186" s="2"/>
      <c r="OJZ186" s="2"/>
      <c r="OKA186" s="2"/>
      <c r="OKB186" s="2"/>
      <c r="OKC186" s="2"/>
      <c r="OKD186" s="2"/>
      <c r="OKE186" s="2"/>
      <c r="OKF186" s="2"/>
      <c r="OKG186" s="2"/>
      <c r="OKH186" s="2"/>
      <c r="OKI186" s="2"/>
      <c r="OKJ186" s="2"/>
      <c r="OKK186" s="2"/>
      <c r="OKL186" s="2"/>
      <c r="OKM186" s="2"/>
      <c r="OKN186" s="2"/>
      <c r="OKO186" s="2"/>
      <c r="OKP186" s="2"/>
      <c r="OKQ186" s="2"/>
      <c r="OKR186" s="2"/>
      <c r="OKS186" s="2"/>
      <c r="OKT186" s="2"/>
      <c r="OKU186" s="2"/>
      <c r="OKV186" s="2"/>
      <c r="OKW186" s="2"/>
      <c r="OKX186" s="2"/>
      <c r="OKY186" s="2"/>
      <c r="OKZ186" s="2"/>
      <c r="OLA186" s="2"/>
      <c r="OLB186" s="2"/>
      <c r="OLC186" s="2"/>
      <c r="OLD186" s="2"/>
      <c r="OLE186" s="2"/>
      <c r="OLF186" s="2"/>
      <c r="OLG186" s="2"/>
      <c r="OLH186" s="2"/>
      <c r="OLI186" s="2"/>
      <c r="OLJ186" s="2"/>
      <c r="OLK186" s="2"/>
      <c r="OLL186" s="2"/>
      <c r="OLM186" s="2"/>
      <c r="OLN186" s="2"/>
      <c r="OLO186" s="2"/>
      <c r="OLP186" s="2"/>
      <c r="OLQ186" s="2"/>
      <c r="OLR186" s="2"/>
      <c r="OLS186" s="2"/>
      <c r="OLT186" s="2"/>
      <c r="OLU186" s="2"/>
      <c r="OLV186" s="2"/>
      <c r="OLW186" s="2"/>
      <c r="OLX186" s="2"/>
      <c r="OLY186" s="2"/>
      <c r="OLZ186" s="2"/>
      <c r="OMA186" s="2"/>
      <c r="OMB186" s="2"/>
      <c r="OMC186" s="2"/>
      <c r="OMD186" s="2"/>
      <c r="OME186" s="2"/>
      <c r="OMF186" s="2"/>
      <c r="OMG186" s="2"/>
      <c r="OMH186" s="2"/>
      <c r="OMI186" s="2"/>
      <c r="OMJ186" s="2"/>
      <c r="OMK186" s="2"/>
      <c r="OML186" s="2"/>
      <c r="OMM186" s="2"/>
      <c r="OMN186" s="2"/>
      <c r="OMO186" s="2"/>
      <c r="OMP186" s="2"/>
      <c r="OMQ186" s="2"/>
      <c r="OMR186" s="2"/>
      <c r="OMS186" s="2"/>
      <c r="OMT186" s="2"/>
      <c r="OMU186" s="2"/>
      <c r="OMV186" s="2"/>
      <c r="OMW186" s="2"/>
      <c r="OMX186" s="2"/>
      <c r="OMY186" s="2"/>
      <c r="OMZ186" s="2"/>
      <c r="ONA186" s="2"/>
      <c r="ONB186" s="2"/>
      <c r="ONC186" s="2"/>
      <c r="OND186" s="2"/>
      <c r="ONE186" s="2"/>
      <c r="ONF186" s="2"/>
      <c r="ONG186" s="2"/>
      <c r="ONH186" s="2"/>
      <c r="ONI186" s="2"/>
      <c r="ONJ186" s="2"/>
      <c r="ONK186" s="2"/>
      <c r="ONL186" s="2"/>
      <c r="ONM186" s="2"/>
      <c r="ONN186" s="2"/>
      <c r="ONO186" s="2"/>
      <c r="ONP186" s="2"/>
      <c r="ONQ186" s="2"/>
      <c r="ONR186" s="2"/>
      <c r="ONS186" s="2"/>
      <c r="ONT186" s="2"/>
      <c r="ONU186" s="2"/>
      <c r="ONV186" s="2"/>
      <c r="ONW186" s="2"/>
      <c r="ONX186" s="2"/>
      <c r="ONY186" s="2"/>
      <c r="ONZ186" s="2"/>
      <c r="OOA186" s="2"/>
      <c r="OOB186" s="2"/>
      <c r="OOC186" s="2"/>
      <c r="OOD186" s="2"/>
      <c r="OOE186" s="2"/>
      <c r="OOF186" s="2"/>
      <c r="OOG186" s="2"/>
      <c r="OOH186" s="2"/>
      <c r="OOI186" s="2"/>
      <c r="OOJ186" s="2"/>
      <c r="OOK186" s="2"/>
      <c r="OOL186" s="2"/>
      <c r="OOM186" s="2"/>
      <c r="OON186" s="2"/>
      <c r="OOO186" s="2"/>
      <c r="OOP186" s="2"/>
      <c r="OOQ186" s="2"/>
      <c r="OOR186" s="2"/>
      <c r="OOS186" s="2"/>
      <c r="OOT186" s="2"/>
      <c r="OOU186" s="2"/>
      <c r="OOV186" s="2"/>
      <c r="OOW186" s="2"/>
      <c r="OOX186" s="2"/>
      <c r="OOY186" s="2"/>
      <c r="OOZ186" s="2"/>
      <c r="OPA186" s="2"/>
      <c r="OPB186" s="2"/>
      <c r="OPC186" s="2"/>
      <c r="OPD186" s="2"/>
      <c r="OPE186" s="2"/>
      <c r="OPF186" s="2"/>
      <c r="OPG186" s="2"/>
      <c r="OPH186" s="2"/>
      <c r="OPI186" s="2"/>
      <c r="OPJ186" s="2"/>
      <c r="OPK186" s="2"/>
      <c r="OPL186" s="2"/>
      <c r="OPM186" s="2"/>
      <c r="OPN186" s="2"/>
      <c r="OPO186" s="2"/>
      <c r="OPP186" s="2"/>
      <c r="OPQ186" s="2"/>
      <c r="OPR186" s="2"/>
      <c r="OPS186" s="2"/>
      <c r="OPT186" s="2"/>
      <c r="OPU186" s="2"/>
      <c r="OPV186" s="2"/>
      <c r="OPW186" s="2"/>
      <c r="OPX186" s="2"/>
      <c r="OPY186" s="2"/>
      <c r="OPZ186" s="2"/>
      <c r="OQA186" s="2"/>
      <c r="OQB186" s="2"/>
      <c r="OQC186" s="2"/>
      <c r="OQD186" s="2"/>
      <c r="OQE186" s="2"/>
      <c r="OQF186" s="2"/>
      <c r="OQG186" s="2"/>
      <c r="OQH186" s="2"/>
      <c r="OQI186" s="2"/>
      <c r="OQJ186" s="2"/>
      <c r="OQK186" s="2"/>
      <c r="OQL186" s="2"/>
      <c r="OQM186" s="2"/>
      <c r="OQN186" s="2"/>
      <c r="OQO186" s="2"/>
      <c r="OQP186" s="2"/>
      <c r="OQQ186" s="2"/>
      <c r="OQR186" s="2"/>
      <c r="OQS186" s="2"/>
      <c r="OQT186" s="2"/>
      <c r="OQU186" s="2"/>
      <c r="OQV186" s="2"/>
      <c r="OQW186" s="2"/>
      <c r="OQX186" s="2"/>
      <c r="OQY186" s="2"/>
      <c r="OQZ186" s="2"/>
      <c r="ORA186" s="2"/>
      <c r="ORB186" s="2"/>
      <c r="ORC186" s="2"/>
      <c r="ORD186" s="2"/>
      <c r="ORE186" s="2"/>
      <c r="ORF186" s="2"/>
      <c r="ORG186" s="2"/>
      <c r="ORH186" s="2"/>
      <c r="ORI186" s="2"/>
      <c r="ORJ186" s="2"/>
      <c r="ORK186" s="2"/>
      <c r="ORL186" s="2"/>
      <c r="ORM186" s="2"/>
      <c r="ORN186" s="2"/>
      <c r="ORO186" s="2"/>
      <c r="ORP186" s="2"/>
      <c r="ORQ186" s="2"/>
      <c r="ORR186" s="2"/>
      <c r="ORS186" s="2"/>
      <c r="ORT186" s="2"/>
      <c r="ORU186" s="2"/>
      <c r="ORV186" s="2"/>
      <c r="ORW186" s="2"/>
      <c r="ORX186" s="2"/>
      <c r="ORY186" s="2"/>
      <c r="ORZ186" s="2"/>
      <c r="OSA186" s="2"/>
      <c r="OSB186" s="2"/>
      <c r="OSC186" s="2"/>
      <c r="OSD186" s="2"/>
      <c r="OSE186" s="2"/>
      <c r="OSF186" s="2"/>
      <c r="OSG186" s="2"/>
      <c r="OSH186" s="2"/>
      <c r="OSI186" s="2"/>
      <c r="OSJ186" s="2"/>
      <c r="OSK186" s="2"/>
      <c r="OSL186" s="2"/>
      <c r="OSM186" s="2"/>
      <c r="OSN186" s="2"/>
      <c r="OSO186" s="2"/>
      <c r="OSP186" s="2"/>
      <c r="OSQ186" s="2"/>
      <c r="OSR186" s="2"/>
      <c r="OSS186" s="2"/>
      <c r="OST186" s="2"/>
      <c r="OSU186" s="2"/>
      <c r="OSV186" s="2"/>
      <c r="OSW186" s="2"/>
      <c r="OSX186" s="2"/>
      <c r="OSY186" s="2"/>
      <c r="OSZ186" s="2"/>
      <c r="OTA186" s="2"/>
      <c r="OTB186" s="2"/>
      <c r="OTC186" s="2"/>
      <c r="OTD186" s="2"/>
      <c r="OTE186" s="2"/>
      <c r="OTF186" s="2"/>
      <c r="OTG186" s="2"/>
      <c r="OTH186" s="2"/>
      <c r="OTI186" s="2"/>
      <c r="OTJ186" s="2"/>
      <c r="OTK186" s="2"/>
      <c r="OTL186" s="2"/>
      <c r="OTM186" s="2"/>
      <c r="OTN186" s="2"/>
      <c r="OTO186" s="2"/>
      <c r="OTP186" s="2"/>
      <c r="OTQ186" s="2"/>
      <c r="OTR186" s="2"/>
      <c r="OTS186" s="2"/>
      <c r="OTT186" s="2"/>
      <c r="OTU186" s="2"/>
      <c r="OTV186" s="2"/>
      <c r="OTW186" s="2"/>
      <c r="OTX186" s="2"/>
      <c r="OTY186" s="2"/>
      <c r="OTZ186" s="2"/>
      <c r="OUA186" s="2"/>
      <c r="OUB186" s="2"/>
      <c r="OUC186" s="2"/>
      <c r="OUD186" s="2"/>
      <c r="OUE186" s="2"/>
      <c r="OUF186" s="2"/>
      <c r="OUG186" s="2"/>
      <c r="OUH186" s="2"/>
      <c r="OUI186" s="2"/>
      <c r="OUJ186" s="2"/>
      <c r="OUK186" s="2"/>
      <c r="OUL186" s="2"/>
      <c r="OUM186" s="2"/>
      <c r="OUN186" s="2"/>
      <c r="OUO186" s="2"/>
      <c r="OUP186" s="2"/>
      <c r="OUQ186" s="2"/>
      <c r="OUR186" s="2"/>
      <c r="OUS186" s="2"/>
      <c r="OUT186" s="2"/>
      <c r="OUU186" s="2"/>
      <c r="OUV186" s="2"/>
      <c r="OUW186" s="2"/>
      <c r="OUX186" s="2"/>
      <c r="OUY186" s="2"/>
      <c r="OUZ186" s="2"/>
      <c r="OVA186" s="2"/>
      <c r="OVB186" s="2"/>
      <c r="OVC186" s="2"/>
      <c r="OVD186" s="2"/>
      <c r="OVE186" s="2"/>
      <c r="OVF186" s="2"/>
      <c r="OVG186" s="2"/>
      <c r="OVH186" s="2"/>
      <c r="OVI186" s="2"/>
      <c r="OVJ186" s="2"/>
      <c r="OVK186" s="2"/>
      <c r="OVL186" s="2"/>
      <c r="OVM186" s="2"/>
      <c r="OVN186" s="2"/>
      <c r="OVO186" s="2"/>
      <c r="OVP186" s="2"/>
      <c r="OVQ186" s="2"/>
      <c r="OVR186" s="2"/>
      <c r="OVS186" s="2"/>
      <c r="OVT186" s="2"/>
      <c r="OVU186" s="2"/>
      <c r="OVV186" s="2"/>
      <c r="OVW186" s="2"/>
      <c r="OVX186" s="2"/>
      <c r="OVY186" s="2"/>
      <c r="OVZ186" s="2"/>
      <c r="OWA186" s="2"/>
      <c r="OWB186" s="2"/>
      <c r="OWC186" s="2"/>
      <c r="OWD186" s="2"/>
      <c r="OWE186" s="2"/>
      <c r="OWF186" s="2"/>
      <c r="OWG186" s="2"/>
      <c r="OWH186" s="2"/>
      <c r="OWI186" s="2"/>
      <c r="OWJ186" s="2"/>
      <c r="OWK186" s="2"/>
      <c r="OWL186" s="2"/>
      <c r="OWM186" s="2"/>
      <c r="OWN186" s="2"/>
      <c r="OWO186" s="2"/>
      <c r="OWP186" s="2"/>
      <c r="OWQ186" s="2"/>
      <c r="OWR186" s="2"/>
      <c r="OWS186" s="2"/>
      <c r="OWT186" s="2"/>
      <c r="OWU186" s="2"/>
      <c r="OWV186" s="2"/>
      <c r="OWW186" s="2"/>
      <c r="OWX186" s="2"/>
      <c r="OWY186" s="2"/>
      <c r="OWZ186" s="2"/>
      <c r="OXA186" s="2"/>
      <c r="OXB186" s="2"/>
      <c r="OXC186" s="2"/>
      <c r="OXD186" s="2"/>
      <c r="OXE186" s="2"/>
      <c r="OXF186" s="2"/>
      <c r="OXG186" s="2"/>
      <c r="OXH186" s="2"/>
      <c r="OXI186" s="2"/>
      <c r="OXJ186" s="2"/>
      <c r="OXK186" s="2"/>
      <c r="OXL186" s="2"/>
      <c r="OXM186" s="2"/>
      <c r="OXN186" s="2"/>
      <c r="OXO186" s="2"/>
      <c r="OXP186" s="2"/>
      <c r="OXQ186" s="2"/>
      <c r="OXR186" s="2"/>
      <c r="OXS186" s="2"/>
      <c r="OXT186" s="2"/>
      <c r="OXU186" s="2"/>
      <c r="OXV186" s="2"/>
      <c r="OXW186" s="2"/>
      <c r="OXX186" s="2"/>
      <c r="OXY186" s="2"/>
      <c r="OXZ186" s="2"/>
      <c r="OYA186" s="2"/>
      <c r="OYB186" s="2"/>
      <c r="OYC186" s="2"/>
      <c r="OYD186" s="2"/>
      <c r="OYE186" s="2"/>
      <c r="OYF186" s="2"/>
      <c r="OYG186" s="2"/>
      <c r="OYH186" s="2"/>
      <c r="OYI186" s="2"/>
      <c r="OYJ186" s="2"/>
      <c r="OYK186" s="2"/>
      <c r="OYL186" s="2"/>
      <c r="OYM186" s="2"/>
      <c r="OYN186" s="2"/>
      <c r="OYO186" s="2"/>
      <c r="OYP186" s="2"/>
      <c r="OYQ186" s="2"/>
      <c r="OYR186" s="2"/>
      <c r="OYS186" s="2"/>
      <c r="OYT186" s="2"/>
      <c r="OYU186" s="2"/>
      <c r="OYV186" s="2"/>
      <c r="OYW186" s="2"/>
      <c r="OYX186" s="2"/>
      <c r="OYY186" s="2"/>
      <c r="OYZ186" s="2"/>
      <c r="OZA186" s="2"/>
      <c r="OZB186" s="2"/>
      <c r="OZC186" s="2"/>
      <c r="OZD186" s="2"/>
      <c r="OZE186" s="2"/>
      <c r="OZF186" s="2"/>
      <c r="OZG186" s="2"/>
      <c r="OZH186" s="2"/>
      <c r="OZI186" s="2"/>
      <c r="OZJ186" s="2"/>
      <c r="OZK186" s="2"/>
      <c r="OZL186" s="2"/>
      <c r="OZM186" s="2"/>
      <c r="OZN186" s="2"/>
      <c r="OZO186" s="2"/>
      <c r="OZP186" s="2"/>
      <c r="OZQ186" s="2"/>
      <c r="OZR186" s="2"/>
      <c r="OZS186" s="2"/>
      <c r="OZT186" s="2"/>
      <c r="OZU186" s="2"/>
      <c r="OZV186" s="2"/>
      <c r="OZW186" s="2"/>
      <c r="OZX186" s="2"/>
      <c r="OZY186" s="2"/>
      <c r="OZZ186" s="2"/>
      <c r="PAA186" s="2"/>
      <c r="PAB186" s="2"/>
      <c r="PAC186" s="2"/>
      <c r="PAD186" s="2"/>
      <c r="PAE186" s="2"/>
      <c r="PAF186" s="2"/>
      <c r="PAG186" s="2"/>
      <c r="PAH186" s="2"/>
      <c r="PAI186" s="2"/>
      <c r="PAJ186" s="2"/>
      <c r="PAK186" s="2"/>
      <c r="PAL186" s="2"/>
      <c r="PAM186" s="2"/>
      <c r="PAN186" s="2"/>
      <c r="PAO186" s="2"/>
      <c r="PAP186" s="2"/>
      <c r="PAQ186" s="2"/>
      <c r="PAR186" s="2"/>
      <c r="PAS186" s="2"/>
      <c r="PAT186" s="2"/>
      <c r="PAU186" s="2"/>
      <c r="PAV186" s="2"/>
      <c r="PAW186" s="2"/>
      <c r="PAX186" s="2"/>
      <c r="PAY186" s="2"/>
      <c r="PAZ186" s="2"/>
      <c r="PBA186" s="2"/>
      <c r="PBB186" s="2"/>
      <c r="PBC186" s="2"/>
      <c r="PBD186" s="2"/>
      <c r="PBE186" s="2"/>
      <c r="PBF186" s="2"/>
      <c r="PBG186" s="2"/>
      <c r="PBH186" s="2"/>
      <c r="PBI186" s="2"/>
      <c r="PBJ186" s="2"/>
      <c r="PBK186" s="2"/>
      <c r="PBL186" s="2"/>
      <c r="PBM186" s="2"/>
      <c r="PBN186" s="2"/>
      <c r="PBO186" s="2"/>
      <c r="PBP186" s="2"/>
      <c r="PBQ186" s="2"/>
      <c r="PBR186" s="2"/>
      <c r="PBS186" s="2"/>
      <c r="PBT186" s="2"/>
      <c r="PBU186" s="2"/>
      <c r="PBV186" s="2"/>
      <c r="PBW186" s="2"/>
      <c r="PBX186" s="2"/>
      <c r="PBY186" s="2"/>
      <c r="PBZ186" s="2"/>
      <c r="PCA186" s="2"/>
      <c r="PCB186" s="2"/>
      <c r="PCC186" s="2"/>
      <c r="PCD186" s="2"/>
      <c r="PCE186" s="2"/>
      <c r="PCF186" s="2"/>
      <c r="PCG186" s="2"/>
      <c r="PCH186" s="2"/>
      <c r="PCI186" s="2"/>
      <c r="PCJ186" s="2"/>
      <c r="PCK186" s="2"/>
      <c r="PCL186" s="2"/>
      <c r="PCM186" s="2"/>
      <c r="PCN186" s="2"/>
      <c r="PCO186" s="2"/>
      <c r="PCP186" s="2"/>
      <c r="PCQ186" s="2"/>
      <c r="PCR186" s="2"/>
      <c r="PCS186" s="2"/>
      <c r="PCT186" s="2"/>
      <c r="PCU186" s="2"/>
      <c r="PCV186" s="2"/>
      <c r="PCW186" s="2"/>
      <c r="PCX186" s="2"/>
      <c r="PCY186" s="2"/>
      <c r="PCZ186" s="2"/>
      <c r="PDA186" s="2"/>
      <c r="PDB186" s="2"/>
      <c r="PDC186" s="2"/>
      <c r="PDD186" s="2"/>
      <c r="PDE186" s="2"/>
      <c r="PDF186" s="2"/>
      <c r="PDG186" s="2"/>
      <c r="PDH186" s="2"/>
      <c r="PDI186" s="2"/>
      <c r="PDJ186" s="2"/>
      <c r="PDK186" s="2"/>
      <c r="PDL186" s="2"/>
      <c r="PDM186" s="2"/>
      <c r="PDN186" s="2"/>
      <c r="PDO186" s="2"/>
      <c r="PDP186" s="2"/>
      <c r="PDQ186" s="2"/>
      <c r="PDR186" s="2"/>
      <c r="PDS186" s="2"/>
      <c r="PDT186" s="2"/>
      <c r="PDU186" s="2"/>
      <c r="PDV186" s="2"/>
      <c r="PDW186" s="2"/>
      <c r="PDX186" s="2"/>
      <c r="PDY186" s="2"/>
      <c r="PDZ186" s="2"/>
      <c r="PEA186" s="2"/>
      <c r="PEB186" s="2"/>
      <c r="PEC186" s="2"/>
      <c r="PED186" s="2"/>
      <c r="PEE186" s="2"/>
      <c r="PEF186" s="2"/>
      <c r="PEG186" s="2"/>
      <c r="PEH186" s="2"/>
      <c r="PEI186" s="2"/>
      <c r="PEJ186" s="2"/>
      <c r="PEK186" s="2"/>
      <c r="PEL186" s="2"/>
      <c r="PEM186" s="2"/>
      <c r="PEN186" s="2"/>
      <c r="PEO186" s="2"/>
      <c r="PEP186" s="2"/>
      <c r="PEQ186" s="2"/>
      <c r="PER186" s="2"/>
      <c r="PES186" s="2"/>
      <c r="PET186" s="2"/>
      <c r="PEU186" s="2"/>
      <c r="PEV186" s="2"/>
      <c r="PEW186" s="2"/>
      <c r="PEX186" s="2"/>
      <c r="PEY186" s="2"/>
      <c r="PEZ186" s="2"/>
      <c r="PFA186" s="2"/>
      <c r="PFB186" s="2"/>
      <c r="PFC186" s="2"/>
      <c r="PFD186" s="2"/>
      <c r="PFE186" s="2"/>
      <c r="PFF186" s="2"/>
      <c r="PFG186" s="2"/>
      <c r="PFH186" s="2"/>
      <c r="PFI186" s="2"/>
      <c r="PFJ186" s="2"/>
      <c r="PFK186" s="2"/>
      <c r="PFL186" s="2"/>
      <c r="PFM186" s="2"/>
      <c r="PFN186" s="2"/>
      <c r="PFO186" s="2"/>
      <c r="PFP186" s="2"/>
      <c r="PFQ186" s="2"/>
      <c r="PFR186" s="2"/>
      <c r="PFS186" s="2"/>
      <c r="PFT186" s="2"/>
      <c r="PFU186" s="2"/>
      <c r="PFV186" s="2"/>
      <c r="PFW186" s="2"/>
      <c r="PFX186" s="2"/>
      <c r="PFY186" s="2"/>
      <c r="PFZ186" s="2"/>
      <c r="PGA186" s="2"/>
      <c r="PGB186" s="2"/>
      <c r="PGC186" s="2"/>
      <c r="PGD186" s="2"/>
      <c r="PGE186" s="2"/>
      <c r="PGF186" s="2"/>
      <c r="PGG186" s="2"/>
      <c r="PGH186" s="2"/>
      <c r="PGI186" s="2"/>
      <c r="PGJ186" s="2"/>
      <c r="PGK186" s="2"/>
      <c r="PGL186" s="2"/>
      <c r="PGM186" s="2"/>
      <c r="PGN186" s="2"/>
      <c r="PGO186" s="2"/>
      <c r="PGP186" s="2"/>
      <c r="PGQ186" s="2"/>
      <c r="PGR186" s="2"/>
      <c r="PGS186" s="2"/>
      <c r="PGT186" s="2"/>
      <c r="PGU186" s="2"/>
      <c r="PGV186" s="2"/>
      <c r="PGW186" s="2"/>
      <c r="PGX186" s="2"/>
      <c r="PGY186" s="2"/>
      <c r="PGZ186" s="2"/>
      <c r="PHA186" s="2"/>
      <c r="PHB186" s="2"/>
      <c r="PHC186" s="2"/>
      <c r="PHD186" s="2"/>
      <c r="PHE186" s="2"/>
      <c r="PHF186" s="2"/>
      <c r="PHG186" s="2"/>
      <c r="PHH186" s="2"/>
      <c r="PHI186" s="2"/>
      <c r="PHJ186" s="2"/>
      <c r="PHK186" s="2"/>
      <c r="PHL186" s="2"/>
      <c r="PHM186" s="2"/>
      <c r="PHN186" s="2"/>
      <c r="PHO186" s="2"/>
      <c r="PHP186" s="2"/>
      <c r="PHQ186" s="2"/>
      <c r="PHR186" s="2"/>
      <c r="PHS186" s="2"/>
      <c r="PHT186" s="2"/>
      <c r="PHU186" s="2"/>
      <c r="PHV186" s="2"/>
      <c r="PHW186" s="2"/>
      <c r="PHX186" s="2"/>
      <c r="PHY186" s="2"/>
      <c r="PHZ186" s="2"/>
      <c r="PIA186" s="2"/>
      <c r="PIB186" s="2"/>
      <c r="PIC186" s="2"/>
      <c r="PID186" s="2"/>
      <c r="PIE186" s="2"/>
      <c r="PIF186" s="2"/>
      <c r="PIG186" s="2"/>
      <c r="PIH186" s="2"/>
      <c r="PII186" s="2"/>
      <c r="PIJ186" s="2"/>
      <c r="PIK186" s="2"/>
      <c r="PIL186" s="2"/>
      <c r="PIM186" s="2"/>
      <c r="PIN186" s="2"/>
      <c r="PIO186" s="2"/>
      <c r="PIP186" s="2"/>
      <c r="PIQ186" s="2"/>
      <c r="PIR186" s="2"/>
      <c r="PIS186" s="2"/>
      <c r="PIT186" s="2"/>
      <c r="PIU186" s="2"/>
      <c r="PIV186" s="2"/>
      <c r="PIW186" s="2"/>
      <c r="PIX186" s="2"/>
      <c r="PIY186" s="2"/>
      <c r="PIZ186" s="2"/>
      <c r="PJA186" s="2"/>
      <c r="PJB186" s="2"/>
      <c r="PJC186" s="2"/>
      <c r="PJD186" s="2"/>
      <c r="PJE186" s="2"/>
      <c r="PJF186" s="2"/>
      <c r="PJG186" s="2"/>
      <c r="PJH186" s="2"/>
      <c r="PJI186" s="2"/>
      <c r="PJJ186" s="2"/>
      <c r="PJK186" s="2"/>
      <c r="PJL186" s="2"/>
      <c r="PJM186" s="2"/>
      <c r="PJN186" s="2"/>
      <c r="PJO186" s="2"/>
      <c r="PJP186" s="2"/>
      <c r="PJQ186" s="2"/>
      <c r="PJR186" s="2"/>
      <c r="PJS186" s="2"/>
      <c r="PJT186" s="2"/>
      <c r="PJU186" s="2"/>
      <c r="PJV186" s="2"/>
      <c r="PJW186" s="2"/>
      <c r="PJX186" s="2"/>
      <c r="PJY186" s="2"/>
      <c r="PJZ186" s="2"/>
      <c r="PKA186" s="2"/>
      <c r="PKB186" s="2"/>
      <c r="PKC186" s="2"/>
      <c r="PKD186" s="2"/>
      <c r="PKE186" s="2"/>
      <c r="PKF186" s="2"/>
      <c r="PKG186" s="2"/>
      <c r="PKH186" s="2"/>
      <c r="PKI186" s="2"/>
      <c r="PKJ186" s="2"/>
      <c r="PKK186" s="2"/>
      <c r="PKL186" s="2"/>
      <c r="PKM186" s="2"/>
      <c r="PKN186" s="2"/>
      <c r="PKO186" s="2"/>
      <c r="PKP186" s="2"/>
      <c r="PKQ186" s="2"/>
      <c r="PKR186" s="2"/>
      <c r="PKS186" s="2"/>
      <c r="PKT186" s="2"/>
      <c r="PKU186" s="2"/>
      <c r="PKV186" s="2"/>
      <c r="PKW186" s="2"/>
      <c r="PKX186" s="2"/>
      <c r="PKY186" s="2"/>
      <c r="PKZ186" s="2"/>
      <c r="PLA186" s="2"/>
      <c r="PLB186" s="2"/>
      <c r="PLC186" s="2"/>
      <c r="PLD186" s="2"/>
      <c r="PLE186" s="2"/>
      <c r="PLF186" s="2"/>
      <c r="PLG186" s="2"/>
      <c r="PLH186" s="2"/>
      <c r="PLI186" s="2"/>
      <c r="PLJ186" s="2"/>
      <c r="PLK186" s="2"/>
      <c r="PLL186" s="2"/>
      <c r="PLM186" s="2"/>
      <c r="PLN186" s="2"/>
      <c r="PLO186" s="2"/>
      <c r="PLP186" s="2"/>
      <c r="PLQ186" s="2"/>
      <c r="PLR186" s="2"/>
      <c r="PLS186" s="2"/>
      <c r="PLT186" s="2"/>
      <c r="PLU186" s="2"/>
      <c r="PLV186" s="2"/>
      <c r="PLW186" s="2"/>
      <c r="PLX186" s="2"/>
      <c r="PLY186" s="2"/>
      <c r="PLZ186" s="2"/>
      <c r="PMA186" s="2"/>
      <c r="PMB186" s="2"/>
      <c r="PMC186" s="2"/>
      <c r="PMD186" s="2"/>
      <c r="PME186" s="2"/>
      <c r="PMF186" s="2"/>
      <c r="PMG186" s="2"/>
      <c r="PMH186" s="2"/>
      <c r="PMI186" s="2"/>
      <c r="PMJ186" s="2"/>
      <c r="PMK186" s="2"/>
      <c r="PML186" s="2"/>
      <c r="PMM186" s="2"/>
      <c r="PMN186" s="2"/>
      <c r="PMO186" s="2"/>
      <c r="PMP186" s="2"/>
      <c r="PMQ186" s="2"/>
      <c r="PMR186" s="2"/>
      <c r="PMS186" s="2"/>
      <c r="PMT186" s="2"/>
      <c r="PMU186" s="2"/>
      <c r="PMV186" s="2"/>
      <c r="PMW186" s="2"/>
      <c r="PMX186" s="2"/>
      <c r="PMY186" s="2"/>
      <c r="PMZ186" s="2"/>
      <c r="PNA186" s="2"/>
      <c r="PNB186" s="2"/>
      <c r="PNC186" s="2"/>
      <c r="PND186" s="2"/>
      <c r="PNE186" s="2"/>
      <c r="PNF186" s="2"/>
      <c r="PNG186" s="2"/>
      <c r="PNH186" s="2"/>
      <c r="PNI186" s="2"/>
      <c r="PNJ186" s="2"/>
      <c r="PNK186" s="2"/>
      <c r="PNL186" s="2"/>
      <c r="PNM186" s="2"/>
      <c r="PNN186" s="2"/>
      <c r="PNO186" s="2"/>
      <c r="PNP186" s="2"/>
      <c r="PNQ186" s="2"/>
      <c r="PNR186" s="2"/>
      <c r="PNS186" s="2"/>
      <c r="PNT186" s="2"/>
      <c r="PNU186" s="2"/>
      <c r="PNV186" s="2"/>
      <c r="PNW186" s="2"/>
      <c r="PNX186" s="2"/>
      <c r="PNY186" s="2"/>
      <c r="PNZ186" s="2"/>
      <c r="POA186" s="2"/>
      <c r="POB186" s="2"/>
      <c r="POC186" s="2"/>
      <c r="POD186" s="2"/>
      <c r="POE186" s="2"/>
      <c r="POF186" s="2"/>
      <c r="POG186" s="2"/>
      <c r="POH186" s="2"/>
      <c r="POI186" s="2"/>
      <c r="POJ186" s="2"/>
      <c r="POK186" s="2"/>
      <c r="POL186" s="2"/>
      <c r="POM186" s="2"/>
      <c r="PON186" s="2"/>
      <c r="POO186" s="2"/>
      <c r="POP186" s="2"/>
      <c r="POQ186" s="2"/>
      <c r="POR186" s="2"/>
      <c r="POS186" s="2"/>
      <c r="POT186" s="2"/>
      <c r="POU186" s="2"/>
      <c r="POV186" s="2"/>
      <c r="POW186" s="2"/>
      <c r="POX186" s="2"/>
      <c r="POY186" s="2"/>
      <c r="POZ186" s="2"/>
      <c r="PPA186" s="2"/>
      <c r="PPB186" s="2"/>
      <c r="PPC186" s="2"/>
      <c r="PPD186" s="2"/>
      <c r="PPE186" s="2"/>
      <c r="PPF186" s="2"/>
      <c r="PPG186" s="2"/>
      <c r="PPH186" s="2"/>
      <c r="PPI186" s="2"/>
      <c r="PPJ186" s="2"/>
      <c r="PPK186" s="2"/>
      <c r="PPL186" s="2"/>
      <c r="PPM186" s="2"/>
      <c r="PPN186" s="2"/>
      <c r="PPO186" s="2"/>
      <c r="PPP186" s="2"/>
      <c r="PPQ186" s="2"/>
      <c r="PPR186" s="2"/>
      <c r="PPS186" s="2"/>
      <c r="PPT186" s="2"/>
      <c r="PPU186" s="2"/>
      <c r="PPV186" s="2"/>
      <c r="PPW186" s="2"/>
      <c r="PPX186" s="2"/>
      <c r="PPY186" s="2"/>
      <c r="PPZ186" s="2"/>
      <c r="PQA186" s="2"/>
      <c r="PQB186" s="2"/>
      <c r="PQC186" s="2"/>
      <c r="PQD186" s="2"/>
      <c r="PQE186" s="2"/>
      <c r="PQF186" s="2"/>
      <c r="PQG186" s="2"/>
      <c r="PQH186" s="2"/>
      <c r="PQI186" s="2"/>
      <c r="PQJ186" s="2"/>
      <c r="PQK186" s="2"/>
      <c r="PQL186" s="2"/>
      <c r="PQM186" s="2"/>
      <c r="PQN186" s="2"/>
      <c r="PQO186" s="2"/>
      <c r="PQP186" s="2"/>
      <c r="PQQ186" s="2"/>
      <c r="PQR186" s="2"/>
      <c r="PQS186" s="2"/>
      <c r="PQT186" s="2"/>
      <c r="PQU186" s="2"/>
      <c r="PQV186" s="2"/>
      <c r="PQW186" s="2"/>
      <c r="PQX186" s="2"/>
      <c r="PQY186" s="2"/>
      <c r="PQZ186" s="2"/>
      <c r="PRA186" s="2"/>
      <c r="PRB186" s="2"/>
      <c r="PRC186" s="2"/>
      <c r="PRD186" s="2"/>
      <c r="PRE186" s="2"/>
      <c r="PRF186" s="2"/>
      <c r="PRG186" s="2"/>
      <c r="PRH186" s="2"/>
      <c r="PRI186" s="2"/>
      <c r="PRJ186" s="2"/>
      <c r="PRK186" s="2"/>
      <c r="PRL186" s="2"/>
      <c r="PRM186" s="2"/>
      <c r="PRN186" s="2"/>
      <c r="PRO186" s="2"/>
      <c r="PRP186" s="2"/>
      <c r="PRQ186" s="2"/>
      <c r="PRR186" s="2"/>
      <c r="PRS186" s="2"/>
      <c r="PRT186" s="2"/>
      <c r="PRU186" s="2"/>
      <c r="PRV186" s="2"/>
      <c r="PRW186" s="2"/>
      <c r="PRX186" s="2"/>
      <c r="PRY186" s="2"/>
      <c r="PRZ186" s="2"/>
      <c r="PSA186" s="2"/>
      <c r="PSB186" s="2"/>
      <c r="PSC186" s="2"/>
      <c r="PSD186" s="2"/>
      <c r="PSE186" s="2"/>
      <c r="PSF186" s="2"/>
      <c r="PSG186" s="2"/>
      <c r="PSH186" s="2"/>
      <c r="PSI186" s="2"/>
      <c r="PSJ186" s="2"/>
      <c r="PSK186" s="2"/>
      <c r="PSL186" s="2"/>
      <c r="PSM186" s="2"/>
      <c r="PSN186" s="2"/>
      <c r="PSO186" s="2"/>
      <c r="PSP186" s="2"/>
      <c r="PSQ186" s="2"/>
      <c r="PSR186" s="2"/>
      <c r="PSS186" s="2"/>
      <c r="PST186" s="2"/>
      <c r="PSU186" s="2"/>
      <c r="PSV186" s="2"/>
      <c r="PSW186" s="2"/>
      <c r="PSX186" s="2"/>
      <c r="PSY186" s="2"/>
      <c r="PSZ186" s="2"/>
      <c r="PTA186" s="2"/>
      <c r="PTB186" s="2"/>
      <c r="PTC186" s="2"/>
      <c r="PTD186" s="2"/>
      <c r="PTE186" s="2"/>
      <c r="PTF186" s="2"/>
      <c r="PTG186" s="2"/>
      <c r="PTH186" s="2"/>
      <c r="PTI186" s="2"/>
      <c r="PTJ186" s="2"/>
      <c r="PTK186" s="2"/>
      <c r="PTL186" s="2"/>
      <c r="PTM186" s="2"/>
      <c r="PTN186" s="2"/>
      <c r="PTO186" s="2"/>
      <c r="PTP186" s="2"/>
      <c r="PTQ186" s="2"/>
      <c r="PTR186" s="2"/>
      <c r="PTS186" s="2"/>
      <c r="PTT186" s="2"/>
      <c r="PTU186" s="2"/>
      <c r="PTV186" s="2"/>
      <c r="PTW186" s="2"/>
      <c r="PTX186" s="2"/>
      <c r="PTY186" s="2"/>
      <c r="PTZ186" s="2"/>
      <c r="PUA186" s="2"/>
      <c r="PUB186" s="2"/>
      <c r="PUC186" s="2"/>
      <c r="PUD186" s="2"/>
      <c r="PUE186" s="2"/>
      <c r="PUF186" s="2"/>
      <c r="PUG186" s="2"/>
      <c r="PUH186" s="2"/>
      <c r="PUI186" s="2"/>
      <c r="PUJ186" s="2"/>
      <c r="PUK186" s="2"/>
      <c r="PUL186" s="2"/>
      <c r="PUM186" s="2"/>
      <c r="PUN186" s="2"/>
      <c r="PUO186" s="2"/>
      <c r="PUP186" s="2"/>
      <c r="PUQ186" s="2"/>
      <c r="PUR186" s="2"/>
      <c r="PUS186" s="2"/>
      <c r="PUT186" s="2"/>
      <c r="PUU186" s="2"/>
      <c r="PUV186" s="2"/>
      <c r="PUW186" s="2"/>
      <c r="PUX186" s="2"/>
      <c r="PUY186" s="2"/>
      <c r="PUZ186" s="2"/>
      <c r="PVA186" s="2"/>
      <c r="PVB186" s="2"/>
      <c r="PVC186" s="2"/>
      <c r="PVD186" s="2"/>
      <c r="PVE186" s="2"/>
      <c r="PVF186" s="2"/>
      <c r="PVG186" s="2"/>
      <c r="PVH186" s="2"/>
      <c r="PVI186" s="2"/>
      <c r="PVJ186" s="2"/>
      <c r="PVK186" s="2"/>
      <c r="PVL186" s="2"/>
      <c r="PVM186" s="2"/>
      <c r="PVN186" s="2"/>
      <c r="PVO186" s="2"/>
      <c r="PVP186" s="2"/>
      <c r="PVQ186" s="2"/>
      <c r="PVR186" s="2"/>
      <c r="PVS186" s="2"/>
      <c r="PVT186" s="2"/>
      <c r="PVU186" s="2"/>
      <c r="PVV186" s="2"/>
      <c r="PVW186" s="2"/>
      <c r="PVX186" s="2"/>
      <c r="PVY186" s="2"/>
      <c r="PVZ186" s="2"/>
      <c r="PWA186" s="2"/>
      <c r="PWB186" s="2"/>
      <c r="PWC186" s="2"/>
      <c r="PWD186" s="2"/>
      <c r="PWE186" s="2"/>
      <c r="PWF186" s="2"/>
      <c r="PWG186" s="2"/>
      <c r="PWH186" s="2"/>
      <c r="PWI186" s="2"/>
      <c r="PWJ186" s="2"/>
      <c r="PWK186" s="2"/>
      <c r="PWL186" s="2"/>
      <c r="PWM186" s="2"/>
      <c r="PWN186" s="2"/>
      <c r="PWO186" s="2"/>
      <c r="PWP186" s="2"/>
      <c r="PWQ186" s="2"/>
      <c r="PWR186" s="2"/>
      <c r="PWS186" s="2"/>
      <c r="PWT186" s="2"/>
      <c r="PWU186" s="2"/>
      <c r="PWV186" s="2"/>
      <c r="PWW186" s="2"/>
      <c r="PWX186" s="2"/>
      <c r="PWY186" s="2"/>
      <c r="PWZ186" s="2"/>
      <c r="PXA186" s="2"/>
      <c r="PXB186" s="2"/>
      <c r="PXC186" s="2"/>
      <c r="PXD186" s="2"/>
      <c r="PXE186" s="2"/>
      <c r="PXF186" s="2"/>
      <c r="PXG186" s="2"/>
      <c r="PXH186" s="2"/>
      <c r="PXI186" s="2"/>
      <c r="PXJ186" s="2"/>
      <c r="PXK186" s="2"/>
      <c r="PXL186" s="2"/>
      <c r="PXM186" s="2"/>
      <c r="PXN186" s="2"/>
      <c r="PXO186" s="2"/>
      <c r="PXP186" s="2"/>
      <c r="PXQ186" s="2"/>
      <c r="PXR186" s="2"/>
      <c r="PXS186" s="2"/>
      <c r="PXT186" s="2"/>
      <c r="PXU186" s="2"/>
      <c r="PXV186" s="2"/>
      <c r="PXW186" s="2"/>
      <c r="PXX186" s="2"/>
      <c r="PXY186" s="2"/>
      <c r="PXZ186" s="2"/>
      <c r="PYA186" s="2"/>
      <c r="PYB186" s="2"/>
      <c r="PYC186" s="2"/>
      <c r="PYD186" s="2"/>
      <c r="PYE186" s="2"/>
      <c r="PYF186" s="2"/>
      <c r="PYG186" s="2"/>
      <c r="PYH186" s="2"/>
      <c r="PYI186" s="2"/>
      <c r="PYJ186" s="2"/>
      <c r="PYK186" s="2"/>
      <c r="PYL186" s="2"/>
      <c r="PYM186" s="2"/>
      <c r="PYN186" s="2"/>
      <c r="PYO186" s="2"/>
      <c r="PYP186" s="2"/>
      <c r="PYQ186" s="2"/>
      <c r="PYR186" s="2"/>
      <c r="PYS186" s="2"/>
      <c r="PYT186" s="2"/>
      <c r="PYU186" s="2"/>
      <c r="PYV186" s="2"/>
      <c r="PYW186" s="2"/>
      <c r="PYX186" s="2"/>
      <c r="PYY186" s="2"/>
      <c r="PYZ186" s="2"/>
      <c r="PZA186" s="2"/>
      <c r="PZB186" s="2"/>
      <c r="PZC186" s="2"/>
      <c r="PZD186" s="2"/>
      <c r="PZE186" s="2"/>
      <c r="PZF186" s="2"/>
      <c r="PZG186" s="2"/>
      <c r="PZH186" s="2"/>
      <c r="PZI186" s="2"/>
      <c r="PZJ186" s="2"/>
      <c r="PZK186" s="2"/>
      <c r="PZL186" s="2"/>
      <c r="PZM186" s="2"/>
      <c r="PZN186" s="2"/>
      <c r="PZO186" s="2"/>
      <c r="PZP186" s="2"/>
      <c r="PZQ186" s="2"/>
      <c r="PZR186" s="2"/>
      <c r="PZS186" s="2"/>
      <c r="PZT186" s="2"/>
      <c r="PZU186" s="2"/>
      <c r="PZV186" s="2"/>
      <c r="PZW186" s="2"/>
      <c r="PZX186" s="2"/>
      <c r="PZY186" s="2"/>
      <c r="PZZ186" s="2"/>
      <c r="QAA186" s="2"/>
      <c r="QAB186" s="2"/>
      <c r="QAC186" s="2"/>
      <c r="QAD186" s="2"/>
      <c r="QAE186" s="2"/>
      <c r="QAF186" s="2"/>
      <c r="QAG186" s="2"/>
      <c r="QAH186" s="2"/>
      <c r="QAI186" s="2"/>
      <c r="QAJ186" s="2"/>
      <c r="QAK186" s="2"/>
      <c r="QAL186" s="2"/>
      <c r="QAM186" s="2"/>
      <c r="QAN186" s="2"/>
      <c r="QAO186" s="2"/>
      <c r="QAP186" s="2"/>
      <c r="QAQ186" s="2"/>
      <c r="QAR186" s="2"/>
      <c r="QAS186" s="2"/>
      <c r="QAT186" s="2"/>
      <c r="QAU186" s="2"/>
      <c r="QAV186" s="2"/>
      <c r="QAW186" s="2"/>
      <c r="QAX186" s="2"/>
      <c r="QAY186" s="2"/>
      <c r="QAZ186" s="2"/>
      <c r="QBA186" s="2"/>
      <c r="QBB186" s="2"/>
      <c r="QBC186" s="2"/>
      <c r="QBD186" s="2"/>
      <c r="QBE186" s="2"/>
      <c r="QBF186" s="2"/>
      <c r="QBG186" s="2"/>
      <c r="QBH186" s="2"/>
      <c r="QBI186" s="2"/>
      <c r="QBJ186" s="2"/>
      <c r="QBK186" s="2"/>
      <c r="QBL186" s="2"/>
      <c r="QBM186" s="2"/>
      <c r="QBN186" s="2"/>
      <c r="QBO186" s="2"/>
      <c r="QBP186" s="2"/>
      <c r="QBQ186" s="2"/>
      <c r="QBR186" s="2"/>
      <c r="QBS186" s="2"/>
      <c r="QBT186" s="2"/>
      <c r="QBU186" s="2"/>
      <c r="QBV186" s="2"/>
      <c r="QBW186" s="2"/>
      <c r="QBX186" s="2"/>
      <c r="QBY186" s="2"/>
      <c r="QBZ186" s="2"/>
      <c r="QCA186" s="2"/>
      <c r="QCB186" s="2"/>
      <c r="QCC186" s="2"/>
      <c r="QCD186" s="2"/>
      <c r="QCE186" s="2"/>
      <c r="QCF186" s="2"/>
      <c r="QCG186" s="2"/>
      <c r="QCH186" s="2"/>
      <c r="QCI186" s="2"/>
      <c r="QCJ186" s="2"/>
      <c r="QCK186" s="2"/>
      <c r="QCL186" s="2"/>
      <c r="QCM186" s="2"/>
      <c r="QCN186" s="2"/>
      <c r="QCO186" s="2"/>
      <c r="QCP186" s="2"/>
      <c r="QCQ186" s="2"/>
      <c r="QCR186" s="2"/>
      <c r="QCS186" s="2"/>
      <c r="QCT186" s="2"/>
      <c r="QCU186" s="2"/>
      <c r="QCV186" s="2"/>
      <c r="QCW186" s="2"/>
      <c r="QCX186" s="2"/>
      <c r="QCY186" s="2"/>
      <c r="QCZ186" s="2"/>
      <c r="QDA186" s="2"/>
      <c r="QDB186" s="2"/>
      <c r="QDC186" s="2"/>
      <c r="QDD186" s="2"/>
      <c r="QDE186" s="2"/>
      <c r="QDF186" s="2"/>
      <c r="QDG186" s="2"/>
      <c r="QDH186" s="2"/>
      <c r="QDI186" s="2"/>
      <c r="QDJ186" s="2"/>
      <c r="QDK186" s="2"/>
      <c r="QDL186" s="2"/>
      <c r="QDM186" s="2"/>
      <c r="QDN186" s="2"/>
      <c r="QDO186" s="2"/>
      <c r="QDP186" s="2"/>
      <c r="QDQ186" s="2"/>
      <c r="QDR186" s="2"/>
      <c r="QDS186" s="2"/>
      <c r="QDT186" s="2"/>
      <c r="QDU186" s="2"/>
      <c r="QDV186" s="2"/>
      <c r="QDW186" s="2"/>
      <c r="QDX186" s="2"/>
      <c r="QDY186" s="2"/>
      <c r="QDZ186" s="2"/>
      <c r="QEA186" s="2"/>
      <c r="QEB186" s="2"/>
      <c r="QEC186" s="2"/>
      <c r="QED186" s="2"/>
      <c r="QEE186" s="2"/>
      <c r="QEF186" s="2"/>
      <c r="QEG186" s="2"/>
      <c r="QEH186" s="2"/>
      <c r="QEI186" s="2"/>
      <c r="QEJ186" s="2"/>
      <c r="QEK186" s="2"/>
      <c r="QEL186" s="2"/>
      <c r="QEM186" s="2"/>
      <c r="QEN186" s="2"/>
      <c r="QEO186" s="2"/>
      <c r="QEP186" s="2"/>
      <c r="QEQ186" s="2"/>
      <c r="QER186" s="2"/>
      <c r="QES186" s="2"/>
      <c r="QET186" s="2"/>
      <c r="QEU186" s="2"/>
      <c r="QEV186" s="2"/>
      <c r="QEW186" s="2"/>
      <c r="QEX186" s="2"/>
      <c r="QEY186" s="2"/>
      <c r="QEZ186" s="2"/>
      <c r="QFA186" s="2"/>
      <c r="QFB186" s="2"/>
      <c r="QFC186" s="2"/>
      <c r="QFD186" s="2"/>
      <c r="QFE186" s="2"/>
      <c r="QFF186" s="2"/>
      <c r="QFG186" s="2"/>
      <c r="QFH186" s="2"/>
      <c r="QFI186" s="2"/>
      <c r="QFJ186" s="2"/>
      <c r="QFK186" s="2"/>
      <c r="QFL186" s="2"/>
      <c r="QFM186" s="2"/>
      <c r="QFN186" s="2"/>
      <c r="QFO186" s="2"/>
      <c r="QFP186" s="2"/>
      <c r="QFQ186" s="2"/>
      <c r="QFR186" s="2"/>
      <c r="QFS186" s="2"/>
      <c r="QFT186" s="2"/>
      <c r="QFU186" s="2"/>
      <c r="QFV186" s="2"/>
      <c r="QFW186" s="2"/>
      <c r="QFX186" s="2"/>
      <c r="QFY186" s="2"/>
      <c r="QFZ186" s="2"/>
      <c r="QGA186" s="2"/>
      <c r="QGB186" s="2"/>
      <c r="QGC186" s="2"/>
      <c r="QGD186" s="2"/>
      <c r="QGE186" s="2"/>
      <c r="QGF186" s="2"/>
      <c r="QGG186" s="2"/>
      <c r="QGH186" s="2"/>
      <c r="QGI186" s="2"/>
      <c r="QGJ186" s="2"/>
      <c r="QGK186" s="2"/>
      <c r="QGL186" s="2"/>
      <c r="QGM186" s="2"/>
      <c r="QGN186" s="2"/>
      <c r="QGO186" s="2"/>
      <c r="QGP186" s="2"/>
      <c r="QGQ186" s="2"/>
      <c r="QGR186" s="2"/>
      <c r="QGS186" s="2"/>
      <c r="QGT186" s="2"/>
      <c r="QGU186" s="2"/>
      <c r="QGV186" s="2"/>
      <c r="QGW186" s="2"/>
      <c r="QGX186" s="2"/>
      <c r="QGY186" s="2"/>
      <c r="QGZ186" s="2"/>
      <c r="QHA186" s="2"/>
      <c r="QHB186" s="2"/>
      <c r="QHC186" s="2"/>
      <c r="QHD186" s="2"/>
      <c r="QHE186" s="2"/>
      <c r="QHF186" s="2"/>
      <c r="QHG186" s="2"/>
      <c r="QHH186" s="2"/>
      <c r="QHI186" s="2"/>
      <c r="QHJ186" s="2"/>
      <c r="QHK186" s="2"/>
      <c r="QHL186" s="2"/>
      <c r="QHM186" s="2"/>
      <c r="QHN186" s="2"/>
      <c r="QHO186" s="2"/>
      <c r="QHP186" s="2"/>
      <c r="QHQ186" s="2"/>
      <c r="QHR186" s="2"/>
      <c r="QHS186" s="2"/>
      <c r="QHT186" s="2"/>
      <c r="QHU186" s="2"/>
      <c r="QHV186" s="2"/>
      <c r="QHW186" s="2"/>
      <c r="QHX186" s="2"/>
      <c r="QHY186" s="2"/>
      <c r="QHZ186" s="2"/>
      <c r="QIA186" s="2"/>
      <c r="QIB186" s="2"/>
      <c r="QIC186" s="2"/>
      <c r="QID186" s="2"/>
      <c r="QIE186" s="2"/>
      <c r="QIF186" s="2"/>
      <c r="QIG186" s="2"/>
      <c r="QIH186" s="2"/>
      <c r="QII186" s="2"/>
      <c r="QIJ186" s="2"/>
      <c r="QIK186" s="2"/>
      <c r="QIL186" s="2"/>
      <c r="QIM186" s="2"/>
      <c r="QIN186" s="2"/>
      <c r="QIO186" s="2"/>
      <c r="QIP186" s="2"/>
      <c r="QIQ186" s="2"/>
      <c r="QIR186" s="2"/>
      <c r="QIS186" s="2"/>
      <c r="QIT186" s="2"/>
      <c r="QIU186" s="2"/>
      <c r="QIV186" s="2"/>
      <c r="QIW186" s="2"/>
      <c r="QIX186" s="2"/>
      <c r="QIY186" s="2"/>
      <c r="QIZ186" s="2"/>
      <c r="QJA186" s="2"/>
      <c r="QJB186" s="2"/>
      <c r="QJC186" s="2"/>
      <c r="QJD186" s="2"/>
      <c r="QJE186" s="2"/>
      <c r="QJF186" s="2"/>
      <c r="QJG186" s="2"/>
      <c r="QJH186" s="2"/>
      <c r="QJI186" s="2"/>
      <c r="QJJ186" s="2"/>
      <c r="QJK186" s="2"/>
      <c r="QJL186" s="2"/>
      <c r="QJM186" s="2"/>
      <c r="QJN186" s="2"/>
      <c r="QJO186" s="2"/>
      <c r="QJP186" s="2"/>
      <c r="QJQ186" s="2"/>
      <c r="QJR186" s="2"/>
      <c r="QJS186" s="2"/>
      <c r="QJT186" s="2"/>
      <c r="QJU186" s="2"/>
      <c r="QJV186" s="2"/>
      <c r="QJW186" s="2"/>
      <c r="QJX186" s="2"/>
      <c r="QJY186" s="2"/>
      <c r="QJZ186" s="2"/>
      <c r="QKA186" s="2"/>
      <c r="QKB186" s="2"/>
      <c r="QKC186" s="2"/>
      <c r="QKD186" s="2"/>
      <c r="QKE186" s="2"/>
      <c r="QKF186" s="2"/>
      <c r="QKG186" s="2"/>
      <c r="QKH186" s="2"/>
      <c r="QKI186" s="2"/>
      <c r="QKJ186" s="2"/>
      <c r="QKK186" s="2"/>
      <c r="QKL186" s="2"/>
      <c r="QKM186" s="2"/>
      <c r="QKN186" s="2"/>
      <c r="QKO186" s="2"/>
      <c r="QKP186" s="2"/>
      <c r="QKQ186" s="2"/>
      <c r="QKR186" s="2"/>
      <c r="QKS186" s="2"/>
      <c r="QKT186" s="2"/>
      <c r="QKU186" s="2"/>
      <c r="QKV186" s="2"/>
      <c r="QKW186" s="2"/>
      <c r="QKX186" s="2"/>
      <c r="QKY186" s="2"/>
      <c r="QKZ186" s="2"/>
      <c r="QLA186" s="2"/>
      <c r="QLB186" s="2"/>
      <c r="QLC186" s="2"/>
      <c r="QLD186" s="2"/>
      <c r="QLE186" s="2"/>
      <c r="QLF186" s="2"/>
      <c r="QLG186" s="2"/>
      <c r="QLH186" s="2"/>
      <c r="QLI186" s="2"/>
      <c r="QLJ186" s="2"/>
      <c r="QLK186" s="2"/>
      <c r="QLL186" s="2"/>
      <c r="QLM186" s="2"/>
      <c r="QLN186" s="2"/>
      <c r="QLO186" s="2"/>
      <c r="QLP186" s="2"/>
      <c r="QLQ186" s="2"/>
      <c r="QLR186" s="2"/>
      <c r="QLS186" s="2"/>
      <c r="QLT186" s="2"/>
      <c r="QLU186" s="2"/>
      <c r="QLV186" s="2"/>
      <c r="QLW186" s="2"/>
      <c r="QLX186" s="2"/>
      <c r="QLY186" s="2"/>
      <c r="QLZ186" s="2"/>
      <c r="QMA186" s="2"/>
      <c r="QMB186" s="2"/>
      <c r="QMC186" s="2"/>
      <c r="QMD186" s="2"/>
      <c r="QME186" s="2"/>
      <c r="QMF186" s="2"/>
      <c r="QMG186" s="2"/>
      <c r="QMH186" s="2"/>
      <c r="QMI186" s="2"/>
      <c r="QMJ186" s="2"/>
      <c r="QMK186" s="2"/>
      <c r="QML186" s="2"/>
      <c r="QMM186" s="2"/>
      <c r="QMN186" s="2"/>
      <c r="QMO186" s="2"/>
      <c r="QMP186" s="2"/>
      <c r="QMQ186" s="2"/>
      <c r="QMR186" s="2"/>
      <c r="QMS186" s="2"/>
      <c r="QMT186" s="2"/>
      <c r="QMU186" s="2"/>
      <c r="QMV186" s="2"/>
      <c r="QMW186" s="2"/>
      <c r="QMX186" s="2"/>
      <c r="QMY186" s="2"/>
      <c r="QMZ186" s="2"/>
      <c r="QNA186" s="2"/>
      <c r="QNB186" s="2"/>
      <c r="QNC186" s="2"/>
      <c r="QND186" s="2"/>
      <c r="QNE186" s="2"/>
      <c r="QNF186" s="2"/>
      <c r="QNG186" s="2"/>
      <c r="QNH186" s="2"/>
      <c r="QNI186" s="2"/>
      <c r="QNJ186" s="2"/>
      <c r="QNK186" s="2"/>
      <c r="QNL186" s="2"/>
      <c r="QNM186" s="2"/>
      <c r="QNN186" s="2"/>
      <c r="QNO186" s="2"/>
      <c r="QNP186" s="2"/>
      <c r="QNQ186" s="2"/>
      <c r="QNR186" s="2"/>
      <c r="QNS186" s="2"/>
      <c r="QNT186" s="2"/>
      <c r="QNU186" s="2"/>
      <c r="QNV186" s="2"/>
      <c r="QNW186" s="2"/>
      <c r="QNX186" s="2"/>
      <c r="QNY186" s="2"/>
      <c r="QNZ186" s="2"/>
      <c r="QOA186" s="2"/>
      <c r="QOB186" s="2"/>
      <c r="QOC186" s="2"/>
      <c r="QOD186" s="2"/>
      <c r="QOE186" s="2"/>
      <c r="QOF186" s="2"/>
      <c r="QOG186" s="2"/>
      <c r="QOH186" s="2"/>
      <c r="QOI186" s="2"/>
      <c r="QOJ186" s="2"/>
      <c r="QOK186" s="2"/>
      <c r="QOL186" s="2"/>
      <c r="QOM186" s="2"/>
      <c r="QON186" s="2"/>
      <c r="QOO186" s="2"/>
      <c r="QOP186" s="2"/>
      <c r="QOQ186" s="2"/>
      <c r="QOR186" s="2"/>
      <c r="QOS186" s="2"/>
      <c r="QOT186" s="2"/>
      <c r="QOU186" s="2"/>
      <c r="QOV186" s="2"/>
      <c r="QOW186" s="2"/>
      <c r="QOX186" s="2"/>
      <c r="QOY186" s="2"/>
      <c r="QOZ186" s="2"/>
      <c r="QPA186" s="2"/>
      <c r="QPB186" s="2"/>
      <c r="QPC186" s="2"/>
      <c r="QPD186" s="2"/>
      <c r="QPE186" s="2"/>
      <c r="QPF186" s="2"/>
      <c r="QPG186" s="2"/>
      <c r="QPH186" s="2"/>
      <c r="QPI186" s="2"/>
      <c r="QPJ186" s="2"/>
      <c r="QPK186" s="2"/>
      <c r="QPL186" s="2"/>
      <c r="QPM186" s="2"/>
      <c r="QPN186" s="2"/>
      <c r="QPO186" s="2"/>
      <c r="QPP186" s="2"/>
      <c r="QPQ186" s="2"/>
      <c r="QPR186" s="2"/>
      <c r="QPS186" s="2"/>
      <c r="QPT186" s="2"/>
      <c r="QPU186" s="2"/>
      <c r="QPV186" s="2"/>
      <c r="QPW186" s="2"/>
      <c r="QPX186" s="2"/>
      <c r="QPY186" s="2"/>
      <c r="QPZ186" s="2"/>
      <c r="QQA186" s="2"/>
      <c r="QQB186" s="2"/>
      <c r="QQC186" s="2"/>
      <c r="QQD186" s="2"/>
      <c r="QQE186" s="2"/>
      <c r="QQF186" s="2"/>
      <c r="QQG186" s="2"/>
      <c r="QQH186" s="2"/>
      <c r="QQI186" s="2"/>
      <c r="QQJ186" s="2"/>
      <c r="QQK186" s="2"/>
      <c r="QQL186" s="2"/>
      <c r="QQM186" s="2"/>
      <c r="QQN186" s="2"/>
      <c r="QQO186" s="2"/>
      <c r="QQP186" s="2"/>
      <c r="QQQ186" s="2"/>
      <c r="QQR186" s="2"/>
      <c r="QQS186" s="2"/>
      <c r="QQT186" s="2"/>
      <c r="QQU186" s="2"/>
      <c r="QQV186" s="2"/>
      <c r="QQW186" s="2"/>
      <c r="QQX186" s="2"/>
      <c r="QQY186" s="2"/>
      <c r="QQZ186" s="2"/>
      <c r="QRA186" s="2"/>
      <c r="QRB186" s="2"/>
      <c r="QRC186" s="2"/>
      <c r="QRD186" s="2"/>
      <c r="QRE186" s="2"/>
      <c r="QRF186" s="2"/>
      <c r="QRG186" s="2"/>
      <c r="QRH186" s="2"/>
      <c r="QRI186" s="2"/>
      <c r="QRJ186" s="2"/>
      <c r="QRK186" s="2"/>
      <c r="QRL186" s="2"/>
      <c r="QRM186" s="2"/>
      <c r="QRN186" s="2"/>
      <c r="QRO186" s="2"/>
      <c r="QRP186" s="2"/>
      <c r="QRQ186" s="2"/>
      <c r="QRR186" s="2"/>
      <c r="QRS186" s="2"/>
      <c r="QRT186" s="2"/>
      <c r="QRU186" s="2"/>
      <c r="QRV186" s="2"/>
      <c r="QRW186" s="2"/>
      <c r="QRX186" s="2"/>
      <c r="QRY186" s="2"/>
      <c r="QRZ186" s="2"/>
      <c r="QSA186" s="2"/>
      <c r="QSB186" s="2"/>
      <c r="QSC186" s="2"/>
      <c r="QSD186" s="2"/>
      <c r="QSE186" s="2"/>
      <c r="QSF186" s="2"/>
      <c r="QSG186" s="2"/>
      <c r="QSH186" s="2"/>
      <c r="QSI186" s="2"/>
      <c r="QSJ186" s="2"/>
      <c r="QSK186" s="2"/>
      <c r="QSL186" s="2"/>
      <c r="QSM186" s="2"/>
      <c r="QSN186" s="2"/>
      <c r="QSO186" s="2"/>
      <c r="QSP186" s="2"/>
      <c r="QSQ186" s="2"/>
      <c r="QSR186" s="2"/>
      <c r="QSS186" s="2"/>
      <c r="QST186" s="2"/>
      <c r="QSU186" s="2"/>
      <c r="QSV186" s="2"/>
      <c r="QSW186" s="2"/>
      <c r="QSX186" s="2"/>
      <c r="QSY186" s="2"/>
      <c r="QSZ186" s="2"/>
      <c r="QTA186" s="2"/>
      <c r="QTB186" s="2"/>
      <c r="QTC186" s="2"/>
      <c r="QTD186" s="2"/>
      <c r="QTE186" s="2"/>
      <c r="QTF186" s="2"/>
      <c r="QTG186" s="2"/>
      <c r="QTH186" s="2"/>
      <c r="QTI186" s="2"/>
      <c r="QTJ186" s="2"/>
      <c r="QTK186" s="2"/>
      <c r="QTL186" s="2"/>
      <c r="QTM186" s="2"/>
      <c r="QTN186" s="2"/>
      <c r="QTO186" s="2"/>
      <c r="QTP186" s="2"/>
      <c r="QTQ186" s="2"/>
      <c r="QTR186" s="2"/>
      <c r="QTS186" s="2"/>
      <c r="QTT186" s="2"/>
      <c r="QTU186" s="2"/>
      <c r="QTV186" s="2"/>
      <c r="QTW186" s="2"/>
      <c r="QTX186" s="2"/>
      <c r="QTY186" s="2"/>
      <c r="QTZ186" s="2"/>
      <c r="QUA186" s="2"/>
      <c r="QUB186" s="2"/>
      <c r="QUC186" s="2"/>
      <c r="QUD186" s="2"/>
      <c r="QUE186" s="2"/>
      <c r="QUF186" s="2"/>
      <c r="QUG186" s="2"/>
      <c r="QUH186" s="2"/>
      <c r="QUI186" s="2"/>
      <c r="QUJ186" s="2"/>
      <c r="QUK186" s="2"/>
      <c r="QUL186" s="2"/>
      <c r="QUM186" s="2"/>
      <c r="QUN186" s="2"/>
      <c r="QUO186" s="2"/>
      <c r="QUP186" s="2"/>
      <c r="QUQ186" s="2"/>
      <c r="QUR186" s="2"/>
      <c r="QUS186" s="2"/>
      <c r="QUT186" s="2"/>
      <c r="QUU186" s="2"/>
      <c r="QUV186" s="2"/>
      <c r="QUW186" s="2"/>
      <c r="QUX186" s="2"/>
      <c r="QUY186" s="2"/>
      <c r="QUZ186" s="2"/>
      <c r="QVA186" s="2"/>
      <c r="QVB186" s="2"/>
      <c r="QVC186" s="2"/>
      <c r="QVD186" s="2"/>
      <c r="QVE186" s="2"/>
      <c r="QVF186" s="2"/>
      <c r="QVG186" s="2"/>
      <c r="QVH186" s="2"/>
      <c r="QVI186" s="2"/>
      <c r="QVJ186" s="2"/>
      <c r="QVK186" s="2"/>
      <c r="QVL186" s="2"/>
      <c r="QVM186" s="2"/>
      <c r="QVN186" s="2"/>
      <c r="QVO186" s="2"/>
      <c r="QVP186" s="2"/>
      <c r="QVQ186" s="2"/>
      <c r="QVR186" s="2"/>
      <c r="QVS186" s="2"/>
      <c r="QVT186" s="2"/>
      <c r="QVU186" s="2"/>
      <c r="QVV186" s="2"/>
      <c r="QVW186" s="2"/>
      <c r="QVX186" s="2"/>
      <c r="QVY186" s="2"/>
      <c r="QVZ186" s="2"/>
      <c r="QWA186" s="2"/>
      <c r="QWB186" s="2"/>
      <c r="QWC186" s="2"/>
      <c r="QWD186" s="2"/>
      <c r="QWE186" s="2"/>
      <c r="QWF186" s="2"/>
      <c r="QWG186" s="2"/>
      <c r="QWH186" s="2"/>
      <c r="QWI186" s="2"/>
      <c r="QWJ186" s="2"/>
      <c r="QWK186" s="2"/>
      <c r="QWL186" s="2"/>
      <c r="QWM186" s="2"/>
      <c r="QWN186" s="2"/>
      <c r="QWO186" s="2"/>
      <c r="QWP186" s="2"/>
      <c r="QWQ186" s="2"/>
      <c r="QWR186" s="2"/>
      <c r="QWS186" s="2"/>
      <c r="QWT186" s="2"/>
      <c r="QWU186" s="2"/>
      <c r="QWV186" s="2"/>
      <c r="QWW186" s="2"/>
      <c r="QWX186" s="2"/>
      <c r="QWY186" s="2"/>
      <c r="QWZ186" s="2"/>
      <c r="QXA186" s="2"/>
      <c r="QXB186" s="2"/>
      <c r="QXC186" s="2"/>
      <c r="QXD186" s="2"/>
      <c r="QXE186" s="2"/>
      <c r="QXF186" s="2"/>
      <c r="QXG186" s="2"/>
      <c r="QXH186" s="2"/>
      <c r="QXI186" s="2"/>
      <c r="QXJ186" s="2"/>
      <c r="QXK186" s="2"/>
      <c r="QXL186" s="2"/>
      <c r="QXM186" s="2"/>
      <c r="QXN186" s="2"/>
      <c r="QXO186" s="2"/>
      <c r="QXP186" s="2"/>
      <c r="QXQ186" s="2"/>
      <c r="QXR186" s="2"/>
      <c r="QXS186" s="2"/>
      <c r="QXT186" s="2"/>
      <c r="QXU186" s="2"/>
      <c r="QXV186" s="2"/>
      <c r="QXW186" s="2"/>
      <c r="QXX186" s="2"/>
      <c r="QXY186" s="2"/>
      <c r="QXZ186" s="2"/>
      <c r="QYA186" s="2"/>
      <c r="QYB186" s="2"/>
      <c r="QYC186" s="2"/>
      <c r="QYD186" s="2"/>
      <c r="QYE186" s="2"/>
      <c r="QYF186" s="2"/>
      <c r="QYG186" s="2"/>
      <c r="QYH186" s="2"/>
      <c r="QYI186" s="2"/>
      <c r="QYJ186" s="2"/>
      <c r="QYK186" s="2"/>
      <c r="QYL186" s="2"/>
      <c r="QYM186" s="2"/>
      <c r="QYN186" s="2"/>
      <c r="QYO186" s="2"/>
      <c r="QYP186" s="2"/>
      <c r="QYQ186" s="2"/>
      <c r="QYR186" s="2"/>
      <c r="QYS186" s="2"/>
      <c r="QYT186" s="2"/>
      <c r="QYU186" s="2"/>
      <c r="QYV186" s="2"/>
      <c r="QYW186" s="2"/>
      <c r="QYX186" s="2"/>
      <c r="QYY186" s="2"/>
      <c r="QYZ186" s="2"/>
      <c r="QZA186" s="2"/>
      <c r="QZB186" s="2"/>
      <c r="QZC186" s="2"/>
      <c r="QZD186" s="2"/>
      <c r="QZE186" s="2"/>
      <c r="QZF186" s="2"/>
      <c r="QZG186" s="2"/>
      <c r="QZH186" s="2"/>
      <c r="QZI186" s="2"/>
      <c r="QZJ186" s="2"/>
      <c r="QZK186" s="2"/>
      <c r="QZL186" s="2"/>
      <c r="QZM186" s="2"/>
      <c r="QZN186" s="2"/>
      <c r="QZO186" s="2"/>
      <c r="QZP186" s="2"/>
      <c r="QZQ186" s="2"/>
      <c r="QZR186" s="2"/>
      <c r="QZS186" s="2"/>
      <c r="QZT186" s="2"/>
      <c r="QZU186" s="2"/>
      <c r="QZV186" s="2"/>
      <c r="QZW186" s="2"/>
      <c r="QZX186" s="2"/>
      <c r="QZY186" s="2"/>
      <c r="QZZ186" s="2"/>
      <c r="RAA186" s="2"/>
      <c r="RAB186" s="2"/>
      <c r="RAC186" s="2"/>
      <c r="RAD186" s="2"/>
      <c r="RAE186" s="2"/>
      <c r="RAF186" s="2"/>
      <c r="RAG186" s="2"/>
      <c r="RAH186" s="2"/>
      <c r="RAI186" s="2"/>
      <c r="RAJ186" s="2"/>
      <c r="RAK186" s="2"/>
      <c r="RAL186" s="2"/>
      <c r="RAM186" s="2"/>
      <c r="RAN186" s="2"/>
      <c r="RAO186" s="2"/>
      <c r="RAP186" s="2"/>
      <c r="RAQ186" s="2"/>
      <c r="RAR186" s="2"/>
      <c r="RAS186" s="2"/>
      <c r="RAT186" s="2"/>
      <c r="RAU186" s="2"/>
      <c r="RAV186" s="2"/>
      <c r="RAW186" s="2"/>
      <c r="RAX186" s="2"/>
      <c r="RAY186" s="2"/>
      <c r="RAZ186" s="2"/>
      <c r="RBA186" s="2"/>
      <c r="RBB186" s="2"/>
      <c r="RBC186" s="2"/>
      <c r="RBD186" s="2"/>
      <c r="RBE186" s="2"/>
      <c r="RBF186" s="2"/>
      <c r="RBG186" s="2"/>
      <c r="RBH186" s="2"/>
      <c r="RBI186" s="2"/>
      <c r="RBJ186" s="2"/>
      <c r="RBK186" s="2"/>
      <c r="RBL186" s="2"/>
      <c r="RBM186" s="2"/>
      <c r="RBN186" s="2"/>
      <c r="RBO186" s="2"/>
      <c r="RBP186" s="2"/>
      <c r="RBQ186" s="2"/>
      <c r="RBR186" s="2"/>
      <c r="RBS186" s="2"/>
      <c r="RBT186" s="2"/>
      <c r="RBU186" s="2"/>
      <c r="RBV186" s="2"/>
      <c r="RBW186" s="2"/>
      <c r="RBX186" s="2"/>
      <c r="RBY186" s="2"/>
      <c r="RBZ186" s="2"/>
      <c r="RCA186" s="2"/>
      <c r="RCB186" s="2"/>
      <c r="RCC186" s="2"/>
      <c r="RCD186" s="2"/>
      <c r="RCE186" s="2"/>
      <c r="RCF186" s="2"/>
      <c r="RCG186" s="2"/>
      <c r="RCH186" s="2"/>
      <c r="RCI186" s="2"/>
      <c r="RCJ186" s="2"/>
      <c r="RCK186" s="2"/>
      <c r="RCL186" s="2"/>
      <c r="RCM186" s="2"/>
      <c r="RCN186" s="2"/>
      <c r="RCO186" s="2"/>
      <c r="RCP186" s="2"/>
      <c r="RCQ186" s="2"/>
      <c r="RCR186" s="2"/>
      <c r="RCS186" s="2"/>
      <c r="RCT186" s="2"/>
      <c r="RCU186" s="2"/>
      <c r="RCV186" s="2"/>
      <c r="RCW186" s="2"/>
      <c r="RCX186" s="2"/>
      <c r="RCY186" s="2"/>
      <c r="RCZ186" s="2"/>
      <c r="RDA186" s="2"/>
      <c r="RDB186" s="2"/>
      <c r="RDC186" s="2"/>
      <c r="RDD186" s="2"/>
      <c r="RDE186" s="2"/>
      <c r="RDF186" s="2"/>
      <c r="RDG186" s="2"/>
      <c r="RDH186" s="2"/>
      <c r="RDI186" s="2"/>
      <c r="RDJ186" s="2"/>
      <c r="RDK186" s="2"/>
      <c r="RDL186" s="2"/>
      <c r="RDM186" s="2"/>
      <c r="RDN186" s="2"/>
      <c r="RDO186" s="2"/>
      <c r="RDP186" s="2"/>
      <c r="RDQ186" s="2"/>
      <c r="RDR186" s="2"/>
      <c r="RDS186" s="2"/>
      <c r="RDT186" s="2"/>
      <c r="RDU186" s="2"/>
      <c r="RDV186" s="2"/>
      <c r="RDW186" s="2"/>
      <c r="RDX186" s="2"/>
      <c r="RDY186" s="2"/>
      <c r="RDZ186" s="2"/>
      <c r="REA186" s="2"/>
      <c r="REB186" s="2"/>
      <c r="REC186" s="2"/>
      <c r="RED186" s="2"/>
      <c r="REE186" s="2"/>
      <c r="REF186" s="2"/>
      <c r="REG186" s="2"/>
      <c r="REH186" s="2"/>
      <c r="REI186" s="2"/>
      <c r="REJ186" s="2"/>
      <c r="REK186" s="2"/>
      <c r="REL186" s="2"/>
      <c r="REM186" s="2"/>
      <c r="REN186" s="2"/>
      <c r="REO186" s="2"/>
      <c r="REP186" s="2"/>
      <c r="REQ186" s="2"/>
      <c r="RER186" s="2"/>
      <c r="RES186" s="2"/>
      <c r="RET186" s="2"/>
      <c r="REU186" s="2"/>
      <c r="REV186" s="2"/>
      <c r="REW186" s="2"/>
      <c r="REX186" s="2"/>
      <c r="REY186" s="2"/>
      <c r="REZ186" s="2"/>
      <c r="RFA186" s="2"/>
      <c r="RFB186" s="2"/>
      <c r="RFC186" s="2"/>
      <c r="RFD186" s="2"/>
      <c r="RFE186" s="2"/>
      <c r="RFF186" s="2"/>
      <c r="RFG186" s="2"/>
      <c r="RFH186" s="2"/>
      <c r="RFI186" s="2"/>
      <c r="RFJ186" s="2"/>
      <c r="RFK186" s="2"/>
      <c r="RFL186" s="2"/>
      <c r="RFM186" s="2"/>
      <c r="RFN186" s="2"/>
      <c r="RFO186" s="2"/>
      <c r="RFP186" s="2"/>
      <c r="RFQ186" s="2"/>
      <c r="RFR186" s="2"/>
      <c r="RFS186" s="2"/>
      <c r="RFT186" s="2"/>
      <c r="RFU186" s="2"/>
      <c r="RFV186" s="2"/>
      <c r="RFW186" s="2"/>
      <c r="RFX186" s="2"/>
      <c r="RFY186" s="2"/>
      <c r="RFZ186" s="2"/>
      <c r="RGA186" s="2"/>
      <c r="RGB186" s="2"/>
      <c r="RGC186" s="2"/>
      <c r="RGD186" s="2"/>
      <c r="RGE186" s="2"/>
      <c r="RGF186" s="2"/>
      <c r="RGG186" s="2"/>
      <c r="RGH186" s="2"/>
      <c r="RGI186" s="2"/>
      <c r="RGJ186" s="2"/>
      <c r="RGK186" s="2"/>
      <c r="RGL186" s="2"/>
      <c r="RGM186" s="2"/>
      <c r="RGN186" s="2"/>
      <c r="RGO186" s="2"/>
      <c r="RGP186" s="2"/>
      <c r="RGQ186" s="2"/>
      <c r="RGR186" s="2"/>
      <c r="RGS186" s="2"/>
      <c r="RGT186" s="2"/>
      <c r="RGU186" s="2"/>
      <c r="RGV186" s="2"/>
      <c r="RGW186" s="2"/>
      <c r="RGX186" s="2"/>
      <c r="RGY186" s="2"/>
      <c r="RGZ186" s="2"/>
      <c r="RHA186" s="2"/>
      <c r="RHB186" s="2"/>
      <c r="RHC186" s="2"/>
      <c r="RHD186" s="2"/>
      <c r="RHE186" s="2"/>
      <c r="RHF186" s="2"/>
      <c r="RHG186" s="2"/>
      <c r="RHH186" s="2"/>
      <c r="RHI186" s="2"/>
      <c r="RHJ186" s="2"/>
      <c r="RHK186" s="2"/>
      <c r="RHL186" s="2"/>
      <c r="RHM186" s="2"/>
      <c r="RHN186" s="2"/>
      <c r="RHO186" s="2"/>
      <c r="RHP186" s="2"/>
      <c r="RHQ186" s="2"/>
      <c r="RHR186" s="2"/>
      <c r="RHS186" s="2"/>
      <c r="RHT186" s="2"/>
      <c r="RHU186" s="2"/>
      <c r="RHV186" s="2"/>
      <c r="RHW186" s="2"/>
      <c r="RHX186" s="2"/>
      <c r="RHY186" s="2"/>
      <c r="RHZ186" s="2"/>
      <c r="RIA186" s="2"/>
      <c r="RIB186" s="2"/>
      <c r="RIC186" s="2"/>
      <c r="RID186" s="2"/>
      <c r="RIE186" s="2"/>
      <c r="RIF186" s="2"/>
      <c r="RIG186" s="2"/>
      <c r="RIH186" s="2"/>
      <c r="RII186" s="2"/>
      <c r="RIJ186" s="2"/>
      <c r="RIK186" s="2"/>
      <c r="RIL186" s="2"/>
      <c r="RIM186" s="2"/>
      <c r="RIN186" s="2"/>
      <c r="RIO186" s="2"/>
      <c r="RIP186" s="2"/>
      <c r="RIQ186" s="2"/>
      <c r="RIR186" s="2"/>
      <c r="RIS186" s="2"/>
      <c r="RIT186" s="2"/>
      <c r="RIU186" s="2"/>
      <c r="RIV186" s="2"/>
      <c r="RIW186" s="2"/>
      <c r="RIX186" s="2"/>
      <c r="RIY186" s="2"/>
      <c r="RIZ186" s="2"/>
      <c r="RJA186" s="2"/>
      <c r="RJB186" s="2"/>
      <c r="RJC186" s="2"/>
      <c r="RJD186" s="2"/>
      <c r="RJE186" s="2"/>
      <c r="RJF186" s="2"/>
      <c r="RJG186" s="2"/>
      <c r="RJH186" s="2"/>
      <c r="RJI186" s="2"/>
      <c r="RJJ186" s="2"/>
      <c r="RJK186" s="2"/>
      <c r="RJL186" s="2"/>
      <c r="RJM186" s="2"/>
      <c r="RJN186" s="2"/>
      <c r="RJO186" s="2"/>
      <c r="RJP186" s="2"/>
      <c r="RJQ186" s="2"/>
      <c r="RJR186" s="2"/>
      <c r="RJS186" s="2"/>
      <c r="RJT186" s="2"/>
      <c r="RJU186" s="2"/>
      <c r="RJV186" s="2"/>
      <c r="RJW186" s="2"/>
      <c r="RJX186" s="2"/>
      <c r="RJY186" s="2"/>
      <c r="RJZ186" s="2"/>
      <c r="RKA186" s="2"/>
      <c r="RKB186" s="2"/>
      <c r="RKC186" s="2"/>
      <c r="RKD186" s="2"/>
      <c r="RKE186" s="2"/>
      <c r="RKF186" s="2"/>
      <c r="RKG186" s="2"/>
      <c r="RKH186" s="2"/>
      <c r="RKI186" s="2"/>
      <c r="RKJ186" s="2"/>
      <c r="RKK186" s="2"/>
      <c r="RKL186" s="2"/>
      <c r="RKM186" s="2"/>
      <c r="RKN186" s="2"/>
      <c r="RKO186" s="2"/>
      <c r="RKP186" s="2"/>
      <c r="RKQ186" s="2"/>
      <c r="RKR186" s="2"/>
      <c r="RKS186" s="2"/>
      <c r="RKT186" s="2"/>
      <c r="RKU186" s="2"/>
      <c r="RKV186" s="2"/>
      <c r="RKW186" s="2"/>
      <c r="RKX186" s="2"/>
      <c r="RKY186" s="2"/>
      <c r="RKZ186" s="2"/>
      <c r="RLA186" s="2"/>
      <c r="RLB186" s="2"/>
      <c r="RLC186" s="2"/>
      <c r="RLD186" s="2"/>
      <c r="RLE186" s="2"/>
      <c r="RLF186" s="2"/>
      <c r="RLG186" s="2"/>
      <c r="RLH186" s="2"/>
      <c r="RLI186" s="2"/>
      <c r="RLJ186" s="2"/>
      <c r="RLK186" s="2"/>
      <c r="RLL186" s="2"/>
      <c r="RLM186" s="2"/>
      <c r="RLN186" s="2"/>
      <c r="RLO186" s="2"/>
      <c r="RLP186" s="2"/>
      <c r="RLQ186" s="2"/>
      <c r="RLR186" s="2"/>
      <c r="RLS186" s="2"/>
      <c r="RLT186" s="2"/>
      <c r="RLU186" s="2"/>
      <c r="RLV186" s="2"/>
      <c r="RLW186" s="2"/>
      <c r="RLX186" s="2"/>
      <c r="RLY186" s="2"/>
      <c r="RLZ186" s="2"/>
      <c r="RMA186" s="2"/>
      <c r="RMB186" s="2"/>
      <c r="RMC186" s="2"/>
      <c r="RMD186" s="2"/>
      <c r="RME186" s="2"/>
      <c r="RMF186" s="2"/>
      <c r="RMG186" s="2"/>
      <c r="RMH186" s="2"/>
      <c r="RMI186" s="2"/>
      <c r="RMJ186" s="2"/>
      <c r="RMK186" s="2"/>
      <c r="RML186" s="2"/>
      <c r="RMM186" s="2"/>
      <c r="RMN186" s="2"/>
      <c r="RMO186" s="2"/>
      <c r="RMP186" s="2"/>
      <c r="RMQ186" s="2"/>
      <c r="RMR186" s="2"/>
      <c r="RMS186" s="2"/>
      <c r="RMT186" s="2"/>
      <c r="RMU186" s="2"/>
      <c r="RMV186" s="2"/>
      <c r="RMW186" s="2"/>
      <c r="RMX186" s="2"/>
      <c r="RMY186" s="2"/>
      <c r="RMZ186" s="2"/>
      <c r="RNA186" s="2"/>
      <c r="RNB186" s="2"/>
      <c r="RNC186" s="2"/>
      <c r="RND186" s="2"/>
      <c r="RNE186" s="2"/>
      <c r="RNF186" s="2"/>
      <c r="RNG186" s="2"/>
      <c r="RNH186" s="2"/>
      <c r="RNI186" s="2"/>
      <c r="RNJ186" s="2"/>
      <c r="RNK186" s="2"/>
      <c r="RNL186" s="2"/>
      <c r="RNM186" s="2"/>
      <c r="RNN186" s="2"/>
      <c r="RNO186" s="2"/>
      <c r="RNP186" s="2"/>
      <c r="RNQ186" s="2"/>
      <c r="RNR186" s="2"/>
      <c r="RNS186" s="2"/>
      <c r="RNT186" s="2"/>
      <c r="RNU186" s="2"/>
      <c r="RNV186" s="2"/>
      <c r="RNW186" s="2"/>
      <c r="RNX186" s="2"/>
      <c r="RNY186" s="2"/>
      <c r="RNZ186" s="2"/>
      <c r="ROA186" s="2"/>
      <c r="ROB186" s="2"/>
      <c r="ROC186" s="2"/>
      <c r="ROD186" s="2"/>
      <c r="ROE186" s="2"/>
      <c r="ROF186" s="2"/>
      <c r="ROG186" s="2"/>
      <c r="ROH186" s="2"/>
      <c r="ROI186" s="2"/>
      <c r="ROJ186" s="2"/>
      <c r="ROK186" s="2"/>
      <c r="ROL186" s="2"/>
      <c r="ROM186" s="2"/>
      <c r="RON186" s="2"/>
      <c r="ROO186" s="2"/>
      <c r="ROP186" s="2"/>
      <c r="ROQ186" s="2"/>
      <c r="ROR186" s="2"/>
      <c r="ROS186" s="2"/>
      <c r="ROT186" s="2"/>
      <c r="ROU186" s="2"/>
      <c r="ROV186" s="2"/>
      <c r="ROW186" s="2"/>
      <c r="ROX186" s="2"/>
      <c r="ROY186" s="2"/>
      <c r="ROZ186" s="2"/>
      <c r="RPA186" s="2"/>
      <c r="RPB186" s="2"/>
      <c r="RPC186" s="2"/>
      <c r="RPD186" s="2"/>
      <c r="RPE186" s="2"/>
      <c r="RPF186" s="2"/>
      <c r="RPG186" s="2"/>
      <c r="RPH186" s="2"/>
      <c r="RPI186" s="2"/>
      <c r="RPJ186" s="2"/>
      <c r="RPK186" s="2"/>
      <c r="RPL186" s="2"/>
      <c r="RPM186" s="2"/>
      <c r="RPN186" s="2"/>
      <c r="RPO186" s="2"/>
      <c r="RPP186" s="2"/>
      <c r="RPQ186" s="2"/>
      <c r="RPR186" s="2"/>
      <c r="RPS186" s="2"/>
      <c r="RPT186" s="2"/>
      <c r="RPU186" s="2"/>
      <c r="RPV186" s="2"/>
      <c r="RPW186" s="2"/>
      <c r="RPX186" s="2"/>
      <c r="RPY186" s="2"/>
      <c r="RPZ186" s="2"/>
      <c r="RQA186" s="2"/>
      <c r="RQB186" s="2"/>
      <c r="RQC186" s="2"/>
      <c r="RQD186" s="2"/>
      <c r="RQE186" s="2"/>
      <c r="RQF186" s="2"/>
      <c r="RQG186" s="2"/>
      <c r="RQH186" s="2"/>
      <c r="RQI186" s="2"/>
      <c r="RQJ186" s="2"/>
      <c r="RQK186" s="2"/>
      <c r="RQL186" s="2"/>
      <c r="RQM186" s="2"/>
      <c r="RQN186" s="2"/>
      <c r="RQO186" s="2"/>
      <c r="RQP186" s="2"/>
      <c r="RQQ186" s="2"/>
      <c r="RQR186" s="2"/>
      <c r="RQS186" s="2"/>
      <c r="RQT186" s="2"/>
      <c r="RQU186" s="2"/>
      <c r="RQV186" s="2"/>
      <c r="RQW186" s="2"/>
      <c r="RQX186" s="2"/>
      <c r="RQY186" s="2"/>
      <c r="RQZ186" s="2"/>
      <c r="RRA186" s="2"/>
      <c r="RRB186" s="2"/>
      <c r="RRC186" s="2"/>
      <c r="RRD186" s="2"/>
      <c r="RRE186" s="2"/>
      <c r="RRF186" s="2"/>
      <c r="RRG186" s="2"/>
      <c r="RRH186" s="2"/>
      <c r="RRI186" s="2"/>
      <c r="RRJ186" s="2"/>
      <c r="RRK186" s="2"/>
      <c r="RRL186" s="2"/>
      <c r="RRM186" s="2"/>
      <c r="RRN186" s="2"/>
      <c r="RRO186" s="2"/>
      <c r="RRP186" s="2"/>
      <c r="RRQ186" s="2"/>
      <c r="RRR186" s="2"/>
      <c r="RRS186" s="2"/>
      <c r="RRT186" s="2"/>
      <c r="RRU186" s="2"/>
      <c r="RRV186" s="2"/>
      <c r="RRW186" s="2"/>
      <c r="RRX186" s="2"/>
      <c r="RRY186" s="2"/>
      <c r="RRZ186" s="2"/>
      <c r="RSA186" s="2"/>
      <c r="RSB186" s="2"/>
      <c r="RSC186" s="2"/>
      <c r="RSD186" s="2"/>
      <c r="RSE186" s="2"/>
      <c r="RSF186" s="2"/>
      <c r="RSG186" s="2"/>
      <c r="RSH186" s="2"/>
      <c r="RSI186" s="2"/>
      <c r="RSJ186" s="2"/>
      <c r="RSK186" s="2"/>
      <c r="RSL186" s="2"/>
      <c r="RSM186" s="2"/>
      <c r="RSN186" s="2"/>
      <c r="RSO186" s="2"/>
      <c r="RSP186" s="2"/>
      <c r="RSQ186" s="2"/>
      <c r="RSR186" s="2"/>
      <c r="RSS186" s="2"/>
      <c r="RST186" s="2"/>
      <c r="RSU186" s="2"/>
      <c r="RSV186" s="2"/>
      <c r="RSW186" s="2"/>
      <c r="RSX186" s="2"/>
      <c r="RSY186" s="2"/>
      <c r="RSZ186" s="2"/>
      <c r="RTA186" s="2"/>
      <c r="RTB186" s="2"/>
      <c r="RTC186" s="2"/>
      <c r="RTD186" s="2"/>
      <c r="RTE186" s="2"/>
      <c r="RTF186" s="2"/>
      <c r="RTG186" s="2"/>
      <c r="RTH186" s="2"/>
      <c r="RTI186" s="2"/>
      <c r="RTJ186" s="2"/>
      <c r="RTK186" s="2"/>
      <c r="RTL186" s="2"/>
      <c r="RTM186" s="2"/>
      <c r="RTN186" s="2"/>
      <c r="RTO186" s="2"/>
      <c r="RTP186" s="2"/>
      <c r="RTQ186" s="2"/>
      <c r="RTR186" s="2"/>
      <c r="RTS186" s="2"/>
      <c r="RTT186" s="2"/>
      <c r="RTU186" s="2"/>
      <c r="RTV186" s="2"/>
      <c r="RTW186" s="2"/>
      <c r="RTX186" s="2"/>
      <c r="RTY186" s="2"/>
      <c r="RTZ186" s="2"/>
      <c r="RUA186" s="2"/>
      <c r="RUB186" s="2"/>
      <c r="RUC186" s="2"/>
      <c r="RUD186" s="2"/>
      <c r="RUE186" s="2"/>
      <c r="RUF186" s="2"/>
      <c r="RUG186" s="2"/>
      <c r="RUH186" s="2"/>
      <c r="RUI186" s="2"/>
      <c r="RUJ186" s="2"/>
      <c r="RUK186" s="2"/>
      <c r="RUL186" s="2"/>
      <c r="RUM186" s="2"/>
      <c r="RUN186" s="2"/>
      <c r="RUO186" s="2"/>
      <c r="RUP186" s="2"/>
      <c r="RUQ186" s="2"/>
      <c r="RUR186" s="2"/>
      <c r="RUS186" s="2"/>
      <c r="RUT186" s="2"/>
      <c r="RUU186" s="2"/>
      <c r="RUV186" s="2"/>
      <c r="RUW186" s="2"/>
      <c r="RUX186" s="2"/>
      <c r="RUY186" s="2"/>
      <c r="RUZ186" s="2"/>
      <c r="RVA186" s="2"/>
      <c r="RVB186" s="2"/>
      <c r="RVC186" s="2"/>
      <c r="RVD186" s="2"/>
      <c r="RVE186" s="2"/>
      <c r="RVF186" s="2"/>
      <c r="RVG186" s="2"/>
      <c r="RVH186" s="2"/>
      <c r="RVI186" s="2"/>
      <c r="RVJ186" s="2"/>
      <c r="RVK186" s="2"/>
      <c r="RVL186" s="2"/>
      <c r="RVM186" s="2"/>
      <c r="RVN186" s="2"/>
      <c r="RVO186" s="2"/>
      <c r="RVP186" s="2"/>
      <c r="RVQ186" s="2"/>
      <c r="RVR186" s="2"/>
      <c r="RVS186" s="2"/>
      <c r="RVT186" s="2"/>
      <c r="RVU186" s="2"/>
      <c r="RVV186" s="2"/>
      <c r="RVW186" s="2"/>
      <c r="RVX186" s="2"/>
      <c r="RVY186" s="2"/>
      <c r="RVZ186" s="2"/>
      <c r="RWA186" s="2"/>
      <c r="RWB186" s="2"/>
      <c r="RWC186" s="2"/>
      <c r="RWD186" s="2"/>
      <c r="RWE186" s="2"/>
      <c r="RWF186" s="2"/>
      <c r="RWG186" s="2"/>
      <c r="RWH186" s="2"/>
      <c r="RWI186" s="2"/>
      <c r="RWJ186" s="2"/>
      <c r="RWK186" s="2"/>
      <c r="RWL186" s="2"/>
      <c r="RWM186" s="2"/>
      <c r="RWN186" s="2"/>
      <c r="RWO186" s="2"/>
      <c r="RWP186" s="2"/>
      <c r="RWQ186" s="2"/>
      <c r="RWR186" s="2"/>
      <c r="RWS186" s="2"/>
      <c r="RWT186" s="2"/>
      <c r="RWU186" s="2"/>
      <c r="RWV186" s="2"/>
      <c r="RWW186" s="2"/>
      <c r="RWX186" s="2"/>
      <c r="RWY186" s="2"/>
      <c r="RWZ186" s="2"/>
      <c r="RXA186" s="2"/>
      <c r="RXB186" s="2"/>
      <c r="RXC186" s="2"/>
      <c r="RXD186" s="2"/>
      <c r="RXE186" s="2"/>
      <c r="RXF186" s="2"/>
      <c r="RXG186" s="2"/>
      <c r="RXH186" s="2"/>
      <c r="RXI186" s="2"/>
      <c r="RXJ186" s="2"/>
      <c r="RXK186" s="2"/>
      <c r="RXL186" s="2"/>
      <c r="RXM186" s="2"/>
      <c r="RXN186" s="2"/>
      <c r="RXO186" s="2"/>
      <c r="RXP186" s="2"/>
      <c r="RXQ186" s="2"/>
      <c r="RXR186" s="2"/>
      <c r="RXS186" s="2"/>
      <c r="RXT186" s="2"/>
      <c r="RXU186" s="2"/>
      <c r="RXV186" s="2"/>
      <c r="RXW186" s="2"/>
      <c r="RXX186" s="2"/>
      <c r="RXY186" s="2"/>
      <c r="RXZ186" s="2"/>
      <c r="RYA186" s="2"/>
      <c r="RYB186" s="2"/>
      <c r="RYC186" s="2"/>
      <c r="RYD186" s="2"/>
      <c r="RYE186" s="2"/>
      <c r="RYF186" s="2"/>
      <c r="RYG186" s="2"/>
      <c r="RYH186" s="2"/>
      <c r="RYI186" s="2"/>
      <c r="RYJ186" s="2"/>
      <c r="RYK186" s="2"/>
      <c r="RYL186" s="2"/>
      <c r="RYM186" s="2"/>
      <c r="RYN186" s="2"/>
      <c r="RYO186" s="2"/>
      <c r="RYP186" s="2"/>
      <c r="RYQ186" s="2"/>
      <c r="RYR186" s="2"/>
      <c r="RYS186" s="2"/>
      <c r="RYT186" s="2"/>
      <c r="RYU186" s="2"/>
      <c r="RYV186" s="2"/>
      <c r="RYW186" s="2"/>
      <c r="RYX186" s="2"/>
      <c r="RYY186" s="2"/>
      <c r="RYZ186" s="2"/>
      <c r="RZA186" s="2"/>
      <c r="RZB186" s="2"/>
      <c r="RZC186" s="2"/>
      <c r="RZD186" s="2"/>
      <c r="RZE186" s="2"/>
      <c r="RZF186" s="2"/>
      <c r="RZG186" s="2"/>
      <c r="RZH186" s="2"/>
      <c r="RZI186" s="2"/>
      <c r="RZJ186" s="2"/>
      <c r="RZK186" s="2"/>
      <c r="RZL186" s="2"/>
      <c r="RZM186" s="2"/>
      <c r="RZN186" s="2"/>
      <c r="RZO186" s="2"/>
      <c r="RZP186" s="2"/>
      <c r="RZQ186" s="2"/>
      <c r="RZR186" s="2"/>
      <c r="RZS186" s="2"/>
      <c r="RZT186" s="2"/>
      <c r="RZU186" s="2"/>
      <c r="RZV186" s="2"/>
      <c r="RZW186" s="2"/>
      <c r="RZX186" s="2"/>
      <c r="RZY186" s="2"/>
      <c r="RZZ186" s="2"/>
      <c r="SAA186" s="2"/>
      <c r="SAB186" s="2"/>
      <c r="SAC186" s="2"/>
      <c r="SAD186" s="2"/>
      <c r="SAE186" s="2"/>
      <c r="SAF186" s="2"/>
      <c r="SAG186" s="2"/>
      <c r="SAH186" s="2"/>
      <c r="SAI186" s="2"/>
      <c r="SAJ186" s="2"/>
      <c r="SAK186" s="2"/>
      <c r="SAL186" s="2"/>
      <c r="SAM186" s="2"/>
      <c r="SAN186" s="2"/>
      <c r="SAO186" s="2"/>
      <c r="SAP186" s="2"/>
      <c r="SAQ186" s="2"/>
      <c r="SAR186" s="2"/>
      <c r="SAS186" s="2"/>
      <c r="SAT186" s="2"/>
      <c r="SAU186" s="2"/>
      <c r="SAV186" s="2"/>
      <c r="SAW186" s="2"/>
      <c r="SAX186" s="2"/>
      <c r="SAY186" s="2"/>
      <c r="SAZ186" s="2"/>
      <c r="SBA186" s="2"/>
      <c r="SBB186" s="2"/>
      <c r="SBC186" s="2"/>
      <c r="SBD186" s="2"/>
      <c r="SBE186" s="2"/>
      <c r="SBF186" s="2"/>
      <c r="SBG186" s="2"/>
      <c r="SBH186" s="2"/>
      <c r="SBI186" s="2"/>
      <c r="SBJ186" s="2"/>
      <c r="SBK186" s="2"/>
      <c r="SBL186" s="2"/>
      <c r="SBM186" s="2"/>
      <c r="SBN186" s="2"/>
      <c r="SBO186" s="2"/>
      <c r="SBP186" s="2"/>
      <c r="SBQ186" s="2"/>
      <c r="SBR186" s="2"/>
      <c r="SBS186" s="2"/>
      <c r="SBT186" s="2"/>
      <c r="SBU186" s="2"/>
      <c r="SBV186" s="2"/>
      <c r="SBW186" s="2"/>
      <c r="SBX186" s="2"/>
      <c r="SBY186" s="2"/>
      <c r="SBZ186" s="2"/>
      <c r="SCA186" s="2"/>
      <c r="SCB186" s="2"/>
      <c r="SCC186" s="2"/>
      <c r="SCD186" s="2"/>
      <c r="SCE186" s="2"/>
      <c r="SCF186" s="2"/>
      <c r="SCG186" s="2"/>
      <c r="SCH186" s="2"/>
      <c r="SCI186" s="2"/>
      <c r="SCJ186" s="2"/>
      <c r="SCK186" s="2"/>
      <c r="SCL186" s="2"/>
      <c r="SCM186" s="2"/>
      <c r="SCN186" s="2"/>
      <c r="SCO186" s="2"/>
      <c r="SCP186" s="2"/>
      <c r="SCQ186" s="2"/>
      <c r="SCR186" s="2"/>
      <c r="SCS186" s="2"/>
      <c r="SCT186" s="2"/>
      <c r="SCU186" s="2"/>
      <c r="SCV186" s="2"/>
      <c r="SCW186" s="2"/>
      <c r="SCX186" s="2"/>
      <c r="SCY186" s="2"/>
      <c r="SCZ186" s="2"/>
      <c r="SDA186" s="2"/>
      <c r="SDB186" s="2"/>
      <c r="SDC186" s="2"/>
      <c r="SDD186" s="2"/>
      <c r="SDE186" s="2"/>
      <c r="SDF186" s="2"/>
      <c r="SDG186" s="2"/>
      <c r="SDH186" s="2"/>
      <c r="SDI186" s="2"/>
      <c r="SDJ186" s="2"/>
      <c r="SDK186" s="2"/>
      <c r="SDL186" s="2"/>
      <c r="SDM186" s="2"/>
      <c r="SDN186" s="2"/>
      <c r="SDO186" s="2"/>
      <c r="SDP186" s="2"/>
      <c r="SDQ186" s="2"/>
      <c r="SDR186" s="2"/>
      <c r="SDS186" s="2"/>
      <c r="SDT186" s="2"/>
      <c r="SDU186" s="2"/>
      <c r="SDV186" s="2"/>
      <c r="SDW186" s="2"/>
      <c r="SDX186" s="2"/>
      <c r="SDY186" s="2"/>
      <c r="SDZ186" s="2"/>
      <c r="SEA186" s="2"/>
      <c r="SEB186" s="2"/>
      <c r="SEC186" s="2"/>
      <c r="SED186" s="2"/>
      <c r="SEE186" s="2"/>
      <c r="SEF186" s="2"/>
      <c r="SEG186" s="2"/>
      <c r="SEH186" s="2"/>
      <c r="SEI186" s="2"/>
      <c r="SEJ186" s="2"/>
      <c r="SEK186" s="2"/>
      <c r="SEL186" s="2"/>
      <c r="SEM186" s="2"/>
      <c r="SEN186" s="2"/>
      <c r="SEO186" s="2"/>
      <c r="SEP186" s="2"/>
      <c r="SEQ186" s="2"/>
      <c r="SER186" s="2"/>
      <c r="SES186" s="2"/>
      <c r="SET186" s="2"/>
      <c r="SEU186" s="2"/>
      <c r="SEV186" s="2"/>
      <c r="SEW186" s="2"/>
      <c r="SEX186" s="2"/>
      <c r="SEY186" s="2"/>
      <c r="SEZ186" s="2"/>
      <c r="SFA186" s="2"/>
      <c r="SFB186" s="2"/>
      <c r="SFC186" s="2"/>
      <c r="SFD186" s="2"/>
      <c r="SFE186" s="2"/>
      <c r="SFF186" s="2"/>
      <c r="SFG186" s="2"/>
      <c r="SFH186" s="2"/>
      <c r="SFI186" s="2"/>
      <c r="SFJ186" s="2"/>
      <c r="SFK186" s="2"/>
      <c r="SFL186" s="2"/>
      <c r="SFM186" s="2"/>
      <c r="SFN186" s="2"/>
      <c r="SFO186" s="2"/>
      <c r="SFP186" s="2"/>
      <c r="SFQ186" s="2"/>
      <c r="SFR186" s="2"/>
      <c r="SFS186" s="2"/>
      <c r="SFT186" s="2"/>
      <c r="SFU186" s="2"/>
      <c r="SFV186" s="2"/>
      <c r="SFW186" s="2"/>
      <c r="SFX186" s="2"/>
      <c r="SFY186" s="2"/>
      <c r="SFZ186" s="2"/>
      <c r="SGA186" s="2"/>
      <c r="SGB186" s="2"/>
      <c r="SGC186" s="2"/>
      <c r="SGD186" s="2"/>
      <c r="SGE186" s="2"/>
      <c r="SGF186" s="2"/>
      <c r="SGG186" s="2"/>
      <c r="SGH186" s="2"/>
      <c r="SGI186" s="2"/>
      <c r="SGJ186" s="2"/>
      <c r="SGK186" s="2"/>
      <c r="SGL186" s="2"/>
      <c r="SGM186" s="2"/>
      <c r="SGN186" s="2"/>
      <c r="SGO186" s="2"/>
      <c r="SGP186" s="2"/>
      <c r="SGQ186" s="2"/>
      <c r="SGR186" s="2"/>
      <c r="SGS186" s="2"/>
      <c r="SGT186" s="2"/>
      <c r="SGU186" s="2"/>
      <c r="SGV186" s="2"/>
      <c r="SGW186" s="2"/>
      <c r="SGX186" s="2"/>
      <c r="SGY186" s="2"/>
      <c r="SGZ186" s="2"/>
      <c r="SHA186" s="2"/>
      <c r="SHB186" s="2"/>
      <c r="SHC186" s="2"/>
      <c r="SHD186" s="2"/>
      <c r="SHE186" s="2"/>
      <c r="SHF186" s="2"/>
      <c r="SHG186" s="2"/>
      <c r="SHH186" s="2"/>
      <c r="SHI186" s="2"/>
      <c r="SHJ186" s="2"/>
      <c r="SHK186" s="2"/>
      <c r="SHL186" s="2"/>
      <c r="SHM186" s="2"/>
      <c r="SHN186" s="2"/>
      <c r="SHO186" s="2"/>
      <c r="SHP186" s="2"/>
      <c r="SHQ186" s="2"/>
      <c r="SHR186" s="2"/>
      <c r="SHS186" s="2"/>
      <c r="SHT186" s="2"/>
      <c r="SHU186" s="2"/>
      <c r="SHV186" s="2"/>
      <c r="SHW186" s="2"/>
      <c r="SHX186" s="2"/>
      <c r="SHY186" s="2"/>
      <c r="SHZ186" s="2"/>
      <c r="SIA186" s="2"/>
      <c r="SIB186" s="2"/>
      <c r="SIC186" s="2"/>
      <c r="SID186" s="2"/>
      <c r="SIE186" s="2"/>
      <c r="SIF186" s="2"/>
      <c r="SIG186" s="2"/>
      <c r="SIH186" s="2"/>
      <c r="SII186" s="2"/>
      <c r="SIJ186" s="2"/>
      <c r="SIK186" s="2"/>
      <c r="SIL186" s="2"/>
      <c r="SIM186" s="2"/>
      <c r="SIN186" s="2"/>
      <c r="SIO186" s="2"/>
      <c r="SIP186" s="2"/>
      <c r="SIQ186" s="2"/>
      <c r="SIR186" s="2"/>
      <c r="SIS186" s="2"/>
      <c r="SIT186" s="2"/>
      <c r="SIU186" s="2"/>
      <c r="SIV186" s="2"/>
      <c r="SIW186" s="2"/>
      <c r="SIX186" s="2"/>
      <c r="SIY186" s="2"/>
      <c r="SIZ186" s="2"/>
      <c r="SJA186" s="2"/>
      <c r="SJB186" s="2"/>
      <c r="SJC186" s="2"/>
      <c r="SJD186" s="2"/>
      <c r="SJE186" s="2"/>
      <c r="SJF186" s="2"/>
      <c r="SJG186" s="2"/>
      <c r="SJH186" s="2"/>
      <c r="SJI186" s="2"/>
      <c r="SJJ186" s="2"/>
      <c r="SJK186" s="2"/>
      <c r="SJL186" s="2"/>
      <c r="SJM186" s="2"/>
      <c r="SJN186" s="2"/>
      <c r="SJO186" s="2"/>
      <c r="SJP186" s="2"/>
      <c r="SJQ186" s="2"/>
      <c r="SJR186" s="2"/>
      <c r="SJS186" s="2"/>
      <c r="SJT186" s="2"/>
      <c r="SJU186" s="2"/>
      <c r="SJV186" s="2"/>
      <c r="SJW186" s="2"/>
      <c r="SJX186" s="2"/>
      <c r="SJY186" s="2"/>
      <c r="SJZ186" s="2"/>
      <c r="SKA186" s="2"/>
      <c r="SKB186" s="2"/>
      <c r="SKC186" s="2"/>
      <c r="SKD186" s="2"/>
      <c r="SKE186" s="2"/>
      <c r="SKF186" s="2"/>
      <c r="SKG186" s="2"/>
      <c r="SKH186" s="2"/>
      <c r="SKI186" s="2"/>
      <c r="SKJ186" s="2"/>
      <c r="SKK186" s="2"/>
      <c r="SKL186" s="2"/>
      <c r="SKM186" s="2"/>
      <c r="SKN186" s="2"/>
      <c r="SKO186" s="2"/>
      <c r="SKP186" s="2"/>
      <c r="SKQ186" s="2"/>
      <c r="SKR186" s="2"/>
      <c r="SKS186" s="2"/>
      <c r="SKT186" s="2"/>
      <c r="SKU186" s="2"/>
      <c r="SKV186" s="2"/>
      <c r="SKW186" s="2"/>
      <c r="SKX186" s="2"/>
      <c r="SKY186" s="2"/>
      <c r="SKZ186" s="2"/>
      <c r="SLA186" s="2"/>
      <c r="SLB186" s="2"/>
      <c r="SLC186" s="2"/>
      <c r="SLD186" s="2"/>
      <c r="SLE186" s="2"/>
      <c r="SLF186" s="2"/>
      <c r="SLG186" s="2"/>
      <c r="SLH186" s="2"/>
      <c r="SLI186" s="2"/>
      <c r="SLJ186" s="2"/>
      <c r="SLK186" s="2"/>
      <c r="SLL186" s="2"/>
      <c r="SLM186" s="2"/>
      <c r="SLN186" s="2"/>
      <c r="SLO186" s="2"/>
      <c r="SLP186" s="2"/>
      <c r="SLQ186" s="2"/>
      <c r="SLR186" s="2"/>
      <c r="SLS186" s="2"/>
      <c r="SLT186" s="2"/>
      <c r="SLU186" s="2"/>
      <c r="SLV186" s="2"/>
      <c r="SLW186" s="2"/>
      <c r="SLX186" s="2"/>
      <c r="SLY186" s="2"/>
      <c r="SLZ186" s="2"/>
      <c r="SMA186" s="2"/>
      <c r="SMB186" s="2"/>
      <c r="SMC186" s="2"/>
      <c r="SMD186" s="2"/>
      <c r="SME186" s="2"/>
      <c r="SMF186" s="2"/>
      <c r="SMG186" s="2"/>
      <c r="SMH186" s="2"/>
      <c r="SMI186" s="2"/>
      <c r="SMJ186" s="2"/>
      <c r="SMK186" s="2"/>
      <c r="SML186" s="2"/>
      <c r="SMM186" s="2"/>
      <c r="SMN186" s="2"/>
      <c r="SMO186" s="2"/>
      <c r="SMP186" s="2"/>
      <c r="SMQ186" s="2"/>
      <c r="SMR186" s="2"/>
      <c r="SMS186" s="2"/>
      <c r="SMT186" s="2"/>
      <c r="SMU186" s="2"/>
      <c r="SMV186" s="2"/>
      <c r="SMW186" s="2"/>
      <c r="SMX186" s="2"/>
      <c r="SMY186" s="2"/>
      <c r="SMZ186" s="2"/>
      <c r="SNA186" s="2"/>
      <c r="SNB186" s="2"/>
      <c r="SNC186" s="2"/>
      <c r="SND186" s="2"/>
      <c r="SNE186" s="2"/>
      <c r="SNF186" s="2"/>
      <c r="SNG186" s="2"/>
      <c r="SNH186" s="2"/>
      <c r="SNI186" s="2"/>
      <c r="SNJ186" s="2"/>
      <c r="SNK186" s="2"/>
      <c r="SNL186" s="2"/>
      <c r="SNM186" s="2"/>
      <c r="SNN186" s="2"/>
      <c r="SNO186" s="2"/>
      <c r="SNP186" s="2"/>
      <c r="SNQ186" s="2"/>
      <c r="SNR186" s="2"/>
      <c r="SNS186" s="2"/>
      <c r="SNT186" s="2"/>
      <c r="SNU186" s="2"/>
      <c r="SNV186" s="2"/>
      <c r="SNW186" s="2"/>
      <c r="SNX186" s="2"/>
      <c r="SNY186" s="2"/>
      <c r="SNZ186" s="2"/>
      <c r="SOA186" s="2"/>
      <c r="SOB186" s="2"/>
      <c r="SOC186" s="2"/>
      <c r="SOD186" s="2"/>
      <c r="SOE186" s="2"/>
      <c r="SOF186" s="2"/>
      <c r="SOG186" s="2"/>
      <c r="SOH186" s="2"/>
      <c r="SOI186" s="2"/>
      <c r="SOJ186" s="2"/>
      <c r="SOK186" s="2"/>
      <c r="SOL186" s="2"/>
      <c r="SOM186" s="2"/>
      <c r="SON186" s="2"/>
      <c r="SOO186" s="2"/>
      <c r="SOP186" s="2"/>
      <c r="SOQ186" s="2"/>
      <c r="SOR186" s="2"/>
      <c r="SOS186" s="2"/>
      <c r="SOT186" s="2"/>
      <c r="SOU186" s="2"/>
      <c r="SOV186" s="2"/>
      <c r="SOW186" s="2"/>
      <c r="SOX186" s="2"/>
      <c r="SOY186" s="2"/>
      <c r="SOZ186" s="2"/>
      <c r="SPA186" s="2"/>
      <c r="SPB186" s="2"/>
      <c r="SPC186" s="2"/>
      <c r="SPD186" s="2"/>
      <c r="SPE186" s="2"/>
      <c r="SPF186" s="2"/>
      <c r="SPG186" s="2"/>
      <c r="SPH186" s="2"/>
      <c r="SPI186" s="2"/>
      <c r="SPJ186" s="2"/>
      <c r="SPK186" s="2"/>
      <c r="SPL186" s="2"/>
      <c r="SPM186" s="2"/>
      <c r="SPN186" s="2"/>
      <c r="SPO186" s="2"/>
      <c r="SPP186" s="2"/>
      <c r="SPQ186" s="2"/>
      <c r="SPR186" s="2"/>
      <c r="SPS186" s="2"/>
      <c r="SPT186" s="2"/>
      <c r="SPU186" s="2"/>
      <c r="SPV186" s="2"/>
      <c r="SPW186" s="2"/>
      <c r="SPX186" s="2"/>
      <c r="SPY186" s="2"/>
      <c r="SPZ186" s="2"/>
      <c r="SQA186" s="2"/>
      <c r="SQB186" s="2"/>
      <c r="SQC186" s="2"/>
      <c r="SQD186" s="2"/>
      <c r="SQE186" s="2"/>
      <c r="SQF186" s="2"/>
      <c r="SQG186" s="2"/>
      <c r="SQH186" s="2"/>
      <c r="SQI186" s="2"/>
      <c r="SQJ186" s="2"/>
      <c r="SQK186" s="2"/>
      <c r="SQL186" s="2"/>
      <c r="SQM186" s="2"/>
      <c r="SQN186" s="2"/>
      <c r="SQO186" s="2"/>
      <c r="SQP186" s="2"/>
      <c r="SQQ186" s="2"/>
      <c r="SQR186" s="2"/>
      <c r="SQS186" s="2"/>
      <c r="SQT186" s="2"/>
      <c r="SQU186" s="2"/>
      <c r="SQV186" s="2"/>
      <c r="SQW186" s="2"/>
      <c r="SQX186" s="2"/>
      <c r="SQY186" s="2"/>
      <c r="SQZ186" s="2"/>
      <c r="SRA186" s="2"/>
      <c r="SRB186" s="2"/>
      <c r="SRC186" s="2"/>
      <c r="SRD186" s="2"/>
      <c r="SRE186" s="2"/>
      <c r="SRF186" s="2"/>
      <c r="SRG186" s="2"/>
      <c r="SRH186" s="2"/>
      <c r="SRI186" s="2"/>
      <c r="SRJ186" s="2"/>
      <c r="SRK186" s="2"/>
      <c r="SRL186" s="2"/>
      <c r="SRM186" s="2"/>
      <c r="SRN186" s="2"/>
      <c r="SRO186" s="2"/>
      <c r="SRP186" s="2"/>
      <c r="SRQ186" s="2"/>
      <c r="SRR186" s="2"/>
      <c r="SRS186" s="2"/>
      <c r="SRT186" s="2"/>
      <c r="SRU186" s="2"/>
      <c r="SRV186" s="2"/>
      <c r="SRW186" s="2"/>
      <c r="SRX186" s="2"/>
      <c r="SRY186" s="2"/>
      <c r="SRZ186" s="2"/>
      <c r="SSA186" s="2"/>
      <c r="SSB186" s="2"/>
      <c r="SSC186" s="2"/>
      <c r="SSD186" s="2"/>
      <c r="SSE186" s="2"/>
      <c r="SSF186" s="2"/>
      <c r="SSG186" s="2"/>
      <c r="SSH186" s="2"/>
      <c r="SSI186" s="2"/>
      <c r="SSJ186" s="2"/>
      <c r="SSK186" s="2"/>
      <c r="SSL186" s="2"/>
      <c r="SSM186" s="2"/>
      <c r="SSN186" s="2"/>
      <c r="SSO186" s="2"/>
      <c r="SSP186" s="2"/>
      <c r="SSQ186" s="2"/>
      <c r="SSR186" s="2"/>
      <c r="SSS186" s="2"/>
      <c r="SST186" s="2"/>
      <c r="SSU186" s="2"/>
      <c r="SSV186" s="2"/>
      <c r="SSW186" s="2"/>
      <c r="SSX186" s="2"/>
      <c r="SSY186" s="2"/>
      <c r="SSZ186" s="2"/>
      <c r="STA186" s="2"/>
      <c r="STB186" s="2"/>
      <c r="STC186" s="2"/>
      <c r="STD186" s="2"/>
      <c r="STE186" s="2"/>
      <c r="STF186" s="2"/>
      <c r="STG186" s="2"/>
      <c r="STH186" s="2"/>
      <c r="STI186" s="2"/>
      <c r="STJ186" s="2"/>
      <c r="STK186" s="2"/>
      <c r="STL186" s="2"/>
      <c r="STM186" s="2"/>
      <c r="STN186" s="2"/>
      <c r="STO186" s="2"/>
      <c r="STP186" s="2"/>
      <c r="STQ186" s="2"/>
      <c r="STR186" s="2"/>
      <c r="STS186" s="2"/>
      <c r="STT186" s="2"/>
      <c r="STU186" s="2"/>
      <c r="STV186" s="2"/>
      <c r="STW186" s="2"/>
      <c r="STX186" s="2"/>
      <c r="STY186" s="2"/>
      <c r="STZ186" s="2"/>
      <c r="SUA186" s="2"/>
      <c r="SUB186" s="2"/>
      <c r="SUC186" s="2"/>
      <c r="SUD186" s="2"/>
      <c r="SUE186" s="2"/>
      <c r="SUF186" s="2"/>
      <c r="SUG186" s="2"/>
      <c r="SUH186" s="2"/>
      <c r="SUI186" s="2"/>
      <c r="SUJ186" s="2"/>
      <c r="SUK186" s="2"/>
      <c r="SUL186" s="2"/>
      <c r="SUM186" s="2"/>
      <c r="SUN186" s="2"/>
      <c r="SUO186" s="2"/>
      <c r="SUP186" s="2"/>
      <c r="SUQ186" s="2"/>
      <c r="SUR186" s="2"/>
      <c r="SUS186" s="2"/>
      <c r="SUT186" s="2"/>
      <c r="SUU186" s="2"/>
      <c r="SUV186" s="2"/>
      <c r="SUW186" s="2"/>
      <c r="SUX186" s="2"/>
      <c r="SUY186" s="2"/>
      <c r="SUZ186" s="2"/>
      <c r="SVA186" s="2"/>
      <c r="SVB186" s="2"/>
      <c r="SVC186" s="2"/>
      <c r="SVD186" s="2"/>
      <c r="SVE186" s="2"/>
      <c r="SVF186" s="2"/>
      <c r="SVG186" s="2"/>
      <c r="SVH186" s="2"/>
      <c r="SVI186" s="2"/>
      <c r="SVJ186" s="2"/>
      <c r="SVK186" s="2"/>
      <c r="SVL186" s="2"/>
      <c r="SVM186" s="2"/>
      <c r="SVN186" s="2"/>
      <c r="SVO186" s="2"/>
      <c r="SVP186" s="2"/>
      <c r="SVQ186" s="2"/>
      <c r="SVR186" s="2"/>
      <c r="SVS186" s="2"/>
      <c r="SVT186" s="2"/>
      <c r="SVU186" s="2"/>
      <c r="SVV186" s="2"/>
      <c r="SVW186" s="2"/>
      <c r="SVX186" s="2"/>
      <c r="SVY186" s="2"/>
      <c r="SVZ186" s="2"/>
      <c r="SWA186" s="2"/>
      <c r="SWB186" s="2"/>
      <c r="SWC186" s="2"/>
      <c r="SWD186" s="2"/>
      <c r="SWE186" s="2"/>
      <c r="SWF186" s="2"/>
      <c r="SWG186" s="2"/>
      <c r="SWH186" s="2"/>
      <c r="SWI186" s="2"/>
      <c r="SWJ186" s="2"/>
      <c r="SWK186" s="2"/>
      <c r="SWL186" s="2"/>
      <c r="SWM186" s="2"/>
      <c r="SWN186" s="2"/>
      <c r="SWO186" s="2"/>
      <c r="SWP186" s="2"/>
      <c r="SWQ186" s="2"/>
      <c r="SWR186" s="2"/>
      <c r="SWS186" s="2"/>
      <c r="SWT186" s="2"/>
      <c r="SWU186" s="2"/>
      <c r="SWV186" s="2"/>
      <c r="SWW186" s="2"/>
      <c r="SWX186" s="2"/>
      <c r="SWY186" s="2"/>
      <c r="SWZ186" s="2"/>
      <c r="SXA186" s="2"/>
      <c r="SXB186" s="2"/>
      <c r="SXC186" s="2"/>
      <c r="SXD186" s="2"/>
      <c r="SXE186" s="2"/>
      <c r="SXF186" s="2"/>
      <c r="SXG186" s="2"/>
      <c r="SXH186" s="2"/>
      <c r="SXI186" s="2"/>
      <c r="SXJ186" s="2"/>
      <c r="SXK186" s="2"/>
      <c r="SXL186" s="2"/>
      <c r="SXM186" s="2"/>
      <c r="SXN186" s="2"/>
      <c r="SXO186" s="2"/>
      <c r="SXP186" s="2"/>
      <c r="SXQ186" s="2"/>
      <c r="SXR186" s="2"/>
      <c r="SXS186" s="2"/>
      <c r="SXT186" s="2"/>
      <c r="SXU186" s="2"/>
      <c r="SXV186" s="2"/>
      <c r="SXW186" s="2"/>
      <c r="SXX186" s="2"/>
      <c r="SXY186" s="2"/>
      <c r="SXZ186" s="2"/>
      <c r="SYA186" s="2"/>
      <c r="SYB186" s="2"/>
      <c r="SYC186" s="2"/>
      <c r="SYD186" s="2"/>
      <c r="SYE186" s="2"/>
      <c r="SYF186" s="2"/>
      <c r="SYG186" s="2"/>
      <c r="SYH186" s="2"/>
      <c r="SYI186" s="2"/>
      <c r="SYJ186" s="2"/>
      <c r="SYK186" s="2"/>
      <c r="SYL186" s="2"/>
      <c r="SYM186" s="2"/>
      <c r="SYN186" s="2"/>
      <c r="SYO186" s="2"/>
      <c r="SYP186" s="2"/>
      <c r="SYQ186" s="2"/>
      <c r="SYR186" s="2"/>
      <c r="SYS186" s="2"/>
      <c r="SYT186" s="2"/>
      <c r="SYU186" s="2"/>
      <c r="SYV186" s="2"/>
      <c r="SYW186" s="2"/>
      <c r="SYX186" s="2"/>
      <c r="SYY186" s="2"/>
      <c r="SYZ186" s="2"/>
      <c r="SZA186" s="2"/>
      <c r="SZB186" s="2"/>
      <c r="SZC186" s="2"/>
      <c r="SZD186" s="2"/>
      <c r="SZE186" s="2"/>
      <c r="SZF186" s="2"/>
      <c r="SZG186" s="2"/>
      <c r="SZH186" s="2"/>
      <c r="SZI186" s="2"/>
      <c r="SZJ186" s="2"/>
      <c r="SZK186" s="2"/>
      <c r="SZL186" s="2"/>
      <c r="SZM186" s="2"/>
      <c r="SZN186" s="2"/>
      <c r="SZO186" s="2"/>
      <c r="SZP186" s="2"/>
      <c r="SZQ186" s="2"/>
      <c r="SZR186" s="2"/>
      <c r="SZS186" s="2"/>
      <c r="SZT186" s="2"/>
      <c r="SZU186" s="2"/>
      <c r="SZV186" s="2"/>
      <c r="SZW186" s="2"/>
      <c r="SZX186" s="2"/>
      <c r="SZY186" s="2"/>
      <c r="SZZ186" s="2"/>
      <c r="TAA186" s="2"/>
      <c r="TAB186" s="2"/>
      <c r="TAC186" s="2"/>
      <c r="TAD186" s="2"/>
      <c r="TAE186" s="2"/>
      <c r="TAF186" s="2"/>
      <c r="TAG186" s="2"/>
      <c r="TAH186" s="2"/>
      <c r="TAI186" s="2"/>
      <c r="TAJ186" s="2"/>
      <c r="TAK186" s="2"/>
      <c r="TAL186" s="2"/>
      <c r="TAM186" s="2"/>
      <c r="TAN186" s="2"/>
      <c r="TAO186" s="2"/>
      <c r="TAP186" s="2"/>
      <c r="TAQ186" s="2"/>
      <c r="TAR186" s="2"/>
      <c r="TAS186" s="2"/>
      <c r="TAT186" s="2"/>
      <c r="TAU186" s="2"/>
      <c r="TAV186" s="2"/>
      <c r="TAW186" s="2"/>
      <c r="TAX186" s="2"/>
      <c r="TAY186" s="2"/>
      <c r="TAZ186" s="2"/>
      <c r="TBA186" s="2"/>
      <c r="TBB186" s="2"/>
      <c r="TBC186" s="2"/>
      <c r="TBD186" s="2"/>
      <c r="TBE186" s="2"/>
      <c r="TBF186" s="2"/>
      <c r="TBG186" s="2"/>
      <c r="TBH186" s="2"/>
      <c r="TBI186" s="2"/>
      <c r="TBJ186" s="2"/>
      <c r="TBK186" s="2"/>
      <c r="TBL186" s="2"/>
      <c r="TBM186" s="2"/>
      <c r="TBN186" s="2"/>
      <c r="TBO186" s="2"/>
      <c r="TBP186" s="2"/>
      <c r="TBQ186" s="2"/>
      <c r="TBR186" s="2"/>
      <c r="TBS186" s="2"/>
      <c r="TBT186" s="2"/>
      <c r="TBU186" s="2"/>
      <c r="TBV186" s="2"/>
      <c r="TBW186" s="2"/>
      <c r="TBX186" s="2"/>
      <c r="TBY186" s="2"/>
      <c r="TBZ186" s="2"/>
      <c r="TCA186" s="2"/>
      <c r="TCB186" s="2"/>
      <c r="TCC186" s="2"/>
      <c r="TCD186" s="2"/>
      <c r="TCE186" s="2"/>
      <c r="TCF186" s="2"/>
      <c r="TCG186" s="2"/>
      <c r="TCH186" s="2"/>
      <c r="TCI186" s="2"/>
      <c r="TCJ186" s="2"/>
      <c r="TCK186" s="2"/>
      <c r="TCL186" s="2"/>
      <c r="TCM186" s="2"/>
      <c r="TCN186" s="2"/>
      <c r="TCO186" s="2"/>
      <c r="TCP186" s="2"/>
      <c r="TCQ186" s="2"/>
      <c r="TCR186" s="2"/>
      <c r="TCS186" s="2"/>
      <c r="TCT186" s="2"/>
      <c r="TCU186" s="2"/>
      <c r="TCV186" s="2"/>
      <c r="TCW186" s="2"/>
      <c r="TCX186" s="2"/>
      <c r="TCY186" s="2"/>
      <c r="TCZ186" s="2"/>
      <c r="TDA186" s="2"/>
      <c r="TDB186" s="2"/>
      <c r="TDC186" s="2"/>
      <c r="TDD186" s="2"/>
      <c r="TDE186" s="2"/>
      <c r="TDF186" s="2"/>
      <c r="TDG186" s="2"/>
      <c r="TDH186" s="2"/>
      <c r="TDI186" s="2"/>
      <c r="TDJ186" s="2"/>
      <c r="TDK186" s="2"/>
      <c r="TDL186" s="2"/>
      <c r="TDM186" s="2"/>
      <c r="TDN186" s="2"/>
      <c r="TDO186" s="2"/>
      <c r="TDP186" s="2"/>
      <c r="TDQ186" s="2"/>
      <c r="TDR186" s="2"/>
      <c r="TDS186" s="2"/>
      <c r="TDT186" s="2"/>
      <c r="TDU186" s="2"/>
      <c r="TDV186" s="2"/>
      <c r="TDW186" s="2"/>
      <c r="TDX186" s="2"/>
      <c r="TDY186" s="2"/>
      <c r="TDZ186" s="2"/>
      <c r="TEA186" s="2"/>
      <c r="TEB186" s="2"/>
      <c r="TEC186" s="2"/>
      <c r="TED186" s="2"/>
      <c r="TEE186" s="2"/>
      <c r="TEF186" s="2"/>
      <c r="TEG186" s="2"/>
      <c r="TEH186" s="2"/>
      <c r="TEI186" s="2"/>
      <c r="TEJ186" s="2"/>
      <c r="TEK186" s="2"/>
      <c r="TEL186" s="2"/>
      <c r="TEM186" s="2"/>
      <c r="TEN186" s="2"/>
      <c r="TEO186" s="2"/>
      <c r="TEP186" s="2"/>
      <c r="TEQ186" s="2"/>
      <c r="TER186" s="2"/>
      <c r="TES186" s="2"/>
      <c r="TET186" s="2"/>
      <c r="TEU186" s="2"/>
      <c r="TEV186" s="2"/>
      <c r="TEW186" s="2"/>
      <c r="TEX186" s="2"/>
      <c r="TEY186" s="2"/>
      <c r="TEZ186" s="2"/>
      <c r="TFA186" s="2"/>
      <c r="TFB186" s="2"/>
      <c r="TFC186" s="2"/>
      <c r="TFD186" s="2"/>
      <c r="TFE186" s="2"/>
      <c r="TFF186" s="2"/>
      <c r="TFG186" s="2"/>
      <c r="TFH186" s="2"/>
      <c r="TFI186" s="2"/>
      <c r="TFJ186" s="2"/>
      <c r="TFK186" s="2"/>
      <c r="TFL186" s="2"/>
      <c r="TFM186" s="2"/>
      <c r="TFN186" s="2"/>
      <c r="TFO186" s="2"/>
      <c r="TFP186" s="2"/>
      <c r="TFQ186" s="2"/>
      <c r="TFR186" s="2"/>
      <c r="TFS186" s="2"/>
      <c r="TFT186" s="2"/>
      <c r="TFU186" s="2"/>
      <c r="TFV186" s="2"/>
      <c r="TFW186" s="2"/>
      <c r="TFX186" s="2"/>
      <c r="TFY186" s="2"/>
      <c r="TFZ186" s="2"/>
      <c r="TGA186" s="2"/>
      <c r="TGB186" s="2"/>
      <c r="TGC186" s="2"/>
      <c r="TGD186" s="2"/>
      <c r="TGE186" s="2"/>
      <c r="TGF186" s="2"/>
      <c r="TGG186" s="2"/>
      <c r="TGH186" s="2"/>
      <c r="TGI186" s="2"/>
      <c r="TGJ186" s="2"/>
      <c r="TGK186" s="2"/>
      <c r="TGL186" s="2"/>
      <c r="TGM186" s="2"/>
      <c r="TGN186" s="2"/>
      <c r="TGO186" s="2"/>
      <c r="TGP186" s="2"/>
      <c r="TGQ186" s="2"/>
      <c r="TGR186" s="2"/>
      <c r="TGS186" s="2"/>
      <c r="TGT186" s="2"/>
      <c r="TGU186" s="2"/>
      <c r="TGV186" s="2"/>
      <c r="TGW186" s="2"/>
      <c r="TGX186" s="2"/>
      <c r="TGY186" s="2"/>
      <c r="TGZ186" s="2"/>
      <c r="THA186" s="2"/>
      <c r="THB186" s="2"/>
      <c r="THC186" s="2"/>
      <c r="THD186" s="2"/>
      <c r="THE186" s="2"/>
      <c r="THF186" s="2"/>
      <c r="THG186" s="2"/>
      <c r="THH186" s="2"/>
      <c r="THI186" s="2"/>
      <c r="THJ186" s="2"/>
      <c r="THK186" s="2"/>
      <c r="THL186" s="2"/>
      <c r="THM186" s="2"/>
      <c r="THN186" s="2"/>
      <c r="THO186" s="2"/>
      <c r="THP186" s="2"/>
      <c r="THQ186" s="2"/>
      <c r="THR186" s="2"/>
      <c r="THS186" s="2"/>
      <c r="THT186" s="2"/>
      <c r="THU186" s="2"/>
      <c r="THV186" s="2"/>
      <c r="THW186" s="2"/>
      <c r="THX186" s="2"/>
      <c r="THY186" s="2"/>
      <c r="THZ186" s="2"/>
      <c r="TIA186" s="2"/>
      <c r="TIB186" s="2"/>
      <c r="TIC186" s="2"/>
      <c r="TID186" s="2"/>
      <c r="TIE186" s="2"/>
      <c r="TIF186" s="2"/>
      <c r="TIG186" s="2"/>
      <c r="TIH186" s="2"/>
      <c r="TII186" s="2"/>
      <c r="TIJ186" s="2"/>
      <c r="TIK186" s="2"/>
      <c r="TIL186" s="2"/>
      <c r="TIM186" s="2"/>
      <c r="TIN186" s="2"/>
      <c r="TIO186" s="2"/>
      <c r="TIP186" s="2"/>
      <c r="TIQ186" s="2"/>
      <c r="TIR186" s="2"/>
      <c r="TIS186" s="2"/>
      <c r="TIT186" s="2"/>
      <c r="TIU186" s="2"/>
      <c r="TIV186" s="2"/>
      <c r="TIW186" s="2"/>
      <c r="TIX186" s="2"/>
      <c r="TIY186" s="2"/>
      <c r="TIZ186" s="2"/>
      <c r="TJA186" s="2"/>
      <c r="TJB186" s="2"/>
      <c r="TJC186" s="2"/>
      <c r="TJD186" s="2"/>
      <c r="TJE186" s="2"/>
      <c r="TJF186" s="2"/>
      <c r="TJG186" s="2"/>
      <c r="TJH186" s="2"/>
      <c r="TJI186" s="2"/>
      <c r="TJJ186" s="2"/>
      <c r="TJK186" s="2"/>
      <c r="TJL186" s="2"/>
      <c r="TJM186" s="2"/>
      <c r="TJN186" s="2"/>
      <c r="TJO186" s="2"/>
      <c r="TJP186" s="2"/>
      <c r="TJQ186" s="2"/>
      <c r="TJR186" s="2"/>
      <c r="TJS186" s="2"/>
      <c r="TJT186" s="2"/>
      <c r="TJU186" s="2"/>
      <c r="TJV186" s="2"/>
      <c r="TJW186" s="2"/>
      <c r="TJX186" s="2"/>
      <c r="TJY186" s="2"/>
      <c r="TJZ186" s="2"/>
      <c r="TKA186" s="2"/>
      <c r="TKB186" s="2"/>
      <c r="TKC186" s="2"/>
      <c r="TKD186" s="2"/>
      <c r="TKE186" s="2"/>
      <c r="TKF186" s="2"/>
      <c r="TKG186" s="2"/>
      <c r="TKH186" s="2"/>
      <c r="TKI186" s="2"/>
      <c r="TKJ186" s="2"/>
      <c r="TKK186" s="2"/>
      <c r="TKL186" s="2"/>
      <c r="TKM186" s="2"/>
      <c r="TKN186" s="2"/>
      <c r="TKO186" s="2"/>
      <c r="TKP186" s="2"/>
      <c r="TKQ186" s="2"/>
      <c r="TKR186" s="2"/>
      <c r="TKS186" s="2"/>
      <c r="TKT186" s="2"/>
      <c r="TKU186" s="2"/>
      <c r="TKV186" s="2"/>
      <c r="TKW186" s="2"/>
      <c r="TKX186" s="2"/>
      <c r="TKY186" s="2"/>
      <c r="TKZ186" s="2"/>
      <c r="TLA186" s="2"/>
      <c r="TLB186" s="2"/>
      <c r="TLC186" s="2"/>
      <c r="TLD186" s="2"/>
      <c r="TLE186" s="2"/>
      <c r="TLF186" s="2"/>
      <c r="TLG186" s="2"/>
      <c r="TLH186" s="2"/>
      <c r="TLI186" s="2"/>
      <c r="TLJ186" s="2"/>
      <c r="TLK186" s="2"/>
      <c r="TLL186" s="2"/>
      <c r="TLM186" s="2"/>
      <c r="TLN186" s="2"/>
      <c r="TLO186" s="2"/>
      <c r="TLP186" s="2"/>
      <c r="TLQ186" s="2"/>
      <c r="TLR186" s="2"/>
      <c r="TLS186" s="2"/>
      <c r="TLT186" s="2"/>
      <c r="TLU186" s="2"/>
      <c r="TLV186" s="2"/>
      <c r="TLW186" s="2"/>
      <c r="TLX186" s="2"/>
      <c r="TLY186" s="2"/>
      <c r="TLZ186" s="2"/>
      <c r="TMA186" s="2"/>
      <c r="TMB186" s="2"/>
      <c r="TMC186" s="2"/>
      <c r="TMD186" s="2"/>
      <c r="TME186" s="2"/>
      <c r="TMF186" s="2"/>
      <c r="TMG186" s="2"/>
      <c r="TMH186" s="2"/>
      <c r="TMI186" s="2"/>
      <c r="TMJ186" s="2"/>
      <c r="TMK186" s="2"/>
      <c r="TML186" s="2"/>
      <c r="TMM186" s="2"/>
      <c r="TMN186" s="2"/>
      <c r="TMO186" s="2"/>
      <c r="TMP186" s="2"/>
      <c r="TMQ186" s="2"/>
      <c r="TMR186" s="2"/>
      <c r="TMS186" s="2"/>
      <c r="TMT186" s="2"/>
      <c r="TMU186" s="2"/>
      <c r="TMV186" s="2"/>
      <c r="TMW186" s="2"/>
      <c r="TMX186" s="2"/>
      <c r="TMY186" s="2"/>
      <c r="TMZ186" s="2"/>
      <c r="TNA186" s="2"/>
      <c r="TNB186" s="2"/>
      <c r="TNC186" s="2"/>
      <c r="TND186" s="2"/>
      <c r="TNE186" s="2"/>
      <c r="TNF186" s="2"/>
      <c r="TNG186" s="2"/>
      <c r="TNH186" s="2"/>
      <c r="TNI186" s="2"/>
      <c r="TNJ186" s="2"/>
      <c r="TNK186" s="2"/>
      <c r="TNL186" s="2"/>
      <c r="TNM186" s="2"/>
      <c r="TNN186" s="2"/>
      <c r="TNO186" s="2"/>
      <c r="TNP186" s="2"/>
      <c r="TNQ186" s="2"/>
      <c r="TNR186" s="2"/>
      <c r="TNS186" s="2"/>
      <c r="TNT186" s="2"/>
      <c r="TNU186" s="2"/>
      <c r="TNV186" s="2"/>
      <c r="TNW186" s="2"/>
      <c r="TNX186" s="2"/>
      <c r="TNY186" s="2"/>
      <c r="TNZ186" s="2"/>
      <c r="TOA186" s="2"/>
      <c r="TOB186" s="2"/>
      <c r="TOC186" s="2"/>
      <c r="TOD186" s="2"/>
      <c r="TOE186" s="2"/>
      <c r="TOF186" s="2"/>
      <c r="TOG186" s="2"/>
      <c r="TOH186" s="2"/>
      <c r="TOI186" s="2"/>
      <c r="TOJ186" s="2"/>
      <c r="TOK186" s="2"/>
      <c r="TOL186" s="2"/>
      <c r="TOM186" s="2"/>
      <c r="TON186" s="2"/>
      <c r="TOO186" s="2"/>
      <c r="TOP186" s="2"/>
      <c r="TOQ186" s="2"/>
      <c r="TOR186" s="2"/>
      <c r="TOS186" s="2"/>
      <c r="TOT186" s="2"/>
      <c r="TOU186" s="2"/>
      <c r="TOV186" s="2"/>
      <c r="TOW186" s="2"/>
      <c r="TOX186" s="2"/>
      <c r="TOY186" s="2"/>
      <c r="TOZ186" s="2"/>
      <c r="TPA186" s="2"/>
      <c r="TPB186" s="2"/>
      <c r="TPC186" s="2"/>
      <c r="TPD186" s="2"/>
      <c r="TPE186" s="2"/>
      <c r="TPF186" s="2"/>
      <c r="TPG186" s="2"/>
      <c r="TPH186" s="2"/>
      <c r="TPI186" s="2"/>
      <c r="TPJ186" s="2"/>
      <c r="TPK186" s="2"/>
      <c r="TPL186" s="2"/>
      <c r="TPM186" s="2"/>
      <c r="TPN186" s="2"/>
      <c r="TPO186" s="2"/>
      <c r="TPP186" s="2"/>
      <c r="TPQ186" s="2"/>
      <c r="TPR186" s="2"/>
      <c r="TPS186" s="2"/>
      <c r="TPT186" s="2"/>
      <c r="TPU186" s="2"/>
      <c r="TPV186" s="2"/>
      <c r="TPW186" s="2"/>
      <c r="TPX186" s="2"/>
      <c r="TPY186" s="2"/>
      <c r="TPZ186" s="2"/>
      <c r="TQA186" s="2"/>
      <c r="TQB186" s="2"/>
      <c r="TQC186" s="2"/>
      <c r="TQD186" s="2"/>
      <c r="TQE186" s="2"/>
      <c r="TQF186" s="2"/>
      <c r="TQG186" s="2"/>
      <c r="TQH186" s="2"/>
      <c r="TQI186" s="2"/>
      <c r="TQJ186" s="2"/>
      <c r="TQK186" s="2"/>
      <c r="TQL186" s="2"/>
      <c r="TQM186" s="2"/>
      <c r="TQN186" s="2"/>
      <c r="TQO186" s="2"/>
      <c r="TQP186" s="2"/>
      <c r="TQQ186" s="2"/>
      <c r="TQR186" s="2"/>
      <c r="TQS186" s="2"/>
      <c r="TQT186" s="2"/>
      <c r="TQU186" s="2"/>
      <c r="TQV186" s="2"/>
      <c r="TQW186" s="2"/>
      <c r="TQX186" s="2"/>
      <c r="TQY186" s="2"/>
      <c r="TQZ186" s="2"/>
      <c r="TRA186" s="2"/>
      <c r="TRB186" s="2"/>
      <c r="TRC186" s="2"/>
      <c r="TRD186" s="2"/>
      <c r="TRE186" s="2"/>
      <c r="TRF186" s="2"/>
      <c r="TRG186" s="2"/>
      <c r="TRH186" s="2"/>
      <c r="TRI186" s="2"/>
      <c r="TRJ186" s="2"/>
      <c r="TRK186" s="2"/>
      <c r="TRL186" s="2"/>
      <c r="TRM186" s="2"/>
      <c r="TRN186" s="2"/>
      <c r="TRO186" s="2"/>
      <c r="TRP186" s="2"/>
      <c r="TRQ186" s="2"/>
      <c r="TRR186" s="2"/>
      <c r="TRS186" s="2"/>
      <c r="TRT186" s="2"/>
      <c r="TRU186" s="2"/>
      <c r="TRV186" s="2"/>
      <c r="TRW186" s="2"/>
      <c r="TRX186" s="2"/>
      <c r="TRY186" s="2"/>
      <c r="TRZ186" s="2"/>
      <c r="TSA186" s="2"/>
      <c r="TSB186" s="2"/>
      <c r="TSC186" s="2"/>
      <c r="TSD186" s="2"/>
      <c r="TSE186" s="2"/>
      <c r="TSF186" s="2"/>
      <c r="TSG186" s="2"/>
      <c r="TSH186" s="2"/>
      <c r="TSI186" s="2"/>
      <c r="TSJ186" s="2"/>
      <c r="TSK186" s="2"/>
      <c r="TSL186" s="2"/>
      <c r="TSM186" s="2"/>
      <c r="TSN186" s="2"/>
      <c r="TSO186" s="2"/>
      <c r="TSP186" s="2"/>
      <c r="TSQ186" s="2"/>
      <c r="TSR186" s="2"/>
      <c r="TSS186" s="2"/>
      <c r="TST186" s="2"/>
      <c r="TSU186" s="2"/>
      <c r="TSV186" s="2"/>
      <c r="TSW186" s="2"/>
      <c r="TSX186" s="2"/>
      <c r="TSY186" s="2"/>
      <c r="TSZ186" s="2"/>
      <c r="TTA186" s="2"/>
      <c r="TTB186" s="2"/>
      <c r="TTC186" s="2"/>
      <c r="TTD186" s="2"/>
      <c r="TTE186" s="2"/>
      <c r="TTF186" s="2"/>
      <c r="TTG186" s="2"/>
      <c r="TTH186" s="2"/>
      <c r="TTI186" s="2"/>
      <c r="TTJ186" s="2"/>
      <c r="TTK186" s="2"/>
      <c r="TTL186" s="2"/>
      <c r="TTM186" s="2"/>
      <c r="TTN186" s="2"/>
      <c r="TTO186" s="2"/>
      <c r="TTP186" s="2"/>
      <c r="TTQ186" s="2"/>
      <c r="TTR186" s="2"/>
      <c r="TTS186" s="2"/>
      <c r="TTT186" s="2"/>
      <c r="TTU186" s="2"/>
      <c r="TTV186" s="2"/>
      <c r="TTW186" s="2"/>
      <c r="TTX186" s="2"/>
      <c r="TTY186" s="2"/>
      <c r="TTZ186" s="2"/>
      <c r="TUA186" s="2"/>
      <c r="TUB186" s="2"/>
      <c r="TUC186" s="2"/>
      <c r="TUD186" s="2"/>
      <c r="TUE186" s="2"/>
      <c r="TUF186" s="2"/>
      <c r="TUG186" s="2"/>
      <c r="TUH186" s="2"/>
      <c r="TUI186" s="2"/>
      <c r="TUJ186" s="2"/>
      <c r="TUK186" s="2"/>
      <c r="TUL186" s="2"/>
      <c r="TUM186" s="2"/>
      <c r="TUN186" s="2"/>
      <c r="TUO186" s="2"/>
      <c r="TUP186" s="2"/>
      <c r="TUQ186" s="2"/>
      <c r="TUR186" s="2"/>
      <c r="TUS186" s="2"/>
      <c r="TUT186" s="2"/>
      <c r="TUU186" s="2"/>
      <c r="TUV186" s="2"/>
      <c r="TUW186" s="2"/>
      <c r="TUX186" s="2"/>
      <c r="TUY186" s="2"/>
      <c r="TUZ186" s="2"/>
      <c r="TVA186" s="2"/>
      <c r="TVB186" s="2"/>
      <c r="TVC186" s="2"/>
      <c r="TVD186" s="2"/>
      <c r="TVE186" s="2"/>
      <c r="TVF186" s="2"/>
      <c r="TVG186" s="2"/>
      <c r="TVH186" s="2"/>
      <c r="TVI186" s="2"/>
      <c r="TVJ186" s="2"/>
      <c r="TVK186" s="2"/>
      <c r="TVL186" s="2"/>
      <c r="TVM186" s="2"/>
      <c r="TVN186" s="2"/>
      <c r="TVO186" s="2"/>
      <c r="TVP186" s="2"/>
      <c r="TVQ186" s="2"/>
      <c r="TVR186" s="2"/>
      <c r="TVS186" s="2"/>
      <c r="TVT186" s="2"/>
      <c r="TVU186" s="2"/>
      <c r="TVV186" s="2"/>
      <c r="TVW186" s="2"/>
      <c r="TVX186" s="2"/>
      <c r="TVY186" s="2"/>
      <c r="TVZ186" s="2"/>
      <c r="TWA186" s="2"/>
      <c r="TWB186" s="2"/>
      <c r="TWC186" s="2"/>
      <c r="TWD186" s="2"/>
      <c r="TWE186" s="2"/>
      <c r="TWF186" s="2"/>
      <c r="TWG186" s="2"/>
      <c r="TWH186" s="2"/>
      <c r="TWI186" s="2"/>
      <c r="TWJ186" s="2"/>
      <c r="TWK186" s="2"/>
      <c r="TWL186" s="2"/>
      <c r="TWM186" s="2"/>
      <c r="TWN186" s="2"/>
      <c r="TWO186" s="2"/>
      <c r="TWP186" s="2"/>
      <c r="TWQ186" s="2"/>
      <c r="TWR186" s="2"/>
      <c r="TWS186" s="2"/>
      <c r="TWT186" s="2"/>
      <c r="TWU186" s="2"/>
      <c r="TWV186" s="2"/>
      <c r="TWW186" s="2"/>
      <c r="TWX186" s="2"/>
      <c r="TWY186" s="2"/>
      <c r="TWZ186" s="2"/>
      <c r="TXA186" s="2"/>
      <c r="TXB186" s="2"/>
      <c r="TXC186" s="2"/>
      <c r="TXD186" s="2"/>
      <c r="TXE186" s="2"/>
      <c r="TXF186" s="2"/>
      <c r="TXG186" s="2"/>
      <c r="TXH186" s="2"/>
      <c r="TXI186" s="2"/>
      <c r="TXJ186" s="2"/>
      <c r="TXK186" s="2"/>
      <c r="TXL186" s="2"/>
      <c r="TXM186" s="2"/>
      <c r="TXN186" s="2"/>
      <c r="TXO186" s="2"/>
      <c r="TXP186" s="2"/>
      <c r="TXQ186" s="2"/>
      <c r="TXR186" s="2"/>
      <c r="TXS186" s="2"/>
      <c r="TXT186" s="2"/>
      <c r="TXU186" s="2"/>
      <c r="TXV186" s="2"/>
      <c r="TXW186" s="2"/>
      <c r="TXX186" s="2"/>
      <c r="TXY186" s="2"/>
      <c r="TXZ186" s="2"/>
      <c r="TYA186" s="2"/>
      <c r="TYB186" s="2"/>
      <c r="TYC186" s="2"/>
      <c r="TYD186" s="2"/>
      <c r="TYE186" s="2"/>
      <c r="TYF186" s="2"/>
      <c r="TYG186" s="2"/>
      <c r="TYH186" s="2"/>
      <c r="TYI186" s="2"/>
      <c r="TYJ186" s="2"/>
      <c r="TYK186" s="2"/>
      <c r="TYL186" s="2"/>
      <c r="TYM186" s="2"/>
      <c r="TYN186" s="2"/>
      <c r="TYO186" s="2"/>
      <c r="TYP186" s="2"/>
      <c r="TYQ186" s="2"/>
      <c r="TYR186" s="2"/>
      <c r="TYS186" s="2"/>
      <c r="TYT186" s="2"/>
      <c r="TYU186" s="2"/>
      <c r="TYV186" s="2"/>
      <c r="TYW186" s="2"/>
      <c r="TYX186" s="2"/>
      <c r="TYY186" s="2"/>
      <c r="TYZ186" s="2"/>
      <c r="TZA186" s="2"/>
      <c r="TZB186" s="2"/>
      <c r="TZC186" s="2"/>
      <c r="TZD186" s="2"/>
      <c r="TZE186" s="2"/>
      <c r="TZF186" s="2"/>
      <c r="TZG186" s="2"/>
      <c r="TZH186" s="2"/>
      <c r="TZI186" s="2"/>
      <c r="TZJ186" s="2"/>
      <c r="TZK186" s="2"/>
      <c r="TZL186" s="2"/>
      <c r="TZM186" s="2"/>
      <c r="TZN186" s="2"/>
      <c r="TZO186" s="2"/>
      <c r="TZP186" s="2"/>
      <c r="TZQ186" s="2"/>
      <c r="TZR186" s="2"/>
      <c r="TZS186" s="2"/>
      <c r="TZT186" s="2"/>
      <c r="TZU186" s="2"/>
      <c r="TZV186" s="2"/>
      <c r="TZW186" s="2"/>
      <c r="TZX186" s="2"/>
      <c r="TZY186" s="2"/>
      <c r="TZZ186" s="2"/>
      <c r="UAA186" s="2"/>
      <c r="UAB186" s="2"/>
      <c r="UAC186" s="2"/>
      <c r="UAD186" s="2"/>
      <c r="UAE186" s="2"/>
      <c r="UAF186" s="2"/>
      <c r="UAG186" s="2"/>
      <c r="UAH186" s="2"/>
      <c r="UAI186" s="2"/>
      <c r="UAJ186" s="2"/>
      <c r="UAK186" s="2"/>
      <c r="UAL186" s="2"/>
      <c r="UAM186" s="2"/>
      <c r="UAN186" s="2"/>
      <c r="UAO186" s="2"/>
      <c r="UAP186" s="2"/>
      <c r="UAQ186" s="2"/>
      <c r="UAR186" s="2"/>
      <c r="UAS186" s="2"/>
      <c r="UAT186" s="2"/>
      <c r="UAU186" s="2"/>
      <c r="UAV186" s="2"/>
      <c r="UAW186" s="2"/>
      <c r="UAX186" s="2"/>
      <c r="UAY186" s="2"/>
      <c r="UAZ186" s="2"/>
      <c r="UBA186" s="2"/>
      <c r="UBB186" s="2"/>
      <c r="UBC186" s="2"/>
      <c r="UBD186" s="2"/>
      <c r="UBE186" s="2"/>
      <c r="UBF186" s="2"/>
      <c r="UBG186" s="2"/>
      <c r="UBH186" s="2"/>
      <c r="UBI186" s="2"/>
      <c r="UBJ186" s="2"/>
      <c r="UBK186" s="2"/>
      <c r="UBL186" s="2"/>
      <c r="UBM186" s="2"/>
      <c r="UBN186" s="2"/>
      <c r="UBO186" s="2"/>
      <c r="UBP186" s="2"/>
      <c r="UBQ186" s="2"/>
      <c r="UBR186" s="2"/>
      <c r="UBS186" s="2"/>
      <c r="UBT186" s="2"/>
      <c r="UBU186" s="2"/>
      <c r="UBV186" s="2"/>
      <c r="UBW186" s="2"/>
      <c r="UBX186" s="2"/>
      <c r="UBY186" s="2"/>
      <c r="UBZ186" s="2"/>
      <c r="UCA186" s="2"/>
      <c r="UCB186" s="2"/>
      <c r="UCC186" s="2"/>
      <c r="UCD186" s="2"/>
      <c r="UCE186" s="2"/>
      <c r="UCF186" s="2"/>
      <c r="UCG186" s="2"/>
      <c r="UCH186" s="2"/>
      <c r="UCI186" s="2"/>
      <c r="UCJ186" s="2"/>
      <c r="UCK186" s="2"/>
      <c r="UCL186" s="2"/>
      <c r="UCM186" s="2"/>
      <c r="UCN186" s="2"/>
      <c r="UCO186" s="2"/>
      <c r="UCP186" s="2"/>
      <c r="UCQ186" s="2"/>
      <c r="UCR186" s="2"/>
      <c r="UCS186" s="2"/>
      <c r="UCT186" s="2"/>
      <c r="UCU186" s="2"/>
      <c r="UCV186" s="2"/>
      <c r="UCW186" s="2"/>
      <c r="UCX186" s="2"/>
      <c r="UCY186" s="2"/>
      <c r="UCZ186" s="2"/>
      <c r="UDA186" s="2"/>
      <c r="UDB186" s="2"/>
      <c r="UDC186" s="2"/>
      <c r="UDD186" s="2"/>
      <c r="UDE186" s="2"/>
      <c r="UDF186" s="2"/>
      <c r="UDG186" s="2"/>
      <c r="UDH186" s="2"/>
      <c r="UDI186" s="2"/>
      <c r="UDJ186" s="2"/>
      <c r="UDK186" s="2"/>
      <c r="UDL186" s="2"/>
      <c r="UDM186" s="2"/>
      <c r="UDN186" s="2"/>
      <c r="UDO186" s="2"/>
      <c r="UDP186" s="2"/>
      <c r="UDQ186" s="2"/>
      <c r="UDR186" s="2"/>
      <c r="UDS186" s="2"/>
      <c r="UDT186" s="2"/>
      <c r="UDU186" s="2"/>
      <c r="UDV186" s="2"/>
      <c r="UDW186" s="2"/>
      <c r="UDX186" s="2"/>
      <c r="UDY186" s="2"/>
      <c r="UDZ186" s="2"/>
      <c r="UEA186" s="2"/>
      <c r="UEB186" s="2"/>
      <c r="UEC186" s="2"/>
      <c r="UED186" s="2"/>
      <c r="UEE186" s="2"/>
      <c r="UEF186" s="2"/>
      <c r="UEG186" s="2"/>
      <c r="UEH186" s="2"/>
      <c r="UEI186" s="2"/>
      <c r="UEJ186" s="2"/>
      <c r="UEK186" s="2"/>
      <c r="UEL186" s="2"/>
      <c r="UEM186" s="2"/>
      <c r="UEN186" s="2"/>
      <c r="UEO186" s="2"/>
      <c r="UEP186" s="2"/>
      <c r="UEQ186" s="2"/>
      <c r="UER186" s="2"/>
      <c r="UES186" s="2"/>
      <c r="UET186" s="2"/>
      <c r="UEU186" s="2"/>
      <c r="UEV186" s="2"/>
      <c r="UEW186" s="2"/>
      <c r="UEX186" s="2"/>
      <c r="UEY186" s="2"/>
      <c r="UEZ186" s="2"/>
      <c r="UFA186" s="2"/>
      <c r="UFB186" s="2"/>
      <c r="UFC186" s="2"/>
      <c r="UFD186" s="2"/>
      <c r="UFE186" s="2"/>
      <c r="UFF186" s="2"/>
      <c r="UFG186" s="2"/>
      <c r="UFH186" s="2"/>
      <c r="UFI186" s="2"/>
      <c r="UFJ186" s="2"/>
      <c r="UFK186" s="2"/>
      <c r="UFL186" s="2"/>
      <c r="UFM186" s="2"/>
      <c r="UFN186" s="2"/>
      <c r="UFO186" s="2"/>
      <c r="UFP186" s="2"/>
      <c r="UFQ186" s="2"/>
      <c r="UFR186" s="2"/>
      <c r="UFS186" s="2"/>
      <c r="UFT186" s="2"/>
      <c r="UFU186" s="2"/>
      <c r="UFV186" s="2"/>
      <c r="UFW186" s="2"/>
      <c r="UFX186" s="2"/>
      <c r="UFY186" s="2"/>
      <c r="UFZ186" s="2"/>
      <c r="UGA186" s="2"/>
      <c r="UGB186" s="2"/>
      <c r="UGC186" s="2"/>
      <c r="UGD186" s="2"/>
      <c r="UGE186" s="2"/>
      <c r="UGF186" s="2"/>
      <c r="UGG186" s="2"/>
      <c r="UGH186" s="2"/>
      <c r="UGI186" s="2"/>
      <c r="UGJ186" s="2"/>
      <c r="UGK186" s="2"/>
      <c r="UGL186" s="2"/>
      <c r="UGM186" s="2"/>
      <c r="UGN186" s="2"/>
      <c r="UGO186" s="2"/>
      <c r="UGP186" s="2"/>
      <c r="UGQ186" s="2"/>
      <c r="UGR186" s="2"/>
      <c r="UGS186" s="2"/>
      <c r="UGT186" s="2"/>
      <c r="UGU186" s="2"/>
      <c r="UGV186" s="2"/>
      <c r="UGW186" s="2"/>
      <c r="UGX186" s="2"/>
      <c r="UGY186" s="2"/>
      <c r="UGZ186" s="2"/>
      <c r="UHA186" s="2"/>
      <c r="UHB186" s="2"/>
      <c r="UHC186" s="2"/>
      <c r="UHD186" s="2"/>
      <c r="UHE186" s="2"/>
      <c r="UHF186" s="2"/>
      <c r="UHG186" s="2"/>
      <c r="UHH186" s="2"/>
      <c r="UHI186" s="2"/>
      <c r="UHJ186" s="2"/>
      <c r="UHK186" s="2"/>
      <c r="UHL186" s="2"/>
      <c r="UHM186" s="2"/>
      <c r="UHN186" s="2"/>
      <c r="UHO186" s="2"/>
      <c r="UHP186" s="2"/>
      <c r="UHQ186" s="2"/>
      <c r="UHR186" s="2"/>
      <c r="UHS186" s="2"/>
      <c r="UHT186" s="2"/>
      <c r="UHU186" s="2"/>
      <c r="UHV186" s="2"/>
      <c r="UHW186" s="2"/>
      <c r="UHX186" s="2"/>
      <c r="UHY186" s="2"/>
      <c r="UHZ186" s="2"/>
      <c r="UIA186" s="2"/>
      <c r="UIB186" s="2"/>
      <c r="UIC186" s="2"/>
      <c r="UID186" s="2"/>
      <c r="UIE186" s="2"/>
      <c r="UIF186" s="2"/>
      <c r="UIG186" s="2"/>
      <c r="UIH186" s="2"/>
      <c r="UII186" s="2"/>
      <c r="UIJ186" s="2"/>
      <c r="UIK186" s="2"/>
      <c r="UIL186" s="2"/>
      <c r="UIM186" s="2"/>
      <c r="UIN186" s="2"/>
      <c r="UIO186" s="2"/>
      <c r="UIP186" s="2"/>
      <c r="UIQ186" s="2"/>
      <c r="UIR186" s="2"/>
      <c r="UIS186" s="2"/>
      <c r="UIT186" s="2"/>
      <c r="UIU186" s="2"/>
      <c r="UIV186" s="2"/>
      <c r="UIW186" s="2"/>
      <c r="UIX186" s="2"/>
      <c r="UIY186" s="2"/>
      <c r="UIZ186" s="2"/>
      <c r="UJA186" s="2"/>
      <c r="UJB186" s="2"/>
      <c r="UJC186" s="2"/>
      <c r="UJD186" s="2"/>
      <c r="UJE186" s="2"/>
      <c r="UJF186" s="2"/>
      <c r="UJG186" s="2"/>
      <c r="UJH186" s="2"/>
      <c r="UJI186" s="2"/>
      <c r="UJJ186" s="2"/>
      <c r="UJK186" s="2"/>
      <c r="UJL186" s="2"/>
      <c r="UJM186" s="2"/>
      <c r="UJN186" s="2"/>
      <c r="UJO186" s="2"/>
      <c r="UJP186" s="2"/>
      <c r="UJQ186" s="2"/>
      <c r="UJR186" s="2"/>
      <c r="UJS186" s="2"/>
      <c r="UJT186" s="2"/>
      <c r="UJU186" s="2"/>
      <c r="UJV186" s="2"/>
      <c r="UJW186" s="2"/>
      <c r="UJX186" s="2"/>
      <c r="UJY186" s="2"/>
      <c r="UJZ186" s="2"/>
      <c r="UKA186" s="2"/>
      <c r="UKB186" s="2"/>
      <c r="UKC186" s="2"/>
      <c r="UKD186" s="2"/>
      <c r="UKE186" s="2"/>
      <c r="UKF186" s="2"/>
      <c r="UKG186" s="2"/>
      <c r="UKH186" s="2"/>
      <c r="UKI186" s="2"/>
      <c r="UKJ186" s="2"/>
      <c r="UKK186" s="2"/>
      <c r="UKL186" s="2"/>
      <c r="UKM186" s="2"/>
      <c r="UKN186" s="2"/>
      <c r="UKO186" s="2"/>
      <c r="UKP186" s="2"/>
      <c r="UKQ186" s="2"/>
      <c r="UKR186" s="2"/>
      <c r="UKS186" s="2"/>
      <c r="UKT186" s="2"/>
      <c r="UKU186" s="2"/>
      <c r="UKV186" s="2"/>
      <c r="UKW186" s="2"/>
      <c r="UKX186" s="2"/>
      <c r="UKY186" s="2"/>
      <c r="UKZ186" s="2"/>
      <c r="ULA186" s="2"/>
      <c r="ULB186" s="2"/>
      <c r="ULC186" s="2"/>
      <c r="ULD186" s="2"/>
      <c r="ULE186" s="2"/>
      <c r="ULF186" s="2"/>
      <c r="ULG186" s="2"/>
      <c r="ULH186" s="2"/>
      <c r="ULI186" s="2"/>
      <c r="ULJ186" s="2"/>
      <c r="ULK186" s="2"/>
      <c r="ULL186" s="2"/>
      <c r="ULM186" s="2"/>
      <c r="ULN186" s="2"/>
      <c r="ULO186" s="2"/>
      <c r="ULP186" s="2"/>
      <c r="ULQ186" s="2"/>
      <c r="ULR186" s="2"/>
      <c r="ULS186" s="2"/>
      <c r="ULT186" s="2"/>
      <c r="ULU186" s="2"/>
      <c r="ULV186" s="2"/>
      <c r="ULW186" s="2"/>
      <c r="ULX186" s="2"/>
      <c r="ULY186" s="2"/>
      <c r="ULZ186" s="2"/>
      <c r="UMA186" s="2"/>
      <c r="UMB186" s="2"/>
      <c r="UMC186" s="2"/>
      <c r="UMD186" s="2"/>
      <c r="UME186" s="2"/>
      <c r="UMF186" s="2"/>
      <c r="UMG186" s="2"/>
      <c r="UMH186" s="2"/>
      <c r="UMI186" s="2"/>
      <c r="UMJ186" s="2"/>
      <c r="UMK186" s="2"/>
      <c r="UML186" s="2"/>
      <c r="UMM186" s="2"/>
      <c r="UMN186" s="2"/>
      <c r="UMO186" s="2"/>
      <c r="UMP186" s="2"/>
      <c r="UMQ186" s="2"/>
      <c r="UMR186" s="2"/>
      <c r="UMS186" s="2"/>
      <c r="UMT186" s="2"/>
      <c r="UMU186" s="2"/>
      <c r="UMV186" s="2"/>
      <c r="UMW186" s="2"/>
      <c r="UMX186" s="2"/>
      <c r="UMY186" s="2"/>
      <c r="UMZ186" s="2"/>
      <c r="UNA186" s="2"/>
      <c r="UNB186" s="2"/>
      <c r="UNC186" s="2"/>
      <c r="UND186" s="2"/>
      <c r="UNE186" s="2"/>
      <c r="UNF186" s="2"/>
      <c r="UNG186" s="2"/>
      <c r="UNH186" s="2"/>
      <c r="UNI186" s="2"/>
      <c r="UNJ186" s="2"/>
      <c r="UNK186" s="2"/>
      <c r="UNL186" s="2"/>
      <c r="UNM186" s="2"/>
      <c r="UNN186" s="2"/>
      <c r="UNO186" s="2"/>
      <c r="UNP186" s="2"/>
      <c r="UNQ186" s="2"/>
      <c r="UNR186" s="2"/>
      <c r="UNS186" s="2"/>
      <c r="UNT186" s="2"/>
      <c r="UNU186" s="2"/>
      <c r="UNV186" s="2"/>
      <c r="UNW186" s="2"/>
      <c r="UNX186" s="2"/>
      <c r="UNY186" s="2"/>
      <c r="UNZ186" s="2"/>
      <c r="UOA186" s="2"/>
      <c r="UOB186" s="2"/>
      <c r="UOC186" s="2"/>
      <c r="UOD186" s="2"/>
      <c r="UOE186" s="2"/>
      <c r="UOF186" s="2"/>
      <c r="UOG186" s="2"/>
      <c r="UOH186" s="2"/>
      <c r="UOI186" s="2"/>
      <c r="UOJ186" s="2"/>
      <c r="UOK186" s="2"/>
      <c r="UOL186" s="2"/>
      <c r="UOM186" s="2"/>
      <c r="UON186" s="2"/>
      <c r="UOO186" s="2"/>
      <c r="UOP186" s="2"/>
      <c r="UOQ186" s="2"/>
      <c r="UOR186" s="2"/>
      <c r="UOS186" s="2"/>
      <c r="UOT186" s="2"/>
      <c r="UOU186" s="2"/>
      <c r="UOV186" s="2"/>
      <c r="UOW186" s="2"/>
      <c r="UOX186" s="2"/>
      <c r="UOY186" s="2"/>
      <c r="UOZ186" s="2"/>
      <c r="UPA186" s="2"/>
      <c r="UPB186" s="2"/>
      <c r="UPC186" s="2"/>
      <c r="UPD186" s="2"/>
      <c r="UPE186" s="2"/>
      <c r="UPF186" s="2"/>
      <c r="UPG186" s="2"/>
      <c r="UPH186" s="2"/>
      <c r="UPI186" s="2"/>
      <c r="UPJ186" s="2"/>
      <c r="UPK186" s="2"/>
      <c r="UPL186" s="2"/>
      <c r="UPM186" s="2"/>
      <c r="UPN186" s="2"/>
      <c r="UPO186" s="2"/>
      <c r="UPP186" s="2"/>
      <c r="UPQ186" s="2"/>
      <c r="UPR186" s="2"/>
      <c r="UPS186" s="2"/>
      <c r="UPT186" s="2"/>
      <c r="UPU186" s="2"/>
      <c r="UPV186" s="2"/>
      <c r="UPW186" s="2"/>
      <c r="UPX186" s="2"/>
      <c r="UPY186" s="2"/>
      <c r="UPZ186" s="2"/>
      <c r="UQA186" s="2"/>
      <c r="UQB186" s="2"/>
      <c r="UQC186" s="2"/>
      <c r="UQD186" s="2"/>
      <c r="UQE186" s="2"/>
      <c r="UQF186" s="2"/>
      <c r="UQG186" s="2"/>
      <c r="UQH186" s="2"/>
      <c r="UQI186" s="2"/>
      <c r="UQJ186" s="2"/>
      <c r="UQK186" s="2"/>
      <c r="UQL186" s="2"/>
      <c r="UQM186" s="2"/>
      <c r="UQN186" s="2"/>
      <c r="UQO186" s="2"/>
      <c r="UQP186" s="2"/>
      <c r="UQQ186" s="2"/>
      <c r="UQR186" s="2"/>
      <c r="UQS186" s="2"/>
      <c r="UQT186" s="2"/>
      <c r="UQU186" s="2"/>
      <c r="UQV186" s="2"/>
      <c r="UQW186" s="2"/>
      <c r="UQX186" s="2"/>
      <c r="UQY186" s="2"/>
      <c r="UQZ186" s="2"/>
      <c r="URA186" s="2"/>
      <c r="URB186" s="2"/>
      <c r="URC186" s="2"/>
      <c r="URD186" s="2"/>
      <c r="URE186" s="2"/>
      <c r="URF186" s="2"/>
      <c r="URG186" s="2"/>
      <c r="URH186" s="2"/>
      <c r="URI186" s="2"/>
      <c r="URJ186" s="2"/>
      <c r="URK186" s="2"/>
      <c r="URL186" s="2"/>
      <c r="URM186" s="2"/>
      <c r="URN186" s="2"/>
      <c r="URO186" s="2"/>
      <c r="URP186" s="2"/>
      <c r="URQ186" s="2"/>
      <c r="URR186" s="2"/>
      <c r="URS186" s="2"/>
      <c r="URT186" s="2"/>
      <c r="URU186" s="2"/>
      <c r="URV186" s="2"/>
      <c r="URW186" s="2"/>
      <c r="URX186" s="2"/>
      <c r="URY186" s="2"/>
      <c r="URZ186" s="2"/>
      <c r="USA186" s="2"/>
      <c r="USB186" s="2"/>
      <c r="USC186" s="2"/>
      <c r="USD186" s="2"/>
      <c r="USE186" s="2"/>
      <c r="USF186" s="2"/>
      <c r="USG186" s="2"/>
      <c r="USH186" s="2"/>
      <c r="USI186" s="2"/>
      <c r="USJ186" s="2"/>
      <c r="USK186" s="2"/>
      <c r="USL186" s="2"/>
      <c r="USM186" s="2"/>
      <c r="USN186" s="2"/>
      <c r="USO186" s="2"/>
      <c r="USP186" s="2"/>
      <c r="USQ186" s="2"/>
      <c r="USR186" s="2"/>
      <c r="USS186" s="2"/>
      <c r="UST186" s="2"/>
      <c r="USU186" s="2"/>
      <c r="USV186" s="2"/>
      <c r="USW186" s="2"/>
      <c r="USX186" s="2"/>
      <c r="USY186" s="2"/>
      <c r="USZ186" s="2"/>
      <c r="UTA186" s="2"/>
      <c r="UTB186" s="2"/>
      <c r="UTC186" s="2"/>
      <c r="UTD186" s="2"/>
      <c r="UTE186" s="2"/>
      <c r="UTF186" s="2"/>
      <c r="UTG186" s="2"/>
      <c r="UTH186" s="2"/>
      <c r="UTI186" s="2"/>
      <c r="UTJ186" s="2"/>
      <c r="UTK186" s="2"/>
      <c r="UTL186" s="2"/>
      <c r="UTM186" s="2"/>
      <c r="UTN186" s="2"/>
      <c r="UTO186" s="2"/>
      <c r="UTP186" s="2"/>
      <c r="UTQ186" s="2"/>
      <c r="UTR186" s="2"/>
      <c r="UTS186" s="2"/>
      <c r="UTT186" s="2"/>
      <c r="UTU186" s="2"/>
      <c r="UTV186" s="2"/>
      <c r="UTW186" s="2"/>
      <c r="UTX186" s="2"/>
      <c r="UTY186" s="2"/>
      <c r="UTZ186" s="2"/>
      <c r="UUA186" s="2"/>
      <c r="UUB186" s="2"/>
      <c r="UUC186" s="2"/>
      <c r="UUD186" s="2"/>
      <c r="UUE186" s="2"/>
      <c r="UUF186" s="2"/>
      <c r="UUG186" s="2"/>
      <c r="UUH186" s="2"/>
      <c r="UUI186" s="2"/>
      <c r="UUJ186" s="2"/>
      <c r="UUK186" s="2"/>
      <c r="UUL186" s="2"/>
      <c r="UUM186" s="2"/>
      <c r="UUN186" s="2"/>
      <c r="UUO186" s="2"/>
      <c r="UUP186" s="2"/>
      <c r="UUQ186" s="2"/>
      <c r="UUR186" s="2"/>
      <c r="UUS186" s="2"/>
      <c r="UUT186" s="2"/>
      <c r="UUU186" s="2"/>
      <c r="UUV186" s="2"/>
      <c r="UUW186" s="2"/>
      <c r="UUX186" s="2"/>
      <c r="UUY186" s="2"/>
      <c r="UUZ186" s="2"/>
      <c r="UVA186" s="2"/>
      <c r="UVB186" s="2"/>
      <c r="UVC186" s="2"/>
      <c r="UVD186" s="2"/>
      <c r="UVE186" s="2"/>
      <c r="UVF186" s="2"/>
      <c r="UVG186" s="2"/>
      <c r="UVH186" s="2"/>
      <c r="UVI186" s="2"/>
      <c r="UVJ186" s="2"/>
      <c r="UVK186" s="2"/>
      <c r="UVL186" s="2"/>
      <c r="UVM186" s="2"/>
      <c r="UVN186" s="2"/>
      <c r="UVO186" s="2"/>
      <c r="UVP186" s="2"/>
      <c r="UVQ186" s="2"/>
      <c r="UVR186" s="2"/>
      <c r="UVS186" s="2"/>
      <c r="UVT186" s="2"/>
      <c r="UVU186" s="2"/>
      <c r="UVV186" s="2"/>
      <c r="UVW186" s="2"/>
      <c r="UVX186" s="2"/>
      <c r="UVY186" s="2"/>
      <c r="UVZ186" s="2"/>
      <c r="UWA186" s="2"/>
      <c r="UWB186" s="2"/>
      <c r="UWC186" s="2"/>
      <c r="UWD186" s="2"/>
      <c r="UWE186" s="2"/>
      <c r="UWF186" s="2"/>
      <c r="UWG186" s="2"/>
      <c r="UWH186" s="2"/>
      <c r="UWI186" s="2"/>
      <c r="UWJ186" s="2"/>
      <c r="UWK186" s="2"/>
      <c r="UWL186" s="2"/>
      <c r="UWM186" s="2"/>
      <c r="UWN186" s="2"/>
      <c r="UWO186" s="2"/>
      <c r="UWP186" s="2"/>
      <c r="UWQ186" s="2"/>
      <c r="UWR186" s="2"/>
      <c r="UWS186" s="2"/>
      <c r="UWT186" s="2"/>
      <c r="UWU186" s="2"/>
      <c r="UWV186" s="2"/>
      <c r="UWW186" s="2"/>
      <c r="UWX186" s="2"/>
      <c r="UWY186" s="2"/>
      <c r="UWZ186" s="2"/>
      <c r="UXA186" s="2"/>
      <c r="UXB186" s="2"/>
      <c r="UXC186" s="2"/>
      <c r="UXD186" s="2"/>
      <c r="UXE186" s="2"/>
      <c r="UXF186" s="2"/>
      <c r="UXG186" s="2"/>
      <c r="UXH186" s="2"/>
      <c r="UXI186" s="2"/>
      <c r="UXJ186" s="2"/>
      <c r="UXK186" s="2"/>
      <c r="UXL186" s="2"/>
      <c r="UXM186" s="2"/>
      <c r="UXN186" s="2"/>
      <c r="UXO186" s="2"/>
      <c r="UXP186" s="2"/>
      <c r="UXQ186" s="2"/>
      <c r="UXR186" s="2"/>
      <c r="UXS186" s="2"/>
      <c r="UXT186" s="2"/>
      <c r="UXU186" s="2"/>
      <c r="UXV186" s="2"/>
      <c r="UXW186" s="2"/>
      <c r="UXX186" s="2"/>
      <c r="UXY186" s="2"/>
      <c r="UXZ186" s="2"/>
      <c r="UYA186" s="2"/>
      <c r="UYB186" s="2"/>
      <c r="UYC186" s="2"/>
      <c r="UYD186" s="2"/>
      <c r="UYE186" s="2"/>
      <c r="UYF186" s="2"/>
      <c r="UYG186" s="2"/>
      <c r="UYH186" s="2"/>
      <c r="UYI186" s="2"/>
      <c r="UYJ186" s="2"/>
      <c r="UYK186" s="2"/>
      <c r="UYL186" s="2"/>
      <c r="UYM186" s="2"/>
      <c r="UYN186" s="2"/>
      <c r="UYO186" s="2"/>
      <c r="UYP186" s="2"/>
      <c r="UYQ186" s="2"/>
      <c r="UYR186" s="2"/>
      <c r="UYS186" s="2"/>
      <c r="UYT186" s="2"/>
      <c r="UYU186" s="2"/>
      <c r="UYV186" s="2"/>
      <c r="UYW186" s="2"/>
      <c r="UYX186" s="2"/>
      <c r="UYY186" s="2"/>
      <c r="UYZ186" s="2"/>
      <c r="UZA186" s="2"/>
      <c r="UZB186" s="2"/>
      <c r="UZC186" s="2"/>
      <c r="UZD186" s="2"/>
      <c r="UZE186" s="2"/>
      <c r="UZF186" s="2"/>
      <c r="UZG186" s="2"/>
      <c r="UZH186" s="2"/>
      <c r="UZI186" s="2"/>
      <c r="UZJ186" s="2"/>
      <c r="UZK186" s="2"/>
      <c r="UZL186" s="2"/>
      <c r="UZM186" s="2"/>
      <c r="UZN186" s="2"/>
      <c r="UZO186" s="2"/>
      <c r="UZP186" s="2"/>
      <c r="UZQ186" s="2"/>
      <c r="UZR186" s="2"/>
      <c r="UZS186" s="2"/>
      <c r="UZT186" s="2"/>
      <c r="UZU186" s="2"/>
      <c r="UZV186" s="2"/>
      <c r="UZW186" s="2"/>
      <c r="UZX186" s="2"/>
      <c r="UZY186" s="2"/>
      <c r="UZZ186" s="2"/>
      <c r="VAA186" s="2"/>
      <c r="VAB186" s="2"/>
      <c r="VAC186" s="2"/>
      <c r="VAD186" s="2"/>
      <c r="VAE186" s="2"/>
      <c r="VAF186" s="2"/>
      <c r="VAG186" s="2"/>
      <c r="VAH186" s="2"/>
      <c r="VAI186" s="2"/>
      <c r="VAJ186" s="2"/>
      <c r="VAK186" s="2"/>
      <c r="VAL186" s="2"/>
      <c r="VAM186" s="2"/>
      <c r="VAN186" s="2"/>
      <c r="VAO186" s="2"/>
      <c r="VAP186" s="2"/>
      <c r="VAQ186" s="2"/>
      <c r="VAR186" s="2"/>
      <c r="VAS186" s="2"/>
      <c r="VAT186" s="2"/>
      <c r="VAU186" s="2"/>
      <c r="VAV186" s="2"/>
      <c r="VAW186" s="2"/>
      <c r="VAX186" s="2"/>
      <c r="VAY186" s="2"/>
      <c r="VAZ186" s="2"/>
      <c r="VBA186" s="2"/>
      <c r="VBB186" s="2"/>
      <c r="VBC186" s="2"/>
      <c r="VBD186" s="2"/>
      <c r="VBE186" s="2"/>
      <c r="VBF186" s="2"/>
      <c r="VBG186" s="2"/>
      <c r="VBH186" s="2"/>
      <c r="VBI186" s="2"/>
      <c r="VBJ186" s="2"/>
      <c r="VBK186" s="2"/>
      <c r="VBL186" s="2"/>
      <c r="VBM186" s="2"/>
      <c r="VBN186" s="2"/>
      <c r="VBO186" s="2"/>
      <c r="VBP186" s="2"/>
      <c r="VBQ186" s="2"/>
      <c r="VBR186" s="2"/>
      <c r="VBS186" s="2"/>
      <c r="VBT186" s="2"/>
      <c r="VBU186" s="2"/>
      <c r="VBV186" s="2"/>
      <c r="VBW186" s="2"/>
      <c r="VBX186" s="2"/>
      <c r="VBY186" s="2"/>
      <c r="VBZ186" s="2"/>
      <c r="VCA186" s="2"/>
      <c r="VCB186" s="2"/>
      <c r="VCC186" s="2"/>
      <c r="VCD186" s="2"/>
      <c r="VCE186" s="2"/>
      <c r="VCF186" s="2"/>
      <c r="VCG186" s="2"/>
      <c r="VCH186" s="2"/>
      <c r="VCI186" s="2"/>
      <c r="VCJ186" s="2"/>
      <c r="VCK186" s="2"/>
      <c r="VCL186" s="2"/>
      <c r="VCM186" s="2"/>
      <c r="VCN186" s="2"/>
      <c r="VCO186" s="2"/>
      <c r="VCP186" s="2"/>
      <c r="VCQ186" s="2"/>
      <c r="VCR186" s="2"/>
      <c r="VCS186" s="2"/>
      <c r="VCT186" s="2"/>
      <c r="VCU186" s="2"/>
      <c r="VCV186" s="2"/>
      <c r="VCW186" s="2"/>
      <c r="VCX186" s="2"/>
      <c r="VCY186" s="2"/>
      <c r="VCZ186" s="2"/>
      <c r="VDA186" s="2"/>
      <c r="VDB186" s="2"/>
      <c r="VDC186" s="2"/>
      <c r="VDD186" s="2"/>
      <c r="VDE186" s="2"/>
      <c r="VDF186" s="2"/>
      <c r="VDG186" s="2"/>
      <c r="VDH186" s="2"/>
      <c r="VDI186" s="2"/>
      <c r="VDJ186" s="2"/>
      <c r="VDK186" s="2"/>
      <c r="VDL186" s="2"/>
      <c r="VDM186" s="2"/>
      <c r="VDN186" s="2"/>
      <c r="VDO186" s="2"/>
      <c r="VDP186" s="2"/>
      <c r="VDQ186" s="2"/>
      <c r="VDR186" s="2"/>
      <c r="VDS186" s="2"/>
      <c r="VDT186" s="2"/>
      <c r="VDU186" s="2"/>
      <c r="VDV186" s="2"/>
      <c r="VDW186" s="2"/>
      <c r="VDX186" s="2"/>
      <c r="VDY186" s="2"/>
      <c r="VDZ186" s="2"/>
      <c r="VEA186" s="2"/>
      <c r="VEB186" s="2"/>
      <c r="VEC186" s="2"/>
      <c r="VED186" s="2"/>
      <c r="VEE186" s="2"/>
      <c r="VEF186" s="2"/>
      <c r="VEG186" s="2"/>
      <c r="VEH186" s="2"/>
      <c r="VEI186" s="2"/>
      <c r="VEJ186" s="2"/>
      <c r="VEK186" s="2"/>
      <c r="VEL186" s="2"/>
      <c r="VEM186" s="2"/>
      <c r="VEN186" s="2"/>
      <c r="VEO186" s="2"/>
      <c r="VEP186" s="2"/>
      <c r="VEQ186" s="2"/>
      <c r="VER186" s="2"/>
      <c r="VES186" s="2"/>
      <c r="VET186" s="2"/>
      <c r="VEU186" s="2"/>
      <c r="VEV186" s="2"/>
      <c r="VEW186" s="2"/>
      <c r="VEX186" s="2"/>
      <c r="VEY186" s="2"/>
      <c r="VEZ186" s="2"/>
      <c r="VFA186" s="2"/>
      <c r="VFB186" s="2"/>
      <c r="VFC186" s="2"/>
      <c r="VFD186" s="2"/>
      <c r="VFE186" s="2"/>
      <c r="VFF186" s="2"/>
      <c r="VFG186" s="2"/>
      <c r="VFH186" s="2"/>
      <c r="VFI186" s="2"/>
      <c r="VFJ186" s="2"/>
      <c r="VFK186" s="2"/>
      <c r="VFL186" s="2"/>
      <c r="VFM186" s="2"/>
      <c r="VFN186" s="2"/>
      <c r="VFO186" s="2"/>
      <c r="VFP186" s="2"/>
      <c r="VFQ186" s="2"/>
      <c r="VFR186" s="2"/>
      <c r="VFS186" s="2"/>
      <c r="VFT186" s="2"/>
      <c r="VFU186" s="2"/>
      <c r="VFV186" s="2"/>
      <c r="VFW186" s="2"/>
      <c r="VFX186" s="2"/>
      <c r="VFY186" s="2"/>
      <c r="VFZ186" s="2"/>
      <c r="VGA186" s="2"/>
      <c r="VGB186" s="2"/>
      <c r="VGC186" s="2"/>
      <c r="VGD186" s="2"/>
      <c r="VGE186" s="2"/>
      <c r="VGF186" s="2"/>
      <c r="VGG186" s="2"/>
      <c r="VGH186" s="2"/>
      <c r="VGI186" s="2"/>
      <c r="VGJ186" s="2"/>
      <c r="VGK186" s="2"/>
      <c r="VGL186" s="2"/>
      <c r="VGM186" s="2"/>
      <c r="VGN186" s="2"/>
      <c r="VGO186" s="2"/>
      <c r="VGP186" s="2"/>
      <c r="VGQ186" s="2"/>
      <c r="VGR186" s="2"/>
      <c r="VGS186" s="2"/>
      <c r="VGT186" s="2"/>
      <c r="VGU186" s="2"/>
      <c r="VGV186" s="2"/>
      <c r="VGW186" s="2"/>
      <c r="VGX186" s="2"/>
      <c r="VGY186" s="2"/>
      <c r="VGZ186" s="2"/>
      <c r="VHA186" s="2"/>
      <c r="VHB186" s="2"/>
      <c r="VHC186" s="2"/>
      <c r="VHD186" s="2"/>
      <c r="VHE186" s="2"/>
      <c r="VHF186" s="2"/>
      <c r="VHG186" s="2"/>
      <c r="VHH186" s="2"/>
      <c r="VHI186" s="2"/>
      <c r="VHJ186" s="2"/>
      <c r="VHK186" s="2"/>
      <c r="VHL186" s="2"/>
      <c r="VHM186" s="2"/>
      <c r="VHN186" s="2"/>
      <c r="VHO186" s="2"/>
      <c r="VHP186" s="2"/>
      <c r="VHQ186" s="2"/>
      <c r="VHR186" s="2"/>
      <c r="VHS186" s="2"/>
      <c r="VHT186" s="2"/>
      <c r="VHU186" s="2"/>
      <c r="VHV186" s="2"/>
      <c r="VHW186" s="2"/>
      <c r="VHX186" s="2"/>
      <c r="VHY186" s="2"/>
      <c r="VHZ186" s="2"/>
      <c r="VIA186" s="2"/>
      <c r="VIB186" s="2"/>
      <c r="VIC186" s="2"/>
      <c r="VID186" s="2"/>
      <c r="VIE186" s="2"/>
      <c r="VIF186" s="2"/>
      <c r="VIG186" s="2"/>
      <c r="VIH186" s="2"/>
      <c r="VII186" s="2"/>
      <c r="VIJ186" s="2"/>
      <c r="VIK186" s="2"/>
      <c r="VIL186" s="2"/>
      <c r="VIM186" s="2"/>
      <c r="VIN186" s="2"/>
      <c r="VIO186" s="2"/>
      <c r="VIP186" s="2"/>
      <c r="VIQ186" s="2"/>
      <c r="VIR186" s="2"/>
      <c r="VIS186" s="2"/>
      <c r="VIT186" s="2"/>
      <c r="VIU186" s="2"/>
      <c r="VIV186" s="2"/>
      <c r="VIW186" s="2"/>
      <c r="VIX186" s="2"/>
      <c r="VIY186" s="2"/>
      <c r="VIZ186" s="2"/>
      <c r="VJA186" s="2"/>
      <c r="VJB186" s="2"/>
      <c r="VJC186" s="2"/>
      <c r="VJD186" s="2"/>
      <c r="VJE186" s="2"/>
      <c r="VJF186" s="2"/>
      <c r="VJG186" s="2"/>
      <c r="VJH186" s="2"/>
      <c r="VJI186" s="2"/>
      <c r="VJJ186" s="2"/>
      <c r="VJK186" s="2"/>
      <c r="VJL186" s="2"/>
      <c r="VJM186" s="2"/>
      <c r="VJN186" s="2"/>
      <c r="VJO186" s="2"/>
      <c r="VJP186" s="2"/>
      <c r="VJQ186" s="2"/>
      <c r="VJR186" s="2"/>
      <c r="VJS186" s="2"/>
      <c r="VJT186" s="2"/>
      <c r="VJU186" s="2"/>
      <c r="VJV186" s="2"/>
      <c r="VJW186" s="2"/>
      <c r="VJX186" s="2"/>
      <c r="VJY186" s="2"/>
      <c r="VJZ186" s="2"/>
      <c r="VKA186" s="2"/>
      <c r="VKB186" s="2"/>
      <c r="VKC186" s="2"/>
      <c r="VKD186" s="2"/>
      <c r="VKE186" s="2"/>
      <c r="VKF186" s="2"/>
      <c r="VKG186" s="2"/>
      <c r="VKH186" s="2"/>
      <c r="VKI186" s="2"/>
      <c r="VKJ186" s="2"/>
      <c r="VKK186" s="2"/>
      <c r="VKL186" s="2"/>
      <c r="VKM186" s="2"/>
      <c r="VKN186" s="2"/>
      <c r="VKO186" s="2"/>
      <c r="VKP186" s="2"/>
      <c r="VKQ186" s="2"/>
      <c r="VKR186" s="2"/>
      <c r="VKS186" s="2"/>
      <c r="VKT186" s="2"/>
      <c r="VKU186" s="2"/>
      <c r="VKV186" s="2"/>
      <c r="VKW186" s="2"/>
      <c r="VKX186" s="2"/>
      <c r="VKY186" s="2"/>
      <c r="VKZ186" s="2"/>
      <c r="VLA186" s="2"/>
      <c r="VLB186" s="2"/>
      <c r="VLC186" s="2"/>
      <c r="VLD186" s="2"/>
      <c r="VLE186" s="2"/>
      <c r="VLF186" s="2"/>
      <c r="VLG186" s="2"/>
      <c r="VLH186" s="2"/>
      <c r="VLI186" s="2"/>
      <c r="VLJ186" s="2"/>
      <c r="VLK186" s="2"/>
      <c r="VLL186" s="2"/>
      <c r="VLM186" s="2"/>
      <c r="VLN186" s="2"/>
      <c r="VLO186" s="2"/>
      <c r="VLP186" s="2"/>
      <c r="VLQ186" s="2"/>
      <c r="VLR186" s="2"/>
      <c r="VLS186" s="2"/>
      <c r="VLT186" s="2"/>
      <c r="VLU186" s="2"/>
      <c r="VLV186" s="2"/>
      <c r="VLW186" s="2"/>
      <c r="VLX186" s="2"/>
      <c r="VLY186" s="2"/>
      <c r="VLZ186" s="2"/>
      <c r="VMA186" s="2"/>
      <c r="VMB186" s="2"/>
      <c r="VMC186" s="2"/>
      <c r="VMD186" s="2"/>
      <c r="VME186" s="2"/>
      <c r="VMF186" s="2"/>
      <c r="VMG186" s="2"/>
      <c r="VMH186" s="2"/>
      <c r="VMI186" s="2"/>
      <c r="VMJ186" s="2"/>
      <c r="VMK186" s="2"/>
      <c r="VML186" s="2"/>
      <c r="VMM186" s="2"/>
      <c r="VMN186" s="2"/>
      <c r="VMO186" s="2"/>
      <c r="VMP186" s="2"/>
      <c r="VMQ186" s="2"/>
      <c r="VMR186" s="2"/>
      <c r="VMS186" s="2"/>
      <c r="VMT186" s="2"/>
      <c r="VMU186" s="2"/>
      <c r="VMV186" s="2"/>
      <c r="VMW186" s="2"/>
      <c r="VMX186" s="2"/>
      <c r="VMY186" s="2"/>
      <c r="VMZ186" s="2"/>
      <c r="VNA186" s="2"/>
      <c r="VNB186" s="2"/>
      <c r="VNC186" s="2"/>
      <c r="VND186" s="2"/>
      <c r="VNE186" s="2"/>
      <c r="VNF186" s="2"/>
      <c r="VNG186" s="2"/>
      <c r="VNH186" s="2"/>
      <c r="VNI186" s="2"/>
      <c r="VNJ186" s="2"/>
      <c r="VNK186" s="2"/>
      <c r="VNL186" s="2"/>
      <c r="VNM186" s="2"/>
      <c r="VNN186" s="2"/>
      <c r="VNO186" s="2"/>
      <c r="VNP186" s="2"/>
      <c r="VNQ186" s="2"/>
      <c r="VNR186" s="2"/>
      <c r="VNS186" s="2"/>
      <c r="VNT186" s="2"/>
      <c r="VNU186" s="2"/>
      <c r="VNV186" s="2"/>
      <c r="VNW186" s="2"/>
      <c r="VNX186" s="2"/>
      <c r="VNY186" s="2"/>
      <c r="VNZ186" s="2"/>
      <c r="VOA186" s="2"/>
      <c r="VOB186" s="2"/>
      <c r="VOC186" s="2"/>
      <c r="VOD186" s="2"/>
      <c r="VOE186" s="2"/>
      <c r="VOF186" s="2"/>
      <c r="VOG186" s="2"/>
      <c r="VOH186" s="2"/>
      <c r="VOI186" s="2"/>
      <c r="VOJ186" s="2"/>
      <c r="VOK186" s="2"/>
      <c r="VOL186" s="2"/>
      <c r="VOM186" s="2"/>
      <c r="VON186" s="2"/>
      <c r="VOO186" s="2"/>
      <c r="VOP186" s="2"/>
      <c r="VOQ186" s="2"/>
      <c r="VOR186" s="2"/>
      <c r="VOS186" s="2"/>
      <c r="VOT186" s="2"/>
      <c r="VOU186" s="2"/>
      <c r="VOV186" s="2"/>
      <c r="VOW186" s="2"/>
      <c r="VOX186" s="2"/>
      <c r="VOY186" s="2"/>
      <c r="VOZ186" s="2"/>
      <c r="VPA186" s="2"/>
      <c r="VPB186" s="2"/>
      <c r="VPC186" s="2"/>
      <c r="VPD186" s="2"/>
      <c r="VPE186" s="2"/>
      <c r="VPF186" s="2"/>
      <c r="VPG186" s="2"/>
      <c r="VPH186" s="2"/>
      <c r="VPI186" s="2"/>
      <c r="VPJ186" s="2"/>
      <c r="VPK186" s="2"/>
      <c r="VPL186" s="2"/>
      <c r="VPM186" s="2"/>
      <c r="VPN186" s="2"/>
      <c r="VPO186" s="2"/>
      <c r="VPP186" s="2"/>
      <c r="VPQ186" s="2"/>
      <c r="VPR186" s="2"/>
      <c r="VPS186" s="2"/>
      <c r="VPT186" s="2"/>
      <c r="VPU186" s="2"/>
      <c r="VPV186" s="2"/>
      <c r="VPW186" s="2"/>
      <c r="VPX186" s="2"/>
      <c r="VPY186" s="2"/>
      <c r="VPZ186" s="2"/>
      <c r="VQA186" s="2"/>
      <c r="VQB186" s="2"/>
      <c r="VQC186" s="2"/>
      <c r="VQD186" s="2"/>
      <c r="VQE186" s="2"/>
      <c r="VQF186" s="2"/>
      <c r="VQG186" s="2"/>
      <c r="VQH186" s="2"/>
      <c r="VQI186" s="2"/>
      <c r="VQJ186" s="2"/>
      <c r="VQK186" s="2"/>
      <c r="VQL186" s="2"/>
      <c r="VQM186" s="2"/>
      <c r="VQN186" s="2"/>
      <c r="VQO186" s="2"/>
      <c r="VQP186" s="2"/>
      <c r="VQQ186" s="2"/>
      <c r="VQR186" s="2"/>
      <c r="VQS186" s="2"/>
      <c r="VQT186" s="2"/>
      <c r="VQU186" s="2"/>
      <c r="VQV186" s="2"/>
      <c r="VQW186" s="2"/>
      <c r="VQX186" s="2"/>
      <c r="VQY186" s="2"/>
      <c r="VQZ186" s="2"/>
      <c r="VRA186" s="2"/>
      <c r="VRB186" s="2"/>
      <c r="VRC186" s="2"/>
      <c r="VRD186" s="2"/>
      <c r="VRE186" s="2"/>
      <c r="VRF186" s="2"/>
      <c r="VRG186" s="2"/>
      <c r="VRH186" s="2"/>
      <c r="VRI186" s="2"/>
      <c r="VRJ186" s="2"/>
      <c r="VRK186" s="2"/>
      <c r="VRL186" s="2"/>
      <c r="VRM186" s="2"/>
      <c r="VRN186" s="2"/>
      <c r="VRO186" s="2"/>
      <c r="VRP186" s="2"/>
      <c r="VRQ186" s="2"/>
      <c r="VRR186" s="2"/>
      <c r="VRS186" s="2"/>
      <c r="VRT186" s="2"/>
      <c r="VRU186" s="2"/>
      <c r="VRV186" s="2"/>
      <c r="VRW186" s="2"/>
      <c r="VRX186" s="2"/>
      <c r="VRY186" s="2"/>
      <c r="VRZ186" s="2"/>
      <c r="VSA186" s="2"/>
      <c r="VSB186" s="2"/>
      <c r="VSC186" s="2"/>
      <c r="VSD186" s="2"/>
      <c r="VSE186" s="2"/>
      <c r="VSF186" s="2"/>
      <c r="VSG186" s="2"/>
      <c r="VSH186" s="2"/>
      <c r="VSI186" s="2"/>
      <c r="VSJ186" s="2"/>
      <c r="VSK186" s="2"/>
      <c r="VSL186" s="2"/>
      <c r="VSM186" s="2"/>
      <c r="VSN186" s="2"/>
      <c r="VSO186" s="2"/>
      <c r="VSP186" s="2"/>
      <c r="VSQ186" s="2"/>
      <c r="VSR186" s="2"/>
      <c r="VSS186" s="2"/>
      <c r="VST186" s="2"/>
      <c r="VSU186" s="2"/>
      <c r="VSV186" s="2"/>
      <c r="VSW186" s="2"/>
      <c r="VSX186" s="2"/>
      <c r="VSY186" s="2"/>
      <c r="VSZ186" s="2"/>
      <c r="VTA186" s="2"/>
      <c r="VTB186" s="2"/>
      <c r="VTC186" s="2"/>
      <c r="VTD186" s="2"/>
      <c r="VTE186" s="2"/>
      <c r="VTF186" s="2"/>
      <c r="VTG186" s="2"/>
      <c r="VTH186" s="2"/>
      <c r="VTI186" s="2"/>
      <c r="VTJ186" s="2"/>
      <c r="VTK186" s="2"/>
      <c r="VTL186" s="2"/>
      <c r="VTM186" s="2"/>
      <c r="VTN186" s="2"/>
      <c r="VTO186" s="2"/>
      <c r="VTP186" s="2"/>
      <c r="VTQ186" s="2"/>
      <c r="VTR186" s="2"/>
      <c r="VTS186" s="2"/>
      <c r="VTT186" s="2"/>
      <c r="VTU186" s="2"/>
      <c r="VTV186" s="2"/>
      <c r="VTW186" s="2"/>
      <c r="VTX186" s="2"/>
      <c r="VTY186" s="2"/>
      <c r="VTZ186" s="2"/>
      <c r="VUA186" s="2"/>
      <c r="VUB186" s="2"/>
      <c r="VUC186" s="2"/>
      <c r="VUD186" s="2"/>
      <c r="VUE186" s="2"/>
      <c r="VUF186" s="2"/>
      <c r="VUG186" s="2"/>
      <c r="VUH186" s="2"/>
      <c r="VUI186" s="2"/>
      <c r="VUJ186" s="2"/>
      <c r="VUK186" s="2"/>
      <c r="VUL186" s="2"/>
      <c r="VUM186" s="2"/>
      <c r="VUN186" s="2"/>
      <c r="VUO186" s="2"/>
      <c r="VUP186" s="2"/>
      <c r="VUQ186" s="2"/>
      <c r="VUR186" s="2"/>
      <c r="VUS186" s="2"/>
      <c r="VUT186" s="2"/>
      <c r="VUU186" s="2"/>
      <c r="VUV186" s="2"/>
      <c r="VUW186" s="2"/>
      <c r="VUX186" s="2"/>
      <c r="VUY186" s="2"/>
      <c r="VUZ186" s="2"/>
      <c r="VVA186" s="2"/>
      <c r="VVB186" s="2"/>
      <c r="VVC186" s="2"/>
      <c r="VVD186" s="2"/>
      <c r="VVE186" s="2"/>
      <c r="VVF186" s="2"/>
      <c r="VVG186" s="2"/>
      <c r="VVH186" s="2"/>
      <c r="VVI186" s="2"/>
      <c r="VVJ186" s="2"/>
      <c r="VVK186" s="2"/>
      <c r="VVL186" s="2"/>
      <c r="VVM186" s="2"/>
      <c r="VVN186" s="2"/>
      <c r="VVO186" s="2"/>
      <c r="VVP186" s="2"/>
      <c r="VVQ186" s="2"/>
      <c r="VVR186" s="2"/>
      <c r="VVS186" s="2"/>
      <c r="VVT186" s="2"/>
      <c r="VVU186" s="2"/>
      <c r="VVV186" s="2"/>
      <c r="VVW186" s="2"/>
      <c r="VVX186" s="2"/>
      <c r="VVY186" s="2"/>
      <c r="VVZ186" s="2"/>
      <c r="VWA186" s="2"/>
      <c r="VWB186" s="2"/>
      <c r="VWC186" s="2"/>
      <c r="VWD186" s="2"/>
      <c r="VWE186" s="2"/>
      <c r="VWF186" s="2"/>
      <c r="VWG186" s="2"/>
      <c r="VWH186" s="2"/>
      <c r="VWI186" s="2"/>
      <c r="VWJ186" s="2"/>
      <c r="VWK186" s="2"/>
      <c r="VWL186" s="2"/>
      <c r="VWM186" s="2"/>
      <c r="VWN186" s="2"/>
      <c r="VWO186" s="2"/>
      <c r="VWP186" s="2"/>
      <c r="VWQ186" s="2"/>
      <c r="VWR186" s="2"/>
      <c r="VWS186" s="2"/>
      <c r="VWT186" s="2"/>
      <c r="VWU186" s="2"/>
      <c r="VWV186" s="2"/>
      <c r="VWW186" s="2"/>
      <c r="VWX186" s="2"/>
      <c r="VWY186" s="2"/>
      <c r="VWZ186" s="2"/>
      <c r="VXA186" s="2"/>
      <c r="VXB186" s="2"/>
      <c r="VXC186" s="2"/>
      <c r="VXD186" s="2"/>
      <c r="VXE186" s="2"/>
      <c r="VXF186" s="2"/>
      <c r="VXG186" s="2"/>
      <c r="VXH186" s="2"/>
      <c r="VXI186" s="2"/>
      <c r="VXJ186" s="2"/>
      <c r="VXK186" s="2"/>
      <c r="VXL186" s="2"/>
      <c r="VXM186" s="2"/>
      <c r="VXN186" s="2"/>
      <c r="VXO186" s="2"/>
      <c r="VXP186" s="2"/>
      <c r="VXQ186" s="2"/>
      <c r="VXR186" s="2"/>
      <c r="VXS186" s="2"/>
      <c r="VXT186" s="2"/>
      <c r="VXU186" s="2"/>
      <c r="VXV186" s="2"/>
      <c r="VXW186" s="2"/>
      <c r="VXX186" s="2"/>
      <c r="VXY186" s="2"/>
      <c r="VXZ186" s="2"/>
      <c r="VYA186" s="2"/>
      <c r="VYB186" s="2"/>
      <c r="VYC186" s="2"/>
      <c r="VYD186" s="2"/>
      <c r="VYE186" s="2"/>
      <c r="VYF186" s="2"/>
      <c r="VYG186" s="2"/>
      <c r="VYH186" s="2"/>
      <c r="VYI186" s="2"/>
      <c r="VYJ186" s="2"/>
      <c r="VYK186" s="2"/>
      <c r="VYL186" s="2"/>
      <c r="VYM186" s="2"/>
      <c r="VYN186" s="2"/>
      <c r="VYO186" s="2"/>
      <c r="VYP186" s="2"/>
      <c r="VYQ186" s="2"/>
      <c r="VYR186" s="2"/>
      <c r="VYS186" s="2"/>
      <c r="VYT186" s="2"/>
      <c r="VYU186" s="2"/>
      <c r="VYV186" s="2"/>
      <c r="VYW186" s="2"/>
      <c r="VYX186" s="2"/>
      <c r="VYY186" s="2"/>
      <c r="VYZ186" s="2"/>
      <c r="VZA186" s="2"/>
      <c r="VZB186" s="2"/>
      <c r="VZC186" s="2"/>
      <c r="VZD186" s="2"/>
      <c r="VZE186" s="2"/>
      <c r="VZF186" s="2"/>
      <c r="VZG186" s="2"/>
      <c r="VZH186" s="2"/>
      <c r="VZI186" s="2"/>
      <c r="VZJ186" s="2"/>
      <c r="VZK186" s="2"/>
      <c r="VZL186" s="2"/>
      <c r="VZM186" s="2"/>
      <c r="VZN186" s="2"/>
      <c r="VZO186" s="2"/>
      <c r="VZP186" s="2"/>
      <c r="VZQ186" s="2"/>
      <c r="VZR186" s="2"/>
      <c r="VZS186" s="2"/>
      <c r="VZT186" s="2"/>
      <c r="VZU186" s="2"/>
      <c r="VZV186" s="2"/>
      <c r="VZW186" s="2"/>
      <c r="VZX186" s="2"/>
      <c r="VZY186" s="2"/>
      <c r="VZZ186" s="2"/>
      <c r="WAA186" s="2"/>
      <c r="WAB186" s="2"/>
      <c r="WAC186" s="2"/>
      <c r="WAD186" s="2"/>
      <c r="WAE186" s="2"/>
      <c r="WAF186" s="2"/>
      <c r="WAG186" s="2"/>
      <c r="WAH186" s="2"/>
      <c r="WAI186" s="2"/>
      <c r="WAJ186" s="2"/>
      <c r="WAK186" s="2"/>
      <c r="WAL186" s="2"/>
      <c r="WAM186" s="2"/>
      <c r="WAN186" s="2"/>
      <c r="WAO186" s="2"/>
      <c r="WAP186" s="2"/>
      <c r="WAQ186" s="2"/>
      <c r="WAR186" s="2"/>
      <c r="WAS186" s="2"/>
      <c r="WAT186" s="2"/>
      <c r="WAU186" s="2"/>
      <c r="WAV186" s="2"/>
      <c r="WAW186" s="2"/>
      <c r="WAX186" s="2"/>
      <c r="WAY186" s="2"/>
      <c r="WAZ186" s="2"/>
      <c r="WBA186" s="2"/>
      <c r="WBB186" s="2"/>
      <c r="WBC186" s="2"/>
      <c r="WBD186" s="2"/>
      <c r="WBE186" s="2"/>
      <c r="WBF186" s="2"/>
      <c r="WBG186" s="2"/>
      <c r="WBH186" s="2"/>
      <c r="WBI186" s="2"/>
      <c r="WBJ186" s="2"/>
      <c r="WBK186" s="2"/>
      <c r="WBL186" s="2"/>
      <c r="WBM186" s="2"/>
      <c r="WBN186" s="2"/>
      <c r="WBO186" s="2"/>
      <c r="WBP186" s="2"/>
      <c r="WBQ186" s="2"/>
      <c r="WBR186" s="2"/>
      <c r="WBS186" s="2"/>
      <c r="WBT186" s="2"/>
      <c r="WBU186" s="2"/>
      <c r="WBV186" s="2"/>
      <c r="WBW186" s="2"/>
      <c r="WBX186" s="2"/>
      <c r="WBY186" s="2"/>
      <c r="WBZ186" s="2"/>
      <c r="WCA186" s="2"/>
      <c r="WCB186" s="2"/>
      <c r="WCC186" s="2"/>
      <c r="WCD186" s="2"/>
      <c r="WCE186" s="2"/>
      <c r="WCF186" s="2"/>
      <c r="WCG186" s="2"/>
      <c r="WCH186" s="2"/>
      <c r="WCI186" s="2"/>
      <c r="WCJ186" s="2"/>
      <c r="WCK186" s="2"/>
      <c r="WCL186" s="2"/>
      <c r="WCM186" s="2"/>
      <c r="WCN186" s="2"/>
      <c r="WCO186" s="2"/>
      <c r="WCP186" s="2"/>
      <c r="WCQ186" s="2"/>
      <c r="WCR186" s="2"/>
      <c r="WCS186" s="2"/>
      <c r="WCT186" s="2"/>
      <c r="WCU186" s="2"/>
      <c r="WCV186" s="2"/>
      <c r="WCW186" s="2"/>
      <c r="WCX186" s="2"/>
      <c r="WCY186" s="2"/>
      <c r="WCZ186" s="2"/>
      <c r="WDA186" s="2"/>
      <c r="WDB186" s="2"/>
      <c r="WDC186" s="2"/>
      <c r="WDD186" s="2"/>
      <c r="WDE186" s="2"/>
      <c r="WDF186" s="2"/>
      <c r="WDG186" s="2"/>
      <c r="WDH186" s="2"/>
      <c r="WDI186" s="2"/>
      <c r="WDJ186" s="2"/>
      <c r="WDK186" s="2"/>
      <c r="WDL186" s="2"/>
      <c r="WDM186" s="2"/>
      <c r="WDN186" s="2"/>
      <c r="WDO186" s="2"/>
      <c r="WDP186" s="2"/>
      <c r="WDQ186" s="2"/>
      <c r="WDR186" s="2"/>
      <c r="WDS186" s="2"/>
      <c r="WDT186" s="2"/>
      <c r="WDU186" s="2"/>
      <c r="WDV186" s="2"/>
      <c r="WDW186" s="2"/>
      <c r="WDX186" s="2"/>
      <c r="WDY186" s="2"/>
      <c r="WDZ186" s="2"/>
      <c r="WEA186" s="2"/>
      <c r="WEB186" s="2"/>
      <c r="WEC186" s="2"/>
      <c r="WED186" s="2"/>
      <c r="WEE186" s="2"/>
      <c r="WEF186" s="2"/>
      <c r="WEG186" s="2"/>
      <c r="WEH186" s="2"/>
      <c r="WEI186" s="2"/>
      <c r="WEJ186" s="2"/>
      <c r="WEK186" s="2"/>
      <c r="WEL186" s="2"/>
      <c r="WEM186" s="2"/>
      <c r="WEN186" s="2"/>
      <c r="WEO186" s="2"/>
      <c r="WEP186" s="2"/>
      <c r="WEQ186" s="2"/>
      <c r="WER186" s="2"/>
      <c r="WES186" s="2"/>
      <c r="WET186" s="2"/>
      <c r="WEU186" s="2"/>
      <c r="WEV186" s="2"/>
      <c r="WEW186" s="2"/>
      <c r="WEX186" s="2"/>
      <c r="WEY186" s="2"/>
      <c r="WEZ186" s="2"/>
      <c r="WFA186" s="2"/>
      <c r="WFB186" s="2"/>
      <c r="WFC186" s="2"/>
      <c r="WFD186" s="2"/>
      <c r="WFE186" s="2"/>
      <c r="WFF186" s="2"/>
      <c r="WFG186" s="2"/>
      <c r="WFH186" s="2"/>
      <c r="WFI186" s="2"/>
      <c r="WFJ186" s="2"/>
      <c r="WFK186" s="2"/>
      <c r="WFL186" s="2"/>
      <c r="WFM186" s="2"/>
      <c r="WFN186" s="2"/>
      <c r="WFO186" s="2"/>
      <c r="WFP186" s="2"/>
      <c r="WFQ186" s="2"/>
      <c r="WFR186" s="2"/>
      <c r="WFS186" s="2"/>
      <c r="WFT186" s="2"/>
      <c r="WFU186" s="2"/>
      <c r="WFV186" s="2"/>
      <c r="WFW186" s="2"/>
      <c r="WFX186" s="2"/>
      <c r="WFY186" s="2"/>
      <c r="WFZ186" s="2"/>
      <c r="WGA186" s="2"/>
      <c r="WGB186" s="2"/>
      <c r="WGC186" s="2"/>
      <c r="WGD186" s="2"/>
      <c r="WGE186" s="2"/>
      <c r="WGF186" s="2"/>
      <c r="WGG186" s="2"/>
      <c r="WGH186" s="2"/>
      <c r="WGI186" s="2"/>
      <c r="WGJ186" s="2"/>
      <c r="WGK186" s="2"/>
      <c r="WGL186" s="2"/>
      <c r="WGM186" s="2"/>
      <c r="WGN186" s="2"/>
      <c r="WGO186" s="2"/>
      <c r="WGP186" s="2"/>
      <c r="WGQ186" s="2"/>
      <c r="WGR186" s="2"/>
      <c r="WGS186" s="2"/>
      <c r="WGT186" s="2"/>
      <c r="WGU186" s="2"/>
      <c r="WGV186" s="2"/>
      <c r="WGW186" s="2"/>
      <c r="WGX186" s="2"/>
      <c r="WGY186" s="2"/>
      <c r="WGZ186" s="2"/>
      <c r="WHA186" s="2"/>
      <c r="WHB186" s="2"/>
      <c r="WHC186" s="2"/>
      <c r="WHD186" s="2"/>
      <c r="WHE186" s="2"/>
      <c r="WHF186" s="2"/>
      <c r="WHG186" s="2"/>
      <c r="WHH186" s="2"/>
      <c r="WHI186" s="2"/>
      <c r="WHJ186" s="2"/>
      <c r="WHK186" s="2"/>
      <c r="WHL186" s="2"/>
      <c r="WHM186" s="2"/>
      <c r="WHN186" s="2"/>
      <c r="WHO186" s="2"/>
      <c r="WHP186" s="2"/>
      <c r="WHQ186" s="2"/>
      <c r="WHR186" s="2"/>
      <c r="WHS186" s="2"/>
      <c r="WHT186" s="2"/>
      <c r="WHU186" s="2"/>
      <c r="WHV186" s="2"/>
      <c r="WHW186" s="2"/>
      <c r="WHX186" s="2"/>
      <c r="WHY186" s="2"/>
      <c r="WHZ186" s="2"/>
      <c r="WIA186" s="2"/>
      <c r="WIB186" s="2"/>
      <c r="WIC186" s="2"/>
      <c r="WID186" s="2"/>
      <c r="WIE186" s="2"/>
      <c r="WIF186" s="2"/>
      <c r="WIG186" s="2"/>
      <c r="WIH186" s="2"/>
      <c r="WII186" s="2"/>
      <c r="WIJ186" s="2"/>
      <c r="WIK186" s="2"/>
      <c r="WIL186" s="2"/>
      <c r="WIM186" s="2"/>
      <c r="WIN186" s="2"/>
      <c r="WIO186" s="2"/>
      <c r="WIP186" s="2"/>
      <c r="WIQ186" s="2"/>
      <c r="WIR186" s="2"/>
      <c r="WIS186" s="2"/>
      <c r="WIT186" s="2"/>
      <c r="WIU186" s="2"/>
      <c r="WIV186" s="2"/>
      <c r="WIW186" s="2"/>
      <c r="WIX186" s="2"/>
      <c r="WIY186" s="2"/>
      <c r="WIZ186" s="2"/>
      <c r="WJA186" s="2"/>
      <c r="WJB186" s="2"/>
      <c r="WJC186" s="2"/>
      <c r="WJD186" s="2"/>
      <c r="WJE186" s="2"/>
      <c r="WJF186" s="2"/>
      <c r="WJG186" s="2"/>
      <c r="WJH186" s="2"/>
      <c r="WJI186" s="2"/>
      <c r="WJJ186" s="2"/>
      <c r="WJK186" s="2"/>
      <c r="WJL186" s="2"/>
      <c r="WJM186" s="2"/>
      <c r="WJN186" s="2"/>
      <c r="WJO186" s="2"/>
      <c r="WJP186" s="2"/>
      <c r="WJQ186" s="2"/>
      <c r="WJR186" s="2"/>
      <c r="WJS186" s="2"/>
      <c r="WJT186" s="2"/>
      <c r="WJU186" s="2"/>
      <c r="WJV186" s="2"/>
      <c r="WJW186" s="2"/>
      <c r="WJX186" s="2"/>
      <c r="WJY186" s="2"/>
      <c r="WJZ186" s="2"/>
      <c r="WKA186" s="2"/>
      <c r="WKB186" s="2"/>
      <c r="WKC186" s="2"/>
      <c r="WKD186" s="2"/>
      <c r="WKE186" s="2"/>
      <c r="WKF186" s="2"/>
      <c r="WKG186" s="2"/>
      <c r="WKH186" s="2"/>
      <c r="WKI186" s="2"/>
      <c r="WKJ186" s="2"/>
      <c r="WKK186" s="2"/>
      <c r="WKL186" s="2"/>
      <c r="WKM186" s="2"/>
      <c r="WKN186" s="2"/>
      <c r="WKO186" s="2"/>
      <c r="WKP186" s="2"/>
      <c r="WKQ186" s="2"/>
      <c r="WKR186" s="2"/>
      <c r="WKS186" s="2"/>
      <c r="WKT186" s="2"/>
      <c r="WKU186" s="2"/>
      <c r="WKV186" s="2"/>
      <c r="WKW186" s="2"/>
      <c r="WKX186" s="2"/>
      <c r="WKY186" s="2"/>
      <c r="WKZ186" s="2"/>
      <c r="WLA186" s="2"/>
      <c r="WLB186" s="2"/>
      <c r="WLC186" s="2"/>
      <c r="WLD186" s="2"/>
      <c r="WLE186" s="2"/>
      <c r="WLF186" s="2"/>
      <c r="WLG186" s="2"/>
      <c r="WLH186" s="2"/>
      <c r="WLI186" s="2"/>
      <c r="WLJ186" s="2"/>
      <c r="WLK186" s="2"/>
      <c r="WLL186" s="2"/>
      <c r="WLM186" s="2"/>
      <c r="WLN186" s="2"/>
      <c r="WLO186" s="2"/>
      <c r="WLP186" s="2"/>
      <c r="WLQ186" s="2"/>
      <c r="WLR186" s="2"/>
      <c r="WLS186" s="2"/>
      <c r="WLT186" s="2"/>
      <c r="WLU186" s="2"/>
      <c r="WLV186" s="2"/>
      <c r="WLW186" s="2"/>
      <c r="WLX186" s="2"/>
      <c r="WLY186" s="2"/>
      <c r="WLZ186" s="2"/>
      <c r="WMA186" s="2"/>
      <c r="WMB186" s="2"/>
      <c r="WMC186" s="2"/>
      <c r="WMD186" s="2"/>
      <c r="WME186" s="2"/>
      <c r="WMF186" s="2"/>
      <c r="WMG186" s="2"/>
      <c r="WMH186" s="2"/>
      <c r="WMI186" s="2"/>
      <c r="WMJ186" s="2"/>
      <c r="WMK186" s="2"/>
      <c r="WML186" s="2"/>
      <c r="WMM186" s="2"/>
      <c r="WMN186" s="2"/>
      <c r="WMO186" s="2"/>
      <c r="WMP186" s="2"/>
      <c r="WMQ186" s="2"/>
      <c r="WMR186" s="2"/>
      <c r="WMS186" s="2"/>
      <c r="WMT186" s="2"/>
      <c r="WMU186" s="2"/>
      <c r="WMV186" s="2"/>
      <c r="WMW186" s="2"/>
      <c r="WMX186" s="2"/>
      <c r="WMY186" s="2"/>
      <c r="WMZ186" s="2"/>
      <c r="WNA186" s="2"/>
      <c r="WNB186" s="2"/>
      <c r="WNC186" s="2"/>
      <c r="WND186" s="2"/>
      <c r="WNE186" s="2"/>
      <c r="WNF186" s="2"/>
      <c r="WNG186" s="2"/>
      <c r="WNH186" s="2"/>
      <c r="WNI186" s="2"/>
      <c r="WNJ186" s="2"/>
      <c r="WNK186" s="2"/>
      <c r="WNL186" s="2"/>
      <c r="WNM186" s="2"/>
      <c r="WNN186" s="2"/>
      <c r="WNO186" s="2"/>
      <c r="WNP186" s="2"/>
      <c r="WNQ186" s="2"/>
      <c r="WNR186" s="2"/>
      <c r="WNS186" s="2"/>
      <c r="WNT186" s="2"/>
      <c r="WNU186" s="2"/>
      <c r="WNV186" s="2"/>
      <c r="WNW186" s="2"/>
      <c r="WNX186" s="2"/>
      <c r="WNY186" s="2"/>
      <c r="WNZ186" s="2"/>
      <c r="WOA186" s="2"/>
      <c r="WOB186" s="2"/>
      <c r="WOC186" s="2"/>
      <c r="WOD186" s="2"/>
      <c r="WOE186" s="2"/>
      <c r="WOF186" s="2"/>
      <c r="WOG186" s="2"/>
      <c r="WOH186" s="2"/>
      <c r="WOI186" s="2"/>
      <c r="WOJ186" s="2"/>
      <c r="WOK186" s="2"/>
      <c r="WOL186" s="2"/>
      <c r="WOM186" s="2"/>
      <c r="WON186" s="2"/>
      <c r="WOO186" s="2"/>
      <c r="WOP186" s="2"/>
      <c r="WOQ186" s="2"/>
      <c r="WOR186" s="2"/>
      <c r="WOS186" s="2"/>
      <c r="WOT186" s="2"/>
      <c r="WOU186" s="2"/>
      <c r="WOV186" s="2"/>
      <c r="WOW186" s="2"/>
      <c r="WOX186" s="2"/>
      <c r="WOY186" s="2"/>
      <c r="WOZ186" s="2"/>
      <c r="WPA186" s="2"/>
      <c r="WPB186" s="2"/>
      <c r="WPC186" s="2"/>
      <c r="WPD186" s="2"/>
      <c r="WPE186" s="2"/>
      <c r="WPF186" s="2"/>
      <c r="WPG186" s="2"/>
      <c r="WPH186" s="2"/>
      <c r="WPI186" s="2"/>
      <c r="WPJ186" s="2"/>
      <c r="WPK186" s="2"/>
      <c r="WPL186" s="2"/>
      <c r="WPM186" s="2"/>
      <c r="WPN186" s="2"/>
      <c r="WPO186" s="2"/>
      <c r="WPP186" s="2"/>
      <c r="WPQ186" s="2"/>
      <c r="WPR186" s="2"/>
      <c r="WPS186" s="2"/>
      <c r="WPT186" s="2"/>
      <c r="WPU186" s="2"/>
      <c r="WPV186" s="2"/>
      <c r="WPW186" s="2"/>
      <c r="WPX186" s="2"/>
      <c r="WPY186" s="2"/>
      <c r="WPZ186" s="2"/>
      <c r="WQA186" s="2"/>
      <c r="WQB186" s="2"/>
      <c r="WQC186" s="2"/>
      <c r="WQD186" s="2"/>
      <c r="WQE186" s="2"/>
      <c r="WQF186" s="2"/>
      <c r="WQG186" s="2"/>
      <c r="WQH186" s="2"/>
      <c r="WQI186" s="2"/>
      <c r="WQJ186" s="2"/>
      <c r="WQK186" s="2"/>
      <c r="WQL186" s="2"/>
      <c r="WQM186" s="2"/>
      <c r="WQN186" s="2"/>
      <c r="WQO186" s="2"/>
      <c r="WQP186" s="2"/>
      <c r="WQQ186" s="2"/>
      <c r="WQR186" s="2"/>
      <c r="WQS186" s="2"/>
      <c r="WQT186" s="2"/>
      <c r="WQU186" s="2"/>
      <c r="WQV186" s="2"/>
      <c r="WQW186" s="2"/>
      <c r="WQX186" s="2"/>
      <c r="WQY186" s="2"/>
      <c r="WQZ186" s="2"/>
      <c r="WRA186" s="2"/>
      <c r="WRB186" s="2"/>
      <c r="WRC186" s="2"/>
      <c r="WRD186" s="2"/>
      <c r="WRE186" s="2"/>
      <c r="WRF186" s="2"/>
      <c r="WRG186" s="2"/>
      <c r="WRH186" s="2"/>
      <c r="WRI186" s="2"/>
      <c r="WRJ186" s="2"/>
      <c r="WRK186" s="2"/>
      <c r="WRL186" s="2"/>
      <c r="WRM186" s="2"/>
      <c r="WRN186" s="2"/>
      <c r="WRO186" s="2"/>
      <c r="WRP186" s="2"/>
      <c r="WRQ186" s="2"/>
      <c r="WRR186" s="2"/>
      <c r="WRS186" s="2"/>
      <c r="WRT186" s="2"/>
      <c r="WRU186" s="2"/>
      <c r="WRV186" s="2"/>
      <c r="WRW186" s="2"/>
      <c r="WRX186" s="2"/>
      <c r="WRY186" s="2"/>
      <c r="WRZ186" s="2"/>
      <c r="WSA186" s="2"/>
      <c r="WSB186" s="2"/>
      <c r="WSC186" s="2"/>
      <c r="WSD186" s="2"/>
      <c r="WSE186" s="2"/>
      <c r="WSF186" s="2"/>
      <c r="WSG186" s="2"/>
      <c r="WSH186" s="2"/>
      <c r="WSI186" s="2"/>
      <c r="WSJ186" s="2"/>
      <c r="WSK186" s="2"/>
      <c r="WSL186" s="2"/>
      <c r="WSM186" s="2"/>
      <c r="WSN186" s="2"/>
      <c r="WSO186" s="2"/>
      <c r="WSP186" s="2"/>
      <c r="WSQ186" s="2"/>
      <c r="WSR186" s="2"/>
      <c r="WSS186" s="2"/>
      <c r="WST186" s="2"/>
      <c r="WSU186" s="2"/>
      <c r="WSV186" s="2"/>
      <c r="WSW186" s="2"/>
      <c r="WSX186" s="2"/>
      <c r="WSY186" s="2"/>
      <c r="WSZ186" s="2"/>
      <c r="WTA186" s="2"/>
      <c r="WTB186" s="2"/>
      <c r="WTC186" s="2"/>
      <c r="WTD186" s="2"/>
      <c r="WTE186" s="2"/>
      <c r="WTF186" s="2"/>
      <c r="WTG186" s="2"/>
      <c r="WTH186" s="2"/>
      <c r="WTI186" s="2"/>
      <c r="WTJ186" s="2"/>
      <c r="WTK186" s="2"/>
      <c r="WTL186" s="2"/>
      <c r="WTM186" s="2"/>
      <c r="WTN186" s="2"/>
      <c r="WTO186" s="2"/>
      <c r="WTP186" s="2"/>
      <c r="WTQ186" s="2"/>
      <c r="WTR186" s="2"/>
      <c r="WTS186" s="2"/>
      <c r="WTT186" s="2"/>
      <c r="WTU186" s="2"/>
      <c r="WTV186" s="2"/>
      <c r="WTW186" s="2"/>
      <c r="WTX186" s="2"/>
      <c r="WTY186" s="2"/>
      <c r="WTZ186" s="2"/>
      <c r="WUA186" s="2"/>
      <c r="WUB186" s="2"/>
      <c r="WUC186" s="2"/>
      <c r="WUD186" s="2"/>
      <c r="WUE186" s="2"/>
      <c r="WUF186" s="2"/>
      <c r="WUG186" s="2"/>
      <c r="WUH186" s="2"/>
      <c r="WUI186" s="2"/>
      <c r="WUJ186" s="2"/>
      <c r="WUK186" s="2"/>
      <c r="WUL186" s="2"/>
      <c r="WUM186" s="2"/>
      <c r="WUN186" s="2"/>
      <c r="WUO186" s="2"/>
      <c r="WUP186" s="2"/>
      <c r="WUQ186" s="2"/>
      <c r="WUR186" s="2"/>
      <c r="WUS186" s="2"/>
      <c r="WUT186" s="2"/>
      <c r="WUU186" s="2"/>
      <c r="WUV186" s="2"/>
      <c r="WUW186" s="2"/>
      <c r="WUX186" s="2"/>
      <c r="WUY186" s="2"/>
      <c r="WUZ186" s="2"/>
      <c r="WVA186" s="2"/>
      <c r="WVB186" s="2"/>
      <c r="WVC186" s="2"/>
      <c r="WVD186" s="2"/>
      <c r="WVE186" s="2"/>
      <c r="WVF186" s="2"/>
      <c r="WVG186" s="2"/>
      <c r="WVH186" s="2"/>
      <c r="WVI186" s="2"/>
      <c r="WVJ186" s="2"/>
      <c r="WVK186" s="2"/>
      <c r="WVL186" s="2"/>
      <c r="WVM186" s="2"/>
      <c r="WVN186" s="2"/>
      <c r="WVO186" s="2"/>
      <c r="WVP186" s="2"/>
      <c r="WVQ186" s="2"/>
      <c r="WVR186" s="2"/>
      <c r="WVS186" s="2"/>
      <c r="WVT186" s="2"/>
      <c r="WVU186" s="2"/>
      <c r="WVV186" s="2"/>
      <c r="WVW186" s="2"/>
      <c r="WVX186" s="2"/>
      <c r="WVY186" s="2"/>
      <c r="WVZ186" s="2"/>
      <c r="WWA186" s="2"/>
      <c r="WWB186" s="2"/>
      <c r="WWC186" s="2"/>
      <c r="WWD186" s="2"/>
      <c r="WWE186" s="2"/>
      <c r="WWF186" s="2"/>
      <c r="WWG186" s="2"/>
      <c r="WWH186" s="2"/>
      <c r="WWI186" s="2"/>
      <c r="WWJ186" s="2"/>
      <c r="WWK186" s="2"/>
      <c r="WWL186" s="2"/>
      <c r="WWM186" s="2"/>
      <c r="WWN186" s="2"/>
      <c r="WWO186" s="2"/>
      <c r="WWP186" s="2"/>
      <c r="WWQ186" s="2"/>
      <c r="WWR186" s="2"/>
      <c r="WWS186" s="2"/>
      <c r="WWT186" s="2"/>
      <c r="WWU186" s="2"/>
      <c r="WWV186" s="2"/>
      <c r="WWW186" s="2"/>
      <c r="WWX186" s="2"/>
      <c r="WWY186" s="2"/>
      <c r="WWZ186" s="2"/>
      <c r="WXA186" s="2"/>
      <c r="WXB186" s="2"/>
      <c r="WXC186" s="2"/>
      <c r="WXD186" s="2"/>
      <c r="WXE186" s="2"/>
      <c r="WXF186" s="2"/>
      <c r="WXG186" s="2"/>
      <c r="WXH186" s="2"/>
      <c r="WXI186" s="2"/>
      <c r="WXJ186" s="2"/>
      <c r="WXK186" s="2"/>
      <c r="WXL186" s="2"/>
      <c r="WXM186" s="2"/>
      <c r="WXN186" s="2"/>
      <c r="WXO186" s="2"/>
      <c r="WXP186" s="2"/>
      <c r="WXQ186" s="2"/>
      <c r="WXR186" s="2"/>
      <c r="WXS186" s="2"/>
      <c r="WXT186" s="2"/>
      <c r="WXU186" s="2"/>
      <c r="WXV186" s="2"/>
      <c r="WXW186" s="2"/>
      <c r="WXX186" s="2"/>
      <c r="WXY186" s="2"/>
      <c r="WXZ186" s="2"/>
      <c r="WYA186" s="2"/>
      <c r="WYB186" s="2"/>
      <c r="WYC186" s="2"/>
      <c r="WYD186" s="2"/>
      <c r="WYE186" s="2"/>
      <c r="WYF186" s="2"/>
      <c r="WYG186" s="2"/>
      <c r="WYH186" s="2"/>
      <c r="WYI186" s="2"/>
      <c r="WYJ186" s="2"/>
      <c r="WYK186" s="2"/>
      <c r="WYL186" s="2"/>
      <c r="WYM186" s="2"/>
      <c r="WYN186" s="2"/>
      <c r="WYO186" s="2"/>
      <c r="WYP186" s="2"/>
      <c r="WYQ186" s="2"/>
      <c r="WYR186" s="2"/>
      <c r="WYS186" s="2"/>
      <c r="WYT186" s="2"/>
      <c r="WYU186" s="2"/>
      <c r="WYV186" s="2"/>
      <c r="WYW186" s="2"/>
      <c r="WYX186" s="2"/>
      <c r="WYY186" s="2"/>
      <c r="WYZ186" s="2"/>
      <c r="WZA186" s="2"/>
      <c r="WZB186" s="2"/>
      <c r="WZC186" s="2"/>
      <c r="WZD186" s="2"/>
      <c r="WZE186" s="2"/>
      <c r="WZF186" s="2"/>
      <c r="WZG186" s="2"/>
      <c r="WZH186" s="2"/>
      <c r="WZI186" s="2"/>
      <c r="WZJ186" s="2"/>
      <c r="WZK186" s="2"/>
      <c r="WZL186" s="2"/>
      <c r="WZM186" s="2"/>
      <c r="WZN186" s="2"/>
      <c r="WZO186" s="2"/>
      <c r="WZP186" s="2"/>
      <c r="WZQ186" s="2"/>
      <c r="WZR186" s="2"/>
      <c r="WZS186" s="2"/>
      <c r="WZT186" s="2"/>
      <c r="WZU186" s="2"/>
      <c r="WZV186" s="2"/>
      <c r="WZW186" s="2"/>
      <c r="WZX186" s="2"/>
      <c r="WZY186" s="2"/>
      <c r="WZZ186" s="2"/>
      <c r="XAA186" s="2"/>
      <c r="XAB186" s="2"/>
      <c r="XAC186" s="2"/>
      <c r="XAD186" s="2"/>
      <c r="XAE186" s="2"/>
      <c r="XAF186" s="2"/>
      <c r="XAG186" s="2"/>
      <c r="XAH186" s="2"/>
      <c r="XAI186" s="2"/>
      <c r="XAJ186" s="2"/>
      <c r="XAK186" s="2"/>
      <c r="XAL186" s="2"/>
      <c r="XAM186" s="2"/>
      <c r="XAN186" s="2"/>
      <c r="XAO186" s="2"/>
      <c r="XAP186" s="2"/>
      <c r="XAQ186" s="2"/>
      <c r="XAR186" s="2"/>
      <c r="XAS186" s="2"/>
      <c r="XAT186" s="2"/>
      <c r="XAU186" s="2"/>
      <c r="XAV186" s="2"/>
      <c r="XAW186" s="2"/>
      <c r="XAX186" s="2"/>
      <c r="XAY186" s="2"/>
      <c r="XAZ186" s="2"/>
      <c r="XBA186" s="2"/>
      <c r="XBB186" s="2"/>
      <c r="XBC186" s="2"/>
      <c r="XBD186" s="2"/>
      <c r="XBE186" s="2"/>
      <c r="XBF186" s="2"/>
      <c r="XBG186" s="2"/>
      <c r="XBH186" s="2"/>
      <c r="XBI186" s="2"/>
      <c r="XBJ186" s="2"/>
      <c r="XBK186" s="2"/>
      <c r="XBL186" s="2"/>
      <c r="XBM186" s="2"/>
      <c r="XBN186" s="2"/>
      <c r="XBO186" s="2"/>
      <c r="XBP186" s="2"/>
      <c r="XBQ186" s="2"/>
      <c r="XBR186" s="2"/>
      <c r="XBS186" s="2"/>
      <c r="XBT186" s="2"/>
      <c r="XBU186" s="2"/>
      <c r="XBV186" s="2"/>
      <c r="XBW186" s="2"/>
      <c r="XBX186" s="2"/>
      <c r="XBY186" s="2"/>
      <c r="XBZ186" s="2"/>
      <c r="XCA186" s="2"/>
      <c r="XCB186" s="2"/>
      <c r="XCC186" s="2"/>
      <c r="XCD186" s="2"/>
      <c r="XCE186" s="2"/>
      <c r="XCF186" s="2"/>
      <c r="XCG186" s="2"/>
      <c r="XCH186" s="2"/>
      <c r="XCI186" s="2"/>
      <c r="XCJ186" s="2"/>
      <c r="XCK186" s="2"/>
      <c r="XCL186" s="2"/>
      <c r="XCM186" s="2"/>
      <c r="XCN186" s="2"/>
      <c r="XCO186" s="2"/>
      <c r="XCP186" s="2"/>
      <c r="XCQ186" s="2"/>
      <c r="XCR186" s="2"/>
      <c r="XCS186" s="2"/>
      <c r="XCT186" s="2"/>
      <c r="XCU186" s="2"/>
      <c r="XCV186" s="2"/>
      <c r="XCW186" s="2"/>
      <c r="XCX186" s="2"/>
      <c r="XCY186" s="2"/>
      <c r="XCZ186" s="2"/>
      <c r="XDA186" s="2"/>
      <c r="XDB186" s="2"/>
      <c r="XDC186" s="2"/>
      <c r="XDD186" s="2"/>
      <c r="XDE186" s="2"/>
      <c r="XDF186" s="2"/>
      <c r="XDG186" s="2"/>
      <c r="XDH186" s="2"/>
      <c r="XDI186" s="2"/>
      <c r="XDJ186" s="2"/>
      <c r="XDK186" s="2"/>
      <c r="XDL186" s="2"/>
      <c r="XDM186" s="2"/>
      <c r="XDN186" s="2"/>
      <c r="XDO186" s="2"/>
      <c r="XDP186" s="2"/>
      <c r="XDQ186" s="2"/>
      <c r="XDR186" s="2"/>
      <c r="XDS186" s="2"/>
      <c r="XDT186" s="2"/>
      <c r="XDU186" s="2"/>
      <c r="XDV186" s="2"/>
      <c r="XDW186" s="2"/>
      <c r="XDX186" s="2"/>
      <c r="XDY186" s="2"/>
      <c r="XDZ186" s="2"/>
      <c r="XEA186" s="2"/>
      <c r="XEB186" s="2"/>
      <c r="XEC186" s="2"/>
      <c r="XED186" s="2"/>
      <c r="XEE186" s="2"/>
      <c r="XEF186" s="2"/>
      <c r="XEG186" s="2"/>
      <c r="XEH186" s="2"/>
      <c r="XEI186" s="2"/>
      <c r="XEJ186" s="2"/>
      <c r="XEK186" s="2"/>
      <c r="XEL186" s="2"/>
      <c r="XEM186" s="2"/>
      <c r="XEN186" s="2"/>
      <c r="XEO186" s="2"/>
      <c r="XEP186" s="2"/>
      <c r="XEQ186" s="2"/>
      <c r="XER186" s="2"/>
      <c r="XES186" s="2"/>
      <c r="XET186" s="2"/>
      <c r="XEU186" s="2"/>
      <c r="XEV186" s="2"/>
      <c r="XEW186" s="2"/>
      <c r="XEX186" s="2"/>
      <c r="XEY186" s="2"/>
      <c r="XEZ186" s="2"/>
      <c r="XFA186" s="2"/>
      <c r="XFB186" s="2"/>
      <c r="XFC186" s="2"/>
      <c r="XFD186" s="2"/>
    </row>
    <row r="187" spans="1:16384" s="5" customFormat="1" ht="22.95" customHeight="1">
      <c r="A187" s="35">
        <v>186</v>
      </c>
      <c r="B187" s="322">
        <v>243826</v>
      </c>
      <c r="C187" s="10" t="s">
        <v>100</v>
      </c>
      <c r="D187" s="335" t="s">
        <v>3162</v>
      </c>
      <c r="E187" s="69" t="s">
        <v>3104</v>
      </c>
      <c r="F187" s="30" t="s">
        <v>3105</v>
      </c>
      <c r="G187" s="337" t="s">
        <v>103</v>
      </c>
      <c r="H187" s="334" t="s">
        <v>71</v>
      </c>
      <c r="I187" s="69" t="s">
        <v>72</v>
      </c>
      <c r="J187" s="70">
        <v>299</v>
      </c>
      <c r="K187" s="118">
        <f t="shared" si="41"/>
        <v>20.930000000000007</v>
      </c>
      <c r="L187" s="118">
        <f t="shared" si="42"/>
        <v>319.93</v>
      </c>
      <c r="M187" s="340">
        <v>319.93</v>
      </c>
      <c r="N187" s="61"/>
      <c r="O187" s="4" t="s">
        <v>91</v>
      </c>
      <c r="P187" s="3"/>
      <c r="Q187" s="7">
        <f t="shared" si="43"/>
        <v>209.3</v>
      </c>
      <c r="R187" s="7">
        <f t="shared" si="44"/>
        <v>104.65</v>
      </c>
      <c r="S187" s="7">
        <f t="shared" si="45"/>
        <v>41.860000000000014</v>
      </c>
      <c r="T187" s="7">
        <f t="shared" si="46"/>
        <v>62.79000000000002</v>
      </c>
      <c r="U187" s="19"/>
      <c r="V187" s="19"/>
      <c r="W187" s="19"/>
      <c r="X187" s="19"/>
      <c r="Y187" s="19"/>
      <c r="Z187" s="19"/>
      <c r="AA187" s="19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  <c r="IX187" s="2"/>
      <c r="IY187" s="2"/>
      <c r="IZ187" s="2"/>
      <c r="JA187" s="2"/>
      <c r="JB187" s="2"/>
      <c r="JC187" s="2"/>
      <c r="JD187" s="2"/>
      <c r="JE187" s="2"/>
      <c r="JF187" s="2"/>
      <c r="JG187" s="2"/>
      <c r="JH187" s="2"/>
      <c r="JI187" s="2"/>
      <c r="JJ187" s="2"/>
      <c r="JK187" s="2"/>
      <c r="JL187" s="2"/>
      <c r="JM187" s="2"/>
      <c r="JN187" s="2"/>
      <c r="JO187" s="2"/>
      <c r="JP187" s="2"/>
      <c r="JQ187" s="2"/>
      <c r="JR187" s="2"/>
      <c r="JS187" s="2"/>
      <c r="JT187" s="2"/>
      <c r="JU187" s="2"/>
      <c r="JV187" s="2"/>
      <c r="JW187" s="2"/>
      <c r="JX187" s="2"/>
      <c r="JY187" s="2"/>
      <c r="JZ187" s="2"/>
      <c r="KA187" s="2"/>
      <c r="KB187" s="2"/>
      <c r="KC187" s="2"/>
      <c r="KD187" s="2"/>
      <c r="KE187" s="2"/>
      <c r="KF187" s="2"/>
      <c r="KG187" s="2"/>
      <c r="KH187" s="2"/>
      <c r="KI187" s="2"/>
      <c r="KJ187" s="2"/>
      <c r="KK187" s="2"/>
      <c r="KL187" s="2"/>
      <c r="KM187" s="2"/>
      <c r="KN187" s="2"/>
      <c r="KO187" s="2"/>
      <c r="KP187" s="2"/>
      <c r="KQ187" s="2"/>
      <c r="KR187" s="2"/>
      <c r="KS187" s="2"/>
      <c r="KT187" s="2"/>
      <c r="KU187" s="2"/>
      <c r="KV187" s="2"/>
      <c r="KW187" s="2"/>
      <c r="KX187" s="2"/>
      <c r="KY187" s="2"/>
      <c r="KZ187" s="2"/>
      <c r="LA187" s="2"/>
      <c r="LB187" s="2"/>
      <c r="LC187" s="2"/>
      <c r="LD187" s="2"/>
      <c r="LE187" s="2"/>
      <c r="LF187" s="2"/>
      <c r="LG187" s="2"/>
      <c r="LH187" s="2"/>
      <c r="LI187" s="2"/>
      <c r="LJ187" s="2"/>
      <c r="LK187" s="2"/>
      <c r="LL187" s="2"/>
      <c r="LM187" s="2"/>
      <c r="LN187" s="2"/>
      <c r="LO187" s="2"/>
      <c r="LP187" s="2"/>
      <c r="LQ187" s="2"/>
      <c r="LR187" s="2"/>
      <c r="LS187" s="2"/>
      <c r="LT187" s="2"/>
      <c r="LU187" s="2"/>
      <c r="LV187" s="2"/>
      <c r="LW187" s="2"/>
      <c r="LX187" s="2"/>
      <c r="LY187" s="2"/>
      <c r="LZ187" s="2"/>
      <c r="MA187" s="2"/>
      <c r="MB187" s="2"/>
      <c r="MC187" s="2"/>
      <c r="MD187" s="2"/>
      <c r="ME187" s="2"/>
      <c r="MF187" s="2"/>
      <c r="MG187" s="2"/>
      <c r="MH187" s="2"/>
      <c r="MI187" s="2"/>
      <c r="MJ187" s="2"/>
      <c r="MK187" s="2"/>
      <c r="ML187" s="2"/>
      <c r="MM187" s="2"/>
      <c r="MN187" s="2"/>
      <c r="MO187" s="2"/>
      <c r="MP187" s="2"/>
      <c r="MQ187" s="2"/>
      <c r="MR187" s="2"/>
      <c r="MS187" s="2"/>
      <c r="MT187" s="2"/>
      <c r="MU187" s="2"/>
      <c r="MV187" s="2"/>
      <c r="MW187" s="2"/>
      <c r="MX187" s="2"/>
      <c r="MY187" s="2"/>
      <c r="MZ187" s="2"/>
      <c r="NA187" s="2"/>
      <c r="NB187" s="2"/>
      <c r="NC187" s="2"/>
      <c r="ND187" s="2"/>
      <c r="NE187" s="2"/>
      <c r="NF187" s="2"/>
      <c r="NG187" s="2"/>
      <c r="NH187" s="2"/>
      <c r="NI187" s="2"/>
      <c r="NJ187" s="2"/>
      <c r="NK187" s="2"/>
      <c r="NL187" s="2"/>
      <c r="NM187" s="2"/>
      <c r="NN187" s="2"/>
      <c r="NO187" s="2"/>
      <c r="NP187" s="2"/>
      <c r="NQ187" s="2"/>
      <c r="NR187" s="2"/>
      <c r="NS187" s="2"/>
      <c r="NT187" s="2"/>
      <c r="NU187" s="2"/>
      <c r="NV187" s="2"/>
      <c r="NW187" s="2"/>
      <c r="NX187" s="2"/>
      <c r="NY187" s="2"/>
      <c r="NZ187" s="2"/>
      <c r="OA187" s="2"/>
      <c r="OB187" s="2"/>
      <c r="OC187" s="2"/>
      <c r="OD187" s="2"/>
      <c r="OE187" s="2"/>
      <c r="OF187" s="2"/>
      <c r="OG187" s="2"/>
      <c r="OH187" s="2"/>
      <c r="OI187" s="2"/>
      <c r="OJ187" s="2"/>
      <c r="OK187" s="2"/>
      <c r="OL187" s="2"/>
      <c r="OM187" s="2"/>
      <c r="ON187" s="2"/>
      <c r="OO187" s="2"/>
      <c r="OP187" s="2"/>
      <c r="OQ187" s="2"/>
      <c r="OR187" s="2"/>
      <c r="OS187" s="2"/>
      <c r="OT187" s="2"/>
      <c r="OU187" s="2"/>
      <c r="OV187" s="2"/>
      <c r="OW187" s="2"/>
      <c r="OX187" s="2"/>
      <c r="OY187" s="2"/>
      <c r="OZ187" s="2"/>
      <c r="PA187" s="2"/>
      <c r="PB187" s="2"/>
      <c r="PC187" s="2"/>
      <c r="PD187" s="2"/>
      <c r="PE187" s="2"/>
      <c r="PF187" s="2"/>
      <c r="PG187" s="2"/>
      <c r="PH187" s="2"/>
      <c r="PI187" s="2"/>
      <c r="PJ187" s="2"/>
      <c r="PK187" s="2"/>
      <c r="PL187" s="2"/>
      <c r="PM187" s="2"/>
      <c r="PN187" s="2"/>
      <c r="PO187" s="2"/>
      <c r="PP187" s="2"/>
      <c r="PQ187" s="2"/>
      <c r="PR187" s="2"/>
      <c r="PS187" s="2"/>
      <c r="PT187" s="2"/>
      <c r="PU187" s="2"/>
      <c r="PV187" s="2"/>
      <c r="PW187" s="2"/>
      <c r="PX187" s="2"/>
      <c r="PY187" s="2"/>
      <c r="PZ187" s="2"/>
      <c r="QA187" s="2"/>
      <c r="QB187" s="2"/>
      <c r="QC187" s="2"/>
      <c r="QD187" s="2"/>
      <c r="QE187" s="2"/>
      <c r="QF187" s="2"/>
      <c r="QG187" s="2"/>
      <c r="QH187" s="2"/>
      <c r="QI187" s="2"/>
      <c r="QJ187" s="2"/>
      <c r="QK187" s="2"/>
      <c r="QL187" s="2"/>
      <c r="QM187" s="2"/>
      <c r="QN187" s="2"/>
      <c r="QO187" s="2"/>
      <c r="QP187" s="2"/>
      <c r="QQ187" s="2"/>
      <c r="QR187" s="2"/>
      <c r="QS187" s="2"/>
      <c r="QT187" s="2"/>
      <c r="QU187" s="2"/>
      <c r="QV187" s="2"/>
      <c r="QW187" s="2"/>
      <c r="QX187" s="2"/>
      <c r="QY187" s="2"/>
      <c r="QZ187" s="2"/>
      <c r="RA187" s="2"/>
      <c r="RB187" s="2"/>
      <c r="RC187" s="2"/>
      <c r="RD187" s="2"/>
      <c r="RE187" s="2"/>
      <c r="RF187" s="2"/>
      <c r="RG187" s="2"/>
      <c r="RH187" s="2"/>
      <c r="RI187" s="2"/>
      <c r="RJ187" s="2"/>
      <c r="RK187" s="2"/>
      <c r="RL187" s="2"/>
      <c r="RM187" s="2"/>
      <c r="RN187" s="2"/>
      <c r="RO187" s="2"/>
      <c r="RP187" s="2"/>
      <c r="RQ187" s="2"/>
      <c r="RR187" s="2"/>
      <c r="RS187" s="2"/>
      <c r="RT187" s="2"/>
      <c r="RU187" s="2"/>
      <c r="RV187" s="2"/>
      <c r="RW187" s="2"/>
      <c r="RX187" s="2"/>
      <c r="RY187" s="2"/>
      <c r="RZ187" s="2"/>
      <c r="SA187" s="2"/>
      <c r="SB187" s="2"/>
      <c r="SC187" s="2"/>
      <c r="SD187" s="2"/>
      <c r="SE187" s="2"/>
      <c r="SF187" s="2"/>
      <c r="SG187" s="2"/>
      <c r="SH187" s="2"/>
      <c r="SI187" s="2"/>
      <c r="SJ187" s="2"/>
      <c r="SK187" s="2"/>
      <c r="SL187" s="2"/>
      <c r="SM187" s="2"/>
      <c r="SN187" s="2"/>
      <c r="SO187" s="2"/>
      <c r="SP187" s="2"/>
      <c r="SQ187" s="2"/>
      <c r="SR187" s="2"/>
      <c r="SS187" s="2"/>
      <c r="ST187" s="2"/>
      <c r="SU187" s="2"/>
      <c r="SV187" s="2"/>
      <c r="SW187" s="2"/>
      <c r="SX187" s="2"/>
      <c r="SY187" s="2"/>
      <c r="SZ187" s="2"/>
      <c r="TA187" s="2"/>
      <c r="TB187" s="2"/>
      <c r="TC187" s="2"/>
      <c r="TD187" s="2"/>
      <c r="TE187" s="2"/>
      <c r="TF187" s="2"/>
      <c r="TG187" s="2"/>
      <c r="TH187" s="2"/>
      <c r="TI187" s="2"/>
      <c r="TJ187" s="2"/>
      <c r="TK187" s="2"/>
      <c r="TL187" s="2"/>
      <c r="TM187" s="2"/>
      <c r="TN187" s="2"/>
      <c r="TO187" s="2"/>
      <c r="TP187" s="2"/>
      <c r="TQ187" s="2"/>
      <c r="TR187" s="2"/>
      <c r="TS187" s="2"/>
      <c r="TT187" s="2"/>
      <c r="TU187" s="2"/>
      <c r="TV187" s="2"/>
      <c r="TW187" s="2"/>
      <c r="TX187" s="2"/>
      <c r="TY187" s="2"/>
      <c r="TZ187" s="2"/>
      <c r="UA187" s="2"/>
      <c r="UB187" s="2"/>
      <c r="UC187" s="2"/>
      <c r="UD187" s="2"/>
      <c r="UE187" s="2"/>
      <c r="UF187" s="2"/>
      <c r="UG187" s="2"/>
      <c r="UH187" s="2"/>
      <c r="UI187" s="2"/>
      <c r="UJ187" s="2"/>
      <c r="UK187" s="2"/>
      <c r="UL187" s="2"/>
      <c r="UM187" s="2"/>
      <c r="UN187" s="2"/>
      <c r="UO187" s="2"/>
      <c r="UP187" s="2"/>
      <c r="UQ187" s="2"/>
      <c r="UR187" s="2"/>
      <c r="US187" s="2"/>
      <c r="UT187" s="2"/>
      <c r="UU187" s="2"/>
      <c r="UV187" s="2"/>
      <c r="UW187" s="2"/>
      <c r="UX187" s="2"/>
      <c r="UY187" s="2"/>
      <c r="UZ187" s="2"/>
      <c r="VA187" s="2"/>
      <c r="VB187" s="2"/>
      <c r="VC187" s="2"/>
      <c r="VD187" s="2"/>
      <c r="VE187" s="2"/>
      <c r="VF187" s="2"/>
      <c r="VG187" s="2"/>
      <c r="VH187" s="2"/>
      <c r="VI187" s="2"/>
      <c r="VJ187" s="2"/>
      <c r="VK187" s="2"/>
      <c r="VL187" s="2"/>
      <c r="VM187" s="2"/>
      <c r="VN187" s="2"/>
      <c r="VO187" s="2"/>
      <c r="VP187" s="2"/>
      <c r="VQ187" s="2"/>
      <c r="VR187" s="2"/>
      <c r="VS187" s="2"/>
      <c r="VT187" s="2"/>
      <c r="VU187" s="2"/>
      <c r="VV187" s="2"/>
      <c r="VW187" s="2"/>
      <c r="VX187" s="2"/>
      <c r="VY187" s="2"/>
      <c r="VZ187" s="2"/>
      <c r="WA187" s="2"/>
      <c r="WB187" s="2"/>
      <c r="WC187" s="2"/>
      <c r="WD187" s="2"/>
      <c r="WE187" s="2"/>
      <c r="WF187" s="2"/>
      <c r="WG187" s="2"/>
      <c r="WH187" s="2"/>
      <c r="WI187" s="2"/>
      <c r="WJ187" s="2"/>
      <c r="WK187" s="2"/>
      <c r="WL187" s="2"/>
      <c r="WM187" s="2"/>
      <c r="WN187" s="2"/>
      <c r="WO187" s="2"/>
      <c r="WP187" s="2"/>
      <c r="WQ187" s="2"/>
      <c r="WR187" s="2"/>
      <c r="WS187" s="2"/>
      <c r="WT187" s="2"/>
      <c r="WU187" s="2"/>
      <c r="WV187" s="2"/>
      <c r="WW187" s="2"/>
      <c r="WX187" s="2"/>
      <c r="WY187" s="2"/>
      <c r="WZ187" s="2"/>
      <c r="XA187" s="2"/>
      <c r="XB187" s="2"/>
      <c r="XC187" s="2"/>
      <c r="XD187" s="2"/>
      <c r="XE187" s="2"/>
      <c r="XF187" s="2"/>
      <c r="XG187" s="2"/>
      <c r="XH187" s="2"/>
      <c r="XI187" s="2"/>
      <c r="XJ187" s="2"/>
      <c r="XK187" s="2"/>
      <c r="XL187" s="2"/>
      <c r="XM187" s="2"/>
      <c r="XN187" s="2"/>
      <c r="XO187" s="2"/>
      <c r="XP187" s="2"/>
      <c r="XQ187" s="2"/>
      <c r="XR187" s="2"/>
      <c r="XS187" s="2"/>
      <c r="XT187" s="2"/>
      <c r="XU187" s="2"/>
      <c r="XV187" s="2"/>
      <c r="XW187" s="2"/>
      <c r="XX187" s="2"/>
      <c r="XY187" s="2"/>
      <c r="XZ187" s="2"/>
      <c r="YA187" s="2"/>
      <c r="YB187" s="2"/>
      <c r="YC187" s="2"/>
      <c r="YD187" s="2"/>
      <c r="YE187" s="2"/>
      <c r="YF187" s="2"/>
      <c r="YG187" s="2"/>
      <c r="YH187" s="2"/>
      <c r="YI187" s="2"/>
      <c r="YJ187" s="2"/>
      <c r="YK187" s="2"/>
      <c r="YL187" s="2"/>
      <c r="YM187" s="2"/>
      <c r="YN187" s="2"/>
      <c r="YO187" s="2"/>
      <c r="YP187" s="2"/>
      <c r="YQ187" s="2"/>
      <c r="YR187" s="2"/>
      <c r="YS187" s="2"/>
      <c r="YT187" s="2"/>
      <c r="YU187" s="2"/>
      <c r="YV187" s="2"/>
      <c r="YW187" s="2"/>
      <c r="YX187" s="2"/>
      <c r="YY187" s="2"/>
      <c r="YZ187" s="2"/>
      <c r="ZA187" s="2"/>
      <c r="ZB187" s="2"/>
      <c r="ZC187" s="2"/>
      <c r="ZD187" s="2"/>
      <c r="ZE187" s="2"/>
      <c r="ZF187" s="2"/>
      <c r="ZG187" s="2"/>
      <c r="ZH187" s="2"/>
      <c r="ZI187" s="2"/>
      <c r="ZJ187" s="2"/>
      <c r="ZK187" s="2"/>
      <c r="ZL187" s="2"/>
      <c r="ZM187" s="2"/>
      <c r="ZN187" s="2"/>
      <c r="ZO187" s="2"/>
      <c r="ZP187" s="2"/>
      <c r="ZQ187" s="2"/>
      <c r="ZR187" s="2"/>
      <c r="ZS187" s="2"/>
      <c r="ZT187" s="2"/>
      <c r="ZU187" s="2"/>
      <c r="ZV187" s="2"/>
      <c r="ZW187" s="2"/>
      <c r="ZX187" s="2"/>
      <c r="ZY187" s="2"/>
      <c r="ZZ187" s="2"/>
      <c r="AAA187" s="2"/>
      <c r="AAB187" s="2"/>
      <c r="AAC187" s="2"/>
      <c r="AAD187" s="2"/>
      <c r="AAE187" s="2"/>
      <c r="AAF187" s="2"/>
      <c r="AAG187" s="2"/>
      <c r="AAH187" s="2"/>
      <c r="AAI187" s="2"/>
      <c r="AAJ187" s="2"/>
      <c r="AAK187" s="2"/>
      <c r="AAL187" s="2"/>
      <c r="AAM187" s="2"/>
      <c r="AAN187" s="2"/>
      <c r="AAO187" s="2"/>
      <c r="AAP187" s="2"/>
      <c r="AAQ187" s="2"/>
      <c r="AAR187" s="2"/>
      <c r="AAS187" s="2"/>
      <c r="AAT187" s="2"/>
      <c r="AAU187" s="2"/>
      <c r="AAV187" s="2"/>
      <c r="AAW187" s="2"/>
      <c r="AAX187" s="2"/>
      <c r="AAY187" s="2"/>
      <c r="AAZ187" s="2"/>
      <c r="ABA187" s="2"/>
      <c r="ABB187" s="2"/>
      <c r="ABC187" s="2"/>
      <c r="ABD187" s="2"/>
      <c r="ABE187" s="2"/>
      <c r="ABF187" s="2"/>
      <c r="ABG187" s="2"/>
      <c r="ABH187" s="2"/>
      <c r="ABI187" s="2"/>
      <c r="ABJ187" s="2"/>
      <c r="ABK187" s="2"/>
      <c r="ABL187" s="2"/>
      <c r="ABM187" s="2"/>
      <c r="ABN187" s="2"/>
      <c r="ABO187" s="2"/>
      <c r="ABP187" s="2"/>
      <c r="ABQ187" s="2"/>
      <c r="ABR187" s="2"/>
      <c r="ABS187" s="2"/>
      <c r="ABT187" s="2"/>
      <c r="ABU187" s="2"/>
      <c r="ABV187" s="2"/>
      <c r="ABW187" s="2"/>
      <c r="ABX187" s="2"/>
      <c r="ABY187" s="2"/>
      <c r="ABZ187" s="2"/>
      <c r="ACA187" s="2"/>
      <c r="ACB187" s="2"/>
      <c r="ACC187" s="2"/>
      <c r="ACD187" s="2"/>
      <c r="ACE187" s="2"/>
      <c r="ACF187" s="2"/>
      <c r="ACG187" s="2"/>
      <c r="ACH187" s="2"/>
      <c r="ACI187" s="2"/>
      <c r="ACJ187" s="2"/>
      <c r="ACK187" s="2"/>
      <c r="ACL187" s="2"/>
      <c r="ACM187" s="2"/>
      <c r="ACN187" s="2"/>
      <c r="ACO187" s="2"/>
      <c r="ACP187" s="2"/>
      <c r="ACQ187" s="2"/>
      <c r="ACR187" s="2"/>
      <c r="ACS187" s="2"/>
      <c r="ACT187" s="2"/>
      <c r="ACU187" s="2"/>
      <c r="ACV187" s="2"/>
      <c r="ACW187" s="2"/>
      <c r="ACX187" s="2"/>
      <c r="ACY187" s="2"/>
      <c r="ACZ187" s="2"/>
      <c r="ADA187" s="2"/>
      <c r="ADB187" s="2"/>
      <c r="ADC187" s="2"/>
      <c r="ADD187" s="2"/>
      <c r="ADE187" s="2"/>
      <c r="ADF187" s="2"/>
      <c r="ADG187" s="2"/>
      <c r="ADH187" s="2"/>
      <c r="ADI187" s="2"/>
      <c r="ADJ187" s="2"/>
      <c r="ADK187" s="2"/>
      <c r="ADL187" s="2"/>
      <c r="ADM187" s="2"/>
      <c r="ADN187" s="2"/>
      <c r="ADO187" s="2"/>
      <c r="ADP187" s="2"/>
      <c r="ADQ187" s="2"/>
      <c r="ADR187" s="2"/>
      <c r="ADS187" s="2"/>
      <c r="ADT187" s="2"/>
      <c r="ADU187" s="2"/>
      <c r="ADV187" s="2"/>
      <c r="ADW187" s="2"/>
      <c r="ADX187" s="2"/>
      <c r="ADY187" s="2"/>
      <c r="ADZ187" s="2"/>
      <c r="AEA187" s="2"/>
      <c r="AEB187" s="2"/>
      <c r="AEC187" s="2"/>
      <c r="AED187" s="2"/>
      <c r="AEE187" s="2"/>
      <c r="AEF187" s="2"/>
      <c r="AEG187" s="2"/>
      <c r="AEH187" s="2"/>
      <c r="AEI187" s="2"/>
      <c r="AEJ187" s="2"/>
      <c r="AEK187" s="2"/>
      <c r="AEL187" s="2"/>
      <c r="AEM187" s="2"/>
      <c r="AEN187" s="2"/>
      <c r="AEO187" s="2"/>
      <c r="AEP187" s="2"/>
      <c r="AEQ187" s="2"/>
      <c r="AER187" s="2"/>
      <c r="AES187" s="2"/>
      <c r="AET187" s="2"/>
      <c r="AEU187" s="2"/>
      <c r="AEV187" s="2"/>
      <c r="AEW187" s="2"/>
      <c r="AEX187" s="2"/>
      <c r="AEY187" s="2"/>
      <c r="AEZ187" s="2"/>
      <c r="AFA187" s="2"/>
      <c r="AFB187" s="2"/>
      <c r="AFC187" s="2"/>
      <c r="AFD187" s="2"/>
      <c r="AFE187" s="2"/>
      <c r="AFF187" s="2"/>
      <c r="AFG187" s="2"/>
      <c r="AFH187" s="2"/>
      <c r="AFI187" s="2"/>
      <c r="AFJ187" s="2"/>
      <c r="AFK187" s="2"/>
      <c r="AFL187" s="2"/>
      <c r="AFM187" s="2"/>
      <c r="AFN187" s="2"/>
      <c r="AFO187" s="2"/>
      <c r="AFP187" s="2"/>
      <c r="AFQ187" s="2"/>
      <c r="AFR187" s="2"/>
      <c r="AFS187" s="2"/>
      <c r="AFT187" s="2"/>
      <c r="AFU187" s="2"/>
      <c r="AFV187" s="2"/>
      <c r="AFW187" s="2"/>
      <c r="AFX187" s="2"/>
      <c r="AFY187" s="2"/>
      <c r="AFZ187" s="2"/>
      <c r="AGA187" s="2"/>
      <c r="AGB187" s="2"/>
      <c r="AGC187" s="2"/>
      <c r="AGD187" s="2"/>
      <c r="AGE187" s="2"/>
      <c r="AGF187" s="2"/>
      <c r="AGG187" s="2"/>
      <c r="AGH187" s="2"/>
      <c r="AGI187" s="2"/>
      <c r="AGJ187" s="2"/>
      <c r="AGK187" s="2"/>
      <c r="AGL187" s="2"/>
      <c r="AGM187" s="2"/>
      <c r="AGN187" s="2"/>
      <c r="AGO187" s="2"/>
      <c r="AGP187" s="2"/>
      <c r="AGQ187" s="2"/>
      <c r="AGR187" s="2"/>
      <c r="AGS187" s="2"/>
      <c r="AGT187" s="2"/>
      <c r="AGU187" s="2"/>
      <c r="AGV187" s="2"/>
      <c r="AGW187" s="2"/>
      <c r="AGX187" s="2"/>
      <c r="AGY187" s="2"/>
      <c r="AGZ187" s="2"/>
      <c r="AHA187" s="2"/>
      <c r="AHB187" s="2"/>
      <c r="AHC187" s="2"/>
      <c r="AHD187" s="2"/>
      <c r="AHE187" s="2"/>
      <c r="AHF187" s="2"/>
      <c r="AHG187" s="2"/>
      <c r="AHH187" s="2"/>
      <c r="AHI187" s="2"/>
      <c r="AHJ187" s="2"/>
      <c r="AHK187" s="2"/>
      <c r="AHL187" s="2"/>
      <c r="AHM187" s="2"/>
      <c r="AHN187" s="2"/>
      <c r="AHO187" s="2"/>
      <c r="AHP187" s="2"/>
      <c r="AHQ187" s="2"/>
      <c r="AHR187" s="2"/>
      <c r="AHS187" s="2"/>
      <c r="AHT187" s="2"/>
      <c r="AHU187" s="2"/>
      <c r="AHV187" s="2"/>
      <c r="AHW187" s="2"/>
      <c r="AHX187" s="2"/>
      <c r="AHY187" s="2"/>
      <c r="AHZ187" s="2"/>
      <c r="AIA187" s="2"/>
      <c r="AIB187" s="2"/>
      <c r="AIC187" s="2"/>
      <c r="AID187" s="2"/>
      <c r="AIE187" s="2"/>
      <c r="AIF187" s="2"/>
      <c r="AIG187" s="2"/>
      <c r="AIH187" s="2"/>
      <c r="AII187" s="2"/>
      <c r="AIJ187" s="2"/>
      <c r="AIK187" s="2"/>
      <c r="AIL187" s="2"/>
      <c r="AIM187" s="2"/>
      <c r="AIN187" s="2"/>
      <c r="AIO187" s="2"/>
      <c r="AIP187" s="2"/>
      <c r="AIQ187" s="2"/>
      <c r="AIR187" s="2"/>
      <c r="AIS187" s="2"/>
      <c r="AIT187" s="2"/>
      <c r="AIU187" s="2"/>
      <c r="AIV187" s="2"/>
      <c r="AIW187" s="2"/>
      <c r="AIX187" s="2"/>
      <c r="AIY187" s="2"/>
      <c r="AIZ187" s="2"/>
      <c r="AJA187" s="2"/>
      <c r="AJB187" s="2"/>
      <c r="AJC187" s="2"/>
      <c r="AJD187" s="2"/>
      <c r="AJE187" s="2"/>
      <c r="AJF187" s="2"/>
      <c r="AJG187" s="2"/>
      <c r="AJH187" s="2"/>
      <c r="AJI187" s="2"/>
      <c r="AJJ187" s="2"/>
      <c r="AJK187" s="2"/>
      <c r="AJL187" s="2"/>
      <c r="AJM187" s="2"/>
      <c r="AJN187" s="2"/>
      <c r="AJO187" s="2"/>
      <c r="AJP187" s="2"/>
      <c r="AJQ187" s="2"/>
      <c r="AJR187" s="2"/>
      <c r="AJS187" s="2"/>
      <c r="AJT187" s="2"/>
      <c r="AJU187" s="2"/>
      <c r="AJV187" s="2"/>
      <c r="AJW187" s="2"/>
      <c r="AJX187" s="2"/>
      <c r="AJY187" s="2"/>
      <c r="AJZ187" s="2"/>
      <c r="AKA187" s="2"/>
      <c r="AKB187" s="2"/>
      <c r="AKC187" s="2"/>
      <c r="AKD187" s="2"/>
      <c r="AKE187" s="2"/>
      <c r="AKF187" s="2"/>
      <c r="AKG187" s="2"/>
      <c r="AKH187" s="2"/>
      <c r="AKI187" s="2"/>
      <c r="AKJ187" s="2"/>
      <c r="AKK187" s="2"/>
      <c r="AKL187" s="2"/>
      <c r="AKM187" s="2"/>
      <c r="AKN187" s="2"/>
      <c r="AKO187" s="2"/>
      <c r="AKP187" s="2"/>
      <c r="AKQ187" s="2"/>
      <c r="AKR187" s="2"/>
      <c r="AKS187" s="2"/>
      <c r="AKT187" s="2"/>
      <c r="AKU187" s="2"/>
      <c r="AKV187" s="2"/>
      <c r="AKW187" s="2"/>
      <c r="AKX187" s="2"/>
      <c r="AKY187" s="2"/>
      <c r="AKZ187" s="2"/>
      <c r="ALA187" s="2"/>
      <c r="ALB187" s="2"/>
      <c r="ALC187" s="2"/>
      <c r="ALD187" s="2"/>
      <c r="ALE187" s="2"/>
      <c r="ALF187" s="2"/>
      <c r="ALG187" s="2"/>
      <c r="ALH187" s="2"/>
      <c r="ALI187" s="2"/>
      <c r="ALJ187" s="2"/>
      <c r="ALK187" s="2"/>
      <c r="ALL187" s="2"/>
      <c r="ALM187" s="2"/>
      <c r="ALN187" s="2"/>
      <c r="ALO187" s="2"/>
      <c r="ALP187" s="2"/>
      <c r="ALQ187" s="2"/>
      <c r="ALR187" s="2"/>
      <c r="ALS187" s="2"/>
      <c r="ALT187" s="2"/>
      <c r="ALU187" s="2"/>
      <c r="ALV187" s="2"/>
      <c r="ALW187" s="2"/>
      <c r="ALX187" s="2"/>
      <c r="ALY187" s="2"/>
      <c r="ALZ187" s="2"/>
      <c r="AMA187" s="2"/>
      <c r="AMB187" s="2"/>
      <c r="AMC187" s="2"/>
      <c r="AMD187" s="2"/>
      <c r="AME187" s="2"/>
      <c r="AMF187" s="2"/>
      <c r="AMG187" s="2"/>
      <c r="AMH187" s="2"/>
      <c r="AMI187" s="2"/>
      <c r="AMJ187" s="2"/>
      <c r="AMK187" s="2"/>
      <c r="AML187" s="2"/>
      <c r="AMM187" s="2"/>
      <c r="AMN187" s="2"/>
      <c r="AMO187" s="2"/>
      <c r="AMP187" s="2"/>
      <c r="AMQ187" s="2"/>
      <c r="AMR187" s="2"/>
      <c r="AMS187" s="2"/>
      <c r="AMT187" s="2"/>
      <c r="AMU187" s="2"/>
      <c r="AMV187" s="2"/>
      <c r="AMW187" s="2"/>
      <c r="AMX187" s="2"/>
      <c r="AMY187" s="2"/>
      <c r="AMZ187" s="2"/>
      <c r="ANA187" s="2"/>
      <c r="ANB187" s="2"/>
      <c r="ANC187" s="2"/>
      <c r="AND187" s="2"/>
      <c r="ANE187" s="2"/>
      <c r="ANF187" s="2"/>
      <c r="ANG187" s="2"/>
      <c r="ANH187" s="2"/>
      <c r="ANI187" s="2"/>
      <c r="ANJ187" s="2"/>
      <c r="ANK187" s="2"/>
      <c r="ANL187" s="2"/>
      <c r="ANM187" s="2"/>
      <c r="ANN187" s="2"/>
      <c r="ANO187" s="2"/>
      <c r="ANP187" s="2"/>
      <c r="ANQ187" s="2"/>
      <c r="ANR187" s="2"/>
      <c r="ANS187" s="2"/>
      <c r="ANT187" s="2"/>
      <c r="ANU187" s="2"/>
      <c r="ANV187" s="2"/>
      <c r="ANW187" s="2"/>
      <c r="ANX187" s="2"/>
      <c r="ANY187" s="2"/>
      <c r="ANZ187" s="2"/>
      <c r="AOA187" s="2"/>
      <c r="AOB187" s="2"/>
      <c r="AOC187" s="2"/>
      <c r="AOD187" s="2"/>
      <c r="AOE187" s="2"/>
      <c r="AOF187" s="2"/>
      <c r="AOG187" s="2"/>
      <c r="AOH187" s="2"/>
      <c r="AOI187" s="2"/>
      <c r="AOJ187" s="2"/>
      <c r="AOK187" s="2"/>
      <c r="AOL187" s="2"/>
      <c r="AOM187" s="2"/>
      <c r="AON187" s="2"/>
      <c r="AOO187" s="2"/>
      <c r="AOP187" s="2"/>
      <c r="AOQ187" s="2"/>
      <c r="AOR187" s="2"/>
      <c r="AOS187" s="2"/>
      <c r="AOT187" s="2"/>
      <c r="AOU187" s="2"/>
      <c r="AOV187" s="2"/>
      <c r="AOW187" s="2"/>
      <c r="AOX187" s="2"/>
      <c r="AOY187" s="2"/>
      <c r="AOZ187" s="2"/>
      <c r="APA187" s="2"/>
      <c r="APB187" s="2"/>
      <c r="APC187" s="2"/>
      <c r="APD187" s="2"/>
      <c r="APE187" s="2"/>
      <c r="APF187" s="2"/>
      <c r="APG187" s="2"/>
      <c r="APH187" s="2"/>
      <c r="API187" s="2"/>
      <c r="APJ187" s="2"/>
      <c r="APK187" s="2"/>
      <c r="APL187" s="2"/>
      <c r="APM187" s="2"/>
      <c r="APN187" s="2"/>
      <c r="APO187" s="2"/>
      <c r="APP187" s="2"/>
      <c r="APQ187" s="2"/>
      <c r="APR187" s="2"/>
      <c r="APS187" s="2"/>
      <c r="APT187" s="2"/>
      <c r="APU187" s="2"/>
      <c r="APV187" s="2"/>
      <c r="APW187" s="2"/>
      <c r="APX187" s="2"/>
      <c r="APY187" s="2"/>
      <c r="APZ187" s="2"/>
      <c r="AQA187" s="2"/>
      <c r="AQB187" s="2"/>
      <c r="AQC187" s="2"/>
      <c r="AQD187" s="2"/>
      <c r="AQE187" s="2"/>
      <c r="AQF187" s="2"/>
      <c r="AQG187" s="2"/>
      <c r="AQH187" s="2"/>
      <c r="AQI187" s="2"/>
      <c r="AQJ187" s="2"/>
      <c r="AQK187" s="2"/>
      <c r="AQL187" s="2"/>
      <c r="AQM187" s="2"/>
      <c r="AQN187" s="2"/>
      <c r="AQO187" s="2"/>
      <c r="AQP187" s="2"/>
      <c r="AQQ187" s="2"/>
      <c r="AQR187" s="2"/>
      <c r="AQS187" s="2"/>
      <c r="AQT187" s="2"/>
      <c r="AQU187" s="2"/>
      <c r="AQV187" s="2"/>
      <c r="AQW187" s="2"/>
      <c r="AQX187" s="2"/>
      <c r="AQY187" s="2"/>
      <c r="AQZ187" s="2"/>
      <c r="ARA187" s="2"/>
      <c r="ARB187" s="2"/>
      <c r="ARC187" s="2"/>
      <c r="ARD187" s="2"/>
      <c r="ARE187" s="2"/>
      <c r="ARF187" s="2"/>
      <c r="ARG187" s="2"/>
      <c r="ARH187" s="2"/>
      <c r="ARI187" s="2"/>
      <c r="ARJ187" s="2"/>
      <c r="ARK187" s="2"/>
      <c r="ARL187" s="2"/>
      <c r="ARM187" s="2"/>
      <c r="ARN187" s="2"/>
      <c r="ARO187" s="2"/>
      <c r="ARP187" s="2"/>
      <c r="ARQ187" s="2"/>
      <c r="ARR187" s="2"/>
      <c r="ARS187" s="2"/>
      <c r="ART187" s="2"/>
      <c r="ARU187" s="2"/>
      <c r="ARV187" s="2"/>
      <c r="ARW187" s="2"/>
      <c r="ARX187" s="2"/>
      <c r="ARY187" s="2"/>
      <c r="ARZ187" s="2"/>
      <c r="ASA187" s="2"/>
      <c r="ASB187" s="2"/>
      <c r="ASC187" s="2"/>
      <c r="ASD187" s="2"/>
      <c r="ASE187" s="2"/>
      <c r="ASF187" s="2"/>
      <c r="ASG187" s="2"/>
      <c r="ASH187" s="2"/>
      <c r="ASI187" s="2"/>
      <c r="ASJ187" s="2"/>
      <c r="ASK187" s="2"/>
      <c r="ASL187" s="2"/>
      <c r="ASM187" s="2"/>
      <c r="ASN187" s="2"/>
      <c r="ASO187" s="2"/>
      <c r="ASP187" s="2"/>
      <c r="ASQ187" s="2"/>
      <c r="ASR187" s="2"/>
      <c r="ASS187" s="2"/>
      <c r="AST187" s="2"/>
      <c r="ASU187" s="2"/>
      <c r="ASV187" s="2"/>
      <c r="ASW187" s="2"/>
      <c r="ASX187" s="2"/>
      <c r="ASY187" s="2"/>
      <c r="ASZ187" s="2"/>
      <c r="ATA187" s="2"/>
      <c r="ATB187" s="2"/>
      <c r="ATC187" s="2"/>
      <c r="ATD187" s="2"/>
      <c r="ATE187" s="2"/>
      <c r="ATF187" s="2"/>
      <c r="ATG187" s="2"/>
      <c r="ATH187" s="2"/>
      <c r="ATI187" s="2"/>
      <c r="ATJ187" s="2"/>
      <c r="ATK187" s="2"/>
      <c r="ATL187" s="2"/>
      <c r="ATM187" s="2"/>
      <c r="ATN187" s="2"/>
      <c r="ATO187" s="2"/>
      <c r="ATP187" s="2"/>
      <c r="ATQ187" s="2"/>
      <c r="ATR187" s="2"/>
      <c r="ATS187" s="2"/>
      <c r="ATT187" s="2"/>
      <c r="ATU187" s="2"/>
      <c r="ATV187" s="2"/>
      <c r="ATW187" s="2"/>
      <c r="ATX187" s="2"/>
      <c r="ATY187" s="2"/>
      <c r="ATZ187" s="2"/>
      <c r="AUA187" s="2"/>
      <c r="AUB187" s="2"/>
      <c r="AUC187" s="2"/>
      <c r="AUD187" s="2"/>
      <c r="AUE187" s="2"/>
      <c r="AUF187" s="2"/>
      <c r="AUG187" s="2"/>
      <c r="AUH187" s="2"/>
      <c r="AUI187" s="2"/>
      <c r="AUJ187" s="2"/>
      <c r="AUK187" s="2"/>
      <c r="AUL187" s="2"/>
      <c r="AUM187" s="2"/>
      <c r="AUN187" s="2"/>
      <c r="AUO187" s="2"/>
      <c r="AUP187" s="2"/>
      <c r="AUQ187" s="2"/>
      <c r="AUR187" s="2"/>
      <c r="AUS187" s="2"/>
      <c r="AUT187" s="2"/>
      <c r="AUU187" s="2"/>
      <c r="AUV187" s="2"/>
      <c r="AUW187" s="2"/>
      <c r="AUX187" s="2"/>
      <c r="AUY187" s="2"/>
      <c r="AUZ187" s="2"/>
      <c r="AVA187" s="2"/>
      <c r="AVB187" s="2"/>
      <c r="AVC187" s="2"/>
      <c r="AVD187" s="2"/>
      <c r="AVE187" s="2"/>
      <c r="AVF187" s="2"/>
      <c r="AVG187" s="2"/>
      <c r="AVH187" s="2"/>
      <c r="AVI187" s="2"/>
      <c r="AVJ187" s="2"/>
      <c r="AVK187" s="2"/>
      <c r="AVL187" s="2"/>
      <c r="AVM187" s="2"/>
      <c r="AVN187" s="2"/>
      <c r="AVO187" s="2"/>
      <c r="AVP187" s="2"/>
      <c r="AVQ187" s="2"/>
      <c r="AVR187" s="2"/>
      <c r="AVS187" s="2"/>
      <c r="AVT187" s="2"/>
      <c r="AVU187" s="2"/>
      <c r="AVV187" s="2"/>
      <c r="AVW187" s="2"/>
      <c r="AVX187" s="2"/>
      <c r="AVY187" s="2"/>
      <c r="AVZ187" s="2"/>
      <c r="AWA187" s="2"/>
      <c r="AWB187" s="2"/>
      <c r="AWC187" s="2"/>
      <c r="AWD187" s="2"/>
      <c r="AWE187" s="2"/>
      <c r="AWF187" s="2"/>
      <c r="AWG187" s="2"/>
      <c r="AWH187" s="2"/>
      <c r="AWI187" s="2"/>
      <c r="AWJ187" s="2"/>
      <c r="AWK187" s="2"/>
      <c r="AWL187" s="2"/>
      <c r="AWM187" s="2"/>
      <c r="AWN187" s="2"/>
      <c r="AWO187" s="2"/>
      <c r="AWP187" s="2"/>
      <c r="AWQ187" s="2"/>
      <c r="AWR187" s="2"/>
      <c r="AWS187" s="2"/>
      <c r="AWT187" s="2"/>
      <c r="AWU187" s="2"/>
      <c r="AWV187" s="2"/>
      <c r="AWW187" s="2"/>
      <c r="AWX187" s="2"/>
      <c r="AWY187" s="2"/>
      <c r="AWZ187" s="2"/>
      <c r="AXA187" s="2"/>
      <c r="AXB187" s="2"/>
      <c r="AXC187" s="2"/>
      <c r="AXD187" s="2"/>
      <c r="AXE187" s="2"/>
      <c r="AXF187" s="2"/>
      <c r="AXG187" s="2"/>
      <c r="AXH187" s="2"/>
      <c r="AXI187" s="2"/>
      <c r="AXJ187" s="2"/>
      <c r="AXK187" s="2"/>
      <c r="AXL187" s="2"/>
      <c r="AXM187" s="2"/>
      <c r="AXN187" s="2"/>
      <c r="AXO187" s="2"/>
      <c r="AXP187" s="2"/>
      <c r="AXQ187" s="2"/>
      <c r="AXR187" s="2"/>
      <c r="AXS187" s="2"/>
      <c r="AXT187" s="2"/>
      <c r="AXU187" s="2"/>
      <c r="AXV187" s="2"/>
      <c r="AXW187" s="2"/>
      <c r="AXX187" s="2"/>
      <c r="AXY187" s="2"/>
      <c r="AXZ187" s="2"/>
      <c r="AYA187" s="2"/>
      <c r="AYB187" s="2"/>
      <c r="AYC187" s="2"/>
      <c r="AYD187" s="2"/>
      <c r="AYE187" s="2"/>
      <c r="AYF187" s="2"/>
      <c r="AYG187" s="2"/>
      <c r="AYH187" s="2"/>
      <c r="AYI187" s="2"/>
      <c r="AYJ187" s="2"/>
      <c r="AYK187" s="2"/>
      <c r="AYL187" s="2"/>
      <c r="AYM187" s="2"/>
      <c r="AYN187" s="2"/>
      <c r="AYO187" s="2"/>
      <c r="AYP187" s="2"/>
      <c r="AYQ187" s="2"/>
      <c r="AYR187" s="2"/>
      <c r="AYS187" s="2"/>
      <c r="AYT187" s="2"/>
      <c r="AYU187" s="2"/>
      <c r="AYV187" s="2"/>
      <c r="AYW187" s="2"/>
      <c r="AYX187" s="2"/>
      <c r="AYY187" s="2"/>
      <c r="AYZ187" s="2"/>
      <c r="AZA187" s="2"/>
      <c r="AZB187" s="2"/>
      <c r="AZC187" s="2"/>
      <c r="AZD187" s="2"/>
      <c r="AZE187" s="2"/>
      <c r="AZF187" s="2"/>
      <c r="AZG187" s="2"/>
      <c r="AZH187" s="2"/>
      <c r="AZI187" s="2"/>
      <c r="AZJ187" s="2"/>
      <c r="AZK187" s="2"/>
      <c r="AZL187" s="2"/>
      <c r="AZM187" s="2"/>
      <c r="AZN187" s="2"/>
      <c r="AZO187" s="2"/>
      <c r="AZP187" s="2"/>
      <c r="AZQ187" s="2"/>
      <c r="AZR187" s="2"/>
      <c r="AZS187" s="2"/>
      <c r="AZT187" s="2"/>
      <c r="AZU187" s="2"/>
      <c r="AZV187" s="2"/>
      <c r="AZW187" s="2"/>
      <c r="AZX187" s="2"/>
      <c r="AZY187" s="2"/>
      <c r="AZZ187" s="2"/>
      <c r="BAA187" s="2"/>
      <c r="BAB187" s="2"/>
      <c r="BAC187" s="2"/>
      <c r="BAD187" s="2"/>
      <c r="BAE187" s="2"/>
      <c r="BAF187" s="2"/>
      <c r="BAG187" s="2"/>
      <c r="BAH187" s="2"/>
      <c r="BAI187" s="2"/>
      <c r="BAJ187" s="2"/>
      <c r="BAK187" s="2"/>
      <c r="BAL187" s="2"/>
      <c r="BAM187" s="2"/>
      <c r="BAN187" s="2"/>
      <c r="BAO187" s="2"/>
      <c r="BAP187" s="2"/>
      <c r="BAQ187" s="2"/>
      <c r="BAR187" s="2"/>
      <c r="BAS187" s="2"/>
      <c r="BAT187" s="2"/>
      <c r="BAU187" s="2"/>
      <c r="BAV187" s="2"/>
      <c r="BAW187" s="2"/>
      <c r="BAX187" s="2"/>
      <c r="BAY187" s="2"/>
      <c r="BAZ187" s="2"/>
      <c r="BBA187" s="2"/>
      <c r="BBB187" s="2"/>
      <c r="BBC187" s="2"/>
      <c r="BBD187" s="2"/>
      <c r="BBE187" s="2"/>
      <c r="BBF187" s="2"/>
      <c r="BBG187" s="2"/>
      <c r="BBH187" s="2"/>
      <c r="BBI187" s="2"/>
      <c r="BBJ187" s="2"/>
      <c r="BBK187" s="2"/>
      <c r="BBL187" s="2"/>
      <c r="BBM187" s="2"/>
      <c r="BBN187" s="2"/>
      <c r="BBO187" s="2"/>
      <c r="BBP187" s="2"/>
      <c r="BBQ187" s="2"/>
      <c r="BBR187" s="2"/>
      <c r="BBS187" s="2"/>
      <c r="BBT187" s="2"/>
      <c r="BBU187" s="2"/>
      <c r="BBV187" s="2"/>
      <c r="BBW187" s="2"/>
      <c r="BBX187" s="2"/>
      <c r="BBY187" s="2"/>
      <c r="BBZ187" s="2"/>
      <c r="BCA187" s="2"/>
      <c r="BCB187" s="2"/>
      <c r="BCC187" s="2"/>
      <c r="BCD187" s="2"/>
      <c r="BCE187" s="2"/>
      <c r="BCF187" s="2"/>
      <c r="BCG187" s="2"/>
      <c r="BCH187" s="2"/>
      <c r="BCI187" s="2"/>
      <c r="BCJ187" s="2"/>
      <c r="BCK187" s="2"/>
      <c r="BCL187" s="2"/>
      <c r="BCM187" s="2"/>
      <c r="BCN187" s="2"/>
      <c r="BCO187" s="2"/>
      <c r="BCP187" s="2"/>
      <c r="BCQ187" s="2"/>
      <c r="BCR187" s="2"/>
      <c r="BCS187" s="2"/>
      <c r="BCT187" s="2"/>
      <c r="BCU187" s="2"/>
      <c r="BCV187" s="2"/>
      <c r="BCW187" s="2"/>
      <c r="BCX187" s="2"/>
      <c r="BCY187" s="2"/>
      <c r="BCZ187" s="2"/>
      <c r="BDA187" s="2"/>
      <c r="BDB187" s="2"/>
      <c r="BDC187" s="2"/>
      <c r="BDD187" s="2"/>
      <c r="BDE187" s="2"/>
      <c r="BDF187" s="2"/>
      <c r="BDG187" s="2"/>
      <c r="BDH187" s="2"/>
      <c r="BDI187" s="2"/>
      <c r="BDJ187" s="2"/>
      <c r="BDK187" s="2"/>
      <c r="BDL187" s="2"/>
      <c r="BDM187" s="2"/>
      <c r="BDN187" s="2"/>
      <c r="BDO187" s="2"/>
      <c r="BDP187" s="2"/>
      <c r="BDQ187" s="2"/>
      <c r="BDR187" s="2"/>
      <c r="BDS187" s="2"/>
      <c r="BDT187" s="2"/>
      <c r="BDU187" s="2"/>
      <c r="BDV187" s="2"/>
      <c r="BDW187" s="2"/>
      <c r="BDX187" s="2"/>
      <c r="BDY187" s="2"/>
      <c r="BDZ187" s="2"/>
      <c r="BEA187" s="2"/>
      <c r="BEB187" s="2"/>
      <c r="BEC187" s="2"/>
      <c r="BED187" s="2"/>
      <c r="BEE187" s="2"/>
      <c r="BEF187" s="2"/>
      <c r="BEG187" s="2"/>
      <c r="BEH187" s="2"/>
      <c r="BEI187" s="2"/>
      <c r="BEJ187" s="2"/>
      <c r="BEK187" s="2"/>
      <c r="BEL187" s="2"/>
      <c r="BEM187" s="2"/>
      <c r="BEN187" s="2"/>
      <c r="BEO187" s="2"/>
      <c r="BEP187" s="2"/>
      <c r="BEQ187" s="2"/>
      <c r="BER187" s="2"/>
      <c r="BES187" s="2"/>
      <c r="BET187" s="2"/>
      <c r="BEU187" s="2"/>
      <c r="BEV187" s="2"/>
      <c r="BEW187" s="2"/>
      <c r="BEX187" s="2"/>
      <c r="BEY187" s="2"/>
      <c r="BEZ187" s="2"/>
      <c r="BFA187" s="2"/>
      <c r="BFB187" s="2"/>
      <c r="BFC187" s="2"/>
      <c r="BFD187" s="2"/>
      <c r="BFE187" s="2"/>
      <c r="BFF187" s="2"/>
      <c r="BFG187" s="2"/>
      <c r="BFH187" s="2"/>
      <c r="BFI187" s="2"/>
      <c r="BFJ187" s="2"/>
      <c r="BFK187" s="2"/>
      <c r="BFL187" s="2"/>
      <c r="BFM187" s="2"/>
      <c r="BFN187" s="2"/>
      <c r="BFO187" s="2"/>
      <c r="BFP187" s="2"/>
      <c r="BFQ187" s="2"/>
      <c r="BFR187" s="2"/>
      <c r="BFS187" s="2"/>
      <c r="BFT187" s="2"/>
      <c r="BFU187" s="2"/>
      <c r="BFV187" s="2"/>
      <c r="BFW187" s="2"/>
      <c r="BFX187" s="2"/>
      <c r="BFY187" s="2"/>
      <c r="BFZ187" s="2"/>
      <c r="BGA187" s="2"/>
      <c r="BGB187" s="2"/>
      <c r="BGC187" s="2"/>
      <c r="BGD187" s="2"/>
      <c r="BGE187" s="2"/>
      <c r="BGF187" s="2"/>
      <c r="BGG187" s="2"/>
      <c r="BGH187" s="2"/>
      <c r="BGI187" s="2"/>
      <c r="BGJ187" s="2"/>
      <c r="BGK187" s="2"/>
      <c r="BGL187" s="2"/>
      <c r="BGM187" s="2"/>
      <c r="BGN187" s="2"/>
      <c r="BGO187" s="2"/>
      <c r="BGP187" s="2"/>
      <c r="BGQ187" s="2"/>
      <c r="BGR187" s="2"/>
      <c r="BGS187" s="2"/>
      <c r="BGT187" s="2"/>
      <c r="BGU187" s="2"/>
      <c r="BGV187" s="2"/>
      <c r="BGW187" s="2"/>
      <c r="BGX187" s="2"/>
      <c r="BGY187" s="2"/>
      <c r="BGZ187" s="2"/>
      <c r="BHA187" s="2"/>
      <c r="BHB187" s="2"/>
      <c r="BHC187" s="2"/>
      <c r="BHD187" s="2"/>
      <c r="BHE187" s="2"/>
      <c r="BHF187" s="2"/>
      <c r="BHG187" s="2"/>
      <c r="BHH187" s="2"/>
      <c r="BHI187" s="2"/>
      <c r="BHJ187" s="2"/>
      <c r="BHK187" s="2"/>
      <c r="BHL187" s="2"/>
      <c r="BHM187" s="2"/>
      <c r="BHN187" s="2"/>
      <c r="BHO187" s="2"/>
      <c r="BHP187" s="2"/>
      <c r="BHQ187" s="2"/>
      <c r="BHR187" s="2"/>
      <c r="BHS187" s="2"/>
      <c r="BHT187" s="2"/>
      <c r="BHU187" s="2"/>
      <c r="BHV187" s="2"/>
      <c r="BHW187" s="2"/>
      <c r="BHX187" s="2"/>
      <c r="BHY187" s="2"/>
      <c r="BHZ187" s="2"/>
      <c r="BIA187" s="2"/>
      <c r="BIB187" s="2"/>
      <c r="BIC187" s="2"/>
      <c r="BID187" s="2"/>
      <c r="BIE187" s="2"/>
      <c r="BIF187" s="2"/>
      <c r="BIG187" s="2"/>
      <c r="BIH187" s="2"/>
      <c r="BII187" s="2"/>
      <c r="BIJ187" s="2"/>
      <c r="BIK187" s="2"/>
      <c r="BIL187" s="2"/>
      <c r="BIM187" s="2"/>
      <c r="BIN187" s="2"/>
      <c r="BIO187" s="2"/>
      <c r="BIP187" s="2"/>
      <c r="BIQ187" s="2"/>
      <c r="BIR187" s="2"/>
      <c r="BIS187" s="2"/>
      <c r="BIT187" s="2"/>
      <c r="BIU187" s="2"/>
      <c r="BIV187" s="2"/>
      <c r="BIW187" s="2"/>
      <c r="BIX187" s="2"/>
      <c r="BIY187" s="2"/>
      <c r="BIZ187" s="2"/>
      <c r="BJA187" s="2"/>
      <c r="BJB187" s="2"/>
      <c r="BJC187" s="2"/>
      <c r="BJD187" s="2"/>
      <c r="BJE187" s="2"/>
      <c r="BJF187" s="2"/>
      <c r="BJG187" s="2"/>
      <c r="BJH187" s="2"/>
      <c r="BJI187" s="2"/>
      <c r="BJJ187" s="2"/>
      <c r="BJK187" s="2"/>
      <c r="BJL187" s="2"/>
      <c r="BJM187" s="2"/>
      <c r="BJN187" s="2"/>
      <c r="BJO187" s="2"/>
      <c r="BJP187" s="2"/>
      <c r="BJQ187" s="2"/>
      <c r="BJR187" s="2"/>
      <c r="BJS187" s="2"/>
      <c r="BJT187" s="2"/>
      <c r="BJU187" s="2"/>
      <c r="BJV187" s="2"/>
      <c r="BJW187" s="2"/>
      <c r="BJX187" s="2"/>
      <c r="BJY187" s="2"/>
      <c r="BJZ187" s="2"/>
      <c r="BKA187" s="2"/>
      <c r="BKB187" s="2"/>
      <c r="BKC187" s="2"/>
      <c r="BKD187" s="2"/>
      <c r="BKE187" s="2"/>
      <c r="BKF187" s="2"/>
      <c r="BKG187" s="2"/>
      <c r="BKH187" s="2"/>
      <c r="BKI187" s="2"/>
      <c r="BKJ187" s="2"/>
      <c r="BKK187" s="2"/>
      <c r="BKL187" s="2"/>
      <c r="BKM187" s="2"/>
      <c r="BKN187" s="2"/>
      <c r="BKO187" s="2"/>
      <c r="BKP187" s="2"/>
      <c r="BKQ187" s="2"/>
      <c r="BKR187" s="2"/>
      <c r="BKS187" s="2"/>
      <c r="BKT187" s="2"/>
      <c r="BKU187" s="2"/>
      <c r="BKV187" s="2"/>
      <c r="BKW187" s="2"/>
      <c r="BKX187" s="2"/>
      <c r="BKY187" s="2"/>
      <c r="BKZ187" s="2"/>
      <c r="BLA187" s="2"/>
      <c r="BLB187" s="2"/>
      <c r="BLC187" s="2"/>
      <c r="BLD187" s="2"/>
      <c r="BLE187" s="2"/>
      <c r="BLF187" s="2"/>
      <c r="BLG187" s="2"/>
      <c r="BLH187" s="2"/>
      <c r="BLI187" s="2"/>
      <c r="BLJ187" s="2"/>
      <c r="BLK187" s="2"/>
      <c r="BLL187" s="2"/>
      <c r="BLM187" s="2"/>
      <c r="BLN187" s="2"/>
      <c r="BLO187" s="2"/>
      <c r="BLP187" s="2"/>
      <c r="BLQ187" s="2"/>
      <c r="BLR187" s="2"/>
      <c r="BLS187" s="2"/>
      <c r="BLT187" s="2"/>
      <c r="BLU187" s="2"/>
      <c r="BLV187" s="2"/>
      <c r="BLW187" s="2"/>
      <c r="BLX187" s="2"/>
      <c r="BLY187" s="2"/>
      <c r="BLZ187" s="2"/>
      <c r="BMA187" s="2"/>
      <c r="BMB187" s="2"/>
      <c r="BMC187" s="2"/>
      <c r="BMD187" s="2"/>
      <c r="BME187" s="2"/>
      <c r="BMF187" s="2"/>
      <c r="BMG187" s="2"/>
      <c r="BMH187" s="2"/>
      <c r="BMI187" s="2"/>
      <c r="BMJ187" s="2"/>
      <c r="BMK187" s="2"/>
      <c r="BML187" s="2"/>
      <c r="BMM187" s="2"/>
      <c r="BMN187" s="2"/>
      <c r="BMO187" s="2"/>
      <c r="BMP187" s="2"/>
      <c r="BMQ187" s="2"/>
      <c r="BMR187" s="2"/>
      <c r="BMS187" s="2"/>
      <c r="BMT187" s="2"/>
      <c r="BMU187" s="2"/>
      <c r="BMV187" s="2"/>
      <c r="BMW187" s="2"/>
      <c r="BMX187" s="2"/>
      <c r="BMY187" s="2"/>
      <c r="BMZ187" s="2"/>
      <c r="BNA187" s="2"/>
      <c r="BNB187" s="2"/>
      <c r="BNC187" s="2"/>
      <c r="BND187" s="2"/>
      <c r="BNE187" s="2"/>
      <c r="BNF187" s="2"/>
      <c r="BNG187" s="2"/>
      <c r="BNH187" s="2"/>
      <c r="BNI187" s="2"/>
      <c r="BNJ187" s="2"/>
      <c r="BNK187" s="2"/>
      <c r="BNL187" s="2"/>
      <c r="BNM187" s="2"/>
      <c r="BNN187" s="2"/>
      <c r="BNO187" s="2"/>
      <c r="BNP187" s="2"/>
      <c r="BNQ187" s="2"/>
      <c r="BNR187" s="2"/>
      <c r="BNS187" s="2"/>
      <c r="BNT187" s="2"/>
      <c r="BNU187" s="2"/>
      <c r="BNV187" s="2"/>
      <c r="BNW187" s="2"/>
      <c r="BNX187" s="2"/>
      <c r="BNY187" s="2"/>
      <c r="BNZ187" s="2"/>
      <c r="BOA187" s="2"/>
      <c r="BOB187" s="2"/>
      <c r="BOC187" s="2"/>
      <c r="BOD187" s="2"/>
      <c r="BOE187" s="2"/>
      <c r="BOF187" s="2"/>
      <c r="BOG187" s="2"/>
      <c r="BOH187" s="2"/>
      <c r="BOI187" s="2"/>
      <c r="BOJ187" s="2"/>
      <c r="BOK187" s="2"/>
      <c r="BOL187" s="2"/>
      <c r="BOM187" s="2"/>
      <c r="BON187" s="2"/>
      <c r="BOO187" s="2"/>
      <c r="BOP187" s="2"/>
      <c r="BOQ187" s="2"/>
      <c r="BOR187" s="2"/>
      <c r="BOS187" s="2"/>
      <c r="BOT187" s="2"/>
      <c r="BOU187" s="2"/>
      <c r="BOV187" s="2"/>
      <c r="BOW187" s="2"/>
      <c r="BOX187" s="2"/>
      <c r="BOY187" s="2"/>
      <c r="BOZ187" s="2"/>
      <c r="BPA187" s="2"/>
      <c r="BPB187" s="2"/>
      <c r="BPC187" s="2"/>
      <c r="BPD187" s="2"/>
      <c r="BPE187" s="2"/>
      <c r="BPF187" s="2"/>
      <c r="BPG187" s="2"/>
      <c r="BPH187" s="2"/>
      <c r="BPI187" s="2"/>
      <c r="BPJ187" s="2"/>
      <c r="BPK187" s="2"/>
      <c r="BPL187" s="2"/>
      <c r="BPM187" s="2"/>
      <c r="BPN187" s="2"/>
      <c r="BPO187" s="2"/>
      <c r="BPP187" s="2"/>
      <c r="BPQ187" s="2"/>
      <c r="BPR187" s="2"/>
      <c r="BPS187" s="2"/>
      <c r="BPT187" s="2"/>
      <c r="BPU187" s="2"/>
      <c r="BPV187" s="2"/>
      <c r="BPW187" s="2"/>
      <c r="BPX187" s="2"/>
      <c r="BPY187" s="2"/>
      <c r="BPZ187" s="2"/>
      <c r="BQA187" s="2"/>
      <c r="BQB187" s="2"/>
      <c r="BQC187" s="2"/>
      <c r="BQD187" s="2"/>
      <c r="BQE187" s="2"/>
      <c r="BQF187" s="2"/>
      <c r="BQG187" s="2"/>
      <c r="BQH187" s="2"/>
      <c r="BQI187" s="2"/>
      <c r="BQJ187" s="2"/>
      <c r="BQK187" s="2"/>
      <c r="BQL187" s="2"/>
      <c r="BQM187" s="2"/>
      <c r="BQN187" s="2"/>
      <c r="BQO187" s="2"/>
      <c r="BQP187" s="2"/>
      <c r="BQQ187" s="2"/>
      <c r="BQR187" s="2"/>
      <c r="BQS187" s="2"/>
      <c r="BQT187" s="2"/>
      <c r="BQU187" s="2"/>
      <c r="BQV187" s="2"/>
      <c r="BQW187" s="2"/>
      <c r="BQX187" s="2"/>
      <c r="BQY187" s="2"/>
      <c r="BQZ187" s="2"/>
      <c r="BRA187" s="2"/>
      <c r="BRB187" s="2"/>
      <c r="BRC187" s="2"/>
      <c r="BRD187" s="2"/>
      <c r="BRE187" s="2"/>
      <c r="BRF187" s="2"/>
      <c r="BRG187" s="2"/>
      <c r="BRH187" s="2"/>
      <c r="BRI187" s="2"/>
      <c r="BRJ187" s="2"/>
      <c r="BRK187" s="2"/>
      <c r="BRL187" s="2"/>
      <c r="BRM187" s="2"/>
      <c r="BRN187" s="2"/>
      <c r="BRO187" s="2"/>
      <c r="BRP187" s="2"/>
      <c r="BRQ187" s="2"/>
      <c r="BRR187" s="2"/>
      <c r="BRS187" s="2"/>
      <c r="BRT187" s="2"/>
      <c r="BRU187" s="2"/>
      <c r="BRV187" s="2"/>
      <c r="BRW187" s="2"/>
      <c r="BRX187" s="2"/>
      <c r="BRY187" s="2"/>
      <c r="BRZ187" s="2"/>
      <c r="BSA187" s="2"/>
      <c r="BSB187" s="2"/>
      <c r="BSC187" s="2"/>
      <c r="BSD187" s="2"/>
      <c r="BSE187" s="2"/>
      <c r="BSF187" s="2"/>
      <c r="BSG187" s="2"/>
      <c r="BSH187" s="2"/>
      <c r="BSI187" s="2"/>
      <c r="BSJ187" s="2"/>
      <c r="BSK187" s="2"/>
      <c r="BSL187" s="2"/>
      <c r="BSM187" s="2"/>
      <c r="BSN187" s="2"/>
      <c r="BSO187" s="2"/>
      <c r="BSP187" s="2"/>
      <c r="BSQ187" s="2"/>
      <c r="BSR187" s="2"/>
      <c r="BSS187" s="2"/>
      <c r="BST187" s="2"/>
      <c r="BSU187" s="2"/>
      <c r="BSV187" s="2"/>
      <c r="BSW187" s="2"/>
      <c r="BSX187" s="2"/>
      <c r="BSY187" s="2"/>
      <c r="BSZ187" s="2"/>
      <c r="BTA187" s="2"/>
      <c r="BTB187" s="2"/>
      <c r="BTC187" s="2"/>
      <c r="BTD187" s="2"/>
      <c r="BTE187" s="2"/>
      <c r="BTF187" s="2"/>
      <c r="BTG187" s="2"/>
      <c r="BTH187" s="2"/>
      <c r="BTI187" s="2"/>
      <c r="BTJ187" s="2"/>
      <c r="BTK187" s="2"/>
      <c r="BTL187" s="2"/>
      <c r="BTM187" s="2"/>
      <c r="BTN187" s="2"/>
      <c r="BTO187" s="2"/>
      <c r="BTP187" s="2"/>
      <c r="BTQ187" s="2"/>
      <c r="BTR187" s="2"/>
      <c r="BTS187" s="2"/>
      <c r="BTT187" s="2"/>
      <c r="BTU187" s="2"/>
      <c r="BTV187" s="2"/>
      <c r="BTW187" s="2"/>
      <c r="BTX187" s="2"/>
      <c r="BTY187" s="2"/>
      <c r="BTZ187" s="2"/>
      <c r="BUA187" s="2"/>
      <c r="BUB187" s="2"/>
      <c r="BUC187" s="2"/>
      <c r="BUD187" s="2"/>
      <c r="BUE187" s="2"/>
      <c r="BUF187" s="2"/>
      <c r="BUG187" s="2"/>
      <c r="BUH187" s="2"/>
      <c r="BUI187" s="2"/>
      <c r="BUJ187" s="2"/>
      <c r="BUK187" s="2"/>
      <c r="BUL187" s="2"/>
      <c r="BUM187" s="2"/>
      <c r="BUN187" s="2"/>
      <c r="BUO187" s="2"/>
      <c r="BUP187" s="2"/>
      <c r="BUQ187" s="2"/>
      <c r="BUR187" s="2"/>
      <c r="BUS187" s="2"/>
      <c r="BUT187" s="2"/>
      <c r="BUU187" s="2"/>
      <c r="BUV187" s="2"/>
      <c r="BUW187" s="2"/>
      <c r="BUX187" s="2"/>
      <c r="BUY187" s="2"/>
      <c r="BUZ187" s="2"/>
      <c r="BVA187" s="2"/>
      <c r="BVB187" s="2"/>
      <c r="BVC187" s="2"/>
      <c r="BVD187" s="2"/>
      <c r="BVE187" s="2"/>
      <c r="BVF187" s="2"/>
      <c r="BVG187" s="2"/>
      <c r="BVH187" s="2"/>
      <c r="BVI187" s="2"/>
      <c r="BVJ187" s="2"/>
      <c r="BVK187" s="2"/>
      <c r="BVL187" s="2"/>
      <c r="BVM187" s="2"/>
      <c r="BVN187" s="2"/>
      <c r="BVO187" s="2"/>
      <c r="BVP187" s="2"/>
      <c r="BVQ187" s="2"/>
      <c r="BVR187" s="2"/>
      <c r="BVS187" s="2"/>
      <c r="BVT187" s="2"/>
      <c r="BVU187" s="2"/>
      <c r="BVV187" s="2"/>
      <c r="BVW187" s="2"/>
      <c r="BVX187" s="2"/>
      <c r="BVY187" s="2"/>
      <c r="BVZ187" s="2"/>
      <c r="BWA187" s="2"/>
      <c r="BWB187" s="2"/>
      <c r="BWC187" s="2"/>
      <c r="BWD187" s="2"/>
      <c r="BWE187" s="2"/>
      <c r="BWF187" s="2"/>
      <c r="BWG187" s="2"/>
      <c r="BWH187" s="2"/>
      <c r="BWI187" s="2"/>
      <c r="BWJ187" s="2"/>
      <c r="BWK187" s="2"/>
      <c r="BWL187" s="2"/>
      <c r="BWM187" s="2"/>
      <c r="BWN187" s="2"/>
      <c r="BWO187" s="2"/>
      <c r="BWP187" s="2"/>
      <c r="BWQ187" s="2"/>
      <c r="BWR187" s="2"/>
      <c r="BWS187" s="2"/>
      <c r="BWT187" s="2"/>
      <c r="BWU187" s="2"/>
      <c r="BWV187" s="2"/>
      <c r="BWW187" s="2"/>
      <c r="BWX187" s="2"/>
      <c r="BWY187" s="2"/>
      <c r="BWZ187" s="2"/>
      <c r="BXA187" s="2"/>
      <c r="BXB187" s="2"/>
      <c r="BXC187" s="2"/>
      <c r="BXD187" s="2"/>
      <c r="BXE187" s="2"/>
      <c r="BXF187" s="2"/>
      <c r="BXG187" s="2"/>
      <c r="BXH187" s="2"/>
      <c r="BXI187" s="2"/>
      <c r="BXJ187" s="2"/>
      <c r="BXK187" s="2"/>
      <c r="BXL187" s="2"/>
      <c r="BXM187" s="2"/>
      <c r="BXN187" s="2"/>
      <c r="BXO187" s="2"/>
      <c r="BXP187" s="2"/>
      <c r="BXQ187" s="2"/>
      <c r="BXR187" s="2"/>
      <c r="BXS187" s="2"/>
      <c r="BXT187" s="2"/>
      <c r="BXU187" s="2"/>
      <c r="BXV187" s="2"/>
      <c r="BXW187" s="2"/>
      <c r="BXX187" s="2"/>
      <c r="BXY187" s="2"/>
      <c r="BXZ187" s="2"/>
      <c r="BYA187" s="2"/>
      <c r="BYB187" s="2"/>
      <c r="BYC187" s="2"/>
      <c r="BYD187" s="2"/>
      <c r="BYE187" s="2"/>
      <c r="BYF187" s="2"/>
      <c r="BYG187" s="2"/>
      <c r="BYH187" s="2"/>
      <c r="BYI187" s="2"/>
      <c r="BYJ187" s="2"/>
      <c r="BYK187" s="2"/>
      <c r="BYL187" s="2"/>
      <c r="BYM187" s="2"/>
      <c r="BYN187" s="2"/>
      <c r="BYO187" s="2"/>
      <c r="BYP187" s="2"/>
      <c r="BYQ187" s="2"/>
      <c r="BYR187" s="2"/>
      <c r="BYS187" s="2"/>
      <c r="BYT187" s="2"/>
      <c r="BYU187" s="2"/>
      <c r="BYV187" s="2"/>
      <c r="BYW187" s="2"/>
      <c r="BYX187" s="2"/>
      <c r="BYY187" s="2"/>
      <c r="BYZ187" s="2"/>
      <c r="BZA187" s="2"/>
      <c r="BZB187" s="2"/>
      <c r="BZC187" s="2"/>
      <c r="BZD187" s="2"/>
      <c r="BZE187" s="2"/>
      <c r="BZF187" s="2"/>
      <c r="BZG187" s="2"/>
      <c r="BZH187" s="2"/>
      <c r="BZI187" s="2"/>
      <c r="BZJ187" s="2"/>
      <c r="BZK187" s="2"/>
      <c r="BZL187" s="2"/>
      <c r="BZM187" s="2"/>
      <c r="BZN187" s="2"/>
      <c r="BZO187" s="2"/>
      <c r="BZP187" s="2"/>
      <c r="BZQ187" s="2"/>
      <c r="BZR187" s="2"/>
      <c r="BZS187" s="2"/>
      <c r="BZT187" s="2"/>
      <c r="BZU187" s="2"/>
      <c r="BZV187" s="2"/>
      <c r="BZW187" s="2"/>
      <c r="BZX187" s="2"/>
      <c r="BZY187" s="2"/>
      <c r="BZZ187" s="2"/>
      <c r="CAA187" s="2"/>
      <c r="CAB187" s="2"/>
      <c r="CAC187" s="2"/>
      <c r="CAD187" s="2"/>
      <c r="CAE187" s="2"/>
      <c r="CAF187" s="2"/>
      <c r="CAG187" s="2"/>
      <c r="CAH187" s="2"/>
      <c r="CAI187" s="2"/>
      <c r="CAJ187" s="2"/>
      <c r="CAK187" s="2"/>
      <c r="CAL187" s="2"/>
      <c r="CAM187" s="2"/>
      <c r="CAN187" s="2"/>
      <c r="CAO187" s="2"/>
      <c r="CAP187" s="2"/>
      <c r="CAQ187" s="2"/>
      <c r="CAR187" s="2"/>
      <c r="CAS187" s="2"/>
      <c r="CAT187" s="2"/>
      <c r="CAU187" s="2"/>
      <c r="CAV187" s="2"/>
      <c r="CAW187" s="2"/>
      <c r="CAX187" s="2"/>
      <c r="CAY187" s="2"/>
      <c r="CAZ187" s="2"/>
      <c r="CBA187" s="2"/>
      <c r="CBB187" s="2"/>
      <c r="CBC187" s="2"/>
      <c r="CBD187" s="2"/>
      <c r="CBE187" s="2"/>
      <c r="CBF187" s="2"/>
      <c r="CBG187" s="2"/>
      <c r="CBH187" s="2"/>
      <c r="CBI187" s="2"/>
      <c r="CBJ187" s="2"/>
      <c r="CBK187" s="2"/>
      <c r="CBL187" s="2"/>
      <c r="CBM187" s="2"/>
      <c r="CBN187" s="2"/>
      <c r="CBO187" s="2"/>
      <c r="CBP187" s="2"/>
      <c r="CBQ187" s="2"/>
      <c r="CBR187" s="2"/>
      <c r="CBS187" s="2"/>
      <c r="CBT187" s="2"/>
      <c r="CBU187" s="2"/>
      <c r="CBV187" s="2"/>
      <c r="CBW187" s="2"/>
      <c r="CBX187" s="2"/>
      <c r="CBY187" s="2"/>
      <c r="CBZ187" s="2"/>
      <c r="CCA187" s="2"/>
      <c r="CCB187" s="2"/>
      <c r="CCC187" s="2"/>
      <c r="CCD187" s="2"/>
      <c r="CCE187" s="2"/>
      <c r="CCF187" s="2"/>
      <c r="CCG187" s="2"/>
      <c r="CCH187" s="2"/>
      <c r="CCI187" s="2"/>
      <c r="CCJ187" s="2"/>
      <c r="CCK187" s="2"/>
      <c r="CCL187" s="2"/>
      <c r="CCM187" s="2"/>
      <c r="CCN187" s="2"/>
      <c r="CCO187" s="2"/>
      <c r="CCP187" s="2"/>
      <c r="CCQ187" s="2"/>
      <c r="CCR187" s="2"/>
      <c r="CCS187" s="2"/>
      <c r="CCT187" s="2"/>
      <c r="CCU187" s="2"/>
      <c r="CCV187" s="2"/>
      <c r="CCW187" s="2"/>
      <c r="CCX187" s="2"/>
      <c r="CCY187" s="2"/>
      <c r="CCZ187" s="2"/>
      <c r="CDA187" s="2"/>
      <c r="CDB187" s="2"/>
      <c r="CDC187" s="2"/>
      <c r="CDD187" s="2"/>
      <c r="CDE187" s="2"/>
      <c r="CDF187" s="2"/>
      <c r="CDG187" s="2"/>
      <c r="CDH187" s="2"/>
      <c r="CDI187" s="2"/>
      <c r="CDJ187" s="2"/>
      <c r="CDK187" s="2"/>
      <c r="CDL187" s="2"/>
      <c r="CDM187" s="2"/>
      <c r="CDN187" s="2"/>
      <c r="CDO187" s="2"/>
      <c r="CDP187" s="2"/>
      <c r="CDQ187" s="2"/>
      <c r="CDR187" s="2"/>
      <c r="CDS187" s="2"/>
      <c r="CDT187" s="2"/>
      <c r="CDU187" s="2"/>
      <c r="CDV187" s="2"/>
      <c r="CDW187" s="2"/>
      <c r="CDX187" s="2"/>
      <c r="CDY187" s="2"/>
      <c r="CDZ187" s="2"/>
      <c r="CEA187" s="2"/>
      <c r="CEB187" s="2"/>
      <c r="CEC187" s="2"/>
      <c r="CED187" s="2"/>
      <c r="CEE187" s="2"/>
      <c r="CEF187" s="2"/>
      <c r="CEG187" s="2"/>
      <c r="CEH187" s="2"/>
      <c r="CEI187" s="2"/>
      <c r="CEJ187" s="2"/>
      <c r="CEK187" s="2"/>
      <c r="CEL187" s="2"/>
      <c r="CEM187" s="2"/>
      <c r="CEN187" s="2"/>
      <c r="CEO187" s="2"/>
      <c r="CEP187" s="2"/>
      <c r="CEQ187" s="2"/>
      <c r="CER187" s="2"/>
      <c r="CES187" s="2"/>
      <c r="CET187" s="2"/>
      <c r="CEU187" s="2"/>
      <c r="CEV187" s="2"/>
      <c r="CEW187" s="2"/>
      <c r="CEX187" s="2"/>
      <c r="CEY187" s="2"/>
      <c r="CEZ187" s="2"/>
      <c r="CFA187" s="2"/>
      <c r="CFB187" s="2"/>
      <c r="CFC187" s="2"/>
      <c r="CFD187" s="2"/>
      <c r="CFE187" s="2"/>
      <c r="CFF187" s="2"/>
      <c r="CFG187" s="2"/>
      <c r="CFH187" s="2"/>
      <c r="CFI187" s="2"/>
      <c r="CFJ187" s="2"/>
      <c r="CFK187" s="2"/>
      <c r="CFL187" s="2"/>
      <c r="CFM187" s="2"/>
      <c r="CFN187" s="2"/>
      <c r="CFO187" s="2"/>
      <c r="CFP187" s="2"/>
      <c r="CFQ187" s="2"/>
      <c r="CFR187" s="2"/>
      <c r="CFS187" s="2"/>
      <c r="CFT187" s="2"/>
      <c r="CFU187" s="2"/>
      <c r="CFV187" s="2"/>
      <c r="CFW187" s="2"/>
      <c r="CFX187" s="2"/>
      <c r="CFY187" s="2"/>
      <c r="CFZ187" s="2"/>
      <c r="CGA187" s="2"/>
      <c r="CGB187" s="2"/>
      <c r="CGC187" s="2"/>
      <c r="CGD187" s="2"/>
      <c r="CGE187" s="2"/>
      <c r="CGF187" s="2"/>
      <c r="CGG187" s="2"/>
      <c r="CGH187" s="2"/>
      <c r="CGI187" s="2"/>
      <c r="CGJ187" s="2"/>
      <c r="CGK187" s="2"/>
      <c r="CGL187" s="2"/>
      <c r="CGM187" s="2"/>
      <c r="CGN187" s="2"/>
      <c r="CGO187" s="2"/>
      <c r="CGP187" s="2"/>
      <c r="CGQ187" s="2"/>
      <c r="CGR187" s="2"/>
      <c r="CGS187" s="2"/>
      <c r="CGT187" s="2"/>
      <c r="CGU187" s="2"/>
      <c r="CGV187" s="2"/>
      <c r="CGW187" s="2"/>
      <c r="CGX187" s="2"/>
      <c r="CGY187" s="2"/>
      <c r="CGZ187" s="2"/>
      <c r="CHA187" s="2"/>
      <c r="CHB187" s="2"/>
      <c r="CHC187" s="2"/>
      <c r="CHD187" s="2"/>
      <c r="CHE187" s="2"/>
      <c r="CHF187" s="2"/>
      <c r="CHG187" s="2"/>
      <c r="CHH187" s="2"/>
      <c r="CHI187" s="2"/>
      <c r="CHJ187" s="2"/>
      <c r="CHK187" s="2"/>
      <c r="CHL187" s="2"/>
      <c r="CHM187" s="2"/>
      <c r="CHN187" s="2"/>
      <c r="CHO187" s="2"/>
      <c r="CHP187" s="2"/>
      <c r="CHQ187" s="2"/>
      <c r="CHR187" s="2"/>
      <c r="CHS187" s="2"/>
      <c r="CHT187" s="2"/>
      <c r="CHU187" s="2"/>
      <c r="CHV187" s="2"/>
      <c r="CHW187" s="2"/>
      <c r="CHX187" s="2"/>
      <c r="CHY187" s="2"/>
      <c r="CHZ187" s="2"/>
      <c r="CIA187" s="2"/>
      <c r="CIB187" s="2"/>
      <c r="CIC187" s="2"/>
      <c r="CID187" s="2"/>
      <c r="CIE187" s="2"/>
      <c r="CIF187" s="2"/>
      <c r="CIG187" s="2"/>
      <c r="CIH187" s="2"/>
      <c r="CII187" s="2"/>
      <c r="CIJ187" s="2"/>
      <c r="CIK187" s="2"/>
      <c r="CIL187" s="2"/>
      <c r="CIM187" s="2"/>
      <c r="CIN187" s="2"/>
      <c r="CIO187" s="2"/>
      <c r="CIP187" s="2"/>
      <c r="CIQ187" s="2"/>
      <c r="CIR187" s="2"/>
      <c r="CIS187" s="2"/>
      <c r="CIT187" s="2"/>
      <c r="CIU187" s="2"/>
      <c r="CIV187" s="2"/>
      <c r="CIW187" s="2"/>
      <c r="CIX187" s="2"/>
      <c r="CIY187" s="2"/>
      <c r="CIZ187" s="2"/>
      <c r="CJA187" s="2"/>
      <c r="CJB187" s="2"/>
      <c r="CJC187" s="2"/>
      <c r="CJD187" s="2"/>
      <c r="CJE187" s="2"/>
      <c r="CJF187" s="2"/>
      <c r="CJG187" s="2"/>
      <c r="CJH187" s="2"/>
      <c r="CJI187" s="2"/>
      <c r="CJJ187" s="2"/>
      <c r="CJK187" s="2"/>
      <c r="CJL187" s="2"/>
      <c r="CJM187" s="2"/>
      <c r="CJN187" s="2"/>
      <c r="CJO187" s="2"/>
      <c r="CJP187" s="2"/>
      <c r="CJQ187" s="2"/>
      <c r="CJR187" s="2"/>
      <c r="CJS187" s="2"/>
      <c r="CJT187" s="2"/>
      <c r="CJU187" s="2"/>
      <c r="CJV187" s="2"/>
      <c r="CJW187" s="2"/>
      <c r="CJX187" s="2"/>
      <c r="CJY187" s="2"/>
      <c r="CJZ187" s="2"/>
      <c r="CKA187" s="2"/>
      <c r="CKB187" s="2"/>
      <c r="CKC187" s="2"/>
      <c r="CKD187" s="2"/>
      <c r="CKE187" s="2"/>
      <c r="CKF187" s="2"/>
      <c r="CKG187" s="2"/>
      <c r="CKH187" s="2"/>
      <c r="CKI187" s="2"/>
      <c r="CKJ187" s="2"/>
      <c r="CKK187" s="2"/>
      <c r="CKL187" s="2"/>
      <c r="CKM187" s="2"/>
      <c r="CKN187" s="2"/>
      <c r="CKO187" s="2"/>
      <c r="CKP187" s="2"/>
      <c r="CKQ187" s="2"/>
      <c r="CKR187" s="2"/>
      <c r="CKS187" s="2"/>
      <c r="CKT187" s="2"/>
      <c r="CKU187" s="2"/>
      <c r="CKV187" s="2"/>
      <c r="CKW187" s="2"/>
      <c r="CKX187" s="2"/>
      <c r="CKY187" s="2"/>
      <c r="CKZ187" s="2"/>
      <c r="CLA187" s="2"/>
      <c r="CLB187" s="2"/>
      <c r="CLC187" s="2"/>
      <c r="CLD187" s="2"/>
      <c r="CLE187" s="2"/>
      <c r="CLF187" s="2"/>
      <c r="CLG187" s="2"/>
      <c r="CLH187" s="2"/>
      <c r="CLI187" s="2"/>
      <c r="CLJ187" s="2"/>
      <c r="CLK187" s="2"/>
      <c r="CLL187" s="2"/>
      <c r="CLM187" s="2"/>
      <c r="CLN187" s="2"/>
      <c r="CLO187" s="2"/>
      <c r="CLP187" s="2"/>
      <c r="CLQ187" s="2"/>
      <c r="CLR187" s="2"/>
      <c r="CLS187" s="2"/>
      <c r="CLT187" s="2"/>
      <c r="CLU187" s="2"/>
      <c r="CLV187" s="2"/>
      <c r="CLW187" s="2"/>
      <c r="CLX187" s="2"/>
      <c r="CLY187" s="2"/>
      <c r="CLZ187" s="2"/>
      <c r="CMA187" s="2"/>
      <c r="CMB187" s="2"/>
      <c r="CMC187" s="2"/>
      <c r="CMD187" s="2"/>
      <c r="CME187" s="2"/>
      <c r="CMF187" s="2"/>
      <c r="CMG187" s="2"/>
      <c r="CMH187" s="2"/>
      <c r="CMI187" s="2"/>
      <c r="CMJ187" s="2"/>
      <c r="CMK187" s="2"/>
      <c r="CML187" s="2"/>
      <c r="CMM187" s="2"/>
      <c r="CMN187" s="2"/>
      <c r="CMO187" s="2"/>
      <c r="CMP187" s="2"/>
      <c r="CMQ187" s="2"/>
      <c r="CMR187" s="2"/>
      <c r="CMS187" s="2"/>
      <c r="CMT187" s="2"/>
      <c r="CMU187" s="2"/>
      <c r="CMV187" s="2"/>
      <c r="CMW187" s="2"/>
      <c r="CMX187" s="2"/>
      <c r="CMY187" s="2"/>
      <c r="CMZ187" s="2"/>
      <c r="CNA187" s="2"/>
      <c r="CNB187" s="2"/>
      <c r="CNC187" s="2"/>
      <c r="CND187" s="2"/>
      <c r="CNE187" s="2"/>
      <c r="CNF187" s="2"/>
      <c r="CNG187" s="2"/>
      <c r="CNH187" s="2"/>
      <c r="CNI187" s="2"/>
      <c r="CNJ187" s="2"/>
      <c r="CNK187" s="2"/>
      <c r="CNL187" s="2"/>
      <c r="CNM187" s="2"/>
      <c r="CNN187" s="2"/>
      <c r="CNO187" s="2"/>
      <c r="CNP187" s="2"/>
      <c r="CNQ187" s="2"/>
      <c r="CNR187" s="2"/>
      <c r="CNS187" s="2"/>
      <c r="CNT187" s="2"/>
      <c r="CNU187" s="2"/>
      <c r="CNV187" s="2"/>
      <c r="CNW187" s="2"/>
      <c r="CNX187" s="2"/>
      <c r="CNY187" s="2"/>
      <c r="CNZ187" s="2"/>
      <c r="COA187" s="2"/>
      <c r="COB187" s="2"/>
      <c r="COC187" s="2"/>
      <c r="COD187" s="2"/>
      <c r="COE187" s="2"/>
      <c r="COF187" s="2"/>
      <c r="COG187" s="2"/>
      <c r="COH187" s="2"/>
      <c r="COI187" s="2"/>
      <c r="COJ187" s="2"/>
      <c r="COK187" s="2"/>
      <c r="COL187" s="2"/>
      <c r="COM187" s="2"/>
      <c r="CON187" s="2"/>
      <c r="COO187" s="2"/>
      <c r="COP187" s="2"/>
      <c r="COQ187" s="2"/>
      <c r="COR187" s="2"/>
      <c r="COS187" s="2"/>
      <c r="COT187" s="2"/>
      <c r="COU187" s="2"/>
      <c r="COV187" s="2"/>
      <c r="COW187" s="2"/>
      <c r="COX187" s="2"/>
      <c r="COY187" s="2"/>
      <c r="COZ187" s="2"/>
      <c r="CPA187" s="2"/>
      <c r="CPB187" s="2"/>
      <c r="CPC187" s="2"/>
      <c r="CPD187" s="2"/>
      <c r="CPE187" s="2"/>
      <c r="CPF187" s="2"/>
      <c r="CPG187" s="2"/>
      <c r="CPH187" s="2"/>
      <c r="CPI187" s="2"/>
      <c r="CPJ187" s="2"/>
      <c r="CPK187" s="2"/>
      <c r="CPL187" s="2"/>
      <c r="CPM187" s="2"/>
      <c r="CPN187" s="2"/>
      <c r="CPO187" s="2"/>
      <c r="CPP187" s="2"/>
      <c r="CPQ187" s="2"/>
      <c r="CPR187" s="2"/>
      <c r="CPS187" s="2"/>
      <c r="CPT187" s="2"/>
      <c r="CPU187" s="2"/>
      <c r="CPV187" s="2"/>
      <c r="CPW187" s="2"/>
      <c r="CPX187" s="2"/>
      <c r="CPY187" s="2"/>
      <c r="CPZ187" s="2"/>
      <c r="CQA187" s="2"/>
      <c r="CQB187" s="2"/>
      <c r="CQC187" s="2"/>
      <c r="CQD187" s="2"/>
      <c r="CQE187" s="2"/>
      <c r="CQF187" s="2"/>
      <c r="CQG187" s="2"/>
      <c r="CQH187" s="2"/>
      <c r="CQI187" s="2"/>
      <c r="CQJ187" s="2"/>
      <c r="CQK187" s="2"/>
      <c r="CQL187" s="2"/>
      <c r="CQM187" s="2"/>
      <c r="CQN187" s="2"/>
      <c r="CQO187" s="2"/>
      <c r="CQP187" s="2"/>
      <c r="CQQ187" s="2"/>
      <c r="CQR187" s="2"/>
      <c r="CQS187" s="2"/>
      <c r="CQT187" s="2"/>
      <c r="CQU187" s="2"/>
      <c r="CQV187" s="2"/>
      <c r="CQW187" s="2"/>
      <c r="CQX187" s="2"/>
      <c r="CQY187" s="2"/>
      <c r="CQZ187" s="2"/>
      <c r="CRA187" s="2"/>
      <c r="CRB187" s="2"/>
      <c r="CRC187" s="2"/>
      <c r="CRD187" s="2"/>
      <c r="CRE187" s="2"/>
      <c r="CRF187" s="2"/>
      <c r="CRG187" s="2"/>
      <c r="CRH187" s="2"/>
      <c r="CRI187" s="2"/>
      <c r="CRJ187" s="2"/>
      <c r="CRK187" s="2"/>
      <c r="CRL187" s="2"/>
      <c r="CRM187" s="2"/>
      <c r="CRN187" s="2"/>
      <c r="CRO187" s="2"/>
      <c r="CRP187" s="2"/>
      <c r="CRQ187" s="2"/>
      <c r="CRR187" s="2"/>
      <c r="CRS187" s="2"/>
      <c r="CRT187" s="2"/>
      <c r="CRU187" s="2"/>
      <c r="CRV187" s="2"/>
      <c r="CRW187" s="2"/>
      <c r="CRX187" s="2"/>
      <c r="CRY187" s="2"/>
      <c r="CRZ187" s="2"/>
      <c r="CSA187" s="2"/>
      <c r="CSB187" s="2"/>
      <c r="CSC187" s="2"/>
      <c r="CSD187" s="2"/>
      <c r="CSE187" s="2"/>
      <c r="CSF187" s="2"/>
      <c r="CSG187" s="2"/>
      <c r="CSH187" s="2"/>
      <c r="CSI187" s="2"/>
      <c r="CSJ187" s="2"/>
      <c r="CSK187" s="2"/>
      <c r="CSL187" s="2"/>
      <c r="CSM187" s="2"/>
      <c r="CSN187" s="2"/>
      <c r="CSO187" s="2"/>
      <c r="CSP187" s="2"/>
      <c r="CSQ187" s="2"/>
      <c r="CSR187" s="2"/>
      <c r="CSS187" s="2"/>
      <c r="CST187" s="2"/>
      <c r="CSU187" s="2"/>
      <c r="CSV187" s="2"/>
      <c r="CSW187" s="2"/>
      <c r="CSX187" s="2"/>
      <c r="CSY187" s="2"/>
      <c r="CSZ187" s="2"/>
      <c r="CTA187" s="2"/>
      <c r="CTB187" s="2"/>
      <c r="CTC187" s="2"/>
      <c r="CTD187" s="2"/>
      <c r="CTE187" s="2"/>
      <c r="CTF187" s="2"/>
      <c r="CTG187" s="2"/>
      <c r="CTH187" s="2"/>
      <c r="CTI187" s="2"/>
      <c r="CTJ187" s="2"/>
      <c r="CTK187" s="2"/>
      <c r="CTL187" s="2"/>
      <c r="CTM187" s="2"/>
      <c r="CTN187" s="2"/>
      <c r="CTO187" s="2"/>
      <c r="CTP187" s="2"/>
      <c r="CTQ187" s="2"/>
      <c r="CTR187" s="2"/>
      <c r="CTS187" s="2"/>
      <c r="CTT187" s="2"/>
      <c r="CTU187" s="2"/>
      <c r="CTV187" s="2"/>
      <c r="CTW187" s="2"/>
      <c r="CTX187" s="2"/>
      <c r="CTY187" s="2"/>
      <c r="CTZ187" s="2"/>
      <c r="CUA187" s="2"/>
      <c r="CUB187" s="2"/>
      <c r="CUC187" s="2"/>
      <c r="CUD187" s="2"/>
      <c r="CUE187" s="2"/>
      <c r="CUF187" s="2"/>
      <c r="CUG187" s="2"/>
      <c r="CUH187" s="2"/>
      <c r="CUI187" s="2"/>
      <c r="CUJ187" s="2"/>
      <c r="CUK187" s="2"/>
      <c r="CUL187" s="2"/>
      <c r="CUM187" s="2"/>
      <c r="CUN187" s="2"/>
      <c r="CUO187" s="2"/>
      <c r="CUP187" s="2"/>
      <c r="CUQ187" s="2"/>
      <c r="CUR187" s="2"/>
      <c r="CUS187" s="2"/>
      <c r="CUT187" s="2"/>
      <c r="CUU187" s="2"/>
      <c r="CUV187" s="2"/>
      <c r="CUW187" s="2"/>
      <c r="CUX187" s="2"/>
      <c r="CUY187" s="2"/>
      <c r="CUZ187" s="2"/>
      <c r="CVA187" s="2"/>
      <c r="CVB187" s="2"/>
      <c r="CVC187" s="2"/>
      <c r="CVD187" s="2"/>
      <c r="CVE187" s="2"/>
      <c r="CVF187" s="2"/>
      <c r="CVG187" s="2"/>
      <c r="CVH187" s="2"/>
      <c r="CVI187" s="2"/>
      <c r="CVJ187" s="2"/>
      <c r="CVK187" s="2"/>
      <c r="CVL187" s="2"/>
      <c r="CVM187" s="2"/>
      <c r="CVN187" s="2"/>
      <c r="CVO187" s="2"/>
      <c r="CVP187" s="2"/>
      <c r="CVQ187" s="2"/>
      <c r="CVR187" s="2"/>
      <c r="CVS187" s="2"/>
      <c r="CVT187" s="2"/>
      <c r="CVU187" s="2"/>
      <c r="CVV187" s="2"/>
      <c r="CVW187" s="2"/>
      <c r="CVX187" s="2"/>
      <c r="CVY187" s="2"/>
      <c r="CVZ187" s="2"/>
      <c r="CWA187" s="2"/>
      <c r="CWB187" s="2"/>
      <c r="CWC187" s="2"/>
      <c r="CWD187" s="2"/>
      <c r="CWE187" s="2"/>
      <c r="CWF187" s="2"/>
      <c r="CWG187" s="2"/>
      <c r="CWH187" s="2"/>
      <c r="CWI187" s="2"/>
      <c r="CWJ187" s="2"/>
      <c r="CWK187" s="2"/>
      <c r="CWL187" s="2"/>
      <c r="CWM187" s="2"/>
      <c r="CWN187" s="2"/>
      <c r="CWO187" s="2"/>
      <c r="CWP187" s="2"/>
      <c r="CWQ187" s="2"/>
      <c r="CWR187" s="2"/>
      <c r="CWS187" s="2"/>
      <c r="CWT187" s="2"/>
      <c r="CWU187" s="2"/>
      <c r="CWV187" s="2"/>
      <c r="CWW187" s="2"/>
      <c r="CWX187" s="2"/>
      <c r="CWY187" s="2"/>
      <c r="CWZ187" s="2"/>
      <c r="CXA187" s="2"/>
      <c r="CXB187" s="2"/>
      <c r="CXC187" s="2"/>
      <c r="CXD187" s="2"/>
      <c r="CXE187" s="2"/>
      <c r="CXF187" s="2"/>
      <c r="CXG187" s="2"/>
      <c r="CXH187" s="2"/>
      <c r="CXI187" s="2"/>
      <c r="CXJ187" s="2"/>
      <c r="CXK187" s="2"/>
      <c r="CXL187" s="2"/>
      <c r="CXM187" s="2"/>
      <c r="CXN187" s="2"/>
      <c r="CXO187" s="2"/>
      <c r="CXP187" s="2"/>
      <c r="CXQ187" s="2"/>
      <c r="CXR187" s="2"/>
      <c r="CXS187" s="2"/>
      <c r="CXT187" s="2"/>
      <c r="CXU187" s="2"/>
      <c r="CXV187" s="2"/>
      <c r="CXW187" s="2"/>
      <c r="CXX187" s="2"/>
      <c r="CXY187" s="2"/>
      <c r="CXZ187" s="2"/>
      <c r="CYA187" s="2"/>
      <c r="CYB187" s="2"/>
      <c r="CYC187" s="2"/>
      <c r="CYD187" s="2"/>
      <c r="CYE187" s="2"/>
      <c r="CYF187" s="2"/>
      <c r="CYG187" s="2"/>
      <c r="CYH187" s="2"/>
      <c r="CYI187" s="2"/>
      <c r="CYJ187" s="2"/>
      <c r="CYK187" s="2"/>
      <c r="CYL187" s="2"/>
      <c r="CYM187" s="2"/>
      <c r="CYN187" s="2"/>
      <c r="CYO187" s="2"/>
      <c r="CYP187" s="2"/>
      <c r="CYQ187" s="2"/>
      <c r="CYR187" s="2"/>
      <c r="CYS187" s="2"/>
      <c r="CYT187" s="2"/>
      <c r="CYU187" s="2"/>
      <c r="CYV187" s="2"/>
      <c r="CYW187" s="2"/>
      <c r="CYX187" s="2"/>
      <c r="CYY187" s="2"/>
      <c r="CYZ187" s="2"/>
      <c r="CZA187" s="2"/>
      <c r="CZB187" s="2"/>
      <c r="CZC187" s="2"/>
      <c r="CZD187" s="2"/>
      <c r="CZE187" s="2"/>
      <c r="CZF187" s="2"/>
      <c r="CZG187" s="2"/>
      <c r="CZH187" s="2"/>
      <c r="CZI187" s="2"/>
      <c r="CZJ187" s="2"/>
      <c r="CZK187" s="2"/>
      <c r="CZL187" s="2"/>
      <c r="CZM187" s="2"/>
      <c r="CZN187" s="2"/>
      <c r="CZO187" s="2"/>
      <c r="CZP187" s="2"/>
      <c r="CZQ187" s="2"/>
      <c r="CZR187" s="2"/>
      <c r="CZS187" s="2"/>
      <c r="CZT187" s="2"/>
      <c r="CZU187" s="2"/>
      <c r="CZV187" s="2"/>
      <c r="CZW187" s="2"/>
      <c r="CZX187" s="2"/>
      <c r="CZY187" s="2"/>
      <c r="CZZ187" s="2"/>
      <c r="DAA187" s="2"/>
      <c r="DAB187" s="2"/>
      <c r="DAC187" s="2"/>
      <c r="DAD187" s="2"/>
      <c r="DAE187" s="2"/>
      <c r="DAF187" s="2"/>
      <c r="DAG187" s="2"/>
      <c r="DAH187" s="2"/>
      <c r="DAI187" s="2"/>
      <c r="DAJ187" s="2"/>
      <c r="DAK187" s="2"/>
      <c r="DAL187" s="2"/>
      <c r="DAM187" s="2"/>
      <c r="DAN187" s="2"/>
      <c r="DAO187" s="2"/>
      <c r="DAP187" s="2"/>
      <c r="DAQ187" s="2"/>
      <c r="DAR187" s="2"/>
      <c r="DAS187" s="2"/>
      <c r="DAT187" s="2"/>
      <c r="DAU187" s="2"/>
      <c r="DAV187" s="2"/>
      <c r="DAW187" s="2"/>
      <c r="DAX187" s="2"/>
      <c r="DAY187" s="2"/>
      <c r="DAZ187" s="2"/>
      <c r="DBA187" s="2"/>
      <c r="DBB187" s="2"/>
      <c r="DBC187" s="2"/>
      <c r="DBD187" s="2"/>
      <c r="DBE187" s="2"/>
      <c r="DBF187" s="2"/>
      <c r="DBG187" s="2"/>
      <c r="DBH187" s="2"/>
      <c r="DBI187" s="2"/>
      <c r="DBJ187" s="2"/>
      <c r="DBK187" s="2"/>
      <c r="DBL187" s="2"/>
      <c r="DBM187" s="2"/>
      <c r="DBN187" s="2"/>
      <c r="DBO187" s="2"/>
      <c r="DBP187" s="2"/>
      <c r="DBQ187" s="2"/>
      <c r="DBR187" s="2"/>
      <c r="DBS187" s="2"/>
      <c r="DBT187" s="2"/>
      <c r="DBU187" s="2"/>
      <c r="DBV187" s="2"/>
      <c r="DBW187" s="2"/>
      <c r="DBX187" s="2"/>
      <c r="DBY187" s="2"/>
      <c r="DBZ187" s="2"/>
      <c r="DCA187" s="2"/>
      <c r="DCB187" s="2"/>
      <c r="DCC187" s="2"/>
      <c r="DCD187" s="2"/>
      <c r="DCE187" s="2"/>
      <c r="DCF187" s="2"/>
      <c r="DCG187" s="2"/>
      <c r="DCH187" s="2"/>
      <c r="DCI187" s="2"/>
      <c r="DCJ187" s="2"/>
      <c r="DCK187" s="2"/>
      <c r="DCL187" s="2"/>
      <c r="DCM187" s="2"/>
      <c r="DCN187" s="2"/>
      <c r="DCO187" s="2"/>
      <c r="DCP187" s="2"/>
      <c r="DCQ187" s="2"/>
      <c r="DCR187" s="2"/>
      <c r="DCS187" s="2"/>
      <c r="DCT187" s="2"/>
      <c r="DCU187" s="2"/>
      <c r="DCV187" s="2"/>
      <c r="DCW187" s="2"/>
      <c r="DCX187" s="2"/>
      <c r="DCY187" s="2"/>
      <c r="DCZ187" s="2"/>
      <c r="DDA187" s="2"/>
      <c r="DDB187" s="2"/>
      <c r="DDC187" s="2"/>
      <c r="DDD187" s="2"/>
      <c r="DDE187" s="2"/>
      <c r="DDF187" s="2"/>
      <c r="DDG187" s="2"/>
      <c r="DDH187" s="2"/>
      <c r="DDI187" s="2"/>
      <c r="DDJ187" s="2"/>
      <c r="DDK187" s="2"/>
      <c r="DDL187" s="2"/>
      <c r="DDM187" s="2"/>
      <c r="DDN187" s="2"/>
      <c r="DDO187" s="2"/>
      <c r="DDP187" s="2"/>
      <c r="DDQ187" s="2"/>
      <c r="DDR187" s="2"/>
      <c r="DDS187" s="2"/>
      <c r="DDT187" s="2"/>
      <c r="DDU187" s="2"/>
      <c r="DDV187" s="2"/>
      <c r="DDW187" s="2"/>
      <c r="DDX187" s="2"/>
      <c r="DDY187" s="2"/>
      <c r="DDZ187" s="2"/>
      <c r="DEA187" s="2"/>
      <c r="DEB187" s="2"/>
      <c r="DEC187" s="2"/>
      <c r="DED187" s="2"/>
      <c r="DEE187" s="2"/>
      <c r="DEF187" s="2"/>
      <c r="DEG187" s="2"/>
      <c r="DEH187" s="2"/>
      <c r="DEI187" s="2"/>
      <c r="DEJ187" s="2"/>
      <c r="DEK187" s="2"/>
      <c r="DEL187" s="2"/>
      <c r="DEM187" s="2"/>
      <c r="DEN187" s="2"/>
      <c r="DEO187" s="2"/>
      <c r="DEP187" s="2"/>
      <c r="DEQ187" s="2"/>
      <c r="DER187" s="2"/>
      <c r="DES187" s="2"/>
      <c r="DET187" s="2"/>
      <c r="DEU187" s="2"/>
      <c r="DEV187" s="2"/>
      <c r="DEW187" s="2"/>
      <c r="DEX187" s="2"/>
      <c r="DEY187" s="2"/>
      <c r="DEZ187" s="2"/>
      <c r="DFA187" s="2"/>
      <c r="DFB187" s="2"/>
      <c r="DFC187" s="2"/>
      <c r="DFD187" s="2"/>
      <c r="DFE187" s="2"/>
      <c r="DFF187" s="2"/>
      <c r="DFG187" s="2"/>
      <c r="DFH187" s="2"/>
      <c r="DFI187" s="2"/>
      <c r="DFJ187" s="2"/>
      <c r="DFK187" s="2"/>
      <c r="DFL187" s="2"/>
      <c r="DFM187" s="2"/>
      <c r="DFN187" s="2"/>
      <c r="DFO187" s="2"/>
      <c r="DFP187" s="2"/>
      <c r="DFQ187" s="2"/>
      <c r="DFR187" s="2"/>
      <c r="DFS187" s="2"/>
      <c r="DFT187" s="2"/>
      <c r="DFU187" s="2"/>
      <c r="DFV187" s="2"/>
      <c r="DFW187" s="2"/>
      <c r="DFX187" s="2"/>
      <c r="DFY187" s="2"/>
      <c r="DFZ187" s="2"/>
      <c r="DGA187" s="2"/>
      <c r="DGB187" s="2"/>
      <c r="DGC187" s="2"/>
      <c r="DGD187" s="2"/>
      <c r="DGE187" s="2"/>
      <c r="DGF187" s="2"/>
      <c r="DGG187" s="2"/>
      <c r="DGH187" s="2"/>
      <c r="DGI187" s="2"/>
      <c r="DGJ187" s="2"/>
      <c r="DGK187" s="2"/>
      <c r="DGL187" s="2"/>
      <c r="DGM187" s="2"/>
      <c r="DGN187" s="2"/>
      <c r="DGO187" s="2"/>
      <c r="DGP187" s="2"/>
      <c r="DGQ187" s="2"/>
      <c r="DGR187" s="2"/>
      <c r="DGS187" s="2"/>
      <c r="DGT187" s="2"/>
      <c r="DGU187" s="2"/>
      <c r="DGV187" s="2"/>
      <c r="DGW187" s="2"/>
      <c r="DGX187" s="2"/>
      <c r="DGY187" s="2"/>
      <c r="DGZ187" s="2"/>
      <c r="DHA187" s="2"/>
      <c r="DHB187" s="2"/>
      <c r="DHC187" s="2"/>
      <c r="DHD187" s="2"/>
      <c r="DHE187" s="2"/>
      <c r="DHF187" s="2"/>
      <c r="DHG187" s="2"/>
      <c r="DHH187" s="2"/>
      <c r="DHI187" s="2"/>
      <c r="DHJ187" s="2"/>
      <c r="DHK187" s="2"/>
      <c r="DHL187" s="2"/>
      <c r="DHM187" s="2"/>
      <c r="DHN187" s="2"/>
      <c r="DHO187" s="2"/>
      <c r="DHP187" s="2"/>
      <c r="DHQ187" s="2"/>
      <c r="DHR187" s="2"/>
      <c r="DHS187" s="2"/>
      <c r="DHT187" s="2"/>
      <c r="DHU187" s="2"/>
      <c r="DHV187" s="2"/>
      <c r="DHW187" s="2"/>
      <c r="DHX187" s="2"/>
      <c r="DHY187" s="2"/>
      <c r="DHZ187" s="2"/>
      <c r="DIA187" s="2"/>
      <c r="DIB187" s="2"/>
      <c r="DIC187" s="2"/>
      <c r="DID187" s="2"/>
      <c r="DIE187" s="2"/>
      <c r="DIF187" s="2"/>
      <c r="DIG187" s="2"/>
      <c r="DIH187" s="2"/>
      <c r="DII187" s="2"/>
      <c r="DIJ187" s="2"/>
      <c r="DIK187" s="2"/>
      <c r="DIL187" s="2"/>
      <c r="DIM187" s="2"/>
      <c r="DIN187" s="2"/>
      <c r="DIO187" s="2"/>
      <c r="DIP187" s="2"/>
      <c r="DIQ187" s="2"/>
      <c r="DIR187" s="2"/>
      <c r="DIS187" s="2"/>
      <c r="DIT187" s="2"/>
      <c r="DIU187" s="2"/>
      <c r="DIV187" s="2"/>
      <c r="DIW187" s="2"/>
      <c r="DIX187" s="2"/>
      <c r="DIY187" s="2"/>
      <c r="DIZ187" s="2"/>
      <c r="DJA187" s="2"/>
      <c r="DJB187" s="2"/>
      <c r="DJC187" s="2"/>
      <c r="DJD187" s="2"/>
      <c r="DJE187" s="2"/>
      <c r="DJF187" s="2"/>
      <c r="DJG187" s="2"/>
      <c r="DJH187" s="2"/>
      <c r="DJI187" s="2"/>
      <c r="DJJ187" s="2"/>
      <c r="DJK187" s="2"/>
      <c r="DJL187" s="2"/>
      <c r="DJM187" s="2"/>
      <c r="DJN187" s="2"/>
      <c r="DJO187" s="2"/>
      <c r="DJP187" s="2"/>
      <c r="DJQ187" s="2"/>
      <c r="DJR187" s="2"/>
      <c r="DJS187" s="2"/>
      <c r="DJT187" s="2"/>
      <c r="DJU187" s="2"/>
      <c r="DJV187" s="2"/>
      <c r="DJW187" s="2"/>
      <c r="DJX187" s="2"/>
      <c r="DJY187" s="2"/>
      <c r="DJZ187" s="2"/>
      <c r="DKA187" s="2"/>
      <c r="DKB187" s="2"/>
      <c r="DKC187" s="2"/>
      <c r="DKD187" s="2"/>
      <c r="DKE187" s="2"/>
      <c r="DKF187" s="2"/>
      <c r="DKG187" s="2"/>
      <c r="DKH187" s="2"/>
      <c r="DKI187" s="2"/>
      <c r="DKJ187" s="2"/>
      <c r="DKK187" s="2"/>
      <c r="DKL187" s="2"/>
      <c r="DKM187" s="2"/>
      <c r="DKN187" s="2"/>
      <c r="DKO187" s="2"/>
      <c r="DKP187" s="2"/>
      <c r="DKQ187" s="2"/>
      <c r="DKR187" s="2"/>
      <c r="DKS187" s="2"/>
      <c r="DKT187" s="2"/>
      <c r="DKU187" s="2"/>
      <c r="DKV187" s="2"/>
      <c r="DKW187" s="2"/>
      <c r="DKX187" s="2"/>
      <c r="DKY187" s="2"/>
      <c r="DKZ187" s="2"/>
      <c r="DLA187" s="2"/>
      <c r="DLB187" s="2"/>
      <c r="DLC187" s="2"/>
      <c r="DLD187" s="2"/>
      <c r="DLE187" s="2"/>
      <c r="DLF187" s="2"/>
      <c r="DLG187" s="2"/>
      <c r="DLH187" s="2"/>
      <c r="DLI187" s="2"/>
      <c r="DLJ187" s="2"/>
      <c r="DLK187" s="2"/>
      <c r="DLL187" s="2"/>
      <c r="DLM187" s="2"/>
      <c r="DLN187" s="2"/>
      <c r="DLO187" s="2"/>
      <c r="DLP187" s="2"/>
      <c r="DLQ187" s="2"/>
      <c r="DLR187" s="2"/>
      <c r="DLS187" s="2"/>
      <c r="DLT187" s="2"/>
      <c r="DLU187" s="2"/>
      <c r="DLV187" s="2"/>
      <c r="DLW187" s="2"/>
      <c r="DLX187" s="2"/>
      <c r="DLY187" s="2"/>
      <c r="DLZ187" s="2"/>
      <c r="DMA187" s="2"/>
      <c r="DMB187" s="2"/>
      <c r="DMC187" s="2"/>
      <c r="DMD187" s="2"/>
      <c r="DME187" s="2"/>
      <c r="DMF187" s="2"/>
      <c r="DMG187" s="2"/>
      <c r="DMH187" s="2"/>
      <c r="DMI187" s="2"/>
      <c r="DMJ187" s="2"/>
      <c r="DMK187" s="2"/>
      <c r="DML187" s="2"/>
      <c r="DMM187" s="2"/>
      <c r="DMN187" s="2"/>
      <c r="DMO187" s="2"/>
      <c r="DMP187" s="2"/>
      <c r="DMQ187" s="2"/>
      <c r="DMR187" s="2"/>
      <c r="DMS187" s="2"/>
      <c r="DMT187" s="2"/>
      <c r="DMU187" s="2"/>
      <c r="DMV187" s="2"/>
      <c r="DMW187" s="2"/>
      <c r="DMX187" s="2"/>
      <c r="DMY187" s="2"/>
      <c r="DMZ187" s="2"/>
      <c r="DNA187" s="2"/>
      <c r="DNB187" s="2"/>
      <c r="DNC187" s="2"/>
      <c r="DND187" s="2"/>
      <c r="DNE187" s="2"/>
      <c r="DNF187" s="2"/>
      <c r="DNG187" s="2"/>
      <c r="DNH187" s="2"/>
      <c r="DNI187" s="2"/>
      <c r="DNJ187" s="2"/>
      <c r="DNK187" s="2"/>
      <c r="DNL187" s="2"/>
      <c r="DNM187" s="2"/>
      <c r="DNN187" s="2"/>
      <c r="DNO187" s="2"/>
      <c r="DNP187" s="2"/>
      <c r="DNQ187" s="2"/>
      <c r="DNR187" s="2"/>
      <c r="DNS187" s="2"/>
      <c r="DNT187" s="2"/>
      <c r="DNU187" s="2"/>
      <c r="DNV187" s="2"/>
      <c r="DNW187" s="2"/>
      <c r="DNX187" s="2"/>
      <c r="DNY187" s="2"/>
      <c r="DNZ187" s="2"/>
      <c r="DOA187" s="2"/>
      <c r="DOB187" s="2"/>
      <c r="DOC187" s="2"/>
      <c r="DOD187" s="2"/>
      <c r="DOE187" s="2"/>
      <c r="DOF187" s="2"/>
      <c r="DOG187" s="2"/>
      <c r="DOH187" s="2"/>
      <c r="DOI187" s="2"/>
      <c r="DOJ187" s="2"/>
      <c r="DOK187" s="2"/>
      <c r="DOL187" s="2"/>
      <c r="DOM187" s="2"/>
      <c r="DON187" s="2"/>
      <c r="DOO187" s="2"/>
      <c r="DOP187" s="2"/>
      <c r="DOQ187" s="2"/>
      <c r="DOR187" s="2"/>
      <c r="DOS187" s="2"/>
      <c r="DOT187" s="2"/>
      <c r="DOU187" s="2"/>
      <c r="DOV187" s="2"/>
      <c r="DOW187" s="2"/>
      <c r="DOX187" s="2"/>
      <c r="DOY187" s="2"/>
      <c r="DOZ187" s="2"/>
      <c r="DPA187" s="2"/>
      <c r="DPB187" s="2"/>
      <c r="DPC187" s="2"/>
      <c r="DPD187" s="2"/>
      <c r="DPE187" s="2"/>
      <c r="DPF187" s="2"/>
      <c r="DPG187" s="2"/>
      <c r="DPH187" s="2"/>
      <c r="DPI187" s="2"/>
      <c r="DPJ187" s="2"/>
      <c r="DPK187" s="2"/>
      <c r="DPL187" s="2"/>
      <c r="DPM187" s="2"/>
      <c r="DPN187" s="2"/>
      <c r="DPO187" s="2"/>
      <c r="DPP187" s="2"/>
      <c r="DPQ187" s="2"/>
      <c r="DPR187" s="2"/>
      <c r="DPS187" s="2"/>
      <c r="DPT187" s="2"/>
      <c r="DPU187" s="2"/>
      <c r="DPV187" s="2"/>
      <c r="DPW187" s="2"/>
      <c r="DPX187" s="2"/>
      <c r="DPY187" s="2"/>
      <c r="DPZ187" s="2"/>
      <c r="DQA187" s="2"/>
      <c r="DQB187" s="2"/>
      <c r="DQC187" s="2"/>
      <c r="DQD187" s="2"/>
      <c r="DQE187" s="2"/>
      <c r="DQF187" s="2"/>
      <c r="DQG187" s="2"/>
      <c r="DQH187" s="2"/>
      <c r="DQI187" s="2"/>
      <c r="DQJ187" s="2"/>
      <c r="DQK187" s="2"/>
      <c r="DQL187" s="2"/>
      <c r="DQM187" s="2"/>
      <c r="DQN187" s="2"/>
      <c r="DQO187" s="2"/>
      <c r="DQP187" s="2"/>
      <c r="DQQ187" s="2"/>
      <c r="DQR187" s="2"/>
      <c r="DQS187" s="2"/>
      <c r="DQT187" s="2"/>
      <c r="DQU187" s="2"/>
      <c r="DQV187" s="2"/>
      <c r="DQW187" s="2"/>
      <c r="DQX187" s="2"/>
      <c r="DQY187" s="2"/>
      <c r="DQZ187" s="2"/>
      <c r="DRA187" s="2"/>
      <c r="DRB187" s="2"/>
      <c r="DRC187" s="2"/>
      <c r="DRD187" s="2"/>
      <c r="DRE187" s="2"/>
      <c r="DRF187" s="2"/>
      <c r="DRG187" s="2"/>
      <c r="DRH187" s="2"/>
      <c r="DRI187" s="2"/>
      <c r="DRJ187" s="2"/>
      <c r="DRK187" s="2"/>
      <c r="DRL187" s="2"/>
      <c r="DRM187" s="2"/>
      <c r="DRN187" s="2"/>
      <c r="DRO187" s="2"/>
      <c r="DRP187" s="2"/>
      <c r="DRQ187" s="2"/>
      <c r="DRR187" s="2"/>
      <c r="DRS187" s="2"/>
      <c r="DRT187" s="2"/>
      <c r="DRU187" s="2"/>
      <c r="DRV187" s="2"/>
      <c r="DRW187" s="2"/>
      <c r="DRX187" s="2"/>
      <c r="DRY187" s="2"/>
      <c r="DRZ187" s="2"/>
      <c r="DSA187" s="2"/>
      <c r="DSB187" s="2"/>
      <c r="DSC187" s="2"/>
      <c r="DSD187" s="2"/>
      <c r="DSE187" s="2"/>
      <c r="DSF187" s="2"/>
      <c r="DSG187" s="2"/>
      <c r="DSH187" s="2"/>
      <c r="DSI187" s="2"/>
      <c r="DSJ187" s="2"/>
      <c r="DSK187" s="2"/>
      <c r="DSL187" s="2"/>
      <c r="DSM187" s="2"/>
      <c r="DSN187" s="2"/>
      <c r="DSO187" s="2"/>
      <c r="DSP187" s="2"/>
      <c r="DSQ187" s="2"/>
      <c r="DSR187" s="2"/>
      <c r="DSS187" s="2"/>
      <c r="DST187" s="2"/>
      <c r="DSU187" s="2"/>
      <c r="DSV187" s="2"/>
      <c r="DSW187" s="2"/>
      <c r="DSX187" s="2"/>
      <c r="DSY187" s="2"/>
      <c r="DSZ187" s="2"/>
      <c r="DTA187" s="2"/>
      <c r="DTB187" s="2"/>
      <c r="DTC187" s="2"/>
      <c r="DTD187" s="2"/>
      <c r="DTE187" s="2"/>
      <c r="DTF187" s="2"/>
      <c r="DTG187" s="2"/>
      <c r="DTH187" s="2"/>
      <c r="DTI187" s="2"/>
      <c r="DTJ187" s="2"/>
      <c r="DTK187" s="2"/>
      <c r="DTL187" s="2"/>
      <c r="DTM187" s="2"/>
      <c r="DTN187" s="2"/>
      <c r="DTO187" s="2"/>
      <c r="DTP187" s="2"/>
      <c r="DTQ187" s="2"/>
      <c r="DTR187" s="2"/>
      <c r="DTS187" s="2"/>
      <c r="DTT187" s="2"/>
      <c r="DTU187" s="2"/>
      <c r="DTV187" s="2"/>
      <c r="DTW187" s="2"/>
      <c r="DTX187" s="2"/>
      <c r="DTY187" s="2"/>
      <c r="DTZ187" s="2"/>
      <c r="DUA187" s="2"/>
      <c r="DUB187" s="2"/>
      <c r="DUC187" s="2"/>
      <c r="DUD187" s="2"/>
      <c r="DUE187" s="2"/>
      <c r="DUF187" s="2"/>
      <c r="DUG187" s="2"/>
      <c r="DUH187" s="2"/>
      <c r="DUI187" s="2"/>
      <c r="DUJ187" s="2"/>
      <c r="DUK187" s="2"/>
      <c r="DUL187" s="2"/>
      <c r="DUM187" s="2"/>
      <c r="DUN187" s="2"/>
      <c r="DUO187" s="2"/>
      <c r="DUP187" s="2"/>
      <c r="DUQ187" s="2"/>
      <c r="DUR187" s="2"/>
      <c r="DUS187" s="2"/>
      <c r="DUT187" s="2"/>
      <c r="DUU187" s="2"/>
      <c r="DUV187" s="2"/>
      <c r="DUW187" s="2"/>
      <c r="DUX187" s="2"/>
      <c r="DUY187" s="2"/>
      <c r="DUZ187" s="2"/>
      <c r="DVA187" s="2"/>
      <c r="DVB187" s="2"/>
      <c r="DVC187" s="2"/>
      <c r="DVD187" s="2"/>
      <c r="DVE187" s="2"/>
      <c r="DVF187" s="2"/>
      <c r="DVG187" s="2"/>
      <c r="DVH187" s="2"/>
      <c r="DVI187" s="2"/>
      <c r="DVJ187" s="2"/>
      <c r="DVK187" s="2"/>
      <c r="DVL187" s="2"/>
      <c r="DVM187" s="2"/>
      <c r="DVN187" s="2"/>
      <c r="DVO187" s="2"/>
      <c r="DVP187" s="2"/>
      <c r="DVQ187" s="2"/>
      <c r="DVR187" s="2"/>
      <c r="DVS187" s="2"/>
      <c r="DVT187" s="2"/>
      <c r="DVU187" s="2"/>
      <c r="DVV187" s="2"/>
      <c r="DVW187" s="2"/>
      <c r="DVX187" s="2"/>
      <c r="DVY187" s="2"/>
      <c r="DVZ187" s="2"/>
      <c r="DWA187" s="2"/>
      <c r="DWB187" s="2"/>
      <c r="DWC187" s="2"/>
      <c r="DWD187" s="2"/>
      <c r="DWE187" s="2"/>
      <c r="DWF187" s="2"/>
      <c r="DWG187" s="2"/>
      <c r="DWH187" s="2"/>
      <c r="DWI187" s="2"/>
      <c r="DWJ187" s="2"/>
      <c r="DWK187" s="2"/>
      <c r="DWL187" s="2"/>
      <c r="DWM187" s="2"/>
      <c r="DWN187" s="2"/>
      <c r="DWO187" s="2"/>
      <c r="DWP187" s="2"/>
      <c r="DWQ187" s="2"/>
      <c r="DWR187" s="2"/>
      <c r="DWS187" s="2"/>
      <c r="DWT187" s="2"/>
      <c r="DWU187" s="2"/>
      <c r="DWV187" s="2"/>
      <c r="DWW187" s="2"/>
      <c r="DWX187" s="2"/>
      <c r="DWY187" s="2"/>
      <c r="DWZ187" s="2"/>
      <c r="DXA187" s="2"/>
      <c r="DXB187" s="2"/>
      <c r="DXC187" s="2"/>
      <c r="DXD187" s="2"/>
      <c r="DXE187" s="2"/>
      <c r="DXF187" s="2"/>
      <c r="DXG187" s="2"/>
      <c r="DXH187" s="2"/>
      <c r="DXI187" s="2"/>
      <c r="DXJ187" s="2"/>
      <c r="DXK187" s="2"/>
      <c r="DXL187" s="2"/>
      <c r="DXM187" s="2"/>
      <c r="DXN187" s="2"/>
      <c r="DXO187" s="2"/>
      <c r="DXP187" s="2"/>
      <c r="DXQ187" s="2"/>
      <c r="DXR187" s="2"/>
      <c r="DXS187" s="2"/>
      <c r="DXT187" s="2"/>
      <c r="DXU187" s="2"/>
      <c r="DXV187" s="2"/>
      <c r="DXW187" s="2"/>
      <c r="DXX187" s="2"/>
      <c r="DXY187" s="2"/>
      <c r="DXZ187" s="2"/>
      <c r="DYA187" s="2"/>
      <c r="DYB187" s="2"/>
      <c r="DYC187" s="2"/>
      <c r="DYD187" s="2"/>
      <c r="DYE187" s="2"/>
      <c r="DYF187" s="2"/>
      <c r="DYG187" s="2"/>
      <c r="DYH187" s="2"/>
      <c r="DYI187" s="2"/>
      <c r="DYJ187" s="2"/>
      <c r="DYK187" s="2"/>
      <c r="DYL187" s="2"/>
      <c r="DYM187" s="2"/>
      <c r="DYN187" s="2"/>
      <c r="DYO187" s="2"/>
      <c r="DYP187" s="2"/>
      <c r="DYQ187" s="2"/>
      <c r="DYR187" s="2"/>
      <c r="DYS187" s="2"/>
      <c r="DYT187" s="2"/>
      <c r="DYU187" s="2"/>
      <c r="DYV187" s="2"/>
      <c r="DYW187" s="2"/>
      <c r="DYX187" s="2"/>
      <c r="DYY187" s="2"/>
      <c r="DYZ187" s="2"/>
      <c r="DZA187" s="2"/>
      <c r="DZB187" s="2"/>
      <c r="DZC187" s="2"/>
      <c r="DZD187" s="2"/>
      <c r="DZE187" s="2"/>
      <c r="DZF187" s="2"/>
      <c r="DZG187" s="2"/>
      <c r="DZH187" s="2"/>
      <c r="DZI187" s="2"/>
      <c r="DZJ187" s="2"/>
      <c r="DZK187" s="2"/>
      <c r="DZL187" s="2"/>
      <c r="DZM187" s="2"/>
      <c r="DZN187" s="2"/>
      <c r="DZO187" s="2"/>
      <c r="DZP187" s="2"/>
      <c r="DZQ187" s="2"/>
      <c r="DZR187" s="2"/>
      <c r="DZS187" s="2"/>
      <c r="DZT187" s="2"/>
      <c r="DZU187" s="2"/>
      <c r="DZV187" s="2"/>
      <c r="DZW187" s="2"/>
      <c r="DZX187" s="2"/>
      <c r="DZY187" s="2"/>
      <c r="DZZ187" s="2"/>
      <c r="EAA187" s="2"/>
      <c r="EAB187" s="2"/>
      <c r="EAC187" s="2"/>
      <c r="EAD187" s="2"/>
      <c r="EAE187" s="2"/>
      <c r="EAF187" s="2"/>
      <c r="EAG187" s="2"/>
      <c r="EAH187" s="2"/>
      <c r="EAI187" s="2"/>
      <c r="EAJ187" s="2"/>
      <c r="EAK187" s="2"/>
      <c r="EAL187" s="2"/>
      <c r="EAM187" s="2"/>
      <c r="EAN187" s="2"/>
      <c r="EAO187" s="2"/>
      <c r="EAP187" s="2"/>
      <c r="EAQ187" s="2"/>
      <c r="EAR187" s="2"/>
      <c r="EAS187" s="2"/>
      <c r="EAT187" s="2"/>
      <c r="EAU187" s="2"/>
      <c r="EAV187" s="2"/>
      <c r="EAW187" s="2"/>
      <c r="EAX187" s="2"/>
      <c r="EAY187" s="2"/>
      <c r="EAZ187" s="2"/>
      <c r="EBA187" s="2"/>
      <c r="EBB187" s="2"/>
      <c r="EBC187" s="2"/>
      <c r="EBD187" s="2"/>
      <c r="EBE187" s="2"/>
      <c r="EBF187" s="2"/>
      <c r="EBG187" s="2"/>
      <c r="EBH187" s="2"/>
      <c r="EBI187" s="2"/>
      <c r="EBJ187" s="2"/>
      <c r="EBK187" s="2"/>
      <c r="EBL187" s="2"/>
      <c r="EBM187" s="2"/>
      <c r="EBN187" s="2"/>
      <c r="EBO187" s="2"/>
      <c r="EBP187" s="2"/>
      <c r="EBQ187" s="2"/>
      <c r="EBR187" s="2"/>
      <c r="EBS187" s="2"/>
      <c r="EBT187" s="2"/>
      <c r="EBU187" s="2"/>
      <c r="EBV187" s="2"/>
      <c r="EBW187" s="2"/>
      <c r="EBX187" s="2"/>
      <c r="EBY187" s="2"/>
      <c r="EBZ187" s="2"/>
      <c r="ECA187" s="2"/>
      <c r="ECB187" s="2"/>
      <c r="ECC187" s="2"/>
      <c r="ECD187" s="2"/>
      <c r="ECE187" s="2"/>
      <c r="ECF187" s="2"/>
      <c r="ECG187" s="2"/>
      <c r="ECH187" s="2"/>
      <c r="ECI187" s="2"/>
      <c r="ECJ187" s="2"/>
      <c r="ECK187" s="2"/>
      <c r="ECL187" s="2"/>
      <c r="ECM187" s="2"/>
      <c r="ECN187" s="2"/>
      <c r="ECO187" s="2"/>
      <c r="ECP187" s="2"/>
      <c r="ECQ187" s="2"/>
      <c r="ECR187" s="2"/>
      <c r="ECS187" s="2"/>
      <c r="ECT187" s="2"/>
      <c r="ECU187" s="2"/>
      <c r="ECV187" s="2"/>
      <c r="ECW187" s="2"/>
      <c r="ECX187" s="2"/>
      <c r="ECY187" s="2"/>
      <c r="ECZ187" s="2"/>
      <c r="EDA187" s="2"/>
      <c r="EDB187" s="2"/>
      <c r="EDC187" s="2"/>
      <c r="EDD187" s="2"/>
      <c r="EDE187" s="2"/>
      <c r="EDF187" s="2"/>
      <c r="EDG187" s="2"/>
      <c r="EDH187" s="2"/>
      <c r="EDI187" s="2"/>
      <c r="EDJ187" s="2"/>
      <c r="EDK187" s="2"/>
      <c r="EDL187" s="2"/>
      <c r="EDM187" s="2"/>
      <c r="EDN187" s="2"/>
      <c r="EDO187" s="2"/>
      <c r="EDP187" s="2"/>
      <c r="EDQ187" s="2"/>
      <c r="EDR187" s="2"/>
      <c r="EDS187" s="2"/>
      <c r="EDT187" s="2"/>
      <c r="EDU187" s="2"/>
      <c r="EDV187" s="2"/>
      <c r="EDW187" s="2"/>
      <c r="EDX187" s="2"/>
      <c r="EDY187" s="2"/>
      <c r="EDZ187" s="2"/>
      <c r="EEA187" s="2"/>
      <c r="EEB187" s="2"/>
      <c r="EEC187" s="2"/>
      <c r="EED187" s="2"/>
      <c r="EEE187" s="2"/>
      <c r="EEF187" s="2"/>
      <c r="EEG187" s="2"/>
      <c r="EEH187" s="2"/>
      <c r="EEI187" s="2"/>
      <c r="EEJ187" s="2"/>
      <c r="EEK187" s="2"/>
      <c r="EEL187" s="2"/>
      <c r="EEM187" s="2"/>
      <c r="EEN187" s="2"/>
      <c r="EEO187" s="2"/>
      <c r="EEP187" s="2"/>
      <c r="EEQ187" s="2"/>
      <c r="EER187" s="2"/>
      <c r="EES187" s="2"/>
      <c r="EET187" s="2"/>
      <c r="EEU187" s="2"/>
      <c r="EEV187" s="2"/>
      <c r="EEW187" s="2"/>
      <c r="EEX187" s="2"/>
      <c r="EEY187" s="2"/>
      <c r="EEZ187" s="2"/>
      <c r="EFA187" s="2"/>
      <c r="EFB187" s="2"/>
      <c r="EFC187" s="2"/>
      <c r="EFD187" s="2"/>
      <c r="EFE187" s="2"/>
      <c r="EFF187" s="2"/>
      <c r="EFG187" s="2"/>
      <c r="EFH187" s="2"/>
      <c r="EFI187" s="2"/>
      <c r="EFJ187" s="2"/>
      <c r="EFK187" s="2"/>
      <c r="EFL187" s="2"/>
      <c r="EFM187" s="2"/>
      <c r="EFN187" s="2"/>
      <c r="EFO187" s="2"/>
      <c r="EFP187" s="2"/>
      <c r="EFQ187" s="2"/>
      <c r="EFR187" s="2"/>
      <c r="EFS187" s="2"/>
      <c r="EFT187" s="2"/>
      <c r="EFU187" s="2"/>
      <c r="EFV187" s="2"/>
      <c r="EFW187" s="2"/>
      <c r="EFX187" s="2"/>
      <c r="EFY187" s="2"/>
      <c r="EFZ187" s="2"/>
      <c r="EGA187" s="2"/>
      <c r="EGB187" s="2"/>
      <c r="EGC187" s="2"/>
      <c r="EGD187" s="2"/>
      <c r="EGE187" s="2"/>
      <c r="EGF187" s="2"/>
      <c r="EGG187" s="2"/>
      <c r="EGH187" s="2"/>
      <c r="EGI187" s="2"/>
      <c r="EGJ187" s="2"/>
      <c r="EGK187" s="2"/>
      <c r="EGL187" s="2"/>
      <c r="EGM187" s="2"/>
      <c r="EGN187" s="2"/>
      <c r="EGO187" s="2"/>
      <c r="EGP187" s="2"/>
      <c r="EGQ187" s="2"/>
      <c r="EGR187" s="2"/>
      <c r="EGS187" s="2"/>
      <c r="EGT187" s="2"/>
      <c r="EGU187" s="2"/>
      <c r="EGV187" s="2"/>
      <c r="EGW187" s="2"/>
      <c r="EGX187" s="2"/>
      <c r="EGY187" s="2"/>
      <c r="EGZ187" s="2"/>
      <c r="EHA187" s="2"/>
      <c r="EHB187" s="2"/>
      <c r="EHC187" s="2"/>
      <c r="EHD187" s="2"/>
      <c r="EHE187" s="2"/>
      <c r="EHF187" s="2"/>
      <c r="EHG187" s="2"/>
      <c r="EHH187" s="2"/>
      <c r="EHI187" s="2"/>
      <c r="EHJ187" s="2"/>
      <c r="EHK187" s="2"/>
      <c r="EHL187" s="2"/>
      <c r="EHM187" s="2"/>
      <c r="EHN187" s="2"/>
      <c r="EHO187" s="2"/>
      <c r="EHP187" s="2"/>
      <c r="EHQ187" s="2"/>
      <c r="EHR187" s="2"/>
      <c r="EHS187" s="2"/>
      <c r="EHT187" s="2"/>
      <c r="EHU187" s="2"/>
      <c r="EHV187" s="2"/>
      <c r="EHW187" s="2"/>
      <c r="EHX187" s="2"/>
      <c r="EHY187" s="2"/>
      <c r="EHZ187" s="2"/>
      <c r="EIA187" s="2"/>
      <c r="EIB187" s="2"/>
      <c r="EIC187" s="2"/>
      <c r="EID187" s="2"/>
      <c r="EIE187" s="2"/>
      <c r="EIF187" s="2"/>
      <c r="EIG187" s="2"/>
      <c r="EIH187" s="2"/>
      <c r="EII187" s="2"/>
      <c r="EIJ187" s="2"/>
      <c r="EIK187" s="2"/>
      <c r="EIL187" s="2"/>
      <c r="EIM187" s="2"/>
      <c r="EIN187" s="2"/>
      <c r="EIO187" s="2"/>
      <c r="EIP187" s="2"/>
      <c r="EIQ187" s="2"/>
      <c r="EIR187" s="2"/>
      <c r="EIS187" s="2"/>
      <c r="EIT187" s="2"/>
      <c r="EIU187" s="2"/>
      <c r="EIV187" s="2"/>
      <c r="EIW187" s="2"/>
      <c r="EIX187" s="2"/>
      <c r="EIY187" s="2"/>
      <c r="EIZ187" s="2"/>
      <c r="EJA187" s="2"/>
      <c r="EJB187" s="2"/>
      <c r="EJC187" s="2"/>
      <c r="EJD187" s="2"/>
      <c r="EJE187" s="2"/>
      <c r="EJF187" s="2"/>
      <c r="EJG187" s="2"/>
      <c r="EJH187" s="2"/>
      <c r="EJI187" s="2"/>
      <c r="EJJ187" s="2"/>
      <c r="EJK187" s="2"/>
      <c r="EJL187" s="2"/>
      <c r="EJM187" s="2"/>
      <c r="EJN187" s="2"/>
      <c r="EJO187" s="2"/>
      <c r="EJP187" s="2"/>
      <c r="EJQ187" s="2"/>
      <c r="EJR187" s="2"/>
      <c r="EJS187" s="2"/>
      <c r="EJT187" s="2"/>
      <c r="EJU187" s="2"/>
      <c r="EJV187" s="2"/>
      <c r="EJW187" s="2"/>
      <c r="EJX187" s="2"/>
      <c r="EJY187" s="2"/>
      <c r="EJZ187" s="2"/>
      <c r="EKA187" s="2"/>
      <c r="EKB187" s="2"/>
      <c r="EKC187" s="2"/>
      <c r="EKD187" s="2"/>
      <c r="EKE187" s="2"/>
      <c r="EKF187" s="2"/>
      <c r="EKG187" s="2"/>
      <c r="EKH187" s="2"/>
      <c r="EKI187" s="2"/>
      <c r="EKJ187" s="2"/>
      <c r="EKK187" s="2"/>
      <c r="EKL187" s="2"/>
      <c r="EKM187" s="2"/>
      <c r="EKN187" s="2"/>
      <c r="EKO187" s="2"/>
      <c r="EKP187" s="2"/>
      <c r="EKQ187" s="2"/>
      <c r="EKR187" s="2"/>
      <c r="EKS187" s="2"/>
      <c r="EKT187" s="2"/>
      <c r="EKU187" s="2"/>
      <c r="EKV187" s="2"/>
      <c r="EKW187" s="2"/>
      <c r="EKX187" s="2"/>
      <c r="EKY187" s="2"/>
      <c r="EKZ187" s="2"/>
      <c r="ELA187" s="2"/>
      <c r="ELB187" s="2"/>
      <c r="ELC187" s="2"/>
      <c r="ELD187" s="2"/>
      <c r="ELE187" s="2"/>
      <c r="ELF187" s="2"/>
      <c r="ELG187" s="2"/>
      <c r="ELH187" s="2"/>
      <c r="ELI187" s="2"/>
      <c r="ELJ187" s="2"/>
      <c r="ELK187" s="2"/>
      <c r="ELL187" s="2"/>
      <c r="ELM187" s="2"/>
      <c r="ELN187" s="2"/>
      <c r="ELO187" s="2"/>
      <c r="ELP187" s="2"/>
      <c r="ELQ187" s="2"/>
      <c r="ELR187" s="2"/>
      <c r="ELS187" s="2"/>
      <c r="ELT187" s="2"/>
      <c r="ELU187" s="2"/>
      <c r="ELV187" s="2"/>
      <c r="ELW187" s="2"/>
      <c r="ELX187" s="2"/>
      <c r="ELY187" s="2"/>
      <c r="ELZ187" s="2"/>
      <c r="EMA187" s="2"/>
      <c r="EMB187" s="2"/>
      <c r="EMC187" s="2"/>
      <c r="EMD187" s="2"/>
      <c r="EME187" s="2"/>
      <c r="EMF187" s="2"/>
      <c r="EMG187" s="2"/>
      <c r="EMH187" s="2"/>
      <c r="EMI187" s="2"/>
      <c r="EMJ187" s="2"/>
      <c r="EMK187" s="2"/>
      <c r="EML187" s="2"/>
      <c r="EMM187" s="2"/>
      <c r="EMN187" s="2"/>
      <c r="EMO187" s="2"/>
      <c r="EMP187" s="2"/>
      <c r="EMQ187" s="2"/>
      <c r="EMR187" s="2"/>
      <c r="EMS187" s="2"/>
      <c r="EMT187" s="2"/>
      <c r="EMU187" s="2"/>
      <c r="EMV187" s="2"/>
      <c r="EMW187" s="2"/>
      <c r="EMX187" s="2"/>
      <c r="EMY187" s="2"/>
      <c r="EMZ187" s="2"/>
      <c r="ENA187" s="2"/>
      <c r="ENB187" s="2"/>
      <c r="ENC187" s="2"/>
      <c r="END187" s="2"/>
      <c r="ENE187" s="2"/>
      <c r="ENF187" s="2"/>
      <c r="ENG187" s="2"/>
      <c r="ENH187" s="2"/>
      <c r="ENI187" s="2"/>
      <c r="ENJ187" s="2"/>
      <c r="ENK187" s="2"/>
      <c r="ENL187" s="2"/>
      <c r="ENM187" s="2"/>
      <c r="ENN187" s="2"/>
      <c r="ENO187" s="2"/>
      <c r="ENP187" s="2"/>
      <c r="ENQ187" s="2"/>
      <c r="ENR187" s="2"/>
      <c r="ENS187" s="2"/>
      <c r="ENT187" s="2"/>
      <c r="ENU187" s="2"/>
      <c r="ENV187" s="2"/>
      <c r="ENW187" s="2"/>
      <c r="ENX187" s="2"/>
      <c r="ENY187" s="2"/>
      <c r="ENZ187" s="2"/>
      <c r="EOA187" s="2"/>
      <c r="EOB187" s="2"/>
      <c r="EOC187" s="2"/>
      <c r="EOD187" s="2"/>
      <c r="EOE187" s="2"/>
      <c r="EOF187" s="2"/>
      <c r="EOG187" s="2"/>
      <c r="EOH187" s="2"/>
      <c r="EOI187" s="2"/>
      <c r="EOJ187" s="2"/>
      <c r="EOK187" s="2"/>
      <c r="EOL187" s="2"/>
      <c r="EOM187" s="2"/>
      <c r="EON187" s="2"/>
      <c r="EOO187" s="2"/>
      <c r="EOP187" s="2"/>
      <c r="EOQ187" s="2"/>
      <c r="EOR187" s="2"/>
      <c r="EOS187" s="2"/>
      <c r="EOT187" s="2"/>
      <c r="EOU187" s="2"/>
      <c r="EOV187" s="2"/>
      <c r="EOW187" s="2"/>
      <c r="EOX187" s="2"/>
      <c r="EOY187" s="2"/>
      <c r="EOZ187" s="2"/>
      <c r="EPA187" s="2"/>
      <c r="EPB187" s="2"/>
      <c r="EPC187" s="2"/>
      <c r="EPD187" s="2"/>
      <c r="EPE187" s="2"/>
      <c r="EPF187" s="2"/>
      <c r="EPG187" s="2"/>
      <c r="EPH187" s="2"/>
      <c r="EPI187" s="2"/>
      <c r="EPJ187" s="2"/>
      <c r="EPK187" s="2"/>
      <c r="EPL187" s="2"/>
      <c r="EPM187" s="2"/>
      <c r="EPN187" s="2"/>
      <c r="EPO187" s="2"/>
      <c r="EPP187" s="2"/>
      <c r="EPQ187" s="2"/>
      <c r="EPR187" s="2"/>
      <c r="EPS187" s="2"/>
      <c r="EPT187" s="2"/>
      <c r="EPU187" s="2"/>
      <c r="EPV187" s="2"/>
      <c r="EPW187" s="2"/>
      <c r="EPX187" s="2"/>
      <c r="EPY187" s="2"/>
      <c r="EPZ187" s="2"/>
      <c r="EQA187" s="2"/>
      <c r="EQB187" s="2"/>
      <c r="EQC187" s="2"/>
      <c r="EQD187" s="2"/>
      <c r="EQE187" s="2"/>
      <c r="EQF187" s="2"/>
      <c r="EQG187" s="2"/>
      <c r="EQH187" s="2"/>
      <c r="EQI187" s="2"/>
      <c r="EQJ187" s="2"/>
      <c r="EQK187" s="2"/>
      <c r="EQL187" s="2"/>
      <c r="EQM187" s="2"/>
      <c r="EQN187" s="2"/>
      <c r="EQO187" s="2"/>
      <c r="EQP187" s="2"/>
      <c r="EQQ187" s="2"/>
      <c r="EQR187" s="2"/>
      <c r="EQS187" s="2"/>
      <c r="EQT187" s="2"/>
      <c r="EQU187" s="2"/>
      <c r="EQV187" s="2"/>
      <c r="EQW187" s="2"/>
      <c r="EQX187" s="2"/>
      <c r="EQY187" s="2"/>
      <c r="EQZ187" s="2"/>
      <c r="ERA187" s="2"/>
      <c r="ERB187" s="2"/>
      <c r="ERC187" s="2"/>
      <c r="ERD187" s="2"/>
      <c r="ERE187" s="2"/>
      <c r="ERF187" s="2"/>
      <c r="ERG187" s="2"/>
      <c r="ERH187" s="2"/>
      <c r="ERI187" s="2"/>
      <c r="ERJ187" s="2"/>
      <c r="ERK187" s="2"/>
      <c r="ERL187" s="2"/>
      <c r="ERM187" s="2"/>
      <c r="ERN187" s="2"/>
      <c r="ERO187" s="2"/>
      <c r="ERP187" s="2"/>
      <c r="ERQ187" s="2"/>
      <c r="ERR187" s="2"/>
      <c r="ERS187" s="2"/>
      <c r="ERT187" s="2"/>
      <c r="ERU187" s="2"/>
      <c r="ERV187" s="2"/>
      <c r="ERW187" s="2"/>
      <c r="ERX187" s="2"/>
      <c r="ERY187" s="2"/>
      <c r="ERZ187" s="2"/>
      <c r="ESA187" s="2"/>
      <c r="ESB187" s="2"/>
      <c r="ESC187" s="2"/>
      <c r="ESD187" s="2"/>
      <c r="ESE187" s="2"/>
      <c r="ESF187" s="2"/>
      <c r="ESG187" s="2"/>
      <c r="ESH187" s="2"/>
      <c r="ESI187" s="2"/>
      <c r="ESJ187" s="2"/>
      <c r="ESK187" s="2"/>
      <c r="ESL187" s="2"/>
      <c r="ESM187" s="2"/>
      <c r="ESN187" s="2"/>
      <c r="ESO187" s="2"/>
      <c r="ESP187" s="2"/>
      <c r="ESQ187" s="2"/>
      <c r="ESR187" s="2"/>
      <c r="ESS187" s="2"/>
      <c r="EST187" s="2"/>
      <c r="ESU187" s="2"/>
      <c r="ESV187" s="2"/>
      <c r="ESW187" s="2"/>
      <c r="ESX187" s="2"/>
      <c r="ESY187" s="2"/>
      <c r="ESZ187" s="2"/>
      <c r="ETA187" s="2"/>
      <c r="ETB187" s="2"/>
      <c r="ETC187" s="2"/>
      <c r="ETD187" s="2"/>
      <c r="ETE187" s="2"/>
      <c r="ETF187" s="2"/>
      <c r="ETG187" s="2"/>
      <c r="ETH187" s="2"/>
      <c r="ETI187" s="2"/>
      <c r="ETJ187" s="2"/>
      <c r="ETK187" s="2"/>
      <c r="ETL187" s="2"/>
      <c r="ETM187" s="2"/>
      <c r="ETN187" s="2"/>
      <c r="ETO187" s="2"/>
      <c r="ETP187" s="2"/>
      <c r="ETQ187" s="2"/>
      <c r="ETR187" s="2"/>
      <c r="ETS187" s="2"/>
      <c r="ETT187" s="2"/>
      <c r="ETU187" s="2"/>
      <c r="ETV187" s="2"/>
      <c r="ETW187" s="2"/>
      <c r="ETX187" s="2"/>
      <c r="ETY187" s="2"/>
      <c r="ETZ187" s="2"/>
      <c r="EUA187" s="2"/>
      <c r="EUB187" s="2"/>
      <c r="EUC187" s="2"/>
      <c r="EUD187" s="2"/>
      <c r="EUE187" s="2"/>
      <c r="EUF187" s="2"/>
      <c r="EUG187" s="2"/>
      <c r="EUH187" s="2"/>
      <c r="EUI187" s="2"/>
      <c r="EUJ187" s="2"/>
      <c r="EUK187" s="2"/>
      <c r="EUL187" s="2"/>
      <c r="EUM187" s="2"/>
      <c r="EUN187" s="2"/>
      <c r="EUO187" s="2"/>
      <c r="EUP187" s="2"/>
      <c r="EUQ187" s="2"/>
      <c r="EUR187" s="2"/>
      <c r="EUS187" s="2"/>
      <c r="EUT187" s="2"/>
      <c r="EUU187" s="2"/>
      <c r="EUV187" s="2"/>
      <c r="EUW187" s="2"/>
      <c r="EUX187" s="2"/>
      <c r="EUY187" s="2"/>
      <c r="EUZ187" s="2"/>
      <c r="EVA187" s="2"/>
      <c r="EVB187" s="2"/>
      <c r="EVC187" s="2"/>
      <c r="EVD187" s="2"/>
      <c r="EVE187" s="2"/>
      <c r="EVF187" s="2"/>
      <c r="EVG187" s="2"/>
      <c r="EVH187" s="2"/>
      <c r="EVI187" s="2"/>
      <c r="EVJ187" s="2"/>
      <c r="EVK187" s="2"/>
      <c r="EVL187" s="2"/>
      <c r="EVM187" s="2"/>
      <c r="EVN187" s="2"/>
      <c r="EVO187" s="2"/>
      <c r="EVP187" s="2"/>
      <c r="EVQ187" s="2"/>
      <c r="EVR187" s="2"/>
      <c r="EVS187" s="2"/>
      <c r="EVT187" s="2"/>
      <c r="EVU187" s="2"/>
      <c r="EVV187" s="2"/>
      <c r="EVW187" s="2"/>
      <c r="EVX187" s="2"/>
      <c r="EVY187" s="2"/>
      <c r="EVZ187" s="2"/>
      <c r="EWA187" s="2"/>
      <c r="EWB187" s="2"/>
      <c r="EWC187" s="2"/>
      <c r="EWD187" s="2"/>
      <c r="EWE187" s="2"/>
      <c r="EWF187" s="2"/>
      <c r="EWG187" s="2"/>
      <c r="EWH187" s="2"/>
      <c r="EWI187" s="2"/>
      <c r="EWJ187" s="2"/>
      <c r="EWK187" s="2"/>
      <c r="EWL187" s="2"/>
      <c r="EWM187" s="2"/>
      <c r="EWN187" s="2"/>
      <c r="EWO187" s="2"/>
      <c r="EWP187" s="2"/>
      <c r="EWQ187" s="2"/>
      <c r="EWR187" s="2"/>
      <c r="EWS187" s="2"/>
      <c r="EWT187" s="2"/>
      <c r="EWU187" s="2"/>
      <c r="EWV187" s="2"/>
      <c r="EWW187" s="2"/>
      <c r="EWX187" s="2"/>
      <c r="EWY187" s="2"/>
      <c r="EWZ187" s="2"/>
      <c r="EXA187" s="2"/>
      <c r="EXB187" s="2"/>
      <c r="EXC187" s="2"/>
      <c r="EXD187" s="2"/>
      <c r="EXE187" s="2"/>
      <c r="EXF187" s="2"/>
      <c r="EXG187" s="2"/>
      <c r="EXH187" s="2"/>
      <c r="EXI187" s="2"/>
      <c r="EXJ187" s="2"/>
      <c r="EXK187" s="2"/>
      <c r="EXL187" s="2"/>
      <c r="EXM187" s="2"/>
      <c r="EXN187" s="2"/>
      <c r="EXO187" s="2"/>
      <c r="EXP187" s="2"/>
      <c r="EXQ187" s="2"/>
      <c r="EXR187" s="2"/>
      <c r="EXS187" s="2"/>
      <c r="EXT187" s="2"/>
      <c r="EXU187" s="2"/>
      <c r="EXV187" s="2"/>
      <c r="EXW187" s="2"/>
      <c r="EXX187" s="2"/>
      <c r="EXY187" s="2"/>
      <c r="EXZ187" s="2"/>
      <c r="EYA187" s="2"/>
      <c r="EYB187" s="2"/>
      <c r="EYC187" s="2"/>
      <c r="EYD187" s="2"/>
      <c r="EYE187" s="2"/>
      <c r="EYF187" s="2"/>
      <c r="EYG187" s="2"/>
      <c r="EYH187" s="2"/>
      <c r="EYI187" s="2"/>
      <c r="EYJ187" s="2"/>
      <c r="EYK187" s="2"/>
      <c r="EYL187" s="2"/>
      <c r="EYM187" s="2"/>
      <c r="EYN187" s="2"/>
      <c r="EYO187" s="2"/>
      <c r="EYP187" s="2"/>
      <c r="EYQ187" s="2"/>
      <c r="EYR187" s="2"/>
      <c r="EYS187" s="2"/>
      <c r="EYT187" s="2"/>
      <c r="EYU187" s="2"/>
      <c r="EYV187" s="2"/>
      <c r="EYW187" s="2"/>
      <c r="EYX187" s="2"/>
      <c r="EYY187" s="2"/>
      <c r="EYZ187" s="2"/>
      <c r="EZA187" s="2"/>
      <c r="EZB187" s="2"/>
      <c r="EZC187" s="2"/>
      <c r="EZD187" s="2"/>
      <c r="EZE187" s="2"/>
      <c r="EZF187" s="2"/>
      <c r="EZG187" s="2"/>
      <c r="EZH187" s="2"/>
      <c r="EZI187" s="2"/>
      <c r="EZJ187" s="2"/>
      <c r="EZK187" s="2"/>
      <c r="EZL187" s="2"/>
      <c r="EZM187" s="2"/>
      <c r="EZN187" s="2"/>
      <c r="EZO187" s="2"/>
      <c r="EZP187" s="2"/>
      <c r="EZQ187" s="2"/>
      <c r="EZR187" s="2"/>
      <c r="EZS187" s="2"/>
      <c r="EZT187" s="2"/>
      <c r="EZU187" s="2"/>
      <c r="EZV187" s="2"/>
      <c r="EZW187" s="2"/>
      <c r="EZX187" s="2"/>
      <c r="EZY187" s="2"/>
      <c r="EZZ187" s="2"/>
      <c r="FAA187" s="2"/>
      <c r="FAB187" s="2"/>
      <c r="FAC187" s="2"/>
      <c r="FAD187" s="2"/>
      <c r="FAE187" s="2"/>
      <c r="FAF187" s="2"/>
      <c r="FAG187" s="2"/>
      <c r="FAH187" s="2"/>
      <c r="FAI187" s="2"/>
      <c r="FAJ187" s="2"/>
      <c r="FAK187" s="2"/>
      <c r="FAL187" s="2"/>
      <c r="FAM187" s="2"/>
      <c r="FAN187" s="2"/>
      <c r="FAO187" s="2"/>
      <c r="FAP187" s="2"/>
      <c r="FAQ187" s="2"/>
      <c r="FAR187" s="2"/>
      <c r="FAS187" s="2"/>
      <c r="FAT187" s="2"/>
      <c r="FAU187" s="2"/>
      <c r="FAV187" s="2"/>
      <c r="FAW187" s="2"/>
      <c r="FAX187" s="2"/>
      <c r="FAY187" s="2"/>
      <c r="FAZ187" s="2"/>
      <c r="FBA187" s="2"/>
      <c r="FBB187" s="2"/>
      <c r="FBC187" s="2"/>
      <c r="FBD187" s="2"/>
      <c r="FBE187" s="2"/>
      <c r="FBF187" s="2"/>
      <c r="FBG187" s="2"/>
      <c r="FBH187" s="2"/>
      <c r="FBI187" s="2"/>
      <c r="FBJ187" s="2"/>
      <c r="FBK187" s="2"/>
      <c r="FBL187" s="2"/>
      <c r="FBM187" s="2"/>
      <c r="FBN187" s="2"/>
      <c r="FBO187" s="2"/>
      <c r="FBP187" s="2"/>
      <c r="FBQ187" s="2"/>
      <c r="FBR187" s="2"/>
      <c r="FBS187" s="2"/>
      <c r="FBT187" s="2"/>
      <c r="FBU187" s="2"/>
      <c r="FBV187" s="2"/>
      <c r="FBW187" s="2"/>
      <c r="FBX187" s="2"/>
      <c r="FBY187" s="2"/>
      <c r="FBZ187" s="2"/>
      <c r="FCA187" s="2"/>
      <c r="FCB187" s="2"/>
      <c r="FCC187" s="2"/>
      <c r="FCD187" s="2"/>
      <c r="FCE187" s="2"/>
      <c r="FCF187" s="2"/>
      <c r="FCG187" s="2"/>
      <c r="FCH187" s="2"/>
      <c r="FCI187" s="2"/>
      <c r="FCJ187" s="2"/>
      <c r="FCK187" s="2"/>
      <c r="FCL187" s="2"/>
      <c r="FCM187" s="2"/>
      <c r="FCN187" s="2"/>
      <c r="FCO187" s="2"/>
      <c r="FCP187" s="2"/>
      <c r="FCQ187" s="2"/>
      <c r="FCR187" s="2"/>
      <c r="FCS187" s="2"/>
      <c r="FCT187" s="2"/>
      <c r="FCU187" s="2"/>
      <c r="FCV187" s="2"/>
      <c r="FCW187" s="2"/>
      <c r="FCX187" s="2"/>
      <c r="FCY187" s="2"/>
      <c r="FCZ187" s="2"/>
      <c r="FDA187" s="2"/>
      <c r="FDB187" s="2"/>
      <c r="FDC187" s="2"/>
      <c r="FDD187" s="2"/>
      <c r="FDE187" s="2"/>
      <c r="FDF187" s="2"/>
      <c r="FDG187" s="2"/>
      <c r="FDH187" s="2"/>
      <c r="FDI187" s="2"/>
      <c r="FDJ187" s="2"/>
      <c r="FDK187" s="2"/>
      <c r="FDL187" s="2"/>
      <c r="FDM187" s="2"/>
      <c r="FDN187" s="2"/>
      <c r="FDO187" s="2"/>
      <c r="FDP187" s="2"/>
      <c r="FDQ187" s="2"/>
      <c r="FDR187" s="2"/>
      <c r="FDS187" s="2"/>
      <c r="FDT187" s="2"/>
      <c r="FDU187" s="2"/>
      <c r="FDV187" s="2"/>
      <c r="FDW187" s="2"/>
      <c r="FDX187" s="2"/>
      <c r="FDY187" s="2"/>
      <c r="FDZ187" s="2"/>
      <c r="FEA187" s="2"/>
      <c r="FEB187" s="2"/>
      <c r="FEC187" s="2"/>
      <c r="FED187" s="2"/>
      <c r="FEE187" s="2"/>
      <c r="FEF187" s="2"/>
      <c r="FEG187" s="2"/>
      <c r="FEH187" s="2"/>
      <c r="FEI187" s="2"/>
      <c r="FEJ187" s="2"/>
      <c r="FEK187" s="2"/>
      <c r="FEL187" s="2"/>
      <c r="FEM187" s="2"/>
      <c r="FEN187" s="2"/>
      <c r="FEO187" s="2"/>
      <c r="FEP187" s="2"/>
      <c r="FEQ187" s="2"/>
      <c r="FER187" s="2"/>
      <c r="FES187" s="2"/>
      <c r="FET187" s="2"/>
      <c r="FEU187" s="2"/>
      <c r="FEV187" s="2"/>
      <c r="FEW187" s="2"/>
      <c r="FEX187" s="2"/>
      <c r="FEY187" s="2"/>
      <c r="FEZ187" s="2"/>
      <c r="FFA187" s="2"/>
      <c r="FFB187" s="2"/>
      <c r="FFC187" s="2"/>
      <c r="FFD187" s="2"/>
      <c r="FFE187" s="2"/>
      <c r="FFF187" s="2"/>
      <c r="FFG187" s="2"/>
      <c r="FFH187" s="2"/>
      <c r="FFI187" s="2"/>
      <c r="FFJ187" s="2"/>
      <c r="FFK187" s="2"/>
      <c r="FFL187" s="2"/>
      <c r="FFM187" s="2"/>
      <c r="FFN187" s="2"/>
      <c r="FFO187" s="2"/>
      <c r="FFP187" s="2"/>
      <c r="FFQ187" s="2"/>
      <c r="FFR187" s="2"/>
      <c r="FFS187" s="2"/>
      <c r="FFT187" s="2"/>
      <c r="FFU187" s="2"/>
      <c r="FFV187" s="2"/>
      <c r="FFW187" s="2"/>
      <c r="FFX187" s="2"/>
      <c r="FFY187" s="2"/>
      <c r="FFZ187" s="2"/>
      <c r="FGA187" s="2"/>
      <c r="FGB187" s="2"/>
      <c r="FGC187" s="2"/>
      <c r="FGD187" s="2"/>
      <c r="FGE187" s="2"/>
      <c r="FGF187" s="2"/>
      <c r="FGG187" s="2"/>
      <c r="FGH187" s="2"/>
      <c r="FGI187" s="2"/>
      <c r="FGJ187" s="2"/>
      <c r="FGK187" s="2"/>
      <c r="FGL187" s="2"/>
      <c r="FGM187" s="2"/>
      <c r="FGN187" s="2"/>
      <c r="FGO187" s="2"/>
      <c r="FGP187" s="2"/>
      <c r="FGQ187" s="2"/>
      <c r="FGR187" s="2"/>
      <c r="FGS187" s="2"/>
      <c r="FGT187" s="2"/>
      <c r="FGU187" s="2"/>
      <c r="FGV187" s="2"/>
      <c r="FGW187" s="2"/>
      <c r="FGX187" s="2"/>
      <c r="FGY187" s="2"/>
      <c r="FGZ187" s="2"/>
      <c r="FHA187" s="2"/>
      <c r="FHB187" s="2"/>
      <c r="FHC187" s="2"/>
      <c r="FHD187" s="2"/>
      <c r="FHE187" s="2"/>
      <c r="FHF187" s="2"/>
      <c r="FHG187" s="2"/>
      <c r="FHH187" s="2"/>
      <c r="FHI187" s="2"/>
      <c r="FHJ187" s="2"/>
      <c r="FHK187" s="2"/>
      <c r="FHL187" s="2"/>
      <c r="FHM187" s="2"/>
      <c r="FHN187" s="2"/>
      <c r="FHO187" s="2"/>
      <c r="FHP187" s="2"/>
      <c r="FHQ187" s="2"/>
      <c r="FHR187" s="2"/>
      <c r="FHS187" s="2"/>
      <c r="FHT187" s="2"/>
      <c r="FHU187" s="2"/>
      <c r="FHV187" s="2"/>
      <c r="FHW187" s="2"/>
      <c r="FHX187" s="2"/>
      <c r="FHY187" s="2"/>
      <c r="FHZ187" s="2"/>
      <c r="FIA187" s="2"/>
      <c r="FIB187" s="2"/>
      <c r="FIC187" s="2"/>
      <c r="FID187" s="2"/>
      <c r="FIE187" s="2"/>
      <c r="FIF187" s="2"/>
      <c r="FIG187" s="2"/>
      <c r="FIH187" s="2"/>
      <c r="FII187" s="2"/>
      <c r="FIJ187" s="2"/>
      <c r="FIK187" s="2"/>
      <c r="FIL187" s="2"/>
      <c r="FIM187" s="2"/>
      <c r="FIN187" s="2"/>
      <c r="FIO187" s="2"/>
      <c r="FIP187" s="2"/>
      <c r="FIQ187" s="2"/>
      <c r="FIR187" s="2"/>
      <c r="FIS187" s="2"/>
      <c r="FIT187" s="2"/>
      <c r="FIU187" s="2"/>
      <c r="FIV187" s="2"/>
      <c r="FIW187" s="2"/>
      <c r="FIX187" s="2"/>
      <c r="FIY187" s="2"/>
      <c r="FIZ187" s="2"/>
      <c r="FJA187" s="2"/>
      <c r="FJB187" s="2"/>
      <c r="FJC187" s="2"/>
      <c r="FJD187" s="2"/>
      <c r="FJE187" s="2"/>
      <c r="FJF187" s="2"/>
      <c r="FJG187" s="2"/>
      <c r="FJH187" s="2"/>
      <c r="FJI187" s="2"/>
      <c r="FJJ187" s="2"/>
      <c r="FJK187" s="2"/>
      <c r="FJL187" s="2"/>
      <c r="FJM187" s="2"/>
      <c r="FJN187" s="2"/>
      <c r="FJO187" s="2"/>
      <c r="FJP187" s="2"/>
      <c r="FJQ187" s="2"/>
      <c r="FJR187" s="2"/>
      <c r="FJS187" s="2"/>
      <c r="FJT187" s="2"/>
      <c r="FJU187" s="2"/>
      <c r="FJV187" s="2"/>
      <c r="FJW187" s="2"/>
      <c r="FJX187" s="2"/>
      <c r="FJY187" s="2"/>
      <c r="FJZ187" s="2"/>
      <c r="FKA187" s="2"/>
      <c r="FKB187" s="2"/>
      <c r="FKC187" s="2"/>
      <c r="FKD187" s="2"/>
      <c r="FKE187" s="2"/>
      <c r="FKF187" s="2"/>
      <c r="FKG187" s="2"/>
      <c r="FKH187" s="2"/>
      <c r="FKI187" s="2"/>
      <c r="FKJ187" s="2"/>
      <c r="FKK187" s="2"/>
      <c r="FKL187" s="2"/>
      <c r="FKM187" s="2"/>
      <c r="FKN187" s="2"/>
      <c r="FKO187" s="2"/>
      <c r="FKP187" s="2"/>
      <c r="FKQ187" s="2"/>
      <c r="FKR187" s="2"/>
      <c r="FKS187" s="2"/>
      <c r="FKT187" s="2"/>
      <c r="FKU187" s="2"/>
      <c r="FKV187" s="2"/>
      <c r="FKW187" s="2"/>
      <c r="FKX187" s="2"/>
      <c r="FKY187" s="2"/>
      <c r="FKZ187" s="2"/>
      <c r="FLA187" s="2"/>
      <c r="FLB187" s="2"/>
      <c r="FLC187" s="2"/>
      <c r="FLD187" s="2"/>
      <c r="FLE187" s="2"/>
      <c r="FLF187" s="2"/>
      <c r="FLG187" s="2"/>
      <c r="FLH187" s="2"/>
      <c r="FLI187" s="2"/>
      <c r="FLJ187" s="2"/>
      <c r="FLK187" s="2"/>
      <c r="FLL187" s="2"/>
      <c r="FLM187" s="2"/>
      <c r="FLN187" s="2"/>
      <c r="FLO187" s="2"/>
      <c r="FLP187" s="2"/>
      <c r="FLQ187" s="2"/>
      <c r="FLR187" s="2"/>
      <c r="FLS187" s="2"/>
      <c r="FLT187" s="2"/>
      <c r="FLU187" s="2"/>
      <c r="FLV187" s="2"/>
      <c r="FLW187" s="2"/>
      <c r="FLX187" s="2"/>
      <c r="FLY187" s="2"/>
      <c r="FLZ187" s="2"/>
      <c r="FMA187" s="2"/>
      <c r="FMB187" s="2"/>
      <c r="FMC187" s="2"/>
      <c r="FMD187" s="2"/>
      <c r="FME187" s="2"/>
      <c r="FMF187" s="2"/>
      <c r="FMG187" s="2"/>
      <c r="FMH187" s="2"/>
      <c r="FMI187" s="2"/>
      <c r="FMJ187" s="2"/>
      <c r="FMK187" s="2"/>
      <c r="FML187" s="2"/>
      <c r="FMM187" s="2"/>
      <c r="FMN187" s="2"/>
      <c r="FMO187" s="2"/>
      <c r="FMP187" s="2"/>
      <c r="FMQ187" s="2"/>
      <c r="FMR187" s="2"/>
      <c r="FMS187" s="2"/>
      <c r="FMT187" s="2"/>
      <c r="FMU187" s="2"/>
      <c r="FMV187" s="2"/>
      <c r="FMW187" s="2"/>
      <c r="FMX187" s="2"/>
      <c r="FMY187" s="2"/>
      <c r="FMZ187" s="2"/>
      <c r="FNA187" s="2"/>
      <c r="FNB187" s="2"/>
      <c r="FNC187" s="2"/>
      <c r="FND187" s="2"/>
      <c r="FNE187" s="2"/>
      <c r="FNF187" s="2"/>
      <c r="FNG187" s="2"/>
      <c r="FNH187" s="2"/>
      <c r="FNI187" s="2"/>
      <c r="FNJ187" s="2"/>
      <c r="FNK187" s="2"/>
      <c r="FNL187" s="2"/>
      <c r="FNM187" s="2"/>
      <c r="FNN187" s="2"/>
      <c r="FNO187" s="2"/>
      <c r="FNP187" s="2"/>
      <c r="FNQ187" s="2"/>
      <c r="FNR187" s="2"/>
      <c r="FNS187" s="2"/>
      <c r="FNT187" s="2"/>
      <c r="FNU187" s="2"/>
      <c r="FNV187" s="2"/>
      <c r="FNW187" s="2"/>
      <c r="FNX187" s="2"/>
      <c r="FNY187" s="2"/>
      <c r="FNZ187" s="2"/>
      <c r="FOA187" s="2"/>
      <c r="FOB187" s="2"/>
      <c r="FOC187" s="2"/>
      <c r="FOD187" s="2"/>
      <c r="FOE187" s="2"/>
      <c r="FOF187" s="2"/>
      <c r="FOG187" s="2"/>
      <c r="FOH187" s="2"/>
      <c r="FOI187" s="2"/>
      <c r="FOJ187" s="2"/>
      <c r="FOK187" s="2"/>
      <c r="FOL187" s="2"/>
      <c r="FOM187" s="2"/>
      <c r="FON187" s="2"/>
      <c r="FOO187" s="2"/>
      <c r="FOP187" s="2"/>
      <c r="FOQ187" s="2"/>
      <c r="FOR187" s="2"/>
      <c r="FOS187" s="2"/>
      <c r="FOT187" s="2"/>
      <c r="FOU187" s="2"/>
      <c r="FOV187" s="2"/>
      <c r="FOW187" s="2"/>
      <c r="FOX187" s="2"/>
      <c r="FOY187" s="2"/>
      <c r="FOZ187" s="2"/>
      <c r="FPA187" s="2"/>
      <c r="FPB187" s="2"/>
      <c r="FPC187" s="2"/>
      <c r="FPD187" s="2"/>
      <c r="FPE187" s="2"/>
      <c r="FPF187" s="2"/>
      <c r="FPG187" s="2"/>
      <c r="FPH187" s="2"/>
      <c r="FPI187" s="2"/>
      <c r="FPJ187" s="2"/>
      <c r="FPK187" s="2"/>
      <c r="FPL187" s="2"/>
      <c r="FPM187" s="2"/>
      <c r="FPN187" s="2"/>
      <c r="FPO187" s="2"/>
      <c r="FPP187" s="2"/>
      <c r="FPQ187" s="2"/>
      <c r="FPR187" s="2"/>
      <c r="FPS187" s="2"/>
      <c r="FPT187" s="2"/>
      <c r="FPU187" s="2"/>
      <c r="FPV187" s="2"/>
      <c r="FPW187" s="2"/>
      <c r="FPX187" s="2"/>
      <c r="FPY187" s="2"/>
      <c r="FPZ187" s="2"/>
      <c r="FQA187" s="2"/>
      <c r="FQB187" s="2"/>
      <c r="FQC187" s="2"/>
      <c r="FQD187" s="2"/>
      <c r="FQE187" s="2"/>
      <c r="FQF187" s="2"/>
      <c r="FQG187" s="2"/>
      <c r="FQH187" s="2"/>
      <c r="FQI187" s="2"/>
      <c r="FQJ187" s="2"/>
      <c r="FQK187" s="2"/>
      <c r="FQL187" s="2"/>
      <c r="FQM187" s="2"/>
      <c r="FQN187" s="2"/>
      <c r="FQO187" s="2"/>
      <c r="FQP187" s="2"/>
      <c r="FQQ187" s="2"/>
      <c r="FQR187" s="2"/>
      <c r="FQS187" s="2"/>
      <c r="FQT187" s="2"/>
      <c r="FQU187" s="2"/>
      <c r="FQV187" s="2"/>
      <c r="FQW187" s="2"/>
      <c r="FQX187" s="2"/>
      <c r="FQY187" s="2"/>
      <c r="FQZ187" s="2"/>
      <c r="FRA187" s="2"/>
      <c r="FRB187" s="2"/>
      <c r="FRC187" s="2"/>
      <c r="FRD187" s="2"/>
      <c r="FRE187" s="2"/>
      <c r="FRF187" s="2"/>
      <c r="FRG187" s="2"/>
      <c r="FRH187" s="2"/>
      <c r="FRI187" s="2"/>
      <c r="FRJ187" s="2"/>
      <c r="FRK187" s="2"/>
      <c r="FRL187" s="2"/>
      <c r="FRM187" s="2"/>
      <c r="FRN187" s="2"/>
      <c r="FRO187" s="2"/>
      <c r="FRP187" s="2"/>
      <c r="FRQ187" s="2"/>
      <c r="FRR187" s="2"/>
      <c r="FRS187" s="2"/>
      <c r="FRT187" s="2"/>
      <c r="FRU187" s="2"/>
      <c r="FRV187" s="2"/>
      <c r="FRW187" s="2"/>
      <c r="FRX187" s="2"/>
      <c r="FRY187" s="2"/>
      <c r="FRZ187" s="2"/>
      <c r="FSA187" s="2"/>
      <c r="FSB187" s="2"/>
      <c r="FSC187" s="2"/>
      <c r="FSD187" s="2"/>
      <c r="FSE187" s="2"/>
      <c r="FSF187" s="2"/>
      <c r="FSG187" s="2"/>
      <c r="FSH187" s="2"/>
      <c r="FSI187" s="2"/>
      <c r="FSJ187" s="2"/>
      <c r="FSK187" s="2"/>
      <c r="FSL187" s="2"/>
      <c r="FSM187" s="2"/>
      <c r="FSN187" s="2"/>
      <c r="FSO187" s="2"/>
      <c r="FSP187" s="2"/>
      <c r="FSQ187" s="2"/>
      <c r="FSR187" s="2"/>
      <c r="FSS187" s="2"/>
      <c r="FST187" s="2"/>
      <c r="FSU187" s="2"/>
      <c r="FSV187" s="2"/>
      <c r="FSW187" s="2"/>
      <c r="FSX187" s="2"/>
      <c r="FSY187" s="2"/>
      <c r="FSZ187" s="2"/>
      <c r="FTA187" s="2"/>
      <c r="FTB187" s="2"/>
      <c r="FTC187" s="2"/>
      <c r="FTD187" s="2"/>
      <c r="FTE187" s="2"/>
      <c r="FTF187" s="2"/>
      <c r="FTG187" s="2"/>
      <c r="FTH187" s="2"/>
      <c r="FTI187" s="2"/>
      <c r="FTJ187" s="2"/>
      <c r="FTK187" s="2"/>
      <c r="FTL187" s="2"/>
      <c r="FTM187" s="2"/>
      <c r="FTN187" s="2"/>
      <c r="FTO187" s="2"/>
      <c r="FTP187" s="2"/>
      <c r="FTQ187" s="2"/>
      <c r="FTR187" s="2"/>
      <c r="FTS187" s="2"/>
      <c r="FTT187" s="2"/>
      <c r="FTU187" s="2"/>
      <c r="FTV187" s="2"/>
      <c r="FTW187" s="2"/>
      <c r="FTX187" s="2"/>
      <c r="FTY187" s="2"/>
      <c r="FTZ187" s="2"/>
      <c r="FUA187" s="2"/>
      <c r="FUB187" s="2"/>
      <c r="FUC187" s="2"/>
      <c r="FUD187" s="2"/>
      <c r="FUE187" s="2"/>
      <c r="FUF187" s="2"/>
      <c r="FUG187" s="2"/>
      <c r="FUH187" s="2"/>
      <c r="FUI187" s="2"/>
      <c r="FUJ187" s="2"/>
      <c r="FUK187" s="2"/>
      <c r="FUL187" s="2"/>
      <c r="FUM187" s="2"/>
      <c r="FUN187" s="2"/>
      <c r="FUO187" s="2"/>
      <c r="FUP187" s="2"/>
      <c r="FUQ187" s="2"/>
      <c r="FUR187" s="2"/>
      <c r="FUS187" s="2"/>
      <c r="FUT187" s="2"/>
      <c r="FUU187" s="2"/>
      <c r="FUV187" s="2"/>
      <c r="FUW187" s="2"/>
      <c r="FUX187" s="2"/>
      <c r="FUY187" s="2"/>
      <c r="FUZ187" s="2"/>
      <c r="FVA187" s="2"/>
      <c r="FVB187" s="2"/>
      <c r="FVC187" s="2"/>
      <c r="FVD187" s="2"/>
      <c r="FVE187" s="2"/>
      <c r="FVF187" s="2"/>
      <c r="FVG187" s="2"/>
      <c r="FVH187" s="2"/>
      <c r="FVI187" s="2"/>
      <c r="FVJ187" s="2"/>
      <c r="FVK187" s="2"/>
      <c r="FVL187" s="2"/>
      <c r="FVM187" s="2"/>
      <c r="FVN187" s="2"/>
      <c r="FVO187" s="2"/>
      <c r="FVP187" s="2"/>
      <c r="FVQ187" s="2"/>
      <c r="FVR187" s="2"/>
      <c r="FVS187" s="2"/>
      <c r="FVT187" s="2"/>
      <c r="FVU187" s="2"/>
      <c r="FVV187" s="2"/>
      <c r="FVW187" s="2"/>
      <c r="FVX187" s="2"/>
      <c r="FVY187" s="2"/>
      <c r="FVZ187" s="2"/>
      <c r="FWA187" s="2"/>
      <c r="FWB187" s="2"/>
      <c r="FWC187" s="2"/>
      <c r="FWD187" s="2"/>
      <c r="FWE187" s="2"/>
      <c r="FWF187" s="2"/>
      <c r="FWG187" s="2"/>
      <c r="FWH187" s="2"/>
      <c r="FWI187" s="2"/>
      <c r="FWJ187" s="2"/>
      <c r="FWK187" s="2"/>
      <c r="FWL187" s="2"/>
      <c r="FWM187" s="2"/>
      <c r="FWN187" s="2"/>
      <c r="FWO187" s="2"/>
      <c r="FWP187" s="2"/>
      <c r="FWQ187" s="2"/>
      <c r="FWR187" s="2"/>
      <c r="FWS187" s="2"/>
      <c r="FWT187" s="2"/>
      <c r="FWU187" s="2"/>
      <c r="FWV187" s="2"/>
      <c r="FWW187" s="2"/>
      <c r="FWX187" s="2"/>
      <c r="FWY187" s="2"/>
      <c r="FWZ187" s="2"/>
      <c r="FXA187" s="2"/>
      <c r="FXB187" s="2"/>
      <c r="FXC187" s="2"/>
      <c r="FXD187" s="2"/>
      <c r="FXE187" s="2"/>
      <c r="FXF187" s="2"/>
      <c r="FXG187" s="2"/>
      <c r="FXH187" s="2"/>
      <c r="FXI187" s="2"/>
      <c r="FXJ187" s="2"/>
      <c r="FXK187" s="2"/>
      <c r="FXL187" s="2"/>
      <c r="FXM187" s="2"/>
      <c r="FXN187" s="2"/>
      <c r="FXO187" s="2"/>
      <c r="FXP187" s="2"/>
      <c r="FXQ187" s="2"/>
      <c r="FXR187" s="2"/>
      <c r="FXS187" s="2"/>
      <c r="FXT187" s="2"/>
      <c r="FXU187" s="2"/>
      <c r="FXV187" s="2"/>
      <c r="FXW187" s="2"/>
      <c r="FXX187" s="2"/>
      <c r="FXY187" s="2"/>
      <c r="FXZ187" s="2"/>
      <c r="FYA187" s="2"/>
      <c r="FYB187" s="2"/>
      <c r="FYC187" s="2"/>
      <c r="FYD187" s="2"/>
      <c r="FYE187" s="2"/>
      <c r="FYF187" s="2"/>
      <c r="FYG187" s="2"/>
      <c r="FYH187" s="2"/>
      <c r="FYI187" s="2"/>
      <c r="FYJ187" s="2"/>
      <c r="FYK187" s="2"/>
      <c r="FYL187" s="2"/>
      <c r="FYM187" s="2"/>
      <c r="FYN187" s="2"/>
      <c r="FYO187" s="2"/>
      <c r="FYP187" s="2"/>
      <c r="FYQ187" s="2"/>
      <c r="FYR187" s="2"/>
      <c r="FYS187" s="2"/>
      <c r="FYT187" s="2"/>
      <c r="FYU187" s="2"/>
      <c r="FYV187" s="2"/>
      <c r="FYW187" s="2"/>
      <c r="FYX187" s="2"/>
      <c r="FYY187" s="2"/>
      <c r="FYZ187" s="2"/>
      <c r="FZA187" s="2"/>
      <c r="FZB187" s="2"/>
      <c r="FZC187" s="2"/>
      <c r="FZD187" s="2"/>
      <c r="FZE187" s="2"/>
      <c r="FZF187" s="2"/>
      <c r="FZG187" s="2"/>
      <c r="FZH187" s="2"/>
      <c r="FZI187" s="2"/>
      <c r="FZJ187" s="2"/>
      <c r="FZK187" s="2"/>
      <c r="FZL187" s="2"/>
      <c r="FZM187" s="2"/>
      <c r="FZN187" s="2"/>
      <c r="FZO187" s="2"/>
      <c r="FZP187" s="2"/>
      <c r="FZQ187" s="2"/>
      <c r="FZR187" s="2"/>
      <c r="FZS187" s="2"/>
      <c r="FZT187" s="2"/>
      <c r="FZU187" s="2"/>
      <c r="FZV187" s="2"/>
      <c r="FZW187" s="2"/>
      <c r="FZX187" s="2"/>
      <c r="FZY187" s="2"/>
      <c r="FZZ187" s="2"/>
      <c r="GAA187" s="2"/>
      <c r="GAB187" s="2"/>
      <c r="GAC187" s="2"/>
      <c r="GAD187" s="2"/>
      <c r="GAE187" s="2"/>
      <c r="GAF187" s="2"/>
      <c r="GAG187" s="2"/>
      <c r="GAH187" s="2"/>
      <c r="GAI187" s="2"/>
      <c r="GAJ187" s="2"/>
      <c r="GAK187" s="2"/>
      <c r="GAL187" s="2"/>
      <c r="GAM187" s="2"/>
      <c r="GAN187" s="2"/>
      <c r="GAO187" s="2"/>
      <c r="GAP187" s="2"/>
      <c r="GAQ187" s="2"/>
      <c r="GAR187" s="2"/>
      <c r="GAS187" s="2"/>
      <c r="GAT187" s="2"/>
      <c r="GAU187" s="2"/>
      <c r="GAV187" s="2"/>
      <c r="GAW187" s="2"/>
      <c r="GAX187" s="2"/>
      <c r="GAY187" s="2"/>
      <c r="GAZ187" s="2"/>
      <c r="GBA187" s="2"/>
      <c r="GBB187" s="2"/>
      <c r="GBC187" s="2"/>
      <c r="GBD187" s="2"/>
      <c r="GBE187" s="2"/>
      <c r="GBF187" s="2"/>
      <c r="GBG187" s="2"/>
      <c r="GBH187" s="2"/>
      <c r="GBI187" s="2"/>
      <c r="GBJ187" s="2"/>
      <c r="GBK187" s="2"/>
      <c r="GBL187" s="2"/>
      <c r="GBM187" s="2"/>
      <c r="GBN187" s="2"/>
      <c r="GBO187" s="2"/>
      <c r="GBP187" s="2"/>
      <c r="GBQ187" s="2"/>
      <c r="GBR187" s="2"/>
      <c r="GBS187" s="2"/>
      <c r="GBT187" s="2"/>
      <c r="GBU187" s="2"/>
      <c r="GBV187" s="2"/>
      <c r="GBW187" s="2"/>
      <c r="GBX187" s="2"/>
      <c r="GBY187" s="2"/>
      <c r="GBZ187" s="2"/>
      <c r="GCA187" s="2"/>
      <c r="GCB187" s="2"/>
      <c r="GCC187" s="2"/>
      <c r="GCD187" s="2"/>
      <c r="GCE187" s="2"/>
      <c r="GCF187" s="2"/>
      <c r="GCG187" s="2"/>
      <c r="GCH187" s="2"/>
      <c r="GCI187" s="2"/>
      <c r="GCJ187" s="2"/>
      <c r="GCK187" s="2"/>
      <c r="GCL187" s="2"/>
      <c r="GCM187" s="2"/>
      <c r="GCN187" s="2"/>
      <c r="GCO187" s="2"/>
      <c r="GCP187" s="2"/>
      <c r="GCQ187" s="2"/>
      <c r="GCR187" s="2"/>
      <c r="GCS187" s="2"/>
      <c r="GCT187" s="2"/>
      <c r="GCU187" s="2"/>
      <c r="GCV187" s="2"/>
      <c r="GCW187" s="2"/>
      <c r="GCX187" s="2"/>
      <c r="GCY187" s="2"/>
      <c r="GCZ187" s="2"/>
      <c r="GDA187" s="2"/>
      <c r="GDB187" s="2"/>
      <c r="GDC187" s="2"/>
      <c r="GDD187" s="2"/>
      <c r="GDE187" s="2"/>
      <c r="GDF187" s="2"/>
      <c r="GDG187" s="2"/>
      <c r="GDH187" s="2"/>
      <c r="GDI187" s="2"/>
      <c r="GDJ187" s="2"/>
      <c r="GDK187" s="2"/>
      <c r="GDL187" s="2"/>
      <c r="GDM187" s="2"/>
      <c r="GDN187" s="2"/>
      <c r="GDO187" s="2"/>
      <c r="GDP187" s="2"/>
      <c r="GDQ187" s="2"/>
      <c r="GDR187" s="2"/>
      <c r="GDS187" s="2"/>
      <c r="GDT187" s="2"/>
      <c r="GDU187" s="2"/>
      <c r="GDV187" s="2"/>
      <c r="GDW187" s="2"/>
      <c r="GDX187" s="2"/>
      <c r="GDY187" s="2"/>
      <c r="GDZ187" s="2"/>
      <c r="GEA187" s="2"/>
      <c r="GEB187" s="2"/>
      <c r="GEC187" s="2"/>
      <c r="GED187" s="2"/>
      <c r="GEE187" s="2"/>
      <c r="GEF187" s="2"/>
      <c r="GEG187" s="2"/>
      <c r="GEH187" s="2"/>
      <c r="GEI187" s="2"/>
      <c r="GEJ187" s="2"/>
      <c r="GEK187" s="2"/>
      <c r="GEL187" s="2"/>
      <c r="GEM187" s="2"/>
      <c r="GEN187" s="2"/>
      <c r="GEO187" s="2"/>
      <c r="GEP187" s="2"/>
      <c r="GEQ187" s="2"/>
      <c r="GER187" s="2"/>
      <c r="GES187" s="2"/>
      <c r="GET187" s="2"/>
      <c r="GEU187" s="2"/>
      <c r="GEV187" s="2"/>
      <c r="GEW187" s="2"/>
      <c r="GEX187" s="2"/>
      <c r="GEY187" s="2"/>
      <c r="GEZ187" s="2"/>
      <c r="GFA187" s="2"/>
      <c r="GFB187" s="2"/>
      <c r="GFC187" s="2"/>
      <c r="GFD187" s="2"/>
      <c r="GFE187" s="2"/>
      <c r="GFF187" s="2"/>
      <c r="GFG187" s="2"/>
      <c r="GFH187" s="2"/>
      <c r="GFI187" s="2"/>
      <c r="GFJ187" s="2"/>
      <c r="GFK187" s="2"/>
      <c r="GFL187" s="2"/>
      <c r="GFM187" s="2"/>
      <c r="GFN187" s="2"/>
      <c r="GFO187" s="2"/>
      <c r="GFP187" s="2"/>
      <c r="GFQ187" s="2"/>
      <c r="GFR187" s="2"/>
      <c r="GFS187" s="2"/>
      <c r="GFT187" s="2"/>
      <c r="GFU187" s="2"/>
      <c r="GFV187" s="2"/>
      <c r="GFW187" s="2"/>
      <c r="GFX187" s="2"/>
      <c r="GFY187" s="2"/>
      <c r="GFZ187" s="2"/>
      <c r="GGA187" s="2"/>
      <c r="GGB187" s="2"/>
      <c r="GGC187" s="2"/>
      <c r="GGD187" s="2"/>
      <c r="GGE187" s="2"/>
      <c r="GGF187" s="2"/>
      <c r="GGG187" s="2"/>
      <c r="GGH187" s="2"/>
      <c r="GGI187" s="2"/>
      <c r="GGJ187" s="2"/>
      <c r="GGK187" s="2"/>
      <c r="GGL187" s="2"/>
      <c r="GGM187" s="2"/>
      <c r="GGN187" s="2"/>
      <c r="GGO187" s="2"/>
      <c r="GGP187" s="2"/>
      <c r="GGQ187" s="2"/>
      <c r="GGR187" s="2"/>
      <c r="GGS187" s="2"/>
      <c r="GGT187" s="2"/>
      <c r="GGU187" s="2"/>
      <c r="GGV187" s="2"/>
      <c r="GGW187" s="2"/>
      <c r="GGX187" s="2"/>
      <c r="GGY187" s="2"/>
      <c r="GGZ187" s="2"/>
      <c r="GHA187" s="2"/>
      <c r="GHB187" s="2"/>
      <c r="GHC187" s="2"/>
      <c r="GHD187" s="2"/>
      <c r="GHE187" s="2"/>
      <c r="GHF187" s="2"/>
      <c r="GHG187" s="2"/>
      <c r="GHH187" s="2"/>
      <c r="GHI187" s="2"/>
      <c r="GHJ187" s="2"/>
      <c r="GHK187" s="2"/>
      <c r="GHL187" s="2"/>
      <c r="GHM187" s="2"/>
      <c r="GHN187" s="2"/>
      <c r="GHO187" s="2"/>
      <c r="GHP187" s="2"/>
      <c r="GHQ187" s="2"/>
      <c r="GHR187" s="2"/>
      <c r="GHS187" s="2"/>
      <c r="GHT187" s="2"/>
      <c r="GHU187" s="2"/>
      <c r="GHV187" s="2"/>
      <c r="GHW187" s="2"/>
      <c r="GHX187" s="2"/>
      <c r="GHY187" s="2"/>
      <c r="GHZ187" s="2"/>
      <c r="GIA187" s="2"/>
      <c r="GIB187" s="2"/>
      <c r="GIC187" s="2"/>
      <c r="GID187" s="2"/>
      <c r="GIE187" s="2"/>
      <c r="GIF187" s="2"/>
      <c r="GIG187" s="2"/>
      <c r="GIH187" s="2"/>
      <c r="GII187" s="2"/>
      <c r="GIJ187" s="2"/>
      <c r="GIK187" s="2"/>
      <c r="GIL187" s="2"/>
      <c r="GIM187" s="2"/>
      <c r="GIN187" s="2"/>
      <c r="GIO187" s="2"/>
      <c r="GIP187" s="2"/>
      <c r="GIQ187" s="2"/>
      <c r="GIR187" s="2"/>
      <c r="GIS187" s="2"/>
      <c r="GIT187" s="2"/>
      <c r="GIU187" s="2"/>
      <c r="GIV187" s="2"/>
      <c r="GIW187" s="2"/>
      <c r="GIX187" s="2"/>
      <c r="GIY187" s="2"/>
      <c r="GIZ187" s="2"/>
      <c r="GJA187" s="2"/>
      <c r="GJB187" s="2"/>
      <c r="GJC187" s="2"/>
      <c r="GJD187" s="2"/>
      <c r="GJE187" s="2"/>
      <c r="GJF187" s="2"/>
      <c r="GJG187" s="2"/>
      <c r="GJH187" s="2"/>
      <c r="GJI187" s="2"/>
      <c r="GJJ187" s="2"/>
      <c r="GJK187" s="2"/>
      <c r="GJL187" s="2"/>
      <c r="GJM187" s="2"/>
      <c r="GJN187" s="2"/>
      <c r="GJO187" s="2"/>
      <c r="GJP187" s="2"/>
      <c r="GJQ187" s="2"/>
      <c r="GJR187" s="2"/>
      <c r="GJS187" s="2"/>
      <c r="GJT187" s="2"/>
      <c r="GJU187" s="2"/>
      <c r="GJV187" s="2"/>
      <c r="GJW187" s="2"/>
      <c r="GJX187" s="2"/>
      <c r="GJY187" s="2"/>
      <c r="GJZ187" s="2"/>
      <c r="GKA187" s="2"/>
      <c r="GKB187" s="2"/>
      <c r="GKC187" s="2"/>
      <c r="GKD187" s="2"/>
      <c r="GKE187" s="2"/>
      <c r="GKF187" s="2"/>
      <c r="GKG187" s="2"/>
      <c r="GKH187" s="2"/>
      <c r="GKI187" s="2"/>
      <c r="GKJ187" s="2"/>
      <c r="GKK187" s="2"/>
      <c r="GKL187" s="2"/>
      <c r="GKM187" s="2"/>
      <c r="GKN187" s="2"/>
      <c r="GKO187" s="2"/>
      <c r="GKP187" s="2"/>
      <c r="GKQ187" s="2"/>
      <c r="GKR187" s="2"/>
      <c r="GKS187" s="2"/>
      <c r="GKT187" s="2"/>
      <c r="GKU187" s="2"/>
      <c r="GKV187" s="2"/>
      <c r="GKW187" s="2"/>
      <c r="GKX187" s="2"/>
      <c r="GKY187" s="2"/>
      <c r="GKZ187" s="2"/>
      <c r="GLA187" s="2"/>
      <c r="GLB187" s="2"/>
      <c r="GLC187" s="2"/>
      <c r="GLD187" s="2"/>
      <c r="GLE187" s="2"/>
      <c r="GLF187" s="2"/>
      <c r="GLG187" s="2"/>
      <c r="GLH187" s="2"/>
      <c r="GLI187" s="2"/>
      <c r="GLJ187" s="2"/>
      <c r="GLK187" s="2"/>
      <c r="GLL187" s="2"/>
      <c r="GLM187" s="2"/>
      <c r="GLN187" s="2"/>
      <c r="GLO187" s="2"/>
      <c r="GLP187" s="2"/>
      <c r="GLQ187" s="2"/>
      <c r="GLR187" s="2"/>
      <c r="GLS187" s="2"/>
      <c r="GLT187" s="2"/>
      <c r="GLU187" s="2"/>
      <c r="GLV187" s="2"/>
      <c r="GLW187" s="2"/>
      <c r="GLX187" s="2"/>
      <c r="GLY187" s="2"/>
      <c r="GLZ187" s="2"/>
      <c r="GMA187" s="2"/>
      <c r="GMB187" s="2"/>
      <c r="GMC187" s="2"/>
      <c r="GMD187" s="2"/>
      <c r="GME187" s="2"/>
      <c r="GMF187" s="2"/>
      <c r="GMG187" s="2"/>
      <c r="GMH187" s="2"/>
      <c r="GMI187" s="2"/>
      <c r="GMJ187" s="2"/>
      <c r="GMK187" s="2"/>
      <c r="GML187" s="2"/>
      <c r="GMM187" s="2"/>
      <c r="GMN187" s="2"/>
      <c r="GMO187" s="2"/>
      <c r="GMP187" s="2"/>
      <c r="GMQ187" s="2"/>
      <c r="GMR187" s="2"/>
      <c r="GMS187" s="2"/>
      <c r="GMT187" s="2"/>
      <c r="GMU187" s="2"/>
      <c r="GMV187" s="2"/>
      <c r="GMW187" s="2"/>
      <c r="GMX187" s="2"/>
      <c r="GMY187" s="2"/>
      <c r="GMZ187" s="2"/>
      <c r="GNA187" s="2"/>
      <c r="GNB187" s="2"/>
      <c r="GNC187" s="2"/>
      <c r="GND187" s="2"/>
      <c r="GNE187" s="2"/>
      <c r="GNF187" s="2"/>
      <c r="GNG187" s="2"/>
      <c r="GNH187" s="2"/>
      <c r="GNI187" s="2"/>
      <c r="GNJ187" s="2"/>
      <c r="GNK187" s="2"/>
      <c r="GNL187" s="2"/>
      <c r="GNM187" s="2"/>
      <c r="GNN187" s="2"/>
      <c r="GNO187" s="2"/>
      <c r="GNP187" s="2"/>
      <c r="GNQ187" s="2"/>
      <c r="GNR187" s="2"/>
      <c r="GNS187" s="2"/>
      <c r="GNT187" s="2"/>
      <c r="GNU187" s="2"/>
      <c r="GNV187" s="2"/>
      <c r="GNW187" s="2"/>
      <c r="GNX187" s="2"/>
      <c r="GNY187" s="2"/>
      <c r="GNZ187" s="2"/>
      <c r="GOA187" s="2"/>
      <c r="GOB187" s="2"/>
      <c r="GOC187" s="2"/>
      <c r="GOD187" s="2"/>
      <c r="GOE187" s="2"/>
      <c r="GOF187" s="2"/>
      <c r="GOG187" s="2"/>
      <c r="GOH187" s="2"/>
      <c r="GOI187" s="2"/>
      <c r="GOJ187" s="2"/>
      <c r="GOK187" s="2"/>
      <c r="GOL187" s="2"/>
      <c r="GOM187" s="2"/>
      <c r="GON187" s="2"/>
      <c r="GOO187" s="2"/>
      <c r="GOP187" s="2"/>
      <c r="GOQ187" s="2"/>
      <c r="GOR187" s="2"/>
      <c r="GOS187" s="2"/>
      <c r="GOT187" s="2"/>
      <c r="GOU187" s="2"/>
      <c r="GOV187" s="2"/>
      <c r="GOW187" s="2"/>
      <c r="GOX187" s="2"/>
      <c r="GOY187" s="2"/>
      <c r="GOZ187" s="2"/>
      <c r="GPA187" s="2"/>
      <c r="GPB187" s="2"/>
      <c r="GPC187" s="2"/>
      <c r="GPD187" s="2"/>
      <c r="GPE187" s="2"/>
      <c r="GPF187" s="2"/>
      <c r="GPG187" s="2"/>
      <c r="GPH187" s="2"/>
      <c r="GPI187" s="2"/>
      <c r="GPJ187" s="2"/>
      <c r="GPK187" s="2"/>
      <c r="GPL187" s="2"/>
      <c r="GPM187" s="2"/>
      <c r="GPN187" s="2"/>
      <c r="GPO187" s="2"/>
      <c r="GPP187" s="2"/>
      <c r="GPQ187" s="2"/>
      <c r="GPR187" s="2"/>
      <c r="GPS187" s="2"/>
      <c r="GPT187" s="2"/>
      <c r="GPU187" s="2"/>
      <c r="GPV187" s="2"/>
      <c r="GPW187" s="2"/>
      <c r="GPX187" s="2"/>
      <c r="GPY187" s="2"/>
      <c r="GPZ187" s="2"/>
      <c r="GQA187" s="2"/>
      <c r="GQB187" s="2"/>
      <c r="GQC187" s="2"/>
      <c r="GQD187" s="2"/>
      <c r="GQE187" s="2"/>
      <c r="GQF187" s="2"/>
      <c r="GQG187" s="2"/>
      <c r="GQH187" s="2"/>
      <c r="GQI187" s="2"/>
      <c r="GQJ187" s="2"/>
      <c r="GQK187" s="2"/>
      <c r="GQL187" s="2"/>
      <c r="GQM187" s="2"/>
      <c r="GQN187" s="2"/>
      <c r="GQO187" s="2"/>
      <c r="GQP187" s="2"/>
      <c r="GQQ187" s="2"/>
      <c r="GQR187" s="2"/>
      <c r="GQS187" s="2"/>
      <c r="GQT187" s="2"/>
      <c r="GQU187" s="2"/>
      <c r="GQV187" s="2"/>
      <c r="GQW187" s="2"/>
      <c r="GQX187" s="2"/>
      <c r="GQY187" s="2"/>
      <c r="GQZ187" s="2"/>
      <c r="GRA187" s="2"/>
      <c r="GRB187" s="2"/>
      <c r="GRC187" s="2"/>
      <c r="GRD187" s="2"/>
      <c r="GRE187" s="2"/>
      <c r="GRF187" s="2"/>
      <c r="GRG187" s="2"/>
      <c r="GRH187" s="2"/>
      <c r="GRI187" s="2"/>
      <c r="GRJ187" s="2"/>
      <c r="GRK187" s="2"/>
      <c r="GRL187" s="2"/>
      <c r="GRM187" s="2"/>
      <c r="GRN187" s="2"/>
      <c r="GRO187" s="2"/>
      <c r="GRP187" s="2"/>
      <c r="GRQ187" s="2"/>
      <c r="GRR187" s="2"/>
      <c r="GRS187" s="2"/>
      <c r="GRT187" s="2"/>
      <c r="GRU187" s="2"/>
      <c r="GRV187" s="2"/>
      <c r="GRW187" s="2"/>
      <c r="GRX187" s="2"/>
      <c r="GRY187" s="2"/>
      <c r="GRZ187" s="2"/>
      <c r="GSA187" s="2"/>
      <c r="GSB187" s="2"/>
      <c r="GSC187" s="2"/>
      <c r="GSD187" s="2"/>
      <c r="GSE187" s="2"/>
      <c r="GSF187" s="2"/>
      <c r="GSG187" s="2"/>
      <c r="GSH187" s="2"/>
      <c r="GSI187" s="2"/>
      <c r="GSJ187" s="2"/>
      <c r="GSK187" s="2"/>
      <c r="GSL187" s="2"/>
      <c r="GSM187" s="2"/>
      <c r="GSN187" s="2"/>
      <c r="GSO187" s="2"/>
      <c r="GSP187" s="2"/>
      <c r="GSQ187" s="2"/>
      <c r="GSR187" s="2"/>
      <c r="GSS187" s="2"/>
      <c r="GST187" s="2"/>
      <c r="GSU187" s="2"/>
      <c r="GSV187" s="2"/>
      <c r="GSW187" s="2"/>
      <c r="GSX187" s="2"/>
      <c r="GSY187" s="2"/>
      <c r="GSZ187" s="2"/>
      <c r="GTA187" s="2"/>
      <c r="GTB187" s="2"/>
      <c r="GTC187" s="2"/>
      <c r="GTD187" s="2"/>
      <c r="GTE187" s="2"/>
      <c r="GTF187" s="2"/>
      <c r="GTG187" s="2"/>
      <c r="GTH187" s="2"/>
      <c r="GTI187" s="2"/>
      <c r="GTJ187" s="2"/>
      <c r="GTK187" s="2"/>
      <c r="GTL187" s="2"/>
      <c r="GTM187" s="2"/>
      <c r="GTN187" s="2"/>
      <c r="GTO187" s="2"/>
      <c r="GTP187" s="2"/>
      <c r="GTQ187" s="2"/>
      <c r="GTR187" s="2"/>
      <c r="GTS187" s="2"/>
      <c r="GTT187" s="2"/>
      <c r="GTU187" s="2"/>
      <c r="GTV187" s="2"/>
      <c r="GTW187" s="2"/>
      <c r="GTX187" s="2"/>
      <c r="GTY187" s="2"/>
      <c r="GTZ187" s="2"/>
      <c r="GUA187" s="2"/>
      <c r="GUB187" s="2"/>
      <c r="GUC187" s="2"/>
      <c r="GUD187" s="2"/>
      <c r="GUE187" s="2"/>
      <c r="GUF187" s="2"/>
      <c r="GUG187" s="2"/>
      <c r="GUH187" s="2"/>
      <c r="GUI187" s="2"/>
      <c r="GUJ187" s="2"/>
      <c r="GUK187" s="2"/>
      <c r="GUL187" s="2"/>
      <c r="GUM187" s="2"/>
      <c r="GUN187" s="2"/>
      <c r="GUO187" s="2"/>
      <c r="GUP187" s="2"/>
      <c r="GUQ187" s="2"/>
      <c r="GUR187" s="2"/>
      <c r="GUS187" s="2"/>
      <c r="GUT187" s="2"/>
      <c r="GUU187" s="2"/>
      <c r="GUV187" s="2"/>
      <c r="GUW187" s="2"/>
      <c r="GUX187" s="2"/>
      <c r="GUY187" s="2"/>
      <c r="GUZ187" s="2"/>
      <c r="GVA187" s="2"/>
      <c r="GVB187" s="2"/>
      <c r="GVC187" s="2"/>
      <c r="GVD187" s="2"/>
      <c r="GVE187" s="2"/>
      <c r="GVF187" s="2"/>
      <c r="GVG187" s="2"/>
      <c r="GVH187" s="2"/>
      <c r="GVI187" s="2"/>
      <c r="GVJ187" s="2"/>
      <c r="GVK187" s="2"/>
      <c r="GVL187" s="2"/>
      <c r="GVM187" s="2"/>
      <c r="GVN187" s="2"/>
      <c r="GVO187" s="2"/>
      <c r="GVP187" s="2"/>
      <c r="GVQ187" s="2"/>
      <c r="GVR187" s="2"/>
      <c r="GVS187" s="2"/>
      <c r="GVT187" s="2"/>
      <c r="GVU187" s="2"/>
      <c r="GVV187" s="2"/>
      <c r="GVW187" s="2"/>
      <c r="GVX187" s="2"/>
      <c r="GVY187" s="2"/>
      <c r="GVZ187" s="2"/>
      <c r="GWA187" s="2"/>
      <c r="GWB187" s="2"/>
      <c r="GWC187" s="2"/>
      <c r="GWD187" s="2"/>
      <c r="GWE187" s="2"/>
      <c r="GWF187" s="2"/>
      <c r="GWG187" s="2"/>
      <c r="GWH187" s="2"/>
      <c r="GWI187" s="2"/>
      <c r="GWJ187" s="2"/>
      <c r="GWK187" s="2"/>
      <c r="GWL187" s="2"/>
      <c r="GWM187" s="2"/>
      <c r="GWN187" s="2"/>
      <c r="GWO187" s="2"/>
      <c r="GWP187" s="2"/>
      <c r="GWQ187" s="2"/>
      <c r="GWR187" s="2"/>
      <c r="GWS187" s="2"/>
      <c r="GWT187" s="2"/>
      <c r="GWU187" s="2"/>
      <c r="GWV187" s="2"/>
      <c r="GWW187" s="2"/>
      <c r="GWX187" s="2"/>
      <c r="GWY187" s="2"/>
      <c r="GWZ187" s="2"/>
      <c r="GXA187" s="2"/>
      <c r="GXB187" s="2"/>
      <c r="GXC187" s="2"/>
      <c r="GXD187" s="2"/>
      <c r="GXE187" s="2"/>
      <c r="GXF187" s="2"/>
      <c r="GXG187" s="2"/>
      <c r="GXH187" s="2"/>
      <c r="GXI187" s="2"/>
      <c r="GXJ187" s="2"/>
      <c r="GXK187" s="2"/>
      <c r="GXL187" s="2"/>
      <c r="GXM187" s="2"/>
      <c r="GXN187" s="2"/>
      <c r="GXO187" s="2"/>
      <c r="GXP187" s="2"/>
      <c r="GXQ187" s="2"/>
      <c r="GXR187" s="2"/>
      <c r="GXS187" s="2"/>
      <c r="GXT187" s="2"/>
      <c r="GXU187" s="2"/>
      <c r="GXV187" s="2"/>
      <c r="GXW187" s="2"/>
      <c r="GXX187" s="2"/>
      <c r="GXY187" s="2"/>
      <c r="GXZ187" s="2"/>
      <c r="GYA187" s="2"/>
      <c r="GYB187" s="2"/>
      <c r="GYC187" s="2"/>
      <c r="GYD187" s="2"/>
      <c r="GYE187" s="2"/>
      <c r="GYF187" s="2"/>
      <c r="GYG187" s="2"/>
      <c r="GYH187" s="2"/>
      <c r="GYI187" s="2"/>
      <c r="GYJ187" s="2"/>
      <c r="GYK187" s="2"/>
      <c r="GYL187" s="2"/>
      <c r="GYM187" s="2"/>
      <c r="GYN187" s="2"/>
      <c r="GYO187" s="2"/>
      <c r="GYP187" s="2"/>
      <c r="GYQ187" s="2"/>
      <c r="GYR187" s="2"/>
      <c r="GYS187" s="2"/>
      <c r="GYT187" s="2"/>
      <c r="GYU187" s="2"/>
      <c r="GYV187" s="2"/>
      <c r="GYW187" s="2"/>
      <c r="GYX187" s="2"/>
      <c r="GYY187" s="2"/>
      <c r="GYZ187" s="2"/>
      <c r="GZA187" s="2"/>
      <c r="GZB187" s="2"/>
      <c r="GZC187" s="2"/>
      <c r="GZD187" s="2"/>
      <c r="GZE187" s="2"/>
      <c r="GZF187" s="2"/>
      <c r="GZG187" s="2"/>
      <c r="GZH187" s="2"/>
      <c r="GZI187" s="2"/>
      <c r="GZJ187" s="2"/>
      <c r="GZK187" s="2"/>
      <c r="GZL187" s="2"/>
      <c r="GZM187" s="2"/>
      <c r="GZN187" s="2"/>
      <c r="GZO187" s="2"/>
      <c r="GZP187" s="2"/>
      <c r="GZQ187" s="2"/>
      <c r="GZR187" s="2"/>
      <c r="GZS187" s="2"/>
      <c r="GZT187" s="2"/>
      <c r="GZU187" s="2"/>
      <c r="GZV187" s="2"/>
      <c r="GZW187" s="2"/>
      <c r="GZX187" s="2"/>
      <c r="GZY187" s="2"/>
      <c r="GZZ187" s="2"/>
      <c r="HAA187" s="2"/>
      <c r="HAB187" s="2"/>
      <c r="HAC187" s="2"/>
      <c r="HAD187" s="2"/>
      <c r="HAE187" s="2"/>
      <c r="HAF187" s="2"/>
      <c r="HAG187" s="2"/>
      <c r="HAH187" s="2"/>
      <c r="HAI187" s="2"/>
      <c r="HAJ187" s="2"/>
      <c r="HAK187" s="2"/>
      <c r="HAL187" s="2"/>
      <c r="HAM187" s="2"/>
      <c r="HAN187" s="2"/>
      <c r="HAO187" s="2"/>
      <c r="HAP187" s="2"/>
      <c r="HAQ187" s="2"/>
      <c r="HAR187" s="2"/>
      <c r="HAS187" s="2"/>
      <c r="HAT187" s="2"/>
      <c r="HAU187" s="2"/>
      <c r="HAV187" s="2"/>
      <c r="HAW187" s="2"/>
      <c r="HAX187" s="2"/>
      <c r="HAY187" s="2"/>
      <c r="HAZ187" s="2"/>
      <c r="HBA187" s="2"/>
      <c r="HBB187" s="2"/>
      <c r="HBC187" s="2"/>
      <c r="HBD187" s="2"/>
      <c r="HBE187" s="2"/>
      <c r="HBF187" s="2"/>
      <c r="HBG187" s="2"/>
      <c r="HBH187" s="2"/>
      <c r="HBI187" s="2"/>
      <c r="HBJ187" s="2"/>
      <c r="HBK187" s="2"/>
      <c r="HBL187" s="2"/>
      <c r="HBM187" s="2"/>
      <c r="HBN187" s="2"/>
      <c r="HBO187" s="2"/>
      <c r="HBP187" s="2"/>
      <c r="HBQ187" s="2"/>
      <c r="HBR187" s="2"/>
      <c r="HBS187" s="2"/>
      <c r="HBT187" s="2"/>
      <c r="HBU187" s="2"/>
      <c r="HBV187" s="2"/>
      <c r="HBW187" s="2"/>
      <c r="HBX187" s="2"/>
      <c r="HBY187" s="2"/>
      <c r="HBZ187" s="2"/>
      <c r="HCA187" s="2"/>
      <c r="HCB187" s="2"/>
      <c r="HCC187" s="2"/>
      <c r="HCD187" s="2"/>
      <c r="HCE187" s="2"/>
      <c r="HCF187" s="2"/>
      <c r="HCG187" s="2"/>
      <c r="HCH187" s="2"/>
      <c r="HCI187" s="2"/>
      <c r="HCJ187" s="2"/>
      <c r="HCK187" s="2"/>
      <c r="HCL187" s="2"/>
      <c r="HCM187" s="2"/>
      <c r="HCN187" s="2"/>
      <c r="HCO187" s="2"/>
      <c r="HCP187" s="2"/>
      <c r="HCQ187" s="2"/>
      <c r="HCR187" s="2"/>
      <c r="HCS187" s="2"/>
      <c r="HCT187" s="2"/>
      <c r="HCU187" s="2"/>
      <c r="HCV187" s="2"/>
      <c r="HCW187" s="2"/>
      <c r="HCX187" s="2"/>
      <c r="HCY187" s="2"/>
      <c r="HCZ187" s="2"/>
      <c r="HDA187" s="2"/>
      <c r="HDB187" s="2"/>
      <c r="HDC187" s="2"/>
      <c r="HDD187" s="2"/>
      <c r="HDE187" s="2"/>
      <c r="HDF187" s="2"/>
      <c r="HDG187" s="2"/>
      <c r="HDH187" s="2"/>
      <c r="HDI187" s="2"/>
      <c r="HDJ187" s="2"/>
      <c r="HDK187" s="2"/>
      <c r="HDL187" s="2"/>
      <c r="HDM187" s="2"/>
      <c r="HDN187" s="2"/>
      <c r="HDO187" s="2"/>
      <c r="HDP187" s="2"/>
      <c r="HDQ187" s="2"/>
      <c r="HDR187" s="2"/>
      <c r="HDS187" s="2"/>
      <c r="HDT187" s="2"/>
      <c r="HDU187" s="2"/>
      <c r="HDV187" s="2"/>
      <c r="HDW187" s="2"/>
      <c r="HDX187" s="2"/>
      <c r="HDY187" s="2"/>
      <c r="HDZ187" s="2"/>
      <c r="HEA187" s="2"/>
      <c r="HEB187" s="2"/>
      <c r="HEC187" s="2"/>
      <c r="HED187" s="2"/>
      <c r="HEE187" s="2"/>
      <c r="HEF187" s="2"/>
      <c r="HEG187" s="2"/>
      <c r="HEH187" s="2"/>
      <c r="HEI187" s="2"/>
      <c r="HEJ187" s="2"/>
      <c r="HEK187" s="2"/>
      <c r="HEL187" s="2"/>
      <c r="HEM187" s="2"/>
      <c r="HEN187" s="2"/>
      <c r="HEO187" s="2"/>
      <c r="HEP187" s="2"/>
      <c r="HEQ187" s="2"/>
      <c r="HER187" s="2"/>
      <c r="HES187" s="2"/>
      <c r="HET187" s="2"/>
      <c r="HEU187" s="2"/>
      <c r="HEV187" s="2"/>
      <c r="HEW187" s="2"/>
      <c r="HEX187" s="2"/>
      <c r="HEY187" s="2"/>
      <c r="HEZ187" s="2"/>
      <c r="HFA187" s="2"/>
      <c r="HFB187" s="2"/>
      <c r="HFC187" s="2"/>
      <c r="HFD187" s="2"/>
      <c r="HFE187" s="2"/>
      <c r="HFF187" s="2"/>
      <c r="HFG187" s="2"/>
      <c r="HFH187" s="2"/>
      <c r="HFI187" s="2"/>
      <c r="HFJ187" s="2"/>
      <c r="HFK187" s="2"/>
      <c r="HFL187" s="2"/>
      <c r="HFM187" s="2"/>
      <c r="HFN187" s="2"/>
      <c r="HFO187" s="2"/>
      <c r="HFP187" s="2"/>
      <c r="HFQ187" s="2"/>
      <c r="HFR187" s="2"/>
      <c r="HFS187" s="2"/>
      <c r="HFT187" s="2"/>
      <c r="HFU187" s="2"/>
      <c r="HFV187" s="2"/>
      <c r="HFW187" s="2"/>
      <c r="HFX187" s="2"/>
      <c r="HFY187" s="2"/>
      <c r="HFZ187" s="2"/>
      <c r="HGA187" s="2"/>
      <c r="HGB187" s="2"/>
      <c r="HGC187" s="2"/>
      <c r="HGD187" s="2"/>
      <c r="HGE187" s="2"/>
      <c r="HGF187" s="2"/>
      <c r="HGG187" s="2"/>
      <c r="HGH187" s="2"/>
      <c r="HGI187" s="2"/>
      <c r="HGJ187" s="2"/>
      <c r="HGK187" s="2"/>
      <c r="HGL187" s="2"/>
      <c r="HGM187" s="2"/>
      <c r="HGN187" s="2"/>
      <c r="HGO187" s="2"/>
      <c r="HGP187" s="2"/>
      <c r="HGQ187" s="2"/>
      <c r="HGR187" s="2"/>
      <c r="HGS187" s="2"/>
      <c r="HGT187" s="2"/>
      <c r="HGU187" s="2"/>
      <c r="HGV187" s="2"/>
      <c r="HGW187" s="2"/>
      <c r="HGX187" s="2"/>
      <c r="HGY187" s="2"/>
      <c r="HGZ187" s="2"/>
      <c r="HHA187" s="2"/>
      <c r="HHB187" s="2"/>
      <c r="HHC187" s="2"/>
      <c r="HHD187" s="2"/>
      <c r="HHE187" s="2"/>
      <c r="HHF187" s="2"/>
      <c r="HHG187" s="2"/>
      <c r="HHH187" s="2"/>
      <c r="HHI187" s="2"/>
      <c r="HHJ187" s="2"/>
      <c r="HHK187" s="2"/>
      <c r="HHL187" s="2"/>
      <c r="HHM187" s="2"/>
      <c r="HHN187" s="2"/>
      <c r="HHO187" s="2"/>
      <c r="HHP187" s="2"/>
      <c r="HHQ187" s="2"/>
      <c r="HHR187" s="2"/>
      <c r="HHS187" s="2"/>
      <c r="HHT187" s="2"/>
      <c r="HHU187" s="2"/>
      <c r="HHV187" s="2"/>
      <c r="HHW187" s="2"/>
      <c r="HHX187" s="2"/>
      <c r="HHY187" s="2"/>
      <c r="HHZ187" s="2"/>
      <c r="HIA187" s="2"/>
      <c r="HIB187" s="2"/>
      <c r="HIC187" s="2"/>
      <c r="HID187" s="2"/>
      <c r="HIE187" s="2"/>
      <c r="HIF187" s="2"/>
      <c r="HIG187" s="2"/>
      <c r="HIH187" s="2"/>
      <c r="HII187" s="2"/>
      <c r="HIJ187" s="2"/>
      <c r="HIK187" s="2"/>
      <c r="HIL187" s="2"/>
      <c r="HIM187" s="2"/>
      <c r="HIN187" s="2"/>
      <c r="HIO187" s="2"/>
      <c r="HIP187" s="2"/>
      <c r="HIQ187" s="2"/>
      <c r="HIR187" s="2"/>
      <c r="HIS187" s="2"/>
      <c r="HIT187" s="2"/>
      <c r="HIU187" s="2"/>
      <c r="HIV187" s="2"/>
      <c r="HIW187" s="2"/>
      <c r="HIX187" s="2"/>
      <c r="HIY187" s="2"/>
      <c r="HIZ187" s="2"/>
      <c r="HJA187" s="2"/>
      <c r="HJB187" s="2"/>
      <c r="HJC187" s="2"/>
      <c r="HJD187" s="2"/>
      <c r="HJE187" s="2"/>
      <c r="HJF187" s="2"/>
      <c r="HJG187" s="2"/>
      <c r="HJH187" s="2"/>
      <c r="HJI187" s="2"/>
      <c r="HJJ187" s="2"/>
      <c r="HJK187" s="2"/>
      <c r="HJL187" s="2"/>
      <c r="HJM187" s="2"/>
      <c r="HJN187" s="2"/>
      <c r="HJO187" s="2"/>
      <c r="HJP187" s="2"/>
      <c r="HJQ187" s="2"/>
      <c r="HJR187" s="2"/>
      <c r="HJS187" s="2"/>
      <c r="HJT187" s="2"/>
      <c r="HJU187" s="2"/>
      <c r="HJV187" s="2"/>
      <c r="HJW187" s="2"/>
      <c r="HJX187" s="2"/>
      <c r="HJY187" s="2"/>
      <c r="HJZ187" s="2"/>
      <c r="HKA187" s="2"/>
      <c r="HKB187" s="2"/>
      <c r="HKC187" s="2"/>
      <c r="HKD187" s="2"/>
      <c r="HKE187" s="2"/>
      <c r="HKF187" s="2"/>
      <c r="HKG187" s="2"/>
      <c r="HKH187" s="2"/>
      <c r="HKI187" s="2"/>
      <c r="HKJ187" s="2"/>
      <c r="HKK187" s="2"/>
      <c r="HKL187" s="2"/>
      <c r="HKM187" s="2"/>
      <c r="HKN187" s="2"/>
      <c r="HKO187" s="2"/>
      <c r="HKP187" s="2"/>
      <c r="HKQ187" s="2"/>
      <c r="HKR187" s="2"/>
      <c r="HKS187" s="2"/>
      <c r="HKT187" s="2"/>
      <c r="HKU187" s="2"/>
      <c r="HKV187" s="2"/>
      <c r="HKW187" s="2"/>
      <c r="HKX187" s="2"/>
      <c r="HKY187" s="2"/>
      <c r="HKZ187" s="2"/>
      <c r="HLA187" s="2"/>
      <c r="HLB187" s="2"/>
      <c r="HLC187" s="2"/>
      <c r="HLD187" s="2"/>
      <c r="HLE187" s="2"/>
      <c r="HLF187" s="2"/>
      <c r="HLG187" s="2"/>
      <c r="HLH187" s="2"/>
      <c r="HLI187" s="2"/>
      <c r="HLJ187" s="2"/>
      <c r="HLK187" s="2"/>
      <c r="HLL187" s="2"/>
      <c r="HLM187" s="2"/>
      <c r="HLN187" s="2"/>
      <c r="HLO187" s="2"/>
      <c r="HLP187" s="2"/>
      <c r="HLQ187" s="2"/>
      <c r="HLR187" s="2"/>
      <c r="HLS187" s="2"/>
      <c r="HLT187" s="2"/>
      <c r="HLU187" s="2"/>
      <c r="HLV187" s="2"/>
      <c r="HLW187" s="2"/>
      <c r="HLX187" s="2"/>
      <c r="HLY187" s="2"/>
      <c r="HLZ187" s="2"/>
      <c r="HMA187" s="2"/>
      <c r="HMB187" s="2"/>
      <c r="HMC187" s="2"/>
      <c r="HMD187" s="2"/>
      <c r="HME187" s="2"/>
      <c r="HMF187" s="2"/>
      <c r="HMG187" s="2"/>
      <c r="HMH187" s="2"/>
      <c r="HMI187" s="2"/>
      <c r="HMJ187" s="2"/>
      <c r="HMK187" s="2"/>
      <c r="HML187" s="2"/>
      <c r="HMM187" s="2"/>
      <c r="HMN187" s="2"/>
      <c r="HMO187" s="2"/>
      <c r="HMP187" s="2"/>
      <c r="HMQ187" s="2"/>
      <c r="HMR187" s="2"/>
      <c r="HMS187" s="2"/>
      <c r="HMT187" s="2"/>
      <c r="HMU187" s="2"/>
      <c r="HMV187" s="2"/>
      <c r="HMW187" s="2"/>
      <c r="HMX187" s="2"/>
      <c r="HMY187" s="2"/>
      <c r="HMZ187" s="2"/>
      <c r="HNA187" s="2"/>
      <c r="HNB187" s="2"/>
      <c r="HNC187" s="2"/>
      <c r="HND187" s="2"/>
      <c r="HNE187" s="2"/>
      <c r="HNF187" s="2"/>
      <c r="HNG187" s="2"/>
      <c r="HNH187" s="2"/>
      <c r="HNI187" s="2"/>
      <c r="HNJ187" s="2"/>
      <c r="HNK187" s="2"/>
      <c r="HNL187" s="2"/>
      <c r="HNM187" s="2"/>
      <c r="HNN187" s="2"/>
      <c r="HNO187" s="2"/>
      <c r="HNP187" s="2"/>
      <c r="HNQ187" s="2"/>
      <c r="HNR187" s="2"/>
      <c r="HNS187" s="2"/>
      <c r="HNT187" s="2"/>
      <c r="HNU187" s="2"/>
      <c r="HNV187" s="2"/>
      <c r="HNW187" s="2"/>
      <c r="HNX187" s="2"/>
      <c r="HNY187" s="2"/>
      <c r="HNZ187" s="2"/>
      <c r="HOA187" s="2"/>
      <c r="HOB187" s="2"/>
      <c r="HOC187" s="2"/>
      <c r="HOD187" s="2"/>
      <c r="HOE187" s="2"/>
      <c r="HOF187" s="2"/>
      <c r="HOG187" s="2"/>
      <c r="HOH187" s="2"/>
      <c r="HOI187" s="2"/>
      <c r="HOJ187" s="2"/>
      <c r="HOK187" s="2"/>
      <c r="HOL187" s="2"/>
      <c r="HOM187" s="2"/>
      <c r="HON187" s="2"/>
      <c r="HOO187" s="2"/>
      <c r="HOP187" s="2"/>
      <c r="HOQ187" s="2"/>
      <c r="HOR187" s="2"/>
      <c r="HOS187" s="2"/>
      <c r="HOT187" s="2"/>
      <c r="HOU187" s="2"/>
      <c r="HOV187" s="2"/>
      <c r="HOW187" s="2"/>
      <c r="HOX187" s="2"/>
      <c r="HOY187" s="2"/>
      <c r="HOZ187" s="2"/>
      <c r="HPA187" s="2"/>
      <c r="HPB187" s="2"/>
      <c r="HPC187" s="2"/>
      <c r="HPD187" s="2"/>
      <c r="HPE187" s="2"/>
      <c r="HPF187" s="2"/>
      <c r="HPG187" s="2"/>
      <c r="HPH187" s="2"/>
      <c r="HPI187" s="2"/>
      <c r="HPJ187" s="2"/>
      <c r="HPK187" s="2"/>
      <c r="HPL187" s="2"/>
      <c r="HPM187" s="2"/>
      <c r="HPN187" s="2"/>
      <c r="HPO187" s="2"/>
      <c r="HPP187" s="2"/>
      <c r="HPQ187" s="2"/>
      <c r="HPR187" s="2"/>
      <c r="HPS187" s="2"/>
      <c r="HPT187" s="2"/>
      <c r="HPU187" s="2"/>
      <c r="HPV187" s="2"/>
      <c r="HPW187" s="2"/>
      <c r="HPX187" s="2"/>
      <c r="HPY187" s="2"/>
      <c r="HPZ187" s="2"/>
      <c r="HQA187" s="2"/>
      <c r="HQB187" s="2"/>
      <c r="HQC187" s="2"/>
      <c r="HQD187" s="2"/>
      <c r="HQE187" s="2"/>
      <c r="HQF187" s="2"/>
      <c r="HQG187" s="2"/>
      <c r="HQH187" s="2"/>
      <c r="HQI187" s="2"/>
      <c r="HQJ187" s="2"/>
      <c r="HQK187" s="2"/>
      <c r="HQL187" s="2"/>
      <c r="HQM187" s="2"/>
      <c r="HQN187" s="2"/>
      <c r="HQO187" s="2"/>
      <c r="HQP187" s="2"/>
      <c r="HQQ187" s="2"/>
      <c r="HQR187" s="2"/>
      <c r="HQS187" s="2"/>
      <c r="HQT187" s="2"/>
      <c r="HQU187" s="2"/>
      <c r="HQV187" s="2"/>
      <c r="HQW187" s="2"/>
      <c r="HQX187" s="2"/>
      <c r="HQY187" s="2"/>
      <c r="HQZ187" s="2"/>
      <c r="HRA187" s="2"/>
      <c r="HRB187" s="2"/>
      <c r="HRC187" s="2"/>
      <c r="HRD187" s="2"/>
      <c r="HRE187" s="2"/>
      <c r="HRF187" s="2"/>
      <c r="HRG187" s="2"/>
      <c r="HRH187" s="2"/>
      <c r="HRI187" s="2"/>
      <c r="HRJ187" s="2"/>
      <c r="HRK187" s="2"/>
      <c r="HRL187" s="2"/>
      <c r="HRM187" s="2"/>
      <c r="HRN187" s="2"/>
      <c r="HRO187" s="2"/>
      <c r="HRP187" s="2"/>
      <c r="HRQ187" s="2"/>
      <c r="HRR187" s="2"/>
      <c r="HRS187" s="2"/>
      <c r="HRT187" s="2"/>
      <c r="HRU187" s="2"/>
      <c r="HRV187" s="2"/>
      <c r="HRW187" s="2"/>
      <c r="HRX187" s="2"/>
      <c r="HRY187" s="2"/>
      <c r="HRZ187" s="2"/>
      <c r="HSA187" s="2"/>
      <c r="HSB187" s="2"/>
      <c r="HSC187" s="2"/>
      <c r="HSD187" s="2"/>
      <c r="HSE187" s="2"/>
      <c r="HSF187" s="2"/>
      <c r="HSG187" s="2"/>
      <c r="HSH187" s="2"/>
      <c r="HSI187" s="2"/>
      <c r="HSJ187" s="2"/>
      <c r="HSK187" s="2"/>
      <c r="HSL187" s="2"/>
      <c r="HSM187" s="2"/>
      <c r="HSN187" s="2"/>
      <c r="HSO187" s="2"/>
      <c r="HSP187" s="2"/>
      <c r="HSQ187" s="2"/>
      <c r="HSR187" s="2"/>
      <c r="HSS187" s="2"/>
      <c r="HST187" s="2"/>
      <c r="HSU187" s="2"/>
      <c r="HSV187" s="2"/>
      <c r="HSW187" s="2"/>
      <c r="HSX187" s="2"/>
      <c r="HSY187" s="2"/>
      <c r="HSZ187" s="2"/>
      <c r="HTA187" s="2"/>
      <c r="HTB187" s="2"/>
      <c r="HTC187" s="2"/>
      <c r="HTD187" s="2"/>
      <c r="HTE187" s="2"/>
      <c r="HTF187" s="2"/>
      <c r="HTG187" s="2"/>
      <c r="HTH187" s="2"/>
      <c r="HTI187" s="2"/>
      <c r="HTJ187" s="2"/>
      <c r="HTK187" s="2"/>
      <c r="HTL187" s="2"/>
      <c r="HTM187" s="2"/>
      <c r="HTN187" s="2"/>
      <c r="HTO187" s="2"/>
      <c r="HTP187" s="2"/>
      <c r="HTQ187" s="2"/>
      <c r="HTR187" s="2"/>
      <c r="HTS187" s="2"/>
      <c r="HTT187" s="2"/>
      <c r="HTU187" s="2"/>
      <c r="HTV187" s="2"/>
      <c r="HTW187" s="2"/>
      <c r="HTX187" s="2"/>
      <c r="HTY187" s="2"/>
      <c r="HTZ187" s="2"/>
      <c r="HUA187" s="2"/>
      <c r="HUB187" s="2"/>
      <c r="HUC187" s="2"/>
      <c r="HUD187" s="2"/>
      <c r="HUE187" s="2"/>
      <c r="HUF187" s="2"/>
      <c r="HUG187" s="2"/>
      <c r="HUH187" s="2"/>
      <c r="HUI187" s="2"/>
      <c r="HUJ187" s="2"/>
      <c r="HUK187" s="2"/>
      <c r="HUL187" s="2"/>
      <c r="HUM187" s="2"/>
      <c r="HUN187" s="2"/>
      <c r="HUO187" s="2"/>
      <c r="HUP187" s="2"/>
      <c r="HUQ187" s="2"/>
      <c r="HUR187" s="2"/>
      <c r="HUS187" s="2"/>
      <c r="HUT187" s="2"/>
      <c r="HUU187" s="2"/>
      <c r="HUV187" s="2"/>
      <c r="HUW187" s="2"/>
      <c r="HUX187" s="2"/>
      <c r="HUY187" s="2"/>
      <c r="HUZ187" s="2"/>
      <c r="HVA187" s="2"/>
      <c r="HVB187" s="2"/>
      <c r="HVC187" s="2"/>
      <c r="HVD187" s="2"/>
      <c r="HVE187" s="2"/>
      <c r="HVF187" s="2"/>
      <c r="HVG187" s="2"/>
      <c r="HVH187" s="2"/>
      <c r="HVI187" s="2"/>
      <c r="HVJ187" s="2"/>
      <c r="HVK187" s="2"/>
      <c r="HVL187" s="2"/>
      <c r="HVM187" s="2"/>
      <c r="HVN187" s="2"/>
      <c r="HVO187" s="2"/>
      <c r="HVP187" s="2"/>
      <c r="HVQ187" s="2"/>
      <c r="HVR187" s="2"/>
      <c r="HVS187" s="2"/>
      <c r="HVT187" s="2"/>
      <c r="HVU187" s="2"/>
      <c r="HVV187" s="2"/>
      <c r="HVW187" s="2"/>
      <c r="HVX187" s="2"/>
      <c r="HVY187" s="2"/>
      <c r="HVZ187" s="2"/>
      <c r="HWA187" s="2"/>
      <c r="HWB187" s="2"/>
      <c r="HWC187" s="2"/>
      <c r="HWD187" s="2"/>
      <c r="HWE187" s="2"/>
      <c r="HWF187" s="2"/>
      <c r="HWG187" s="2"/>
      <c r="HWH187" s="2"/>
      <c r="HWI187" s="2"/>
      <c r="HWJ187" s="2"/>
      <c r="HWK187" s="2"/>
      <c r="HWL187" s="2"/>
      <c r="HWM187" s="2"/>
      <c r="HWN187" s="2"/>
      <c r="HWO187" s="2"/>
      <c r="HWP187" s="2"/>
      <c r="HWQ187" s="2"/>
      <c r="HWR187" s="2"/>
      <c r="HWS187" s="2"/>
      <c r="HWT187" s="2"/>
      <c r="HWU187" s="2"/>
      <c r="HWV187" s="2"/>
      <c r="HWW187" s="2"/>
      <c r="HWX187" s="2"/>
      <c r="HWY187" s="2"/>
      <c r="HWZ187" s="2"/>
      <c r="HXA187" s="2"/>
      <c r="HXB187" s="2"/>
      <c r="HXC187" s="2"/>
      <c r="HXD187" s="2"/>
      <c r="HXE187" s="2"/>
      <c r="HXF187" s="2"/>
      <c r="HXG187" s="2"/>
      <c r="HXH187" s="2"/>
      <c r="HXI187" s="2"/>
      <c r="HXJ187" s="2"/>
      <c r="HXK187" s="2"/>
      <c r="HXL187" s="2"/>
      <c r="HXM187" s="2"/>
      <c r="HXN187" s="2"/>
      <c r="HXO187" s="2"/>
      <c r="HXP187" s="2"/>
      <c r="HXQ187" s="2"/>
      <c r="HXR187" s="2"/>
      <c r="HXS187" s="2"/>
      <c r="HXT187" s="2"/>
      <c r="HXU187" s="2"/>
      <c r="HXV187" s="2"/>
      <c r="HXW187" s="2"/>
      <c r="HXX187" s="2"/>
      <c r="HXY187" s="2"/>
      <c r="HXZ187" s="2"/>
      <c r="HYA187" s="2"/>
      <c r="HYB187" s="2"/>
      <c r="HYC187" s="2"/>
      <c r="HYD187" s="2"/>
      <c r="HYE187" s="2"/>
      <c r="HYF187" s="2"/>
      <c r="HYG187" s="2"/>
      <c r="HYH187" s="2"/>
      <c r="HYI187" s="2"/>
      <c r="HYJ187" s="2"/>
      <c r="HYK187" s="2"/>
      <c r="HYL187" s="2"/>
      <c r="HYM187" s="2"/>
      <c r="HYN187" s="2"/>
      <c r="HYO187" s="2"/>
      <c r="HYP187" s="2"/>
      <c r="HYQ187" s="2"/>
      <c r="HYR187" s="2"/>
      <c r="HYS187" s="2"/>
      <c r="HYT187" s="2"/>
      <c r="HYU187" s="2"/>
      <c r="HYV187" s="2"/>
      <c r="HYW187" s="2"/>
      <c r="HYX187" s="2"/>
      <c r="HYY187" s="2"/>
      <c r="HYZ187" s="2"/>
      <c r="HZA187" s="2"/>
      <c r="HZB187" s="2"/>
      <c r="HZC187" s="2"/>
      <c r="HZD187" s="2"/>
      <c r="HZE187" s="2"/>
      <c r="HZF187" s="2"/>
      <c r="HZG187" s="2"/>
      <c r="HZH187" s="2"/>
      <c r="HZI187" s="2"/>
      <c r="HZJ187" s="2"/>
      <c r="HZK187" s="2"/>
      <c r="HZL187" s="2"/>
      <c r="HZM187" s="2"/>
      <c r="HZN187" s="2"/>
      <c r="HZO187" s="2"/>
      <c r="HZP187" s="2"/>
      <c r="HZQ187" s="2"/>
      <c r="HZR187" s="2"/>
      <c r="HZS187" s="2"/>
      <c r="HZT187" s="2"/>
      <c r="HZU187" s="2"/>
      <c r="HZV187" s="2"/>
      <c r="HZW187" s="2"/>
      <c r="HZX187" s="2"/>
      <c r="HZY187" s="2"/>
      <c r="HZZ187" s="2"/>
      <c r="IAA187" s="2"/>
      <c r="IAB187" s="2"/>
      <c r="IAC187" s="2"/>
      <c r="IAD187" s="2"/>
      <c r="IAE187" s="2"/>
      <c r="IAF187" s="2"/>
      <c r="IAG187" s="2"/>
      <c r="IAH187" s="2"/>
      <c r="IAI187" s="2"/>
      <c r="IAJ187" s="2"/>
      <c r="IAK187" s="2"/>
      <c r="IAL187" s="2"/>
      <c r="IAM187" s="2"/>
      <c r="IAN187" s="2"/>
      <c r="IAO187" s="2"/>
      <c r="IAP187" s="2"/>
      <c r="IAQ187" s="2"/>
      <c r="IAR187" s="2"/>
      <c r="IAS187" s="2"/>
      <c r="IAT187" s="2"/>
      <c r="IAU187" s="2"/>
      <c r="IAV187" s="2"/>
      <c r="IAW187" s="2"/>
      <c r="IAX187" s="2"/>
      <c r="IAY187" s="2"/>
      <c r="IAZ187" s="2"/>
      <c r="IBA187" s="2"/>
      <c r="IBB187" s="2"/>
      <c r="IBC187" s="2"/>
      <c r="IBD187" s="2"/>
      <c r="IBE187" s="2"/>
      <c r="IBF187" s="2"/>
      <c r="IBG187" s="2"/>
      <c r="IBH187" s="2"/>
      <c r="IBI187" s="2"/>
      <c r="IBJ187" s="2"/>
      <c r="IBK187" s="2"/>
      <c r="IBL187" s="2"/>
      <c r="IBM187" s="2"/>
      <c r="IBN187" s="2"/>
      <c r="IBO187" s="2"/>
      <c r="IBP187" s="2"/>
      <c r="IBQ187" s="2"/>
      <c r="IBR187" s="2"/>
      <c r="IBS187" s="2"/>
      <c r="IBT187" s="2"/>
      <c r="IBU187" s="2"/>
      <c r="IBV187" s="2"/>
      <c r="IBW187" s="2"/>
      <c r="IBX187" s="2"/>
      <c r="IBY187" s="2"/>
      <c r="IBZ187" s="2"/>
      <c r="ICA187" s="2"/>
      <c r="ICB187" s="2"/>
      <c r="ICC187" s="2"/>
      <c r="ICD187" s="2"/>
      <c r="ICE187" s="2"/>
      <c r="ICF187" s="2"/>
      <c r="ICG187" s="2"/>
      <c r="ICH187" s="2"/>
      <c r="ICI187" s="2"/>
      <c r="ICJ187" s="2"/>
      <c r="ICK187" s="2"/>
      <c r="ICL187" s="2"/>
      <c r="ICM187" s="2"/>
      <c r="ICN187" s="2"/>
      <c r="ICO187" s="2"/>
      <c r="ICP187" s="2"/>
      <c r="ICQ187" s="2"/>
      <c r="ICR187" s="2"/>
      <c r="ICS187" s="2"/>
      <c r="ICT187" s="2"/>
      <c r="ICU187" s="2"/>
      <c r="ICV187" s="2"/>
      <c r="ICW187" s="2"/>
      <c r="ICX187" s="2"/>
      <c r="ICY187" s="2"/>
      <c r="ICZ187" s="2"/>
      <c r="IDA187" s="2"/>
      <c r="IDB187" s="2"/>
      <c r="IDC187" s="2"/>
      <c r="IDD187" s="2"/>
      <c r="IDE187" s="2"/>
      <c r="IDF187" s="2"/>
      <c r="IDG187" s="2"/>
      <c r="IDH187" s="2"/>
      <c r="IDI187" s="2"/>
      <c r="IDJ187" s="2"/>
      <c r="IDK187" s="2"/>
      <c r="IDL187" s="2"/>
      <c r="IDM187" s="2"/>
      <c r="IDN187" s="2"/>
      <c r="IDO187" s="2"/>
      <c r="IDP187" s="2"/>
      <c r="IDQ187" s="2"/>
      <c r="IDR187" s="2"/>
      <c r="IDS187" s="2"/>
      <c r="IDT187" s="2"/>
      <c r="IDU187" s="2"/>
      <c r="IDV187" s="2"/>
      <c r="IDW187" s="2"/>
      <c r="IDX187" s="2"/>
      <c r="IDY187" s="2"/>
      <c r="IDZ187" s="2"/>
      <c r="IEA187" s="2"/>
      <c r="IEB187" s="2"/>
      <c r="IEC187" s="2"/>
      <c r="IED187" s="2"/>
      <c r="IEE187" s="2"/>
      <c r="IEF187" s="2"/>
      <c r="IEG187" s="2"/>
      <c r="IEH187" s="2"/>
      <c r="IEI187" s="2"/>
      <c r="IEJ187" s="2"/>
      <c r="IEK187" s="2"/>
      <c r="IEL187" s="2"/>
      <c r="IEM187" s="2"/>
      <c r="IEN187" s="2"/>
      <c r="IEO187" s="2"/>
      <c r="IEP187" s="2"/>
      <c r="IEQ187" s="2"/>
      <c r="IER187" s="2"/>
      <c r="IES187" s="2"/>
      <c r="IET187" s="2"/>
      <c r="IEU187" s="2"/>
      <c r="IEV187" s="2"/>
      <c r="IEW187" s="2"/>
      <c r="IEX187" s="2"/>
      <c r="IEY187" s="2"/>
      <c r="IEZ187" s="2"/>
      <c r="IFA187" s="2"/>
      <c r="IFB187" s="2"/>
      <c r="IFC187" s="2"/>
      <c r="IFD187" s="2"/>
      <c r="IFE187" s="2"/>
      <c r="IFF187" s="2"/>
      <c r="IFG187" s="2"/>
      <c r="IFH187" s="2"/>
      <c r="IFI187" s="2"/>
      <c r="IFJ187" s="2"/>
      <c r="IFK187" s="2"/>
      <c r="IFL187" s="2"/>
      <c r="IFM187" s="2"/>
      <c r="IFN187" s="2"/>
      <c r="IFO187" s="2"/>
      <c r="IFP187" s="2"/>
      <c r="IFQ187" s="2"/>
      <c r="IFR187" s="2"/>
      <c r="IFS187" s="2"/>
      <c r="IFT187" s="2"/>
      <c r="IFU187" s="2"/>
      <c r="IFV187" s="2"/>
      <c r="IFW187" s="2"/>
      <c r="IFX187" s="2"/>
      <c r="IFY187" s="2"/>
      <c r="IFZ187" s="2"/>
      <c r="IGA187" s="2"/>
      <c r="IGB187" s="2"/>
      <c r="IGC187" s="2"/>
      <c r="IGD187" s="2"/>
      <c r="IGE187" s="2"/>
      <c r="IGF187" s="2"/>
      <c r="IGG187" s="2"/>
      <c r="IGH187" s="2"/>
      <c r="IGI187" s="2"/>
      <c r="IGJ187" s="2"/>
      <c r="IGK187" s="2"/>
      <c r="IGL187" s="2"/>
      <c r="IGM187" s="2"/>
      <c r="IGN187" s="2"/>
      <c r="IGO187" s="2"/>
      <c r="IGP187" s="2"/>
      <c r="IGQ187" s="2"/>
      <c r="IGR187" s="2"/>
      <c r="IGS187" s="2"/>
      <c r="IGT187" s="2"/>
      <c r="IGU187" s="2"/>
      <c r="IGV187" s="2"/>
      <c r="IGW187" s="2"/>
      <c r="IGX187" s="2"/>
      <c r="IGY187" s="2"/>
      <c r="IGZ187" s="2"/>
      <c r="IHA187" s="2"/>
      <c r="IHB187" s="2"/>
      <c r="IHC187" s="2"/>
      <c r="IHD187" s="2"/>
      <c r="IHE187" s="2"/>
      <c r="IHF187" s="2"/>
      <c r="IHG187" s="2"/>
      <c r="IHH187" s="2"/>
      <c r="IHI187" s="2"/>
      <c r="IHJ187" s="2"/>
      <c r="IHK187" s="2"/>
      <c r="IHL187" s="2"/>
      <c r="IHM187" s="2"/>
      <c r="IHN187" s="2"/>
      <c r="IHO187" s="2"/>
      <c r="IHP187" s="2"/>
      <c r="IHQ187" s="2"/>
      <c r="IHR187" s="2"/>
      <c r="IHS187" s="2"/>
      <c r="IHT187" s="2"/>
      <c r="IHU187" s="2"/>
      <c r="IHV187" s="2"/>
      <c r="IHW187" s="2"/>
      <c r="IHX187" s="2"/>
      <c r="IHY187" s="2"/>
      <c r="IHZ187" s="2"/>
      <c r="IIA187" s="2"/>
      <c r="IIB187" s="2"/>
      <c r="IIC187" s="2"/>
      <c r="IID187" s="2"/>
      <c r="IIE187" s="2"/>
      <c r="IIF187" s="2"/>
      <c r="IIG187" s="2"/>
      <c r="IIH187" s="2"/>
      <c r="III187" s="2"/>
      <c r="IIJ187" s="2"/>
      <c r="IIK187" s="2"/>
      <c r="IIL187" s="2"/>
      <c r="IIM187" s="2"/>
      <c r="IIN187" s="2"/>
      <c r="IIO187" s="2"/>
      <c r="IIP187" s="2"/>
      <c r="IIQ187" s="2"/>
      <c r="IIR187" s="2"/>
      <c r="IIS187" s="2"/>
      <c r="IIT187" s="2"/>
      <c r="IIU187" s="2"/>
      <c r="IIV187" s="2"/>
      <c r="IIW187" s="2"/>
      <c r="IIX187" s="2"/>
      <c r="IIY187" s="2"/>
      <c r="IIZ187" s="2"/>
      <c r="IJA187" s="2"/>
      <c r="IJB187" s="2"/>
      <c r="IJC187" s="2"/>
      <c r="IJD187" s="2"/>
      <c r="IJE187" s="2"/>
      <c r="IJF187" s="2"/>
      <c r="IJG187" s="2"/>
      <c r="IJH187" s="2"/>
      <c r="IJI187" s="2"/>
      <c r="IJJ187" s="2"/>
      <c r="IJK187" s="2"/>
      <c r="IJL187" s="2"/>
      <c r="IJM187" s="2"/>
      <c r="IJN187" s="2"/>
      <c r="IJO187" s="2"/>
      <c r="IJP187" s="2"/>
      <c r="IJQ187" s="2"/>
      <c r="IJR187" s="2"/>
      <c r="IJS187" s="2"/>
      <c r="IJT187" s="2"/>
      <c r="IJU187" s="2"/>
      <c r="IJV187" s="2"/>
      <c r="IJW187" s="2"/>
      <c r="IJX187" s="2"/>
      <c r="IJY187" s="2"/>
      <c r="IJZ187" s="2"/>
      <c r="IKA187" s="2"/>
      <c r="IKB187" s="2"/>
      <c r="IKC187" s="2"/>
      <c r="IKD187" s="2"/>
      <c r="IKE187" s="2"/>
      <c r="IKF187" s="2"/>
      <c r="IKG187" s="2"/>
      <c r="IKH187" s="2"/>
      <c r="IKI187" s="2"/>
      <c r="IKJ187" s="2"/>
      <c r="IKK187" s="2"/>
      <c r="IKL187" s="2"/>
      <c r="IKM187" s="2"/>
      <c r="IKN187" s="2"/>
      <c r="IKO187" s="2"/>
      <c r="IKP187" s="2"/>
      <c r="IKQ187" s="2"/>
      <c r="IKR187" s="2"/>
      <c r="IKS187" s="2"/>
      <c r="IKT187" s="2"/>
      <c r="IKU187" s="2"/>
      <c r="IKV187" s="2"/>
      <c r="IKW187" s="2"/>
      <c r="IKX187" s="2"/>
      <c r="IKY187" s="2"/>
      <c r="IKZ187" s="2"/>
      <c r="ILA187" s="2"/>
      <c r="ILB187" s="2"/>
      <c r="ILC187" s="2"/>
      <c r="ILD187" s="2"/>
      <c r="ILE187" s="2"/>
      <c r="ILF187" s="2"/>
      <c r="ILG187" s="2"/>
      <c r="ILH187" s="2"/>
      <c r="ILI187" s="2"/>
      <c r="ILJ187" s="2"/>
      <c r="ILK187" s="2"/>
      <c r="ILL187" s="2"/>
      <c r="ILM187" s="2"/>
      <c r="ILN187" s="2"/>
      <c r="ILO187" s="2"/>
      <c r="ILP187" s="2"/>
      <c r="ILQ187" s="2"/>
      <c r="ILR187" s="2"/>
      <c r="ILS187" s="2"/>
      <c r="ILT187" s="2"/>
      <c r="ILU187" s="2"/>
      <c r="ILV187" s="2"/>
      <c r="ILW187" s="2"/>
      <c r="ILX187" s="2"/>
      <c r="ILY187" s="2"/>
      <c r="ILZ187" s="2"/>
      <c r="IMA187" s="2"/>
      <c r="IMB187" s="2"/>
      <c r="IMC187" s="2"/>
      <c r="IMD187" s="2"/>
      <c r="IME187" s="2"/>
      <c r="IMF187" s="2"/>
      <c r="IMG187" s="2"/>
      <c r="IMH187" s="2"/>
      <c r="IMI187" s="2"/>
      <c r="IMJ187" s="2"/>
      <c r="IMK187" s="2"/>
      <c r="IML187" s="2"/>
      <c r="IMM187" s="2"/>
      <c r="IMN187" s="2"/>
      <c r="IMO187" s="2"/>
      <c r="IMP187" s="2"/>
      <c r="IMQ187" s="2"/>
      <c r="IMR187" s="2"/>
      <c r="IMS187" s="2"/>
      <c r="IMT187" s="2"/>
      <c r="IMU187" s="2"/>
      <c r="IMV187" s="2"/>
      <c r="IMW187" s="2"/>
      <c r="IMX187" s="2"/>
      <c r="IMY187" s="2"/>
      <c r="IMZ187" s="2"/>
      <c r="INA187" s="2"/>
      <c r="INB187" s="2"/>
      <c r="INC187" s="2"/>
      <c r="IND187" s="2"/>
      <c r="INE187" s="2"/>
      <c r="INF187" s="2"/>
      <c r="ING187" s="2"/>
      <c r="INH187" s="2"/>
      <c r="INI187" s="2"/>
      <c r="INJ187" s="2"/>
      <c r="INK187" s="2"/>
      <c r="INL187" s="2"/>
      <c r="INM187" s="2"/>
      <c r="INN187" s="2"/>
      <c r="INO187" s="2"/>
      <c r="INP187" s="2"/>
      <c r="INQ187" s="2"/>
      <c r="INR187" s="2"/>
      <c r="INS187" s="2"/>
      <c r="INT187" s="2"/>
      <c r="INU187" s="2"/>
      <c r="INV187" s="2"/>
      <c r="INW187" s="2"/>
      <c r="INX187" s="2"/>
      <c r="INY187" s="2"/>
      <c r="INZ187" s="2"/>
      <c r="IOA187" s="2"/>
      <c r="IOB187" s="2"/>
      <c r="IOC187" s="2"/>
      <c r="IOD187" s="2"/>
      <c r="IOE187" s="2"/>
      <c r="IOF187" s="2"/>
      <c r="IOG187" s="2"/>
      <c r="IOH187" s="2"/>
      <c r="IOI187" s="2"/>
      <c r="IOJ187" s="2"/>
      <c r="IOK187" s="2"/>
      <c r="IOL187" s="2"/>
      <c r="IOM187" s="2"/>
      <c r="ION187" s="2"/>
      <c r="IOO187" s="2"/>
      <c r="IOP187" s="2"/>
      <c r="IOQ187" s="2"/>
      <c r="IOR187" s="2"/>
      <c r="IOS187" s="2"/>
      <c r="IOT187" s="2"/>
      <c r="IOU187" s="2"/>
      <c r="IOV187" s="2"/>
      <c r="IOW187" s="2"/>
      <c r="IOX187" s="2"/>
      <c r="IOY187" s="2"/>
      <c r="IOZ187" s="2"/>
      <c r="IPA187" s="2"/>
      <c r="IPB187" s="2"/>
      <c r="IPC187" s="2"/>
      <c r="IPD187" s="2"/>
      <c r="IPE187" s="2"/>
      <c r="IPF187" s="2"/>
      <c r="IPG187" s="2"/>
      <c r="IPH187" s="2"/>
      <c r="IPI187" s="2"/>
      <c r="IPJ187" s="2"/>
      <c r="IPK187" s="2"/>
      <c r="IPL187" s="2"/>
      <c r="IPM187" s="2"/>
      <c r="IPN187" s="2"/>
      <c r="IPO187" s="2"/>
      <c r="IPP187" s="2"/>
      <c r="IPQ187" s="2"/>
      <c r="IPR187" s="2"/>
      <c r="IPS187" s="2"/>
      <c r="IPT187" s="2"/>
      <c r="IPU187" s="2"/>
      <c r="IPV187" s="2"/>
      <c r="IPW187" s="2"/>
      <c r="IPX187" s="2"/>
      <c r="IPY187" s="2"/>
      <c r="IPZ187" s="2"/>
      <c r="IQA187" s="2"/>
      <c r="IQB187" s="2"/>
      <c r="IQC187" s="2"/>
      <c r="IQD187" s="2"/>
      <c r="IQE187" s="2"/>
      <c r="IQF187" s="2"/>
      <c r="IQG187" s="2"/>
      <c r="IQH187" s="2"/>
      <c r="IQI187" s="2"/>
      <c r="IQJ187" s="2"/>
      <c r="IQK187" s="2"/>
      <c r="IQL187" s="2"/>
      <c r="IQM187" s="2"/>
      <c r="IQN187" s="2"/>
      <c r="IQO187" s="2"/>
      <c r="IQP187" s="2"/>
      <c r="IQQ187" s="2"/>
      <c r="IQR187" s="2"/>
      <c r="IQS187" s="2"/>
      <c r="IQT187" s="2"/>
      <c r="IQU187" s="2"/>
      <c r="IQV187" s="2"/>
      <c r="IQW187" s="2"/>
      <c r="IQX187" s="2"/>
      <c r="IQY187" s="2"/>
      <c r="IQZ187" s="2"/>
      <c r="IRA187" s="2"/>
      <c r="IRB187" s="2"/>
      <c r="IRC187" s="2"/>
      <c r="IRD187" s="2"/>
      <c r="IRE187" s="2"/>
      <c r="IRF187" s="2"/>
      <c r="IRG187" s="2"/>
      <c r="IRH187" s="2"/>
      <c r="IRI187" s="2"/>
      <c r="IRJ187" s="2"/>
      <c r="IRK187" s="2"/>
      <c r="IRL187" s="2"/>
      <c r="IRM187" s="2"/>
      <c r="IRN187" s="2"/>
      <c r="IRO187" s="2"/>
      <c r="IRP187" s="2"/>
      <c r="IRQ187" s="2"/>
      <c r="IRR187" s="2"/>
      <c r="IRS187" s="2"/>
      <c r="IRT187" s="2"/>
      <c r="IRU187" s="2"/>
      <c r="IRV187" s="2"/>
      <c r="IRW187" s="2"/>
      <c r="IRX187" s="2"/>
      <c r="IRY187" s="2"/>
      <c r="IRZ187" s="2"/>
      <c r="ISA187" s="2"/>
      <c r="ISB187" s="2"/>
      <c r="ISC187" s="2"/>
      <c r="ISD187" s="2"/>
      <c r="ISE187" s="2"/>
      <c r="ISF187" s="2"/>
      <c r="ISG187" s="2"/>
      <c r="ISH187" s="2"/>
      <c r="ISI187" s="2"/>
      <c r="ISJ187" s="2"/>
      <c r="ISK187" s="2"/>
      <c r="ISL187" s="2"/>
      <c r="ISM187" s="2"/>
      <c r="ISN187" s="2"/>
      <c r="ISO187" s="2"/>
      <c r="ISP187" s="2"/>
      <c r="ISQ187" s="2"/>
      <c r="ISR187" s="2"/>
      <c r="ISS187" s="2"/>
      <c r="IST187" s="2"/>
      <c r="ISU187" s="2"/>
      <c r="ISV187" s="2"/>
      <c r="ISW187" s="2"/>
      <c r="ISX187" s="2"/>
      <c r="ISY187" s="2"/>
      <c r="ISZ187" s="2"/>
      <c r="ITA187" s="2"/>
      <c r="ITB187" s="2"/>
      <c r="ITC187" s="2"/>
      <c r="ITD187" s="2"/>
      <c r="ITE187" s="2"/>
      <c r="ITF187" s="2"/>
      <c r="ITG187" s="2"/>
      <c r="ITH187" s="2"/>
      <c r="ITI187" s="2"/>
      <c r="ITJ187" s="2"/>
      <c r="ITK187" s="2"/>
      <c r="ITL187" s="2"/>
      <c r="ITM187" s="2"/>
      <c r="ITN187" s="2"/>
      <c r="ITO187" s="2"/>
      <c r="ITP187" s="2"/>
      <c r="ITQ187" s="2"/>
      <c r="ITR187" s="2"/>
      <c r="ITS187" s="2"/>
      <c r="ITT187" s="2"/>
      <c r="ITU187" s="2"/>
      <c r="ITV187" s="2"/>
      <c r="ITW187" s="2"/>
      <c r="ITX187" s="2"/>
      <c r="ITY187" s="2"/>
      <c r="ITZ187" s="2"/>
      <c r="IUA187" s="2"/>
      <c r="IUB187" s="2"/>
      <c r="IUC187" s="2"/>
      <c r="IUD187" s="2"/>
      <c r="IUE187" s="2"/>
      <c r="IUF187" s="2"/>
      <c r="IUG187" s="2"/>
      <c r="IUH187" s="2"/>
      <c r="IUI187" s="2"/>
      <c r="IUJ187" s="2"/>
      <c r="IUK187" s="2"/>
      <c r="IUL187" s="2"/>
      <c r="IUM187" s="2"/>
      <c r="IUN187" s="2"/>
      <c r="IUO187" s="2"/>
      <c r="IUP187" s="2"/>
      <c r="IUQ187" s="2"/>
      <c r="IUR187" s="2"/>
      <c r="IUS187" s="2"/>
      <c r="IUT187" s="2"/>
      <c r="IUU187" s="2"/>
      <c r="IUV187" s="2"/>
      <c r="IUW187" s="2"/>
      <c r="IUX187" s="2"/>
      <c r="IUY187" s="2"/>
      <c r="IUZ187" s="2"/>
      <c r="IVA187" s="2"/>
      <c r="IVB187" s="2"/>
      <c r="IVC187" s="2"/>
      <c r="IVD187" s="2"/>
      <c r="IVE187" s="2"/>
      <c r="IVF187" s="2"/>
      <c r="IVG187" s="2"/>
      <c r="IVH187" s="2"/>
      <c r="IVI187" s="2"/>
      <c r="IVJ187" s="2"/>
      <c r="IVK187" s="2"/>
      <c r="IVL187" s="2"/>
      <c r="IVM187" s="2"/>
      <c r="IVN187" s="2"/>
      <c r="IVO187" s="2"/>
      <c r="IVP187" s="2"/>
      <c r="IVQ187" s="2"/>
      <c r="IVR187" s="2"/>
      <c r="IVS187" s="2"/>
      <c r="IVT187" s="2"/>
      <c r="IVU187" s="2"/>
      <c r="IVV187" s="2"/>
      <c r="IVW187" s="2"/>
      <c r="IVX187" s="2"/>
      <c r="IVY187" s="2"/>
      <c r="IVZ187" s="2"/>
      <c r="IWA187" s="2"/>
      <c r="IWB187" s="2"/>
      <c r="IWC187" s="2"/>
      <c r="IWD187" s="2"/>
      <c r="IWE187" s="2"/>
      <c r="IWF187" s="2"/>
      <c r="IWG187" s="2"/>
      <c r="IWH187" s="2"/>
      <c r="IWI187" s="2"/>
      <c r="IWJ187" s="2"/>
      <c r="IWK187" s="2"/>
      <c r="IWL187" s="2"/>
      <c r="IWM187" s="2"/>
      <c r="IWN187" s="2"/>
      <c r="IWO187" s="2"/>
      <c r="IWP187" s="2"/>
      <c r="IWQ187" s="2"/>
      <c r="IWR187" s="2"/>
      <c r="IWS187" s="2"/>
      <c r="IWT187" s="2"/>
      <c r="IWU187" s="2"/>
      <c r="IWV187" s="2"/>
      <c r="IWW187" s="2"/>
      <c r="IWX187" s="2"/>
      <c r="IWY187" s="2"/>
      <c r="IWZ187" s="2"/>
      <c r="IXA187" s="2"/>
      <c r="IXB187" s="2"/>
      <c r="IXC187" s="2"/>
      <c r="IXD187" s="2"/>
      <c r="IXE187" s="2"/>
      <c r="IXF187" s="2"/>
      <c r="IXG187" s="2"/>
      <c r="IXH187" s="2"/>
      <c r="IXI187" s="2"/>
      <c r="IXJ187" s="2"/>
      <c r="IXK187" s="2"/>
      <c r="IXL187" s="2"/>
      <c r="IXM187" s="2"/>
      <c r="IXN187" s="2"/>
      <c r="IXO187" s="2"/>
      <c r="IXP187" s="2"/>
      <c r="IXQ187" s="2"/>
      <c r="IXR187" s="2"/>
      <c r="IXS187" s="2"/>
      <c r="IXT187" s="2"/>
      <c r="IXU187" s="2"/>
      <c r="IXV187" s="2"/>
      <c r="IXW187" s="2"/>
      <c r="IXX187" s="2"/>
      <c r="IXY187" s="2"/>
      <c r="IXZ187" s="2"/>
      <c r="IYA187" s="2"/>
      <c r="IYB187" s="2"/>
      <c r="IYC187" s="2"/>
      <c r="IYD187" s="2"/>
      <c r="IYE187" s="2"/>
      <c r="IYF187" s="2"/>
      <c r="IYG187" s="2"/>
      <c r="IYH187" s="2"/>
      <c r="IYI187" s="2"/>
      <c r="IYJ187" s="2"/>
      <c r="IYK187" s="2"/>
      <c r="IYL187" s="2"/>
      <c r="IYM187" s="2"/>
      <c r="IYN187" s="2"/>
      <c r="IYO187" s="2"/>
      <c r="IYP187" s="2"/>
      <c r="IYQ187" s="2"/>
      <c r="IYR187" s="2"/>
      <c r="IYS187" s="2"/>
      <c r="IYT187" s="2"/>
      <c r="IYU187" s="2"/>
      <c r="IYV187" s="2"/>
      <c r="IYW187" s="2"/>
      <c r="IYX187" s="2"/>
      <c r="IYY187" s="2"/>
      <c r="IYZ187" s="2"/>
      <c r="IZA187" s="2"/>
      <c r="IZB187" s="2"/>
      <c r="IZC187" s="2"/>
      <c r="IZD187" s="2"/>
      <c r="IZE187" s="2"/>
      <c r="IZF187" s="2"/>
      <c r="IZG187" s="2"/>
      <c r="IZH187" s="2"/>
      <c r="IZI187" s="2"/>
      <c r="IZJ187" s="2"/>
      <c r="IZK187" s="2"/>
      <c r="IZL187" s="2"/>
      <c r="IZM187" s="2"/>
      <c r="IZN187" s="2"/>
      <c r="IZO187" s="2"/>
      <c r="IZP187" s="2"/>
      <c r="IZQ187" s="2"/>
      <c r="IZR187" s="2"/>
      <c r="IZS187" s="2"/>
      <c r="IZT187" s="2"/>
      <c r="IZU187" s="2"/>
      <c r="IZV187" s="2"/>
      <c r="IZW187" s="2"/>
      <c r="IZX187" s="2"/>
      <c r="IZY187" s="2"/>
      <c r="IZZ187" s="2"/>
      <c r="JAA187" s="2"/>
      <c r="JAB187" s="2"/>
      <c r="JAC187" s="2"/>
      <c r="JAD187" s="2"/>
      <c r="JAE187" s="2"/>
      <c r="JAF187" s="2"/>
      <c r="JAG187" s="2"/>
      <c r="JAH187" s="2"/>
      <c r="JAI187" s="2"/>
      <c r="JAJ187" s="2"/>
      <c r="JAK187" s="2"/>
      <c r="JAL187" s="2"/>
      <c r="JAM187" s="2"/>
      <c r="JAN187" s="2"/>
      <c r="JAO187" s="2"/>
      <c r="JAP187" s="2"/>
      <c r="JAQ187" s="2"/>
      <c r="JAR187" s="2"/>
      <c r="JAS187" s="2"/>
      <c r="JAT187" s="2"/>
      <c r="JAU187" s="2"/>
      <c r="JAV187" s="2"/>
      <c r="JAW187" s="2"/>
      <c r="JAX187" s="2"/>
      <c r="JAY187" s="2"/>
      <c r="JAZ187" s="2"/>
      <c r="JBA187" s="2"/>
      <c r="JBB187" s="2"/>
      <c r="JBC187" s="2"/>
      <c r="JBD187" s="2"/>
      <c r="JBE187" s="2"/>
      <c r="JBF187" s="2"/>
      <c r="JBG187" s="2"/>
      <c r="JBH187" s="2"/>
      <c r="JBI187" s="2"/>
      <c r="JBJ187" s="2"/>
      <c r="JBK187" s="2"/>
      <c r="JBL187" s="2"/>
      <c r="JBM187" s="2"/>
      <c r="JBN187" s="2"/>
      <c r="JBO187" s="2"/>
      <c r="JBP187" s="2"/>
      <c r="JBQ187" s="2"/>
      <c r="JBR187" s="2"/>
      <c r="JBS187" s="2"/>
      <c r="JBT187" s="2"/>
      <c r="JBU187" s="2"/>
      <c r="JBV187" s="2"/>
      <c r="JBW187" s="2"/>
      <c r="JBX187" s="2"/>
      <c r="JBY187" s="2"/>
      <c r="JBZ187" s="2"/>
      <c r="JCA187" s="2"/>
      <c r="JCB187" s="2"/>
      <c r="JCC187" s="2"/>
      <c r="JCD187" s="2"/>
      <c r="JCE187" s="2"/>
      <c r="JCF187" s="2"/>
      <c r="JCG187" s="2"/>
      <c r="JCH187" s="2"/>
      <c r="JCI187" s="2"/>
      <c r="JCJ187" s="2"/>
      <c r="JCK187" s="2"/>
      <c r="JCL187" s="2"/>
      <c r="JCM187" s="2"/>
      <c r="JCN187" s="2"/>
      <c r="JCO187" s="2"/>
      <c r="JCP187" s="2"/>
      <c r="JCQ187" s="2"/>
      <c r="JCR187" s="2"/>
      <c r="JCS187" s="2"/>
      <c r="JCT187" s="2"/>
      <c r="JCU187" s="2"/>
      <c r="JCV187" s="2"/>
      <c r="JCW187" s="2"/>
      <c r="JCX187" s="2"/>
      <c r="JCY187" s="2"/>
      <c r="JCZ187" s="2"/>
      <c r="JDA187" s="2"/>
      <c r="JDB187" s="2"/>
      <c r="JDC187" s="2"/>
      <c r="JDD187" s="2"/>
      <c r="JDE187" s="2"/>
      <c r="JDF187" s="2"/>
      <c r="JDG187" s="2"/>
      <c r="JDH187" s="2"/>
      <c r="JDI187" s="2"/>
      <c r="JDJ187" s="2"/>
      <c r="JDK187" s="2"/>
      <c r="JDL187" s="2"/>
      <c r="JDM187" s="2"/>
      <c r="JDN187" s="2"/>
      <c r="JDO187" s="2"/>
      <c r="JDP187" s="2"/>
      <c r="JDQ187" s="2"/>
      <c r="JDR187" s="2"/>
      <c r="JDS187" s="2"/>
      <c r="JDT187" s="2"/>
      <c r="JDU187" s="2"/>
      <c r="JDV187" s="2"/>
      <c r="JDW187" s="2"/>
      <c r="JDX187" s="2"/>
      <c r="JDY187" s="2"/>
      <c r="JDZ187" s="2"/>
      <c r="JEA187" s="2"/>
      <c r="JEB187" s="2"/>
      <c r="JEC187" s="2"/>
      <c r="JED187" s="2"/>
      <c r="JEE187" s="2"/>
      <c r="JEF187" s="2"/>
      <c r="JEG187" s="2"/>
      <c r="JEH187" s="2"/>
      <c r="JEI187" s="2"/>
      <c r="JEJ187" s="2"/>
      <c r="JEK187" s="2"/>
      <c r="JEL187" s="2"/>
      <c r="JEM187" s="2"/>
      <c r="JEN187" s="2"/>
      <c r="JEO187" s="2"/>
      <c r="JEP187" s="2"/>
      <c r="JEQ187" s="2"/>
      <c r="JER187" s="2"/>
      <c r="JES187" s="2"/>
      <c r="JET187" s="2"/>
      <c r="JEU187" s="2"/>
      <c r="JEV187" s="2"/>
      <c r="JEW187" s="2"/>
      <c r="JEX187" s="2"/>
      <c r="JEY187" s="2"/>
      <c r="JEZ187" s="2"/>
      <c r="JFA187" s="2"/>
      <c r="JFB187" s="2"/>
      <c r="JFC187" s="2"/>
      <c r="JFD187" s="2"/>
      <c r="JFE187" s="2"/>
      <c r="JFF187" s="2"/>
      <c r="JFG187" s="2"/>
      <c r="JFH187" s="2"/>
      <c r="JFI187" s="2"/>
      <c r="JFJ187" s="2"/>
      <c r="JFK187" s="2"/>
      <c r="JFL187" s="2"/>
      <c r="JFM187" s="2"/>
      <c r="JFN187" s="2"/>
      <c r="JFO187" s="2"/>
      <c r="JFP187" s="2"/>
      <c r="JFQ187" s="2"/>
      <c r="JFR187" s="2"/>
      <c r="JFS187" s="2"/>
      <c r="JFT187" s="2"/>
      <c r="JFU187" s="2"/>
      <c r="JFV187" s="2"/>
      <c r="JFW187" s="2"/>
      <c r="JFX187" s="2"/>
      <c r="JFY187" s="2"/>
      <c r="JFZ187" s="2"/>
      <c r="JGA187" s="2"/>
      <c r="JGB187" s="2"/>
      <c r="JGC187" s="2"/>
      <c r="JGD187" s="2"/>
      <c r="JGE187" s="2"/>
      <c r="JGF187" s="2"/>
      <c r="JGG187" s="2"/>
      <c r="JGH187" s="2"/>
      <c r="JGI187" s="2"/>
      <c r="JGJ187" s="2"/>
      <c r="JGK187" s="2"/>
      <c r="JGL187" s="2"/>
      <c r="JGM187" s="2"/>
      <c r="JGN187" s="2"/>
      <c r="JGO187" s="2"/>
      <c r="JGP187" s="2"/>
      <c r="JGQ187" s="2"/>
      <c r="JGR187" s="2"/>
      <c r="JGS187" s="2"/>
      <c r="JGT187" s="2"/>
      <c r="JGU187" s="2"/>
      <c r="JGV187" s="2"/>
      <c r="JGW187" s="2"/>
      <c r="JGX187" s="2"/>
      <c r="JGY187" s="2"/>
      <c r="JGZ187" s="2"/>
      <c r="JHA187" s="2"/>
      <c r="JHB187" s="2"/>
      <c r="JHC187" s="2"/>
      <c r="JHD187" s="2"/>
      <c r="JHE187" s="2"/>
      <c r="JHF187" s="2"/>
      <c r="JHG187" s="2"/>
      <c r="JHH187" s="2"/>
      <c r="JHI187" s="2"/>
      <c r="JHJ187" s="2"/>
      <c r="JHK187" s="2"/>
      <c r="JHL187" s="2"/>
      <c r="JHM187" s="2"/>
      <c r="JHN187" s="2"/>
      <c r="JHO187" s="2"/>
      <c r="JHP187" s="2"/>
      <c r="JHQ187" s="2"/>
      <c r="JHR187" s="2"/>
      <c r="JHS187" s="2"/>
      <c r="JHT187" s="2"/>
      <c r="JHU187" s="2"/>
      <c r="JHV187" s="2"/>
      <c r="JHW187" s="2"/>
      <c r="JHX187" s="2"/>
      <c r="JHY187" s="2"/>
      <c r="JHZ187" s="2"/>
      <c r="JIA187" s="2"/>
      <c r="JIB187" s="2"/>
      <c r="JIC187" s="2"/>
      <c r="JID187" s="2"/>
      <c r="JIE187" s="2"/>
      <c r="JIF187" s="2"/>
      <c r="JIG187" s="2"/>
      <c r="JIH187" s="2"/>
      <c r="JII187" s="2"/>
      <c r="JIJ187" s="2"/>
      <c r="JIK187" s="2"/>
      <c r="JIL187" s="2"/>
      <c r="JIM187" s="2"/>
      <c r="JIN187" s="2"/>
      <c r="JIO187" s="2"/>
      <c r="JIP187" s="2"/>
      <c r="JIQ187" s="2"/>
      <c r="JIR187" s="2"/>
      <c r="JIS187" s="2"/>
      <c r="JIT187" s="2"/>
      <c r="JIU187" s="2"/>
      <c r="JIV187" s="2"/>
      <c r="JIW187" s="2"/>
      <c r="JIX187" s="2"/>
      <c r="JIY187" s="2"/>
      <c r="JIZ187" s="2"/>
      <c r="JJA187" s="2"/>
      <c r="JJB187" s="2"/>
      <c r="JJC187" s="2"/>
      <c r="JJD187" s="2"/>
      <c r="JJE187" s="2"/>
      <c r="JJF187" s="2"/>
      <c r="JJG187" s="2"/>
      <c r="JJH187" s="2"/>
      <c r="JJI187" s="2"/>
      <c r="JJJ187" s="2"/>
      <c r="JJK187" s="2"/>
      <c r="JJL187" s="2"/>
      <c r="JJM187" s="2"/>
      <c r="JJN187" s="2"/>
      <c r="JJO187" s="2"/>
      <c r="JJP187" s="2"/>
      <c r="JJQ187" s="2"/>
      <c r="JJR187" s="2"/>
      <c r="JJS187" s="2"/>
      <c r="JJT187" s="2"/>
      <c r="JJU187" s="2"/>
      <c r="JJV187" s="2"/>
      <c r="JJW187" s="2"/>
      <c r="JJX187" s="2"/>
      <c r="JJY187" s="2"/>
      <c r="JJZ187" s="2"/>
      <c r="JKA187" s="2"/>
      <c r="JKB187" s="2"/>
      <c r="JKC187" s="2"/>
      <c r="JKD187" s="2"/>
      <c r="JKE187" s="2"/>
      <c r="JKF187" s="2"/>
      <c r="JKG187" s="2"/>
      <c r="JKH187" s="2"/>
      <c r="JKI187" s="2"/>
      <c r="JKJ187" s="2"/>
      <c r="JKK187" s="2"/>
      <c r="JKL187" s="2"/>
      <c r="JKM187" s="2"/>
      <c r="JKN187" s="2"/>
      <c r="JKO187" s="2"/>
      <c r="JKP187" s="2"/>
      <c r="JKQ187" s="2"/>
      <c r="JKR187" s="2"/>
      <c r="JKS187" s="2"/>
      <c r="JKT187" s="2"/>
      <c r="JKU187" s="2"/>
      <c r="JKV187" s="2"/>
      <c r="JKW187" s="2"/>
      <c r="JKX187" s="2"/>
      <c r="JKY187" s="2"/>
      <c r="JKZ187" s="2"/>
      <c r="JLA187" s="2"/>
      <c r="JLB187" s="2"/>
      <c r="JLC187" s="2"/>
      <c r="JLD187" s="2"/>
      <c r="JLE187" s="2"/>
      <c r="JLF187" s="2"/>
      <c r="JLG187" s="2"/>
      <c r="JLH187" s="2"/>
      <c r="JLI187" s="2"/>
      <c r="JLJ187" s="2"/>
      <c r="JLK187" s="2"/>
      <c r="JLL187" s="2"/>
      <c r="JLM187" s="2"/>
      <c r="JLN187" s="2"/>
      <c r="JLO187" s="2"/>
      <c r="JLP187" s="2"/>
      <c r="JLQ187" s="2"/>
      <c r="JLR187" s="2"/>
      <c r="JLS187" s="2"/>
      <c r="JLT187" s="2"/>
      <c r="JLU187" s="2"/>
      <c r="JLV187" s="2"/>
      <c r="JLW187" s="2"/>
      <c r="JLX187" s="2"/>
      <c r="JLY187" s="2"/>
      <c r="JLZ187" s="2"/>
      <c r="JMA187" s="2"/>
      <c r="JMB187" s="2"/>
      <c r="JMC187" s="2"/>
      <c r="JMD187" s="2"/>
      <c r="JME187" s="2"/>
      <c r="JMF187" s="2"/>
      <c r="JMG187" s="2"/>
      <c r="JMH187" s="2"/>
      <c r="JMI187" s="2"/>
      <c r="JMJ187" s="2"/>
      <c r="JMK187" s="2"/>
      <c r="JML187" s="2"/>
      <c r="JMM187" s="2"/>
      <c r="JMN187" s="2"/>
      <c r="JMO187" s="2"/>
      <c r="JMP187" s="2"/>
      <c r="JMQ187" s="2"/>
      <c r="JMR187" s="2"/>
      <c r="JMS187" s="2"/>
      <c r="JMT187" s="2"/>
      <c r="JMU187" s="2"/>
      <c r="JMV187" s="2"/>
      <c r="JMW187" s="2"/>
      <c r="JMX187" s="2"/>
      <c r="JMY187" s="2"/>
      <c r="JMZ187" s="2"/>
      <c r="JNA187" s="2"/>
      <c r="JNB187" s="2"/>
      <c r="JNC187" s="2"/>
      <c r="JND187" s="2"/>
      <c r="JNE187" s="2"/>
      <c r="JNF187" s="2"/>
      <c r="JNG187" s="2"/>
      <c r="JNH187" s="2"/>
      <c r="JNI187" s="2"/>
      <c r="JNJ187" s="2"/>
      <c r="JNK187" s="2"/>
      <c r="JNL187" s="2"/>
      <c r="JNM187" s="2"/>
      <c r="JNN187" s="2"/>
      <c r="JNO187" s="2"/>
      <c r="JNP187" s="2"/>
      <c r="JNQ187" s="2"/>
      <c r="JNR187" s="2"/>
      <c r="JNS187" s="2"/>
      <c r="JNT187" s="2"/>
      <c r="JNU187" s="2"/>
      <c r="JNV187" s="2"/>
      <c r="JNW187" s="2"/>
      <c r="JNX187" s="2"/>
      <c r="JNY187" s="2"/>
      <c r="JNZ187" s="2"/>
      <c r="JOA187" s="2"/>
      <c r="JOB187" s="2"/>
      <c r="JOC187" s="2"/>
      <c r="JOD187" s="2"/>
      <c r="JOE187" s="2"/>
      <c r="JOF187" s="2"/>
      <c r="JOG187" s="2"/>
      <c r="JOH187" s="2"/>
      <c r="JOI187" s="2"/>
      <c r="JOJ187" s="2"/>
      <c r="JOK187" s="2"/>
      <c r="JOL187" s="2"/>
      <c r="JOM187" s="2"/>
      <c r="JON187" s="2"/>
      <c r="JOO187" s="2"/>
      <c r="JOP187" s="2"/>
      <c r="JOQ187" s="2"/>
      <c r="JOR187" s="2"/>
      <c r="JOS187" s="2"/>
      <c r="JOT187" s="2"/>
      <c r="JOU187" s="2"/>
      <c r="JOV187" s="2"/>
      <c r="JOW187" s="2"/>
      <c r="JOX187" s="2"/>
      <c r="JOY187" s="2"/>
      <c r="JOZ187" s="2"/>
      <c r="JPA187" s="2"/>
      <c r="JPB187" s="2"/>
      <c r="JPC187" s="2"/>
      <c r="JPD187" s="2"/>
      <c r="JPE187" s="2"/>
      <c r="JPF187" s="2"/>
      <c r="JPG187" s="2"/>
      <c r="JPH187" s="2"/>
      <c r="JPI187" s="2"/>
      <c r="JPJ187" s="2"/>
      <c r="JPK187" s="2"/>
      <c r="JPL187" s="2"/>
      <c r="JPM187" s="2"/>
      <c r="JPN187" s="2"/>
      <c r="JPO187" s="2"/>
      <c r="JPP187" s="2"/>
      <c r="JPQ187" s="2"/>
      <c r="JPR187" s="2"/>
      <c r="JPS187" s="2"/>
      <c r="JPT187" s="2"/>
      <c r="JPU187" s="2"/>
      <c r="JPV187" s="2"/>
      <c r="JPW187" s="2"/>
      <c r="JPX187" s="2"/>
      <c r="JPY187" s="2"/>
      <c r="JPZ187" s="2"/>
      <c r="JQA187" s="2"/>
      <c r="JQB187" s="2"/>
      <c r="JQC187" s="2"/>
      <c r="JQD187" s="2"/>
      <c r="JQE187" s="2"/>
      <c r="JQF187" s="2"/>
      <c r="JQG187" s="2"/>
      <c r="JQH187" s="2"/>
      <c r="JQI187" s="2"/>
      <c r="JQJ187" s="2"/>
      <c r="JQK187" s="2"/>
      <c r="JQL187" s="2"/>
      <c r="JQM187" s="2"/>
      <c r="JQN187" s="2"/>
      <c r="JQO187" s="2"/>
      <c r="JQP187" s="2"/>
      <c r="JQQ187" s="2"/>
      <c r="JQR187" s="2"/>
      <c r="JQS187" s="2"/>
      <c r="JQT187" s="2"/>
      <c r="JQU187" s="2"/>
      <c r="JQV187" s="2"/>
      <c r="JQW187" s="2"/>
      <c r="JQX187" s="2"/>
      <c r="JQY187" s="2"/>
      <c r="JQZ187" s="2"/>
      <c r="JRA187" s="2"/>
      <c r="JRB187" s="2"/>
      <c r="JRC187" s="2"/>
      <c r="JRD187" s="2"/>
      <c r="JRE187" s="2"/>
      <c r="JRF187" s="2"/>
      <c r="JRG187" s="2"/>
      <c r="JRH187" s="2"/>
      <c r="JRI187" s="2"/>
      <c r="JRJ187" s="2"/>
      <c r="JRK187" s="2"/>
      <c r="JRL187" s="2"/>
      <c r="JRM187" s="2"/>
      <c r="JRN187" s="2"/>
      <c r="JRO187" s="2"/>
      <c r="JRP187" s="2"/>
      <c r="JRQ187" s="2"/>
      <c r="JRR187" s="2"/>
      <c r="JRS187" s="2"/>
      <c r="JRT187" s="2"/>
      <c r="JRU187" s="2"/>
      <c r="JRV187" s="2"/>
      <c r="JRW187" s="2"/>
      <c r="JRX187" s="2"/>
      <c r="JRY187" s="2"/>
      <c r="JRZ187" s="2"/>
      <c r="JSA187" s="2"/>
      <c r="JSB187" s="2"/>
      <c r="JSC187" s="2"/>
      <c r="JSD187" s="2"/>
      <c r="JSE187" s="2"/>
      <c r="JSF187" s="2"/>
      <c r="JSG187" s="2"/>
      <c r="JSH187" s="2"/>
      <c r="JSI187" s="2"/>
      <c r="JSJ187" s="2"/>
      <c r="JSK187" s="2"/>
      <c r="JSL187" s="2"/>
      <c r="JSM187" s="2"/>
      <c r="JSN187" s="2"/>
      <c r="JSO187" s="2"/>
      <c r="JSP187" s="2"/>
      <c r="JSQ187" s="2"/>
      <c r="JSR187" s="2"/>
      <c r="JSS187" s="2"/>
      <c r="JST187" s="2"/>
      <c r="JSU187" s="2"/>
      <c r="JSV187" s="2"/>
      <c r="JSW187" s="2"/>
      <c r="JSX187" s="2"/>
      <c r="JSY187" s="2"/>
      <c r="JSZ187" s="2"/>
      <c r="JTA187" s="2"/>
      <c r="JTB187" s="2"/>
      <c r="JTC187" s="2"/>
      <c r="JTD187" s="2"/>
      <c r="JTE187" s="2"/>
      <c r="JTF187" s="2"/>
      <c r="JTG187" s="2"/>
      <c r="JTH187" s="2"/>
      <c r="JTI187" s="2"/>
      <c r="JTJ187" s="2"/>
      <c r="JTK187" s="2"/>
      <c r="JTL187" s="2"/>
      <c r="JTM187" s="2"/>
      <c r="JTN187" s="2"/>
      <c r="JTO187" s="2"/>
      <c r="JTP187" s="2"/>
      <c r="JTQ187" s="2"/>
      <c r="JTR187" s="2"/>
      <c r="JTS187" s="2"/>
      <c r="JTT187" s="2"/>
      <c r="JTU187" s="2"/>
      <c r="JTV187" s="2"/>
      <c r="JTW187" s="2"/>
      <c r="JTX187" s="2"/>
      <c r="JTY187" s="2"/>
      <c r="JTZ187" s="2"/>
      <c r="JUA187" s="2"/>
      <c r="JUB187" s="2"/>
      <c r="JUC187" s="2"/>
      <c r="JUD187" s="2"/>
      <c r="JUE187" s="2"/>
      <c r="JUF187" s="2"/>
      <c r="JUG187" s="2"/>
      <c r="JUH187" s="2"/>
      <c r="JUI187" s="2"/>
      <c r="JUJ187" s="2"/>
      <c r="JUK187" s="2"/>
      <c r="JUL187" s="2"/>
      <c r="JUM187" s="2"/>
      <c r="JUN187" s="2"/>
      <c r="JUO187" s="2"/>
      <c r="JUP187" s="2"/>
      <c r="JUQ187" s="2"/>
      <c r="JUR187" s="2"/>
      <c r="JUS187" s="2"/>
      <c r="JUT187" s="2"/>
      <c r="JUU187" s="2"/>
      <c r="JUV187" s="2"/>
      <c r="JUW187" s="2"/>
      <c r="JUX187" s="2"/>
      <c r="JUY187" s="2"/>
      <c r="JUZ187" s="2"/>
      <c r="JVA187" s="2"/>
      <c r="JVB187" s="2"/>
      <c r="JVC187" s="2"/>
      <c r="JVD187" s="2"/>
      <c r="JVE187" s="2"/>
      <c r="JVF187" s="2"/>
      <c r="JVG187" s="2"/>
      <c r="JVH187" s="2"/>
      <c r="JVI187" s="2"/>
      <c r="JVJ187" s="2"/>
      <c r="JVK187" s="2"/>
      <c r="JVL187" s="2"/>
      <c r="JVM187" s="2"/>
      <c r="JVN187" s="2"/>
      <c r="JVO187" s="2"/>
      <c r="JVP187" s="2"/>
      <c r="JVQ187" s="2"/>
      <c r="JVR187" s="2"/>
      <c r="JVS187" s="2"/>
      <c r="JVT187" s="2"/>
      <c r="JVU187" s="2"/>
      <c r="JVV187" s="2"/>
      <c r="JVW187" s="2"/>
      <c r="JVX187" s="2"/>
      <c r="JVY187" s="2"/>
      <c r="JVZ187" s="2"/>
      <c r="JWA187" s="2"/>
      <c r="JWB187" s="2"/>
      <c r="JWC187" s="2"/>
      <c r="JWD187" s="2"/>
      <c r="JWE187" s="2"/>
      <c r="JWF187" s="2"/>
      <c r="JWG187" s="2"/>
      <c r="JWH187" s="2"/>
      <c r="JWI187" s="2"/>
      <c r="JWJ187" s="2"/>
      <c r="JWK187" s="2"/>
      <c r="JWL187" s="2"/>
      <c r="JWM187" s="2"/>
      <c r="JWN187" s="2"/>
      <c r="JWO187" s="2"/>
      <c r="JWP187" s="2"/>
      <c r="JWQ187" s="2"/>
      <c r="JWR187" s="2"/>
      <c r="JWS187" s="2"/>
      <c r="JWT187" s="2"/>
      <c r="JWU187" s="2"/>
      <c r="JWV187" s="2"/>
      <c r="JWW187" s="2"/>
      <c r="JWX187" s="2"/>
      <c r="JWY187" s="2"/>
      <c r="JWZ187" s="2"/>
      <c r="JXA187" s="2"/>
      <c r="JXB187" s="2"/>
      <c r="JXC187" s="2"/>
      <c r="JXD187" s="2"/>
      <c r="JXE187" s="2"/>
      <c r="JXF187" s="2"/>
      <c r="JXG187" s="2"/>
      <c r="JXH187" s="2"/>
      <c r="JXI187" s="2"/>
      <c r="JXJ187" s="2"/>
      <c r="JXK187" s="2"/>
      <c r="JXL187" s="2"/>
      <c r="JXM187" s="2"/>
      <c r="JXN187" s="2"/>
      <c r="JXO187" s="2"/>
      <c r="JXP187" s="2"/>
      <c r="JXQ187" s="2"/>
      <c r="JXR187" s="2"/>
      <c r="JXS187" s="2"/>
      <c r="JXT187" s="2"/>
      <c r="JXU187" s="2"/>
      <c r="JXV187" s="2"/>
      <c r="JXW187" s="2"/>
      <c r="JXX187" s="2"/>
      <c r="JXY187" s="2"/>
      <c r="JXZ187" s="2"/>
      <c r="JYA187" s="2"/>
      <c r="JYB187" s="2"/>
      <c r="JYC187" s="2"/>
      <c r="JYD187" s="2"/>
      <c r="JYE187" s="2"/>
      <c r="JYF187" s="2"/>
      <c r="JYG187" s="2"/>
      <c r="JYH187" s="2"/>
      <c r="JYI187" s="2"/>
      <c r="JYJ187" s="2"/>
      <c r="JYK187" s="2"/>
      <c r="JYL187" s="2"/>
      <c r="JYM187" s="2"/>
      <c r="JYN187" s="2"/>
      <c r="JYO187" s="2"/>
      <c r="JYP187" s="2"/>
      <c r="JYQ187" s="2"/>
      <c r="JYR187" s="2"/>
      <c r="JYS187" s="2"/>
      <c r="JYT187" s="2"/>
      <c r="JYU187" s="2"/>
      <c r="JYV187" s="2"/>
      <c r="JYW187" s="2"/>
      <c r="JYX187" s="2"/>
      <c r="JYY187" s="2"/>
      <c r="JYZ187" s="2"/>
      <c r="JZA187" s="2"/>
      <c r="JZB187" s="2"/>
      <c r="JZC187" s="2"/>
      <c r="JZD187" s="2"/>
      <c r="JZE187" s="2"/>
      <c r="JZF187" s="2"/>
      <c r="JZG187" s="2"/>
      <c r="JZH187" s="2"/>
      <c r="JZI187" s="2"/>
      <c r="JZJ187" s="2"/>
      <c r="JZK187" s="2"/>
      <c r="JZL187" s="2"/>
      <c r="JZM187" s="2"/>
      <c r="JZN187" s="2"/>
      <c r="JZO187" s="2"/>
      <c r="JZP187" s="2"/>
      <c r="JZQ187" s="2"/>
      <c r="JZR187" s="2"/>
      <c r="JZS187" s="2"/>
      <c r="JZT187" s="2"/>
      <c r="JZU187" s="2"/>
      <c r="JZV187" s="2"/>
      <c r="JZW187" s="2"/>
      <c r="JZX187" s="2"/>
      <c r="JZY187" s="2"/>
      <c r="JZZ187" s="2"/>
      <c r="KAA187" s="2"/>
      <c r="KAB187" s="2"/>
      <c r="KAC187" s="2"/>
      <c r="KAD187" s="2"/>
      <c r="KAE187" s="2"/>
      <c r="KAF187" s="2"/>
      <c r="KAG187" s="2"/>
      <c r="KAH187" s="2"/>
      <c r="KAI187" s="2"/>
      <c r="KAJ187" s="2"/>
      <c r="KAK187" s="2"/>
      <c r="KAL187" s="2"/>
      <c r="KAM187" s="2"/>
      <c r="KAN187" s="2"/>
      <c r="KAO187" s="2"/>
      <c r="KAP187" s="2"/>
      <c r="KAQ187" s="2"/>
      <c r="KAR187" s="2"/>
      <c r="KAS187" s="2"/>
      <c r="KAT187" s="2"/>
      <c r="KAU187" s="2"/>
      <c r="KAV187" s="2"/>
      <c r="KAW187" s="2"/>
      <c r="KAX187" s="2"/>
      <c r="KAY187" s="2"/>
      <c r="KAZ187" s="2"/>
      <c r="KBA187" s="2"/>
      <c r="KBB187" s="2"/>
      <c r="KBC187" s="2"/>
      <c r="KBD187" s="2"/>
      <c r="KBE187" s="2"/>
      <c r="KBF187" s="2"/>
      <c r="KBG187" s="2"/>
      <c r="KBH187" s="2"/>
      <c r="KBI187" s="2"/>
      <c r="KBJ187" s="2"/>
      <c r="KBK187" s="2"/>
      <c r="KBL187" s="2"/>
      <c r="KBM187" s="2"/>
      <c r="KBN187" s="2"/>
      <c r="KBO187" s="2"/>
      <c r="KBP187" s="2"/>
      <c r="KBQ187" s="2"/>
      <c r="KBR187" s="2"/>
      <c r="KBS187" s="2"/>
      <c r="KBT187" s="2"/>
      <c r="KBU187" s="2"/>
      <c r="KBV187" s="2"/>
      <c r="KBW187" s="2"/>
      <c r="KBX187" s="2"/>
      <c r="KBY187" s="2"/>
      <c r="KBZ187" s="2"/>
      <c r="KCA187" s="2"/>
      <c r="KCB187" s="2"/>
      <c r="KCC187" s="2"/>
      <c r="KCD187" s="2"/>
      <c r="KCE187" s="2"/>
      <c r="KCF187" s="2"/>
      <c r="KCG187" s="2"/>
      <c r="KCH187" s="2"/>
      <c r="KCI187" s="2"/>
      <c r="KCJ187" s="2"/>
      <c r="KCK187" s="2"/>
      <c r="KCL187" s="2"/>
      <c r="KCM187" s="2"/>
      <c r="KCN187" s="2"/>
      <c r="KCO187" s="2"/>
      <c r="KCP187" s="2"/>
      <c r="KCQ187" s="2"/>
      <c r="KCR187" s="2"/>
      <c r="KCS187" s="2"/>
      <c r="KCT187" s="2"/>
      <c r="KCU187" s="2"/>
      <c r="KCV187" s="2"/>
      <c r="KCW187" s="2"/>
      <c r="KCX187" s="2"/>
      <c r="KCY187" s="2"/>
      <c r="KCZ187" s="2"/>
      <c r="KDA187" s="2"/>
      <c r="KDB187" s="2"/>
      <c r="KDC187" s="2"/>
      <c r="KDD187" s="2"/>
      <c r="KDE187" s="2"/>
      <c r="KDF187" s="2"/>
      <c r="KDG187" s="2"/>
      <c r="KDH187" s="2"/>
      <c r="KDI187" s="2"/>
      <c r="KDJ187" s="2"/>
      <c r="KDK187" s="2"/>
      <c r="KDL187" s="2"/>
      <c r="KDM187" s="2"/>
      <c r="KDN187" s="2"/>
      <c r="KDO187" s="2"/>
      <c r="KDP187" s="2"/>
      <c r="KDQ187" s="2"/>
      <c r="KDR187" s="2"/>
      <c r="KDS187" s="2"/>
      <c r="KDT187" s="2"/>
      <c r="KDU187" s="2"/>
      <c r="KDV187" s="2"/>
      <c r="KDW187" s="2"/>
      <c r="KDX187" s="2"/>
      <c r="KDY187" s="2"/>
      <c r="KDZ187" s="2"/>
      <c r="KEA187" s="2"/>
      <c r="KEB187" s="2"/>
      <c r="KEC187" s="2"/>
      <c r="KED187" s="2"/>
      <c r="KEE187" s="2"/>
      <c r="KEF187" s="2"/>
      <c r="KEG187" s="2"/>
      <c r="KEH187" s="2"/>
      <c r="KEI187" s="2"/>
      <c r="KEJ187" s="2"/>
      <c r="KEK187" s="2"/>
      <c r="KEL187" s="2"/>
      <c r="KEM187" s="2"/>
      <c r="KEN187" s="2"/>
      <c r="KEO187" s="2"/>
      <c r="KEP187" s="2"/>
      <c r="KEQ187" s="2"/>
      <c r="KER187" s="2"/>
      <c r="KES187" s="2"/>
      <c r="KET187" s="2"/>
      <c r="KEU187" s="2"/>
      <c r="KEV187" s="2"/>
      <c r="KEW187" s="2"/>
      <c r="KEX187" s="2"/>
      <c r="KEY187" s="2"/>
      <c r="KEZ187" s="2"/>
      <c r="KFA187" s="2"/>
      <c r="KFB187" s="2"/>
      <c r="KFC187" s="2"/>
      <c r="KFD187" s="2"/>
      <c r="KFE187" s="2"/>
      <c r="KFF187" s="2"/>
      <c r="KFG187" s="2"/>
      <c r="KFH187" s="2"/>
      <c r="KFI187" s="2"/>
      <c r="KFJ187" s="2"/>
      <c r="KFK187" s="2"/>
      <c r="KFL187" s="2"/>
      <c r="KFM187" s="2"/>
      <c r="KFN187" s="2"/>
      <c r="KFO187" s="2"/>
      <c r="KFP187" s="2"/>
      <c r="KFQ187" s="2"/>
      <c r="KFR187" s="2"/>
      <c r="KFS187" s="2"/>
      <c r="KFT187" s="2"/>
      <c r="KFU187" s="2"/>
      <c r="KFV187" s="2"/>
      <c r="KFW187" s="2"/>
      <c r="KFX187" s="2"/>
      <c r="KFY187" s="2"/>
      <c r="KFZ187" s="2"/>
      <c r="KGA187" s="2"/>
      <c r="KGB187" s="2"/>
      <c r="KGC187" s="2"/>
      <c r="KGD187" s="2"/>
      <c r="KGE187" s="2"/>
      <c r="KGF187" s="2"/>
      <c r="KGG187" s="2"/>
      <c r="KGH187" s="2"/>
      <c r="KGI187" s="2"/>
      <c r="KGJ187" s="2"/>
      <c r="KGK187" s="2"/>
      <c r="KGL187" s="2"/>
      <c r="KGM187" s="2"/>
      <c r="KGN187" s="2"/>
      <c r="KGO187" s="2"/>
      <c r="KGP187" s="2"/>
      <c r="KGQ187" s="2"/>
      <c r="KGR187" s="2"/>
      <c r="KGS187" s="2"/>
      <c r="KGT187" s="2"/>
      <c r="KGU187" s="2"/>
      <c r="KGV187" s="2"/>
      <c r="KGW187" s="2"/>
      <c r="KGX187" s="2"/>
      <c r="KGY187" s="2"/>
      <c r="KGZ187" s="2"/>
      <c r="KHA187" s="2"/>
      <c r="KHB187" s="2"/>
      <c r="KHC187" s="2"/>
      <c r="KHD187" s="2"/>
      <c r="KHE187" s="2"/>
      <c r="KHF187" s="2"/>
      <c r="KHG187" s="2"/>
      <c r="KHH187" s="2"/>
      <c r="KHI187" s="2"/>
      <c r="KHJ187" s="2"/>
      <c r="KHK187" s="2"/>
      <c r="KHL187" s="2"/>
      <c r="KHM187" s="2"/>
      <c r="KHN187" s="2"/>
      <c r="KHO187" s="2"/>
      <c r="KHP187" s="2"/>
      <c r="KHQ187" s="2"/>
      <c r="KHR187" s="2"/>
      <c r="KHS187" s="2"/>
      <c r="KHT187" s="2"/>
      <c r="KHU187" s="2"/>
      <c r="KHV187" s="2"/>
      <c r="KHW187" s="2"/>
      <c r="KHX187" s="2"/>
      <c r="KHY187" s="2"/>
      <c r="KHZ187" s="2"/>
      <c r="KIA187" s="2"/>
      <c r="KIB187" s="2"/>
      <c r="KIC187" s="2"/>
      <c r="KID187" s="2"/>
      <c r="KIE187" s="2"/>
      <c r="KIF187" s="2"/>
      <c r="KIG187" s="2"/>
      <c r="KIH187" s="2"/>
      <c r="KII187" s="2"/>
      <c r="KIJ187" s="2"/>
      <c r="KIK187" s="2"/>
      <c r="KIL187" s="2"/>
      <c r="KIM187" s="2"/>
      <c r="KIN187" s="2"/>
      <c r="KIO187" s="2"/>
      <c r="KIP187" s="2"/>
      <c r="KIQ187" s="2"/>
      <c r="KIR187" s="2"/>
      <c r="KIS187" s="2"/>
      <c r="KIT187" s="2"/>
      <c r="KIU187" s="2"/>
      <c r="KIV187" s="2"/>
      <c r="KIW187" s="2"/>
      <c r="KIX187" s="2"/>
      <c r="KIY187" s="2"/>
      <c r="KIZ187" s="2"/>
      <c r="KJA187" s="2"/>
      <c r="KJB187" s="2"/>
      <c r="KJC187" s="2"/>
      <c r="KJD187" s="2"/>
      <c r="KJE187" s="2"/>
      <c r="KJF187" s="2"/>
      <c r="KJG187" s="2"/>
      <c r="KJH187" s="2"/>
      <c r="KJI187" s="2"/>
      <c r="KJJ187" s="2"/>
      <c r="KJK187" s="2"/>
      <c r="KJL187" s="2"/>
      <c r="KJM187" s="2"/>
      <c r="KJN187" s="2"/>
      <c r="KJO187" s="2"/>
      <c r="KJP187" s="2"/>
      <c r="KJQ187" s="2"/>
      <c r="KJR187" s="2"/>
      <c r="KJS187" s="2"/>
      <c r="KJT187" s="2"/>
      <c r="KJU187" s="2"/>
      <c r="KJV187" s="2"/>
      <c r="KJW187" s="2"/>
      <c r="KJX187" s="2"/>
      <c r="KJY187" s="2"/>
      <c r="KJZ187" s="2"/>
      <c r="KKA187" s="2"/>
      <c r="KKB187" s="2"/>
      <c r="KKC187" s="2"/>
      <c r="KKD187" s="2"/>
      <c r="KKE187" s="2"/>
      <c r="KKF187" s="2"/>
      <c r="KKG187" s="2"/>
      <c r="KKH187" s="2"/>
      <c r="KKI187" s="2"/>
      <c r="KKJ187" s="2"/>
      <c r="KKK187" s="2"/>
      <c r="KKL187" s="2"/>
      <c r="KKM187" s="2"/>
      <c r="KKN187" s="2"/>
      <c r="KKO187" s="2"/>
      <c r="KKP187" s="2"/>
      <c r="KKQ187" s="2"/>
      <c r="KKR187" s="2"/>
      <c r="KKS187" s="2"/>
      <c r="KKT187" s="2"/>
      <c r="KKU187" s="2"/>
      <c r="KKV187" s="2"/>
      <c r="KKW187" s="2"/>
      <c r="KKX187" s="2"/>
      <c r="KKY187" s="2"/>
      <c r="KKZ187" s="2"/>
      <c r="KLA187" s="2"/>
      <c r="KLB187" s="2"/>
      <c r="KLC187" s="2"/>
      <c r="KLD187" s="2"/>
      <c r="KLE187" s="2"/>
      <c r="KLF187" s="2"/>
      <c r="KLG187" s="2"/>
      <c r="KLH187" s="2"/>
      <c r="KLI187" s="2"/>
      <c r="KLJ187" s="2"/>
      <c r="KLK187" s="2"/>
      <c r="KLL187" s="2"/>
      <c r="KLM187" s="2"/>
      <c r="KLN187" s="2"/>
      <c r="KLO187" s="2"/>
      <c r="KLP187" s="2"/>
      <c r="KLQ187" s="2"/>
      <c r="KLR187" s="2"/>
      <c r="KLS187" s="2"/>
      <c r="KLT187" s="2"/>
      <c r="KLU187" s="2"/>
      <c r="KLV187" s="2"/>
      <c r="KLW187" s="2"/>
      <c r="KLX187" s="2"/>
      <c r="KLY187" s="2"/>
      <c r="KLZ187" s="2"/>
      <c r="KMA187" s="2"/>
      <c r="KMB187" s="2"/>
      <c r="KMC187" s="2"/>
      <c r="KMD187" s="2"/>
      <c r="KME187" s="2"/>
      <c r="KMF187" s="2"/>
      <c r="KMG187" s="2"/>
      <c r="KMH187" s="2"/>
      <c r="KMI187" s="2"/>
      <c r="KMJ187" s="2"/>
      <c r="KMK187" s="2"/>
      <c r="KML187" s="2"/>
      <c r="KMM187" s="2"/>
      <c r="KMN187" s="2"/>
      <c r="KMO187" s="2"/>
      <c r="KMP187" s="2"/>
      <c r="KMQ187" s="2"/>
      <c r="KMR187" s="2"/>
      <c r="KMS187" s="2"/>
      <c r="KMT187" s="2"/>
      <c r="KMU187" s="2"/>
      <c r="KMV187" s="2"/>
      <c r="KMW187" s="2"/>
      <c r="KMX187" s="2"/>
      <c r="KMY187" s="2"/>
      <c r="KMZ187" s="2"/>
      <c r="KNA187" s="2"/>
      <c r="KNB187" s="2"/>
      <c r="KNC187" s="2"/>
      <c r="KND187" s="2"/>
      <c r="KNE187" s="2"/>
      <c r="KNF187" s="2"/>
      <c r="KNG187" s="2"/>
      <c r="KNH187" s="2"/>
      <c r="KNI187" s="2"/>
      <c r="KNJ187" s="2"/>
      <c r="KNK187" s="2"/>
      <c r="KNL187" s="2"/>
      <c r="KNM187" s="2"/>
      <c r="KNN187" s="2"/>
      <c r="KNO187" s="2"/>
      <c r="KNP187" s="2"/>
      <c r="KNQ187" s="2"/>
      <c r="KNR187" s="2"/>
      <c r="KNS187" s="2"/>
      <c r="KNT187" s="2"/>
      <c r="KNU187" s="2"/>
      <c r="KNV187" s="2"/>
      <c r="KNW187" s="2"/>
      <c r="KNX187" s="2"/>
      <c r="KNY187" s="2"/>
      <c r="KNZ187" s="2"/>
      <c r="KOA187" s="2"/>
      <c r="KOB187" s="2"/>
      <c r="KOC187" s="2"/>
      <c r="KOD187" s="2"/>
      <c r="KOE187" s="2"/>
      <c r="KOF187" s="2"/>
      <c r="KOG187" s="2"/>
      <c r="KOH187" s="2"/>
      <c r="KOI187" s="2"/>
      <c r="KOJ187" s="2"/>
      <c r="KOK187" s="2"/>
      <c r="KOL187" s="2"/>
      <c r="KOM187" s="2"/>
      <c r="KON187" s="2"/>
      <c r="KOO187" s="2"/>
      <c r="KOP187" s="2"/>
      <c r="KOQ187" s="2"/>
      <c r="KOR187" s="2"/>
      <c r="KOS187" s="2"/>
      <c r="KOT187" s="2"/>
      <c r="KOU187" s="2"/>
      <c r="KOV187" s="2"/>
      <c r="KOW187" s="2"/>
      <c r="KOX187" s="2"/>
      <c r="KOY187" s="2"/>
      <c r="KOZ187" s="2"/>
      <c r="KPA187" s="2"/>
      <c r="KPB187" s="2"/>
      <c r="KPC187" s="2"/>
      <c r="KPD187" s="2"/>
      <c r="KPE187" s="2"/>
      <c r="KPF187" s="2"/>
      <c r="KPG187" s="2"/>
      <c r="KPH187" s="2"/>
      <c r="KPI187" s="2"/>
      <c r="KPJ187" s="2"/>
      <c r="KPK187" s="2"/>
      <c r="KPL187" s="2"/>
      <c r="KPM187" s="2"/>
      <c r="KPN187" s="2"/>
      <c r="KPO187" s="2"/>
      <c r="KPP187" s="2"/>
      <c r="KPQ187" s="2"/>
      <c r="KPR187" s="2"/>
      <c r="KPS187" s="2"/>
      <c r="KPT187" s="2"/>
      <c r="KPU187" s="2"/>
      <c r="KPV187" s="2"/>
      <c r="KPW187" s="2"/>
      <c r="KPX187" s="2"/>
      <c r="KPY187" s="2"/>
      <c r="KPZ187" s="2"/>
      <c r="KQA187" s="2"/>
      <c r="KQB187" s="2"/>
      <c r="KQC187" s="2"/>
      <c r="KQD187" s="2"/>
      <c r="KQE187" s="2"/>
      <c r="KQF187" s="2"/>
      <c r="KQG187" s="2"/>
      <c r="KQH187" s="2"/>
      <c r="KQI187" s="2"/>
      <c r="KQJ187" s="2"/>
      <c r="KQK187" s="2"/>
      <c r="KQL187" s="2"/>
      <c r="KQM187" s="2"/>
      <c r="KQN187" s="2"/>
      <c r="KQO187" s="2"/>
      <c r="KQP187" s="2"/>
      <c r="KQQ187" s="2"/>
      <c r="KQR187" s="2"/>
      <c r="KQS187" s="2"/>
      <c r="KQT187" s="2"/>
      <c r="KQU187" s="2"/>
      <c r="KQV187" s="2"/>
      <c r="KQW187" s="2"/>
      <c r="KQX187" s="2"/>
      <c r="KQY187" s="2"/>
      <c r="KQZ187" s="2"/>
      <c r="KRA187" s="2"/>
      <c r="KRB187" s="2"/>
      <c r="KRC187" s="2"/>
      <c r="KRD187" s="2"/>
      <c r="KRE187" s="2"/>
      <c r="KRF187" s="2"/>
      <c r="KRG187" s="2"/>
      <c r="KRH187" s="2"/>
      <c r="KRI187" s="2"/>
      <c r="KRJ187" s="2"/>
      <c r="KRK187" s="2"/>
      <c r="KRL187" s="2"/>
      <c r="KRM187" s="2"/>
      <c r="KRN187" s="2"/>
      <c r="KRO187" s="2"/>
      <c r="KRP187" s="2"/>
      <c r="KRQ187" s="2"/>
      <c r="KRR187" s="2"/>
      <c r="KRS187" s="2"/>
      <c r="KRT187" s="2"/>
      <c r="KRU187" s="2"/>
      <c r="KRV187" s="2"/>
      <c r="KRW187" s="2"/>
      <c r="KRX187" s="2"/>
      <c r="KRY187" s="2"/>
      <c r="KRZ187" s="2"/>
      <c r="KSA187" s="2"/>
      <c r="KSB187" s="2"/>
      <c r="KSC187" s="2"/>
      <c r="KSD187" s="2"/>
      <c r="KSE187" s="2"/>
      <c r="KSF187" s="2"/>
      <c r="KSG187" s="2"/>
      <c r="KSH187" s="2"/>
      <c r="KSI187" s="2"/>
      <c r="KSJ187" s="2"/>
      <c r="KSK187" s="2"/>
      <c r="KSL187" s="2"/>
      <c r="KSM187" s="2"/>
      <c r="KSN187" s="2"/>
      <c r="KSO187" s="2"/>
      <c r="KSP187" s="2"/>
      <c r="KSQ187" s="2"/>
      <c r="KSR187" s="2"/>
      <c r="KSS187" s="2"/>
      <c r="KST187" s="2"/>
      <c r="KSU187" s="2"/>
      <c r="KSV187" s="2"/>
      <c r="KSW187" s="2"/>
      <c r="KSX187" s="2"/>
      <c r="KSY187" s="2"/>
      <c r="KSZ187" s="2"/>
      <c r="KTA187" s="2"/>
      <c r="KTB187" s="2"/>
      <c r="KTC187" s="2"/>
      <c r="KTD187" s="2"/>
      <c r="KTE187" s="2"/>
      <c r="KTF187" s="2"/>
      <c r="KTG187" s="2"/>
      <c r="KTH187" s="2"/>
      <c r="KTI187" s="2"/>
      <c r="KTJ187" s="2"/>
      <c r="KTK187" s="2"/>
      <c r="KTL187" s="2"/>
      <c r="KTM187" s="2"/>
      <c r="KTN187" s="2"/>
      <c r="KTO187" s="2"/>
      <c r="KTP187" s="2"/>
      <c r="KTQ187" s="2"/>
      <c r="KTR187" s="2"/>
      <c r="KTS187" s="2"/>
      <c r="KTT187" s="2"/>
      <c r="KTU187" s="2"/>
      <c r="KTV187" s="2"/>
      <c r="KTW187" s="2"/>
      <c r="KTX187" s="2"/>
      <c r="KTY187" s="2"/>
      <c r="KTZ187" s="2"/>
      <c r="KUA187" s="2"/>
      <c r="KUB187" s="2"/>
      <c r="KUC187" s="2"/>
      <c r="KUD187" s="2"/>
      <c r="KUE187" s="2"/>
      <c r="KUF187" s="2"/>
      <c r="KUG187" s="2"/>
      <c r="KUH187" s="2"/>
      <c r="KUI187" s="2"/>
      <c r="KUJ187" s="2"/>
      <c r="KUK187" s="2"/>
      <c r="KUL187" s="2"/>
      <c r="KUM187" s="2"/>
      <c r="KUN187" s="2"/>
      <c r="KUO187" s="2"/>
      <c r="KUP187" s="2"/>
      <c r="KUQ187" s="2"/>
      <c r="KUR187" s="2"/>
      <c r="KUS187" s="2"/>
      <c r="KUT187" s="2"/>
      <c r="KUU187" s="2"/>
      <c r="KUV187" s="2"/>
      <c r="KUW187" s="2"/>
      <c r="KUX187" s="2"/>
      <c r="KUY187" s="2"/>
      <c r="KUZ187" s="2"/>
      <c r="KVA187" s="2"/>
      <c r="KVB187" s="2"/>
      <c r="KVC187" s="2"/>
      <c r="KVD187" s="2"/>
      <c r="KVE187" s="2"/>
      <c r="KVF187" s="2"/>
      <c r="KVG187" s="2"/>
      <c r="KVH187" s="2"/>
      <c r="KVI187" s="2"/>
      <c r="KVJ187" s="2"/>
      <c r="KVK187" s="2"/>
      <c r="KVL187" s="2"/>
      <c r="KVM187" s="2"/>
      <c r="KVN187" s="2"/>
      <c r="KVO187" s="2"/>
      <c r="KVP187" s="2"/>
      <c r="KVQ187" s="2"/>
      <c r="KVR187" s="2"/>
      <c r="KVS187" s="2"/>
      <c r="KVT187" s="2"/>
      <c r="KVU187" s="2"/>
      <c r="KVV187" s="2"/>
      <c r="KVW187" s="2"/>
      <c r="KVX187" s="2"/>
      <c r="KVY187" s="2"/>
      <c r="KVZ187" s="2"/>
      <c r="KWA187" s="2"/>
      <c r="KWB187" s="2"/>
      <c r="KWC187" s="2"/>
      <c r="KWD187" s="2"/>
      <c r="KWE187" s="2"/>
      <c r="KWF187" s="2"/>
      <c r="KWG187" s="2"/>
      <c r="KWH187" s="2"/>
      <c r="KWI187" s="2"/>
      <c r="KWJ187" s="2"/>
      <c r="KWK187" s="2"/>
      <c r="KWL187" s="2"/>
      <c r="KWM187" s="2"/>
      <c r="KWN187" s="2"/>
      <c r="KWO187" s="2"/>
      <c r="KWP187" s="2"/>
      <c r="KWQ187" s="2"/>
      <c r="KWR187" s="2"/>
      <c r="KWS187" s="2"/>
      <c r="KWT187" s="2"/>
      <c r="KWU187" s="2"/>
      <c r="KWV187" s="2"/>
      <c r="KWW187" s="2"/>
      <c r="KWX187" s="2"/>
      <c r="KWY187" s="2"/>
      <c r="KWZ187" s="2"/>
      <c r="KXA187" s="2"/>
      <c r="KXB187" s="2"/>
      <c r="KXC187" s="2"/>
      <c r="KXD187" s="2"/>
      <c r="KXE187" s="2"/>
      <c r="KXF187" s="2"/>
      <c r="KXG187" s="2"/>
      <c r="KXH187" s="2"/>
      <c r="KXI187" s="2"/>
      <c r="KXJ187" s="2"/>
      <c r="KXK187" s="2"/>
      <c r="KXL187" s="2"/>
      <c r="KXM187" s="2"/>
      <c r="KXN187" s="2"/>
      <c r="KXO187" s="2"/>
      <c r="KXP187" s="2"/>
      <c r="KXQ187" s="2"/>
      <c r="KXR187" s="2"/>
      <c r="KXS187" s="2"/>
      <c r="KXT187" s="2"/>
      <c r="KXU187" s="2"/>
      <c r="KXV187" s="2"/>
      <c r="KXW187" s="2"/>
      <c r="KXX187" s="2"/>
      <c r="KXY187" s="2"/>
      <c r="KXZ187" s="2"/>
      <c r="KYA187" s="2"/>
      <c r="KYB187" s="2"/>
      <c r="KYC187" s="2"/>
      <c r="KYD187" s="2"/>
      <c r="KYE187" s="2"/>
      <c r="KYF187" s="2"/>
      <c r="KYG187" s="2"/>
      <c r="KYH187" s="2"/>
      <c r="KYI187" s="2"/>
      <c r="KYJ187" s="2"/>
      <c r="KYK187" s="2"/>
      <c r="KYL187" s="2"/>
      <c r="KYM187" s="2"/>
      <c r="KYN187" s="2"/>
      <c r="KYO187" s="2"/>
      <c r="KYP187" s="2"/>
      <c r="KYQ187" s="2"/>
      <c r="KYR187" s="2"/>
      <c r="KYS187" s="2"/>
      <c r="KYT187" s="2"/>
      <c r="KYU187" s="2"/>
      <c r="KYV187" s="2"/>
      <c r="KYW187" s="2"/>
      <c r="KYX187" s="2"/>
      <c r="KYY187" s="2"/>
      <c r="KYZ187" s="2"/>
      <c r="KZA187" s="2"/>
      <c r="KZB187" s="2"/>
      <c r="KZC187" s="2"/>
      <c r="KZD187" s="2"/>
      <c r="KZE187" s="2"/>
      <c r="KZF187" s="2"/>
      <c r="KZG187" s="2"/>
      <c r="KZH187" s="2"/>
      <c r="KZI187" s="2"/>
      <c r="KZJ187" s="2"/>
      <c r="KZK187" s="2"/>
      <c r="KZL187" s="2"/>
      <c r="KZM187" s="2"/>
      <c r="KZN187" s="2"/>
      <c r="KZO187" s="2"/>
      <c r="KZP187" s="2"/>
      <c r="KZQ187" s="2"/>
      <c r="KZR187" s="2"/>
      <c r="KZS187" s="2"/>
      <c r="KZT187" s="2"/>
      <c r="KZU187" s="2"/>
      <c r="KZV187" s="2"/>
      <c r="KZW187" s="2"/>
      <c r="KZX187" s="2"/>
      <c r="KZY187" s="2"/>
      <c r="KZZ187" s="2"/>
      <c r="LAA187" s="2"/>
      <c r="LAB187" s="2"/>
      <c r="LAC187" s="2"/>
      <c r="LAD187" s="2"/>
      <c r="LAE187" s="2"/>
      <c r="LAF187" s="2"/>
      <c r="LAG187" s="2"/>
      <c r="LAH187" s="2"/>
      <c r="LAI187" s="2"/>
      <c r="LAJ187" s="2"/>
      <c r="LAK187" s="2"/>
      <c r="LAL187" s="2"/>
      <c r="LAM187" s="2"/>
      <c r="LAN187" s="2"/>
      <c r="LAO187" s="2"/>
      <c r="LAP187" s="2"/>
      <c r="LAQ187" s="2"/>
      <c r="LAR187" s="2"/>
      <c r="LAS187" s="2"/>
      <c r="LAT187" s="2"/>
      <c r="LAU187" s="2"/>
      <c r="LAV187" s="2"/>
      <c r="LAW187" s="2"/>
      <c r="LAX187" s="2"/>
      <c r="LAY187" s="2"/>
      <c r="LAZ187" s="2"/>
      <c r="LBA187" s="2"/>
      <c r="LBB187" s="2"/>
      <c r="LBC187" s="2"/>
      <c r="LBD187" s="2"/>
      <c r="LBE187" s="2"/>
      <c r="LBF187" s="2"/>
      <c r="LBG187" s="2"/>
      <c r="LBH187" s="2"/>
      <c r="LBI187" s="2"/>
      <c r="LBJ187" s="2"/>
      <c r="LBK187" s="2"/>
      <c r="LBL187" s="2"/>
      <c r="LBM187" s="2"/>
      <c r="LBN187" s="2"/>
      <c r="LBO187" s="2"/>
      <c r="LBP187" s="2"/>
      <c r="LBQ187" s="2"/>
      <c r="LBR187" s="2"/>
      <c r="LBS187" s="2"/>
      <c r="LBT187" s="2"/>
      <c r="LBU187" s="2"/>
      <c r="LBV187" s="2"/>
      <c r="LBW187" s="2"/>
      <c r="LBX187" s="2"/>
      <c r="LBY187" s="2"/>
      <c r="LBZ187" s="2"/>
      <c r="LCA187" s="2"/>
      <c r="LCB187" s="2"/>
      <c r="LCC187" s="2"/>
      <c r="LCD187" s="2"/>
      <c r="LCE187" s="2"/>
      <c r="LCF187" s="2"/>
      <c r="LCG187" s="2"/>
      <c r="LCH187" s="2"/>
      <c r="LCI187" s="2"/>
      <c r="LCJ187" s="2"/>
      <c r="LCK187" s="2"/>
      <c r="LCL187" s="2"/>
      <c r="LCM187" s="2"/>
      <c r="LCN187" s="2"/>
      <c r="LCO187" s="2"/>
      <c r="LCP187" s="2"/>
      <c r="LCQ187" s="2"/>
      <c r="LCR187" s="2"/>
      <c r="LCS187" s="2"/>
      <c r="LCT187" s="2"/>
      <c r="LCU187" s="2"/>
      <c r="LCV187" s="2"/>
      <c r="LCW187" s="2"/>
      <c r="LCX187" s="2"/>
      <c r="LCY187" s="2"/>
      <c r="LCZ187" s="2"/>
      <c r="LDA187" s="2"/>
      <c r="LDB187" s="2"/>
      <c r="LDC187" s="2"/>
      <c r="LDD187" s="2"/>
      <c r="LDE187" s="2"/>
      <c r="LDF187" s="2"/>
      <c r="LDG187" s="2"/>
      <c r="LDH187" s="2"/>
      <c r="LDI187" s="2"/>
      <c r="LDJ187" s="2"/>
      <c r="LDK187" s="2"/>
      <c r="LDL187" s="2"/>
      <c r="LDM187" s="2"/>
      <c r="LDN187" s="2"/>
      <c r="LDO187" s="2"/>
      <c r="LDP187" s="2"/>
      <c r="LDQ187" s="2"/>
      <c r="LDR187" s="2"/>
      <c r="LDS187" s="2"/>
      <c r="LDT187" s="2"/>
      <c r="LDU187" s="2"/>
      <c r="LDV187" s="2"/>
      <c r="LDW187" s="2"/>
      <c r="LDX187" s="2"/>
      <c r="LDY187" s="2"/>
      <c r="LDZ187" s="2"/>
      <c r="LEA187" s="2"/>
      <c r="LEB187" s="2"/>
      <c r="LEC187" s="2"/>
      <c r="LED187" s="2"/>
      <c r="LEE187" s="2"/>
      <c r="LEF187" s="2"/>
      <c r="LEG187" s="2"/>
      <c r="LEH187" s="2"/>
      <c r="LEI187" s="2"/>
      <c r="LEJ187" s="2"/>
      <c r="LEK187" s="2"/>
      <c r="LEL187" s="2"/>
      <c r="LEM187" s="2"/>
      <c r="LEN187" s="2"/>
      <c r="LEO187" s="2"/>
      <c r="LEP187" s="2"/>
      <c r="LEQ187" s="2"/>
      <c r="LER187" s="2"/>
      <c r="LES187" s="2"/>
      <c r="LET187" s="2"/>
      <c r="LEU187" s="2"/>
      <c r="LEV187" s="2"/>
      <c r="LEW187" s="2"/>
      <c r="LEX187" s="2"/>
      <c r="LEY187" s="2"/>
      <c r="LEZ187" s="2"/>
      <c r="LFA187" s="2"/>
      <c r="LFB187" s="2"/>
      <c r="LFC187" s="2"/>
      <c r="LFD187" s="2"/>
      <c r="LFE187" s="2"/>
      <c r="LFF187" s="2"/>
      <c r="LFG187" s="2"/>
      <c r="LFH187" s="2"/>
      <c r="LFI187" s="2"/>
      <c r="LFJ187" s="2"/>
      <c r="LFK187" s="2"/>
      <c r="LFL187" s="2"/>
      <c r="LFM187" s="2"/>
      <c r="LFN187" s="2"/>
      <c r="LFO187" s="2"/>
      <c r="LFP187" s="2"/>
      <c r="LFQ187" s="2"/>
      <c r="LFR187" s="2"/>
      <c r="LFS187" s="2"/>
      <c r="LFT187" s="2"/>
      <c r="LFU187" s="2"/>
      <c r="LFV187" s="2"/>
      <c r="LFW187" s="2"/>
      <c r="LFX187" s="2"/>
      <c r="LFY187" s="2"/>
      <c r="LFZ187" s="2"/>
      <c r="LGA187" s="2"/>
      <c r="LGB187" s="2"/>
      <c r="LGC187" s="2"/>
      <c r="LGD187" s="2"/>
      <c r="LGE187" s="2"/>
      <c r="LGF187" s="2"/>
      <c r="LGG187" s="2"/>
      <c r="LGH187" s="2"/>
      <c r="LGI187" s="2"/>
      <c r="LGJ187" s="2"/>
      <c r="LGK187" s="2"/>
      <c r="LGL187" s="2"/>
      <c r="LGM187" s="2"/>
      <c r="LGN187" s="2"/>
      <c r="LGO187" s="2"/>
      <c r="LGP187" s="2"/>
      <c r="LGQ187" s="2"/>
      <c r="LGR187" s="2"/>
      <c r="LGS187" s="2"/>
      <c r="LGT187" s="2"/>
      <c r="LGU187" s="2"/>
      <c r="LGV187" s="2"/>
      <c r="LGW187" s="2"/>
      <c r="LGX187" s="2"/>
      <c r="LGY187" s="2"/>
      <c r="LGZ187" s="2"/>
      <c r="LHA187" s="2"/>
      <c r="LHB187" s="2"/>
      <c r="LHC187" s="2"/>
      <c r="LHD187" s="2"/>
      <c r="LHE187" s="2"/>
      <c r="LHF187" s="2"/>
      <c r="LHG187" s="2"/>
      <c r="LHH187" s="2"/>
      <c r="LHI187" s="2"/>
      <c r="LHJ187" s="2"/>
      <c r="LHK187" s="2"/>
      <c r="LHL187" s="2"/>
      <c r="LHM187" s="2"/>
      <c r="LHN187" s="2"/>
      <c r="LHO187" s="2"/>
      <c r="LHP187" s="2"/>
      <c r="LHQ187" s="2"/>
      <c r="LHR187" s="2"/>
      <c r="LHS187" s="2"/>
      <c r="LHT187" s="2"/>
      <c r="LHU187" s="2"/>
      <c r="LHV187" s="2"/>
      <c r="LHW187" s="2"/>
      <c r="LHX187" s="2"/>
      <c r="LHY187" s="2"/>
      <c r="LHZ187" s="2"/>
      <c r="LIA187" s="2"/>
      <c r="LIB187" s="2"/>
      <c r="LIC187" s="2"/>
      <c r="LID187" s="2"/>
      <c r="LIE187" s="2"/>
      <c r="LIF187" s="2"/>
      <c r="LIG187" s="2"/>
      <c r="LIH187" s="2"/>
      <c r="LII187" s="2"/>
      <c r="LIJ187" s="2"/>
      <c r="LIK187" s="2"/>
      <c r="LIL187" s="2"/>
      <c r="LIM187" s="2"/>
      <c r="LIN187" s="2"/>
      <c r="LIO187" s="2"/>
      <c r="LIP187" s="2"/>
      <c r="LIQ187" s="2"/>
      <c r="LIR187" s="2"/>
      <c r="LIS187" s="2"/>
      <c r="LIT187" s="2"/>
      <c r="LIU187" s="2"/>
      <c r="LIV187" s="2"/>
      <c r="LIW187" s="2"/>
      <c r="LIX187" s="2"/>
      <c r="LIY187" s="2"/>
      <c r="LIZ187" s="2"/>
      <c r="LJA187" s="2"/>
      <c r="LJB187" s="2"/>
      <c r="LJC187" s="2"/>
      <c r="LJD187" s="2"/>
      <c r="LJE187" s="2"/>
      <c r="LJF187" s="2"/>
      <c r="LJG187" s="2"/>
      <c r="LJH187" s="2"/>
      <c r="LJI187" s="2"/>
      <c r="LJJ187" s="2"/>
      <c r="LJK187" s="2"/>
      <c r="LJL187" s="2"/>
      <c r="LJM187" s="2"/>
      <c r="LJN187" s="2"/>
      <c r="LJO187" s="2"/>
      <c r="LJP187" s="2"/>
      <c r="LJQ187" s="2"/>
      <c r="LJR187" s="2"/>
      <c r="LJS187" s="2"/>
      <c r="LJT187" s="2"/>
      <c r="LJU187" s="2"/>
      <c r="LJV187" s="2"/>
      <c r="LJW187" s="2"/>
      <c r="LJX187" s="2"/>
      <c r="LJY187" s="2"/>
      <c r="LJZ187" s="2"/>
      <c r="LKA187" s="2"/>
      <c r="LKB187" s="2"/>
      <c r="LKC187" s="2"/>
      <c r="LKD187" s="2"/>
      <c r="LKE187" s="2"/>
      <c r="LKF187" s="2"/>
      <c r="LKG187" s="2"/>
      <c r="LKH187" s="2"/>
      <c r="LKI187" s="2"/>
      <c r="LKJ187" s="2"/>
      <c r="LKK187" s="2"/>
      <c r="LKL187" s="2"/>
      <c r="LKM187" s="2"/>
      <c r="LKN187" s="2"/>
      <c r="LKO187" s="2"/>
      <c r="LKP187" s="2"/>
      <c r="LKQ187" s="2"/>
      <c r="LKR187" s="2"/>
      <c r="LKS187" s="2"/>
      <c r="LKT187" s="2"/>
      <c r="LKU187" s="2"/>
      <c r="LKV187" s="2"/>
      <c r="LKW187" s="2"/>
      <c r="LKX187" s="2"/>
      <c r="LKY187" s="2"/>
      <c r="LKZ187" s="2"/>
      <c r="LLA187" s="2"/>
      <c r="LLB187" s="2"/>
      <c r="LLC187" s="2"/>
      <c r="LLD187" s="2"/>
      <c r="LLE187" s="2"/>
      <c r="LLF187" s="2"/>
      <c r="LLG187" s="2"/>
      <c r="LLH187" s="2"/>
      <c r="LLI187" s="2"/>
      <c r="LLJ187" s="2"/>
      <c r="LLK187" s="2"/>
      <c r="LLL187" s="2"/>
      <c r="LLM187" s="2"/>
      <c r="LLN187" s="2"/>
      <c r="LLO187" s="2"/>
      <c r="LLP187" s="2"/>
      <c r="LLQ187" s="2"/>
      <c r="LLR187" s="2"/>
      <c r="LLS187" s="2"/>
      <c r="LLT187" s="2"/>
      <c r="LLU187" s="2"/>
      <c r="LLV187" s="2"/>
      <c r="LLW187" s="2"/>
      <c r="LLX187" s="2"/>
      <c r="LLY187" s="2"/>
      <c r="LLZ187" s="2"/>
      <c r="LMA187" s="2"/>
      <c r="LMB187" s="2"/>
      <c r="LMC187" s="2"/>
      <c r="LMD187" s="2"/>
      <c r="LME187" s="2"/>
      <c r="LMF187" s="2"/>
      <c r="LMG187" s="2"/>
      <c r="LMH187" s="2"/>
      <c r="LMI187" s="2"/>
      <c r="LMJ187" s="2"/>
      <c r="LMK187" s="2"/>
      <c r="LML187" s="2"/>
      <c r="LMM187" s="2"/>
      <c r="LMN187" s="2"/>
      <c r="LMO187" s="2"/>
      <c r="LMP187" s="2"/>
      <c r="LMQ187" s="2"/>
      <c r="LMR187" s="2"/>
      <c r="LMS187" s="2"/>
      <c r="LMT187" s="2"/>
      <c r="LMU187" s="2"/>
      <c r="LMV187" s="2"/>
      <c r="LMW187" s="2"/>
      <c r="LMX187" s="2"/>
      <c r="LMY187" s="2"/>
      <c r="LMZ187" s="2"/>
      <c r="LNA187" s="2"/>
      <c r="LNB187" s="2"/>
      <c r="LNC187" s="2"/>
      <c r="LND187" s="2"/>
      <c r="LNE187" s="2"/>
      <c r="LNF187" s="2"/>
      <c r="LNG187" s="2"/>
      <c r="LNH187" s="2"/>
      <c r="LNI187" s="2"/>
      <c r="LNJ187" s="2"/>
      <c r="LNK187" s="2"/>
      <c r="LNL187" s="2"/>
      <c r="LNM187" s="2"/>
      <c r="LNN187" s="2"/>
      <c r="LNO187" s="2"/>
      <c r="LNP187" s="2"/>
      <c r="LNQ187" s="2"/>
      <c r="LNR187" s="2"/>
      <c r="LNS187" s="2"/>
      <c r="LNT187" s="2"/>
      <c r="LNU187" s="2"/>
      <c r="LNV187" s="2"/>
      <c r="LNW187" s="2"/>
      <c r="LNX187" s="2"/>
      <c r="LNY187" s="2"/>
      <c r="LNZ187" s="2"/>
      <c r="LOA187" s="2"/>
      <c r="LOB187" s="2"/>
      <c r="LOC187" s="2"/>
      <c r="LOD187" s="2"/>
      <c r="LOE187" s="2"/>
      <c r="LOF187" s="2"/>
      <c r="LOG187" s="2"/>
      <c r="LOH187" s="2"/>
      <c r="LOI187" s="2"/>
      <c r="LOJ187" s="2"/>
      <c r="LOK187" s="2"/>
      <c r="LOL187" s="2"/>
      <c r="LOM187" s="2"/>
      <c r="LON187" s="2"/>
      <c r="LOO187" s="2"/>
      <c r="LOP187" s="2"/>
      <c r="LOQ187" s="2"/>
      <c r="LOR187" s="2"/>
      <c r="LOS187" s="2"/>
      <c r="LOT187" s="2"/>
      <c r="LOU187" s="2"/>
      <c r="LOV187" s="2"/>
      <c r="LOW187" s="2"/>
      <c r="LOX187" s="2"/>
      <c r="LOY187" s="2"/>
      <c r="LOZ187" s="2"/>
      <c r="LPA187" s="2"/>
      <c r="LPB187" s="2"/>
      <c r="LPC187" s="2"/>
      <c r="LPD187" s="2"/>
      <c r="LPE187" s="2"/>
      <c r="LPF187" s="2"/>
      <c r="LPG187" s="2"/>
      <c r="LPH187" s="2"/>
      <c r="LPI187" s="2"/>
      <c r="LPJ187" s="2"/>
      <c r="LPK187" s="2"/>
      <c r="LPL187" s="2"/>
      <c r="LPM187" s="2"/>
      <c r="LPN187" s="2"/>
      <c r="LPO187" s="2"/>
      <c r="LPP187" s="2"/>
      <c r="LPQ187" s="2"/>
      <c r="LPR187" s="2"/>
      <c r="LPS187" s="2"/>
      <c r="LPT187" s="2"/>
      <c r="LPU187" s="2"/>
      <c r="LPV187" s="2"/>
      <c r="LPW187" s="2"/>
      <c r="LPX187" s="2"/>
      <c r="LPY187" s="2"/>
      <c r="LPZ187" s="2"/>
      <c r="LQA187" s="2"/>
      <c r="LQB187" s="2"/>
      <c r="LQC187" s="2"/>
      <c r="LQD187" s="2"/>
      <c r="LQE187" s="2"/>
      <c r="LQF187" s="2"/>
      <c r="LQG187" s="2"/>
      <c r="LQH187" s="2"/>
      <c r="LQI187" s="2"/>
      <c r="LQJ187" s="2"/>
      <c r="LQK187" s="2"/>
      <c r="LQL187" s="2"/>
      <c r="LQM187" s="2"/>
      <c r="LQN187" s="2"/>
      <c r="LQO187" s="2"/>
      <c r="LQP187" s="2"/>
      <c r="LQQ187" s="2"/>
      <c r="LQR187" s="2"/>
      <c r="LQS187" s="2"/>
      <c r="LQT187" s="2"/>
      <c r="LQU187" s="2"/>
      <c r="LQV187" s="2"/>
      <c r="LQW187" s="2"/>
      <c r="LQX187" s="2"/>
      <c r="LQY187" s="2"/>
      <c r="LQZ187" s="2"/>
      <c r="LRA187" s="2"/>
      <c r="LRB187" s="2"/>
      <c r="LRC187" s="2"/>
      <c r="LRD187" s="2"/>
      <c r="LRE187" s="2"/>
      <c r="LRF187" s="2"/>
      <c r="LRG187" s="2"/>
      <c r="LRH187" s="2"/>
      <c r="LRI187" s="2"/>
      <c r="LRJ187" s="2"/>
      <c r="LRK187" s="2"/>
      <c r="LRL187" s="2"/>
      <c r="LRM187" s="2"/>
      <c r="LRN187" s="2"/>
      <c r="LRO187" s="2"/>
      <c r="LRP187" s="2"/>
      <c r="LRQ187" s="2"/>
      <c r="LRR187" s="2"/>
      <c r="LRS187" s="2"/>
      <c r="LRT187" s="2"/>
      <c r="LRU187" s="2"/>
      <c r="LRV187" s="2"/>
      <c r="LRW187" s="2"/>
      <c r="LRX187" s="2"/>
      <c r="LRY187" s="2"/>
      <c r="LRZ187" s="2"/>
      <c r="LSA187" s="2"/>
      <c r="LSB187" s="2"/>
      <c r="LSC187" s="2"/>
      <c r="LSD187" s="2"/>
      <c r="LSE187" s="2"/>
      <c r="LSF187" s="2"/>
      <c r="LSG187" s="2"/>
      <c r="LSH187" s="2"/>
      <c r="LSI187" s="2"/>
      <c r="LSJ187" s="2"/>
      <c r="LSK187" s="2"/>
      <c r="LSL187" s="2"/>
      <c r="LSM187" s="2"/>
      <c r="LSN187" s="2"/>
      <c r="LSO187" s="2"/>
      <c r="LSP187" s="2"/>
      <c r="LSQ187" s="2"/>
      <c r="LSR187" s="2"/>
      <c r="LSS187" s="2"/>
      <c r="LST187" s="2"/>
      <c r="LSU187" s="2"/>
      <c r="LSV187" s="2"/>
      <c r="LSW187" s="2"/>
      <c r="LSX187" s="2"/>
      <c r="LSY187" s="2"/>
      <c r="LSZ187" s="2"/>
      <c r="LTA187" s="2"/>
      <c r="LTB187" s="2"/>
      <c r="LTC187" s="2"/>
      <c r="LTD187" s="2"/>
      <c r="LTE187" s="2"/>
      <c r="LTF187" s="2"/>
      <c r="LTG187" s="2"/>
      <c r="LTH187" s="2"/>
      <c r="LTI187" s="2"/>
      <c r="LTJ187" s="2"/>
      <c r="LTK187" s="2"/>
      <c r="LTL187" s="2"/>
      <c r="LTM187" s="2"/>
      <c r="LTN187" s="2"/>
      <c r="LTO187" s="2"/>
      <c r="LTP187" s="2"/>
      <c r="LTQ187" s="2"/>
      <c r="LTR187" s="2"/>
      <c r="LTS187" s="2"/>
      <c r="LTT187" s="2"/>
      <c r="LTU187" s="2"/>
      <c r="LTV187" s="2"/>
      <c r="LTW187" s="2"/>
      <c r="LTX187" s="2"/>
      <c r="LTY187" s="2"/>
      <c r="LTZ187" s="2"/>
      <c r="LUA187" s="2"/>
      <c r="LUB187" s="2"/>
      <c r="LUC187" s="2"/>
      <c r="LUD187" s="2"/>
      <c r="LUE187" s="2"/>
      <c r="LUF187" s="2"/>
      <c r="LUG187" s="2"/>
      <c r="LUH187" s="2"/>
      <c r="LUI187" s="2"/>
      <c r="LUJ187" s="2"/>
      <c r="LUK187" s="2"/>
      <c r="LUL187" s="2"/>
      <c r="LUM187" s="2"/>
      <c r="LUN187" s="2"/>
      <c r="LUO187" s="2"/>
      <c r="LUP187" s="2"/>
      <c r="LUQ187" s="2"/>
      <c r="LUR187" s="2"/>
      <c r="LUS187" s="2"/>
      <c r="LUT187" s="2"/>
      <c r="LUU187" s="2"/>
      <c r="LUV187" s="2"/>
      <c r="LUW187" s="2"/>
      <c r="LUX187" s="2"/>
      <c r="LUY187" s="2"/>
      <c r="LUZ187" s="2"/>
      <c r="LVA187" s="2"/>
      <c r="LVB187" s="2"/>
      <c r="LVC187" s="2"/>
      <c r="LVD187" s="2"/>
      <c r="LVE187" s="2"/>
      <c r="LVF187" s="2"/>
      <c r="LVG187" s="2"/>
      <c r="LVH187" s="2"/>
      <c r="LVI187" s="2"/>
      <c r="LVJ187" s="2"/>
      <c r="LVK187" s="2"/>
      <c r="LVL187" s="2"/>
      <c r="LVM187" s="2"/>
      <c r="LVN187" s="2"/>
      <c r="LVO187" s="2"/>
      <c r="LVP187" s="2"/>
      <c r="LVQ187" s="2"/>
      <c r="LVR187" s="2"/>
      <c r="LVS187" s="2"/>
      <c r="LVT187" s="2"/>
      <c r="LVU187" s="2"/>
      <c r="LVV187" s="2"/>
      <c r="LVW187" s="2"/>
      <c r="LVX187" s="2"/>
      <c r="LVY187" s="2"/>
      <c r="LVZ187" s="2"/>
      <c r="LWA187" s="2"/>
      <c r="LWB187" s="2"/>
      <c r="LWC187" s="2"/>
      <c r="LWD187" s="2"/>
      <c r="LWE187" s="2"/>
      <c r="LWF187" s="2"/>
      <c r="LWG187" s="2"/>
      <c r="LWH187" s="2"/>
      <c r="LWI187" s="2"/>
      <c r="LWJ187" s="2"/>
      <c r="LWK187" s="2"/>
      <c r="LWL187" s="2"/>
      <c r="LWM187" s="2"/>
      <c r="LWN187" s="2"/>
      <c r="LWO187" s="2"/>
      <c r="LWP187" s="2"/>
      <c r="LWQ187" s="2"/>
      <c r="LWR187" s="2"/>
      <c r="LWS187" s="2"/>
      <c r="LWT187" s="2"/>
      <c r="LWU187" s="2"/>
      <c r="LWV187" s="2"/>
      <c r="LWW187" s="2"/>
      <c r="LWX187" s="2"/>
      <c r="LWY187" s="2"/>
      <c r="LWZ187" s="2"/>
      <c r="LXA187" s="2"/>
      <c r="LXB187" s="2"/>
      <c r="LXC187" s="2"/>
      <c r="LXD187" s="2"/>
      <c r="LXE187" s="2"/>
      <c r="LXF187" s="2"/>
      <c r="LXG187" s="2"/>
      <c r="LXH187" s="2"/>
      <c r="LXI187" s="2"/>
      <c r="LXJ187" s="2"/>
      <c r="LXK187" s="2"/>
      <c r="LXL187" s="2"/>
      <c r="LXM187" s="2"/>
      <c r="LXN187" s="2"/>
      <c r="LXO187" s="2"/>
      <c r="LXP187" s="2"/>
      <c r="LXQ187" s="2"/>
      <c r="LXR187" s="2"/>
      <c r="LXS187" s="2"/>
      <c r="LXT187" s="2"/>
      <c r="LXU187" s="2"/>
      <c r="LXV187" s="2"/>
      <c r="LXW187" s="2"/>
      <c r="LXX187" s="2"/>
      <c r="LXY187" s="2"/>
      <c r="LXZ187" s="2"/>
      <c r="LYA187" s="2"/>
      <c r="LYB187" s="2"/>
      <c r="LYC187" s="2"/>
      <c r="LYD187" s="2"/>
      <c r="LYE187" s="2"/>
      <c r="LYF187" s="2"/>
      <c r="LYG187" s="2"/>
      <c r="LYH187" s="2"/>
      <c r="LYI187" s="2"/>
      <c r="LYJ187" s="2"/>
      <c r="LYK187" s="2"/>
      <c r="LYL187" s="2"/>
      <c r="LYM187" s="2"/>
      <c r="LYN187" s="2"/>
      <c r="LYO187" s="2"/>
      <c r="LYP187" s="2"/>
      <c r="LYQ187" s="2"/>
      <c r="LYR187" s="2"/>
      <c r="LYS187" s="2"/>
      <c r="LYT187" s="2"/>
      <c r="LYU187" s="2"/>
      <c r="LYV187" s="2"/>
      <c r="LYW187" s="2"/>
      <c r="LYX187" s="2"/>
      <c r="LYY187" s="2"/>
      <c r="LYZ187" s="2"/>
      <c r="LZA187" s="2"/>
      <c r="LZB187" s="2"/>
      <c r="LZC187" s="2"/>
      <c r="LZD187" s="2"/>
      <c r="LZE187" s="2"/>
      <c r="LZF187" s="2"/>
      <c r="LZG187" s="2"/>
      <c r="LZH187" s="2"/>
      <c r="LZI187" s="2"/>
      <c r="LZJ187" s="2"/>
      <c r="LZK187" s="2"/>
      <c r="LZL187" s="2"/>
      <c r="LZM187" s="2"/>
      <c r="LZN187" s="2"/>
      <c r="LZO187" s="2"/>
      <c r="LZP187" s="2"/>
      <c r="LZQ187" s="2"/>
      <c r="LZR187" s="2"/>
      <c r="LZS187" s="2"/>
      <c r="LZT187" s="2"/>
      <c r="LZU187" s="2"/>
      <c r="LZV187" s="2"/>
      <c r="LZW187" s="2"/>
      <c r="LZX187" s="2"/>
      <c r="LZY187" s="2"/>
      <c r="LZZ187" s="2"/>
      <c r="MAA187" s="2"/>
      <c r="MAB187" s="2"/>
      <c r="MAC187" s="2"/>
      <c r="MAD187" s="2"/>
      <c r="MAE187" s="2"/>
      <c r="MAF187" s="2"/>
      <c r="MAG187" s="2"/>
      <c r="MAH187" s="2"/>
      <c r="MAI187" s="2"/>
      <c r="MAJ187" s="2"/>
      <c r="MAK187" s="2"/>
      <c r="MAL187" s="2"/>
      <c r="MAM187" s="2"/>
      <c r="MAN187" s="2"/>
      <c r="MAO187" s="2"/>
      <c r="MAP187" s="2"/>
      <c r="MAQ187" s="2"/>
      <c r="MAR187" s="2"/>
      <c r="MAS187" s="2"/>
      <c r="MAT187" s="2"/>
      <c r="MAU187" s="2"/>
      <c r="MAV187" s="2"/>
      <c r="MAW187" s="2"/>
      <c r="MAX187" s="2"/>
      <c r="MAY187" s="2"/>
      <c r="MAZ187" s="2"/>
      <c r="MBA187" s="2"/>
      <c r="MBB187" s="2"/>
      <c r="MBC187" s="2"/>
      <c r="MBD187" s="2"/>
      <c r="MBE187" s="2"/>
      <c r="MBF187" s="2"/>
      <c r="MBG187" s="2"/>
      <c r="MBH187" s="2"/>
      <c r="MBI187" s="2"/>
      <c r="MBJ187" s="2"/>
      <c r="MBK187" s="2"/>
      <c r="MBL187" s="2"/>
      <c r="MBM187" s="2"/>
      <c r="MBN187" s="2"/>
      <c r="MBO187" s="2"/>
      <c r="MBP187" s="2"/>
      <c r="MBQ187" s="2"/>
      <c r="MBR187" s="2"/>
      <c r="MBS187" s="2"/>
      <c r="MBT187" s="2"/>
      <c r="MBU187" s="2"/>
      <c r="MBV187" s="2"/>
      <c r="MBW187" s="2"/>
      <c r="MBX187" s="2"/>
      <c r="MBY187" s="2"/>
      <c r="MBZ187" s="2"/>
      <c r="MCA187" s="2"/>
      <c r="MCB187" s="2"/>
      <c r="MCC187" s="2"/>
      <c r="MCD187" s="2"/>
      <c r="MCE187" s="2"/>
      <c r="MCF187" s="2"/>
      <c r="MCG187" s="2"/>
      <c r="MCH187" s="2"/>
      <c r="MCI187" s="2"/>
      <c r="MCJ187" s="2"/>
      <c r="MCK187" s="2"/>
      <c r="MCL187" s="2"/>
      <c r="MCM187" s="2"/>
      <c r="MCN187" s="2"/>
      <c r="MCO187" s="2"/>
      <c r="MCP187" s="2"/>
      <c r="MCQ187" s="2"/>
      <c r="MCR187" s="2"/>
      <c r="MCS187" s="2"/>
      <c r="MCT187" s="2"/>
      <c r="MCU187" s="2"/>
      <c r="MCV187" s="2"/>
      <c r="MCW187" s="2"/>
      <c r="MCX187" s="2"/>
      <c r="MCY187" s="2"/>
      <c r="MCZ187" s="2"/>
      <c r="MDA187" s="2"/>
      <c r="MDB187" s="2"/>
      <c r="MDC187" s="2"/>
      <c r="MDD187" s="2"/>
      <c r="MDE187" s="2"/>
      <c r="MDF187" s="2"/>
      <c r="MDG187" s="2"/>
      <c r="MDH187" s="2"/>
      <c r="MDI187" s="2"/>
      <c r="MDJ187" s="2"/>
      <c r="MDK187" s="2"/>
      <c r="MDL187" s="2"/>
      <c r="MDM187" s="2"/>
      <c r="MDN187" s="2"/>
      <c r="MDO187" s="2"/>
      <c r="MDP187" s="2"/>
      <c r="MDQ187" s="2"/>
      <c r="MDR187" s="2"/>
      <c r="MDS187" s="2"/>
      <c r="MDT187" s="2"/>
      <c r="MDU187" s="2"/>
      <c r="MDV187" s="2"/>
      <c r="MDW187" s="2"/>
      <c r="MDX187" s="2"/>
      <c r="MDY187" s="2"/>
      <c r="MDZ187" s="2"/>
      <c r="MEA187" s="2"/>
      <c r="MEB187" s="2"/>
      <c r="MEC187" s="2"/>
      <c r="MED187" s="2"/>
      <c r="MEE187" s="2"/>
      <c r="MEF187" s="2"/>
      <c r="MEG187" s="2"/>
      <c r="MEH187" s="2"/>
      <c r="MEI187" s="2"/>
      <c r="MEJ187" s="2"/>
      <c r="MEK187" s="2"/>
      <c r="MEL187" s="2"/>
      <c r="MEM187" s="2"/>
      <c r="MEN187" s="2"/>
      <c r="MEO187" s="2"/>
      <c r="MEP187" s="2"/>
      <c r="MEQ187" s="2"/>
      <c r="MER187" s="2"/>
      <c r="MES187" s="2"/>
      <c r="MET187" s="2"/>
      <c r="MEU187" s="2"/>
      <c r="MEV187" s="2"/>
      <c r="MEW187" s="2"/>
      <c r="MEX187" s="2"/>
      <c r="MEY187" s="2"/>
      <c r="MEZ187" s="2"/>
      <c r="MFA187" s="2"/>
      <c r="MFB187" s="2"/>
      <c r="MFC187" s="2"/>
      <c r="MFD187" s="2"/>
      <c r="MFE187" s="2"/>
      <c r="MFF187" s="2"/>
      <c r="MFG187" s="2"/>
      <c r="MFH187" s="2"/>
      <c r="MFI187" s="2"/>
      <c r="MFJ187" s="2"/>
      <c r="MFK187" s="2"/>
      <c r="MFL187" s="2"/>
      <c r="MFM187" s="2"/>
      <c r="MFN187" s="2"/>
      <c r="MFO187" s="2"/>
      <c r="MFP187" s="2"/>
      <c r="MFQ187" s="2"/>
      <c r="MFR187" s="2"/>
      <c r="MFS187" s="2"/>
      <c r="MFT187" s="2"/>
      <c r="MFU187" s="2"/>
      <c r="MFV187" s="2"/>
      <c r="MFW187" s="2"/>
      <c r="MFX187" s="2"/>
      <c r="MFY187" s="2"/>
      <c r="MFZ187" s="2"/>
      <c r="MGA187" s="2"/>
      <c r="MGB187" s="2"/>
      <c r="MGC187" s="2"/>
      <c r="MGD187" s="2"/>
      <c r="MGE187" s="2"/>
      <c r="MGF187" s="2"/>
      <c r="MGG187" s="2"/>
      <c r="MGH187" s="2"/>
      <c r="MGI187" s="2"/>
      <c r="MGJ187" s="2"/>
      <c r="MGK187" s="2"/>
      <c r="MGL187" s="2"/>
      <c r="MGM187" s="2"/>
      <c r="MGN187" s="2"/>
      <c r="MGO187" s="2"/>
      <c r="MGP187" s="2"/>
      <c r="MGQ187" s="2"/>
      <c r="MGR187" s="2"/>
      <c r="MGS187" s="2"/>
      <c r="MGT187" s="2"/>
      <c r="MGU187" s="2"/>
      <c r="MGV187" s="2"/>
      <c r="MGW187" s="2"/>
      <c r="MGX187" s="2"/>
      <c r="MGY187" s="2"/>
      <c r="MGZ187" s="2"/>
      <c r="MHA187" s="2"/>
      <c r="MHB187" s="2"/>
      <c r="MHC187" s="2"/>
      <c r="MHD187" s="2"/>
      <c r="MHE187" s="2"/>
      <c r="MHF187" s="2"/>
      <c r="MHG187" s="2"/>
      <c r="MHH187" s="2"/>
      <c r="MHI187" s="2"/>
      <c r="MHJ187" s="2"/>
      <c r="MHK187" s="2"/>
      <c r="MHL187" s="2"/>
      <c r="MHM187" s="2"/>
      <c r="MHN187" s="2"/>
      <c r="MHO187" s="2"/>
      <c r="MHP187" s="2"/>
      <c r="MHQ187" s="2"/>
      <c r="MHR187" s="2"/>
      <c r="MHS187" s="2"/>
      <c r="MHT187" s="2"/>
      <c r="MHU187" s="2"/>
      <c r="MHV187" s="2"/>
      <c r="MHW187" s="2"/>
      <c r="MHX187" s="2"/>
      <c r="MHY187" s="2"/>
      <c r="MHZ187" s="2"/>
      <c r="MIA187" s="2"/>
      <c r="MIB187" s="2"/>
      <c r="MIC187" s="2"/>
      <c r="MID187" s="2"/>
      <c r="MIE187" s="2"/>
      <c r="MIF187" s="2"/>
      <c r="MIG187" s="2"/>
      <c r="MIH187" s="2"/>
      <c r="MII187" s="2"/>
      <c r="MIJ187" s="2"/>
      <c r="MIK187" s="2"/>
      <c r="MIL187" s="2"/>
      <c r="MIM187" s="2"/>
      <c r="MIN187" s="2"/>
      <c r="MIO187" s="2"/>
      <c r="MIP187" s="2"/>
      <c r="MIQ187" s="2"/>
      <c r="MIR187" s="2"/>
      <c r="MIS187" s="2"/>
      <c r="MIT187" s="2"/>
      <c r="MIU187" s="2"/>
      <c r="MIV187" s="2"/>
      <c r="MIW187" s="2"/>
      <c r="MIX187" s="2"/>
      <c r="MIY187" s="2"/>
      <c r="MIZ187" s="2"/>
      <c r="MJA187" s="2"/>
      <c r="MJB187" s="2"/>
      <c r="MJC187" s="2"/>
      <c r="MJD187" s="2"/>
      <c r="MJE187" s="2"/>
      <c r="MJF187" s="2"/>
      <c r="MJG187" s="2"/>
      <c r="MJH187" s="2"/>
      <c r="MJI187" s="2"/>
      <c r="MJJ187" s="2"/>
      <c r="MJK187" s="2"/>
      <c r="MJL187" s="2"/>
      <c r="MJM187" s="2"/>
      <c r="MJN187" s="2"/>
      <c r="MJO187" s="2"/>
      <c r="MJP187" s="2"/>
      <c r="MJQ187" s="2"/>
      <c r="MJR187" s="2"/>
      <c r="MJS187" s="2"/>
      <c r="MJT187" s="2"/>
      <c r="MJU187" s="2"/>
      <c r="MJV187" s="2"/>
      <c r="MJW187" s="2"/>
      <c r="MJX187" s="2"/>
      <c r="MJY187" s="2"/>
      <c r="MJZ187" s="2"/>
      <c r="MKA187" s="2"/>
      <c r="MKB187" s="2"/>
      <c r="MKC187" s="2"/>
      <c r="MKD187" s="2"/>
      <c r="MKE187" s="2"/>
      <c r="MKF187" s="2"/>
      <c r="MKG187" s="2"/>
      <c r="MKH187" s="2"/>
      <c r="MKI187" s="2"/>
      <c r="MKJ187" s="2"/>
      <c r="MKK187" s="2"/>
      <c r="MKL187" s="2"/>
      <c r="MKM187" s="2"/>
      <c r="MKN187" s="2"/>
      <c r="MKO187" s="2"/>
      <c r="MKP187" s="2"/>
      <c r="MKQ187" s="2"/>
      <c r="MKR187" s="2"/>
      <c r="MKS187" s="2"/>
      <c r="MKT187" s="2"/>
      <c r="MKU187" s="2"/>
      <c r="MKV187" s="2"/>
      <c r="MKW187" s="2"/>
      <c r="MKX187" s="2"/>
      <c r="MKY187" s="2"/>
      <c r="MKZ187" s="2"/>
      <c r="MLA187" s="2"/>
      <c r="MLB187" s="2"/>
      <c r="MLC187" s="2"/>
      <c r="MLD187" s="2"/>
      <c r="MLE187" s="2"/>
      <c r="MLF187" s="2"/>
      <c r="MLG187" s="2"/>
      <c r="MLH187" s="2"/>
      <c r="MLI187" s="2"/>
      <c r="MLJ187" s="2"/>
      <c r="MLK187" s="2"/>
      <c r="MLL187" s="2"/>
      <c r="MLM187" s="2"/>
      <c r="MLN187" s="2"/>
      <c r="MLO187" s="2"/>
      <c r="MLP187" s="2"/>
      <c r="MLQ187" s="2"/>
      <c r="MLR187" s="2"/>
      <c r="MLS187" s="2"/>
      <c r="MLT187" s="2"/>
      <c r="MLU187" s="2"/>
      <c r="MLV187" s="2"/>
      <c r="MLW187" s="2"/>
      <c r="MLX187" s="2"/>
      <c r="MLY187" s="2"/>
      <c r="MLZ187" s="2"/>
      <c r="MMA187" s="2"/>
      <c r="MMB187" s="2"/>
      <c r="MMC187" s="2"/>
      <c r="MMD187" s="2"/>
      <c r="MME187" s="2"/>
      <c r="MMF187" s="2"/>
      <c r="MMG187" s="2"/>
      <c r="MMH187" s="2"/>
      <c r="MMI187" s="2"/>
      <c r="MMJ187" s="2"/>
      <c r="MMK187" s="2"/>
      <c r="MML187" s="2"/>
      <c r="MMM187" s="2"/>
      <c r="MMN187" s="2"/>
      <c r="MMO187" s="2"/>
      <c r="MMP187" s="2"/>
      <c r="MMQ187" s="2"/>
      <c r="MMR187" s="2"/>
      <c r="MMS187" s="2"/>
      <c r="MMT187" s="2"/>
      <c r="MMU187" s="2"/>
      <c r="MMV187" s="2"/>
      <c r="MMW187" s="2"/>
      <c r="MMX187" s="2"/>
      <c r="MMY187" s="2"/>
      <c r="MMZ187" s="2"/>
      <c r="MNA187" s="2"/>
      <c r="MNB187" s="2"/>
      <c r="MNC187" s="2"/>
      <c r="MND187" s="2"/>
      <c r="MNE187" s="2"/>
      <c r="MNF187" s="2"/>
      <c r="MNG187" s="2"/>
      <c r="MNH187" s="2"/>
      <c r="MNI187" s="2"/>
      <c r="MNJ187" s="2"/>
      <c r="MNK187" s="2"/>
      <c r="MNL187" s="2"/>
      <c r="MNM187" s="2"/>
      <c r="MNN187" s="2"/>
      <c r="MNO187" s="2"/>
      <c r="MNP187" s="2"/>
      <c r="MNQ187" s="2"/>
      <c r="MNR187" s="2"/>
      <c r="MNS187" s="2"/>
      <c r="MNT187" s="2"/>
      <c r="MNU187" s="2"/>
      <c r="MNV187" s="2"/>
      <c r="MNW187" s="2"/>
      <c r="MNX187" s="2"/>
      <c r="MNY187" s="2"/>
      <c r="MNZ187" s="2"/>
      <c r="MOA187" s="2"/>
      <c r="MOB187" s="2"/>
      <c r="MOC187" s="2"/>
      <c r="MOD187" s="2"/>
      <c r="MOE187" s="2"/>
      <c r="MOF187" s="2"/>
      <c r="MOG187" s="2"/>
      <c r="MOH187" s="2"/>
      <c r="MOI187" s="2"/>
      <c r="MOJ187" s="2"/>
      <c r="MOK187" s="2"/>
      <c r="MOL187" s="2"/>
      <c r="MOM187" s="2"/>
      <c r="MON187" s="2"/>
      <c r="MOO187" s="2"/>
      <c r="MOP187" s="2"/>
      <c r="MOQ187" s="2"/>
      <c r="MOR187" s="2"/>
      <c r="MOS187" s="2"/>
      <c r="MOT187" s="2"/>
      <c r="MOU187" s="2"/>
      <c r="MOV187" s="2"/>
      <c r="MOW187" s="2"/>
      <c r="MOX187" s="2"/>
      <c r="MOY187" s="2"/>
      <c r="MOZ187" s="2"/>
      <c r="MPA187" s="2"/>
      <c r="MPB187" s="2"/>
      <c r="MPC187" s="2"/>
      <c r="MPD187" s="2"/>
      <c r="MPE187" s="2"/>
      <c r="MPF187" s="2"/>
      <c r="MPG187" s="2"/>
      <c r="MPH187" s="2"/>
      <c r="MPI187" s="2"/>
      <c r="MPJ187" s="2"/>
      <c r="MPK187" s="2"/>
      <c r="MPL187" s="2"/>
      <c r="MPM187" s="2"/>
      <c r="MPN187" s="2"/>
      <c r="MPO187" s="2"/>
      <c r="MPP187" s="2"/>
      <c r="MPQ187" s="2"/>
      <c r="MPR187" s="2"/>
      <c r="MPS187" s="2"/>
      <c r="MPT187" s="2"/>
      <c r="MPU187" s="2"/>
      <c r="MPV187" s="2"/>
      <c r="MPW187" s="2"/>
      <c r="MPX187" s="2"/>
      <c r="MPY187" s="2"/>
      <c r="MPZ187" s="2"/>
      <c r="MQA187" s="2"/>
      <c r="MQB187" s="2"/>
      <c r="MQC187" s="2"/>
      <c r="MQD187" s="2"/>
      <c r="MQE187" s="2"/>
      <c r="MQF187" s="2"/>
      <c r="MQG187" s="2"/>
      <c r="MQH187" s="2"/>
      <c r="MQI187" s="2"/>
      <c r="MQJ187" s="2"/>
      <c r="MQK187" s="2"/>
      <c r="MQL187" s="2"/>
      <c r="MQM187" s="2"/>
      <c r="MQN187" s="2"/>
      <c r="MQO187" s="2"/>
      <c r="MQP187" s="2"/>
      <c r="MQQ187" s="2"/>
      <c r="MQR187" s="2"/>
      <c r="MQS187" s="2"/>
      <c r="MQT187" s="2"/>
      <c r="MQU187" s="2"/>
      <c r="MQV187" s="2"/>
      <c r="MQW187" s="2"/>
      <c r="MQX187" s="2"/>
      <c r="MQY187" s="2"/>
      <c r="MQZ187" s="2"/>
      <c r="MRA187" s="2"/>
      <c r="MRB187" s="2"/>
      <c r="MRC187" s="2"/>
      <c r="MRD187" s="2"/>
      <c r="MRE187" s="2"/>
      <c r="MRF187" s="2"/>
      <c r="MRG187" s="2"/>
      <c r="MRH187" s="2"/>
      <c r="MRI187" s="2"/>
      <c r="MRJ187" s="2"/>
      <c r="MRK187" s="2"/>
      <c r="MRL187" s="2"/>
      <c r="MRM187" s="2"/>
      <c r="MRN187" s="2"/>
      <c r="MRO187" s="2"/>
      <c r="MRP187" s="2"/>
      <c r="MRQ187" s="2"/>
      <c r="MRR187" s="2"/>
      <c r="MRS187" s="2"/>
      <c r="MRT187" s="2"/>
      <c r="MRU187" s="2"/>
      <c r="MRV187" s="2"/>
      <c r="MRW187" s="2"/>
      <c r="MRX187" s="2"/>
      <c r="MRY187" s="2"/>
      <c r="MRZ187" s="2"/>
      <c r="MSA187" s="2"/>
      <c r="MSB187" s="2"/>
      <c r="MSC187" s="2"/>
      <c r="MSD187" s="2"/>
      <c r="MSE187" s="2"/>
      <c r="MSF187" s="2"/>
      <c r="MSG187" s="2"/>
      <c r="MSH187" s="2"/>
      <c r="MSI187" s="2"/>
      <c r="MSJ187" s="2"/>
      <c r="MSK187" s="2"/>
      <c r="MSL187" s="2"/>
      <c r="MSM187" s="2"/>
      <c r="MSN187" s="2"/>
      <c r="MSO187" s="2"/>
      <c r="MSP187" s="2"/>
      <c r="MSQ187" s="2"/>
      <c r="MSR187" s="2"/>
      <c r="MSS187" s="2"/>
      <c r="MST187" s="2"/>
      <c r="MSU187" s="2"/>
      <c r="MSV187" s="2"/>
      <c r="MSW187" s="2"/>
      <c r="MSX187" s="2"/>
      <c r="MSY187" s="2"/>
      <c r="MSZ187" s="2"/>
      <c r="MTA187" s="2"/>
      <c r="MTB187" s="2"/>
      <c r="MTC187" s="2"/>
      <c r="MTD187" s="2"/>
      <c r="MTE187" s="2"/>
      <c r="MTF187" s="2"/>
      <c r="MTG187" s="2"/>
      <c r="MTH187" s="2"/>
      <c r="MTI187" s="2"/>
      <c r="MTJ187" s="2"/>
      <c r="MTK187" s="2"/>
      <c r="MTL187" s="2"/>
      <c r="MTM187" s="2"/>
      <c r="MTN187" s="2"/>
      <c r="MTO187" s="2"/>
      <c r="MTP187" s="2"/>
      <c r="MTQ187" s="2"/>
      <c r="MTR187" s="2"/>
      <c r="MTS187" s="2"/>
      <c r="MTT187" s="2"/>
      <c r="MTU187" s="2"/>
      <c r="MTV187" s="2"/>
      <c r="MTW187" s="2"/>
      <c r="MTX187" s="2"/>
      <c r="MTY187" s="2"/>
      <c r="MTZ187" s="2"/>
      <c r="MUA187" s="2"/>
      <c r="MUB187" s="2"/>
      <c r="MUC187" s="2"/>
      <c r="MUD187" s="2"/>
      <c r="MUE187" s="2"/>
      <c r="MUF187" s="2"/>
      <c r="MUG187" s="2"/>
      <c r="MUH187" s="2"/>
      <c r="MUI187" s="2"/>
      <c r="MUJ187" s="2"/>
      <c r="MUK187" s="2"/>
      <c r="MUL187" s="2"/>
      <c r="MUM187" s="2"/>
      <c r="MUN187" s="2"/>
      <c r="MUO187" s="2"/>
      <c r="MUP187" s="2"/>
      <c r="MUQ187" s="2"/>
      <c r="MUR187" s="2"/>
      <c r="MUS187" s="2"/>
      <c r="MUT187" s="2"/>
      <c r="MUU187" s="2"/>
      <c r="MUV187" s="2"/>
      <c r="MUW187" s="2"/>
      <c r="MUX187" s="2"/>
      <c r="MUY187" s="2"/>
      <c r="MUZ187" s="2"/>
      <c r="MVA187" s="2"/>
      <c r="MVB187" s="2"/>
      <c r="MVC187" s="2"/>
      <c r="MVD187" s="2"/>
      <c r="MVE187" s="2"/>
      <c r="MVF187" s="2"/>
      <c r="MVG187" s="2"/>
      <c r="MVH187" s="2"/>
      <c r="MVI187" s="2"/>
      <c r="MVJ187" s="2"/>
      <c r="MVK187" s="2"/>
      <c r="MVL187" s="2"/>
      <c r="MVM187" s="2"/>
      <c r="MVN187" s="2"/>
      <c r="MVO187" s="2"/>
      <c r="MVP187" s="2"/>
      <c r="MVQ187" s="2"/>
      <c r="MVR187" s="2"/>
      <c r="MVS187" s="2"/>
      <c r="MVT187" s="2"/>
      <c r="MVU187" s="2"/>
      <c r="MVV187" s="2"/>
      <c r="MVW187" s="2"/>
      <c r="MVX187" s="2"/>
      <c r="MVY187" s="2"/>
      <c r="MVZ187" s="2"/>
      <c r="MWA187" s="2"/>
      <c r="MWB187" s="2"/>
      <c r="MWC187" s="2"/>
      <c r="MWD187" s="2"/>
      <c r="MWE187" s="2"/>
      <c r="MWF187" s="2"/>
      <c r="MWG187" s="2"/>
      <c r="MWH187" s="2"/>
      <c r="MWI187" s="2"/>
      <c r="MWJ187" s="2"/>
      <c r="MWK187" s="2"/>
      <c r="MWL187" s="2"/>
      <c r="MWM187" s="2"/>
      <c r="MWN187" s="2"/>
      <c r="MWO187" s="2"/>
      <c r="MWP187" s="2"/>
      <c r="MWQ187" s="2"/>
      <c r="MWR187" s="2"/>
      <c r="MWS187" s="2"/>
      <c r="MWT187" s="2"/>
      <c r="MWU187" s="2"/>
      <c r="MWV187" s="2"/>
      <c r="MWW187" s="2"/>
      <c r="MWX187" s="2"/>
      <c r="MWY187" s="2"/>
      <c r="MWZ187" s="2"/>
      <c r="MXA187" s="2"/>
      <c r="MXB187" s="2"/>
      <c r="MXC187" s="2"/>
      <c r="MXD187" s="2"/>
      <c r="MXE187" s="2"/>
      <c r="MXF187" s="2"/>
      <c r="MXG187" s="2"/>
      <c r="MXH187" s="2"/>
      <c r="MXI187" s="2"/>
      <c r="MXJ187" s="2"/>
      <c r="MXK187" s="2"/>
      <c r="MXL187" s="2"/>
      <c r="MXM187" s="2"/>
      <c r="MXN187" s="2"/>
      <c r="MXO187" s="2"/>
      <c r="MXP187" s="2"/>
      <c r="MXQ187" s="2"/>
      <c r="MXR187" s="2"/>
      <c r="MXS187" s="2"/>
      <c r="MXT187" s="2"/>
      <c r="MXU187" s="2"/>
      <c r="MXV187" s="2"/>
      <c r="MXW187" s="2"/>
      <c r="MXX187" s="2"/>
      <c r="MXY187" s="2"/>
      <c r="MXZ187" s="2"/>
      <c r="MYA187" s="2"/>
      <c r="MYB187" s="2"/>
      <c r="MYC187" s="2"/>
      <c r="MYD187" s="2"/>
      <c r="MYE187" s="2"/>
      <c r="MYF187" s="2"/>
      <c r="MYG187" s="2"/>
      <c r="MYH187" s="2"/>
      <c r="MYI187" s="2"/>
      <c r="MYJ187" s="2"/>
      <c r="MYK187" s="2"/>
      <c r="MYL187" s="2"/>
      <c r="MYM187" s="2"/>
      <c r="MYN187" s="2"/>
      <c r="MYO187" s="2"/>
      <c r="MYP187" s="2"/>
      <c r="MYQ187" s="2"/>
      <c r="MYR187" s="2"/>
      <c r="MYS187" s="2"/>
      <c r="MYT187" s="2"/>
      <c r="MYU187" s="2"/>
      <c r="MYV187" s="2"/>
      <c r="MYW187" s="2"/>
      <c r="MYX187" s="2"/>
      <c r="MYY187" s="2"/>
      <c r="MYZ187" s="2"/>
      <c r="MZA187" s="2"/>
      <c r="MZB187" s="2"/>
      <c r="MZC187" s="2"/>
      <c r="MZD187" s="2"/>
      <c r="MZE187" s="2"/>
      <c r="MZF187" s="2"/>
      <c r="MZG187" s="2"/>
      <c r="MZH187" s="2"/>
      <c r="MZI187" s="2"/>
      <c r="MZJ187" s="2"/>
      <c r="MZK187" s="2"/>
      <c r="MZL187" s="2"/>
      <c r="MZM187" s="2"/>
      <c r="MZN187" s="2"/>
      <c r="MZO187" s="2"/>
      <c r="MZP187" s="2"/>
      <c r="MZQ187" s="2"/>
      <c r="MZR187" s="2"/>
      <c r="MZS187" s="2"/>
      <c r="MZT187" s="2"/>
      <c r="MZU187" s="2"/>
      <c r="MZV187" s="2"/>
      <c r="MZW187" s="2"/>
      <c r="MZX187" s="2"/>
      <c r="MZY187" s="2"/>
      <c r="MZZ187" s="2"/>
      <c r="NAA187" s="2"/>
      <c r="NAB187" s="2"/>
      <c r="NAC187" s="2"/>
      <c r="NAD187" s="2"/>
      <c r="NAE187" s="2"/>
      <c r="NAF187" s="2"/>
      <c r="NAG187" s="2"/>
      <c r="NAH187" s="2"/>
      <c r="NAI187" s="2"/>
      <c r="NAJ187" s="2"/>
      <c r="NAK187" s="2"/>
      <c r="NAL187" s="2"/>
      <c r="NAM187" s="2"/>
      <c r="NAN187" s="2"/>
      <c r="NAO187" s="2"/>
      <c r="NAP187" s="2"/>
      <c r="NAQ187" s="2"/>
      <c r="NAR187" s="2"/>
      <c r="NAS187" s="2"/>
      <c r="NAT187" s="2"/>
      <c r="NAU187" s="2"/>
      <c r="NAV187" s="2"/>
      <c r="NAW187" s="2"/>
      <c r="NAX187" s="2"/>
      <c r="NAY187" s="2"/>
      <c r="NAZ187" s="2"/>
      <c r="NBA187" s="2"/>
      <c r="NBB187" s="2"/>
      <c r="NBC187" s="2"/>
      <c r="NBD187" s="2"/>
      <c r="NBE187" s="2"/>
      <c r="NBF187" s="2"/>
      <c r="NBG187" s="2"/>
      <c r="NBH187" s="2"/>
      <c r="NBI187" s="2"/>
      <c r="NBJ187" s="2"/>
      <c r="NBK187" s="2"/>
      <c r="NBL187" s="2"/>
      <c r="NBM187" s="2"/>
      <c r="NBN187" s="2"/>
      <c r="NBO187" s="2"/>
      <c r="NBP187" s="2"/>
      <c r="NBQ187" s="2"/>
      <c r="NBR187" s="2"/>
      <c r="NBS187" s="2"/>
      <c r="NBT187" s="2"/>
      <c r="NBU187" s="2"/>
      <c r="NBV187" s="2"/>
      <c r="NBW187" s="2"/>
      <c r="NBX187" s="2"/>
      <c r="NBY187" s="2"/>
      <c r="NBZ187" s="2"/>
      <c r="NCA187" s="2"/>
      <c r="NCB187" s="2"/>
      <c r="NCC187" s="2"/>
      <c r="NCD187" s="2"/>
      <c r="NCE187" s="2"/>
      <c r="NCF187" s="2"/>
      <c r="NCG187" s="2"/>
      <c r="NCH187" s="2"/>
      <c r="NCI187" s="2"/>
      <c r="NCJ187" s="2"/>
      <c r="NCK187" s="2"/>
      <c r="NCL187" s="2"/>
      <c r="NCM187" s="2"/>
      <c r="NCN187" s="2"/>
      <c r="NCO187" s="2"/>
      <c r="NCP187" s="2"/>
      <c r="NCQ187" s="2"/>
      <c r="NCR187" s="2"/>
      <c r="NCS187" s="2"/>
      <c r="NCT187" s="2"/>
      <c r="NCU187" s="2"/>
      <c r="NCV187" s="2"/>
      <c r="NCW187" s="2"/>
      <c r="NCX187" s="2"/>
      <c r="NCY187" s="2"/>
      <c r="NCZ187" s="2"/>
      <c r="NDA187" s="2"/>
      <c r="NDB187" s="2"/>
      <c r="NDC187" s="2"/>
      <c r="NDD187" s="2"/>
      <c r="NDE187" s="2"/>
      <c r="NDF187" s="2"/>
      <c r="NDG187" s="2"/>
      <c r="NDH187" s="2"/>
      <c r="NDI187" s="2"/>
      <c r="NDJ187" s="2"/>
      <c r="NDK187" s="2"/>
      <c r="NDL187" s="2"/>
      <c r="NDM187" s="2"/>
      <c r="NDN187" s="2"/>
      <c r="NDO187" s="2"/>
      <c r="NDP187" s="2"/>
      <c r="NDQ187" s="2"/>
      <c r="NDR187" s="2"/>
      <c r="NDS187" s="2"/>
      <c r="NDT187" s="2"/>
      <c r="NDU187" s="2"/>
      <c r="NDV187" s="2"/>
      <c r="NDW187" s="2"/>
      <c r="NDX187" s="2"/>
      <c r="NDY187" s="2"/>
      <c r="NDZ187" s="2"/>
      <c r="NEA187" s="2"/>
      <c r="NEB187" s="2"/>
      <c r="NEC187" s="2"/>
      <c r="NED187" s="2"/>
      <c r="NEE187" s="2"/>
      <c r="NEF187" s="2"/>
      <c r="NEG187" s="2"/>
      <c r="NEH187" s="2"/>
      <c r="NEI187" s="2"/>
      <c r="NEJ187" s="2"/>
      <c r="NEK187" s="2"/>
      <c r="NEL187" s="2"/>
      <c r="NEM187" s="2"/>
      <c r="NEN187" s="2"/>
      <c r="NEO187" s="2"/>
      <c r="NEP187" s="2"/>
      <c r="NEQ187" s="2"/>
      <c r="NER187" s="2"/>
      <c r="NES187" s="2"/>
      <c r="NET187" s="2"/>
      <c r="NEU187" s="2"/>
      <c r="NEV187" s="2"/>
      <c r="NEW187" s="2"/>
      <c r="NEX187" s="2"/>
      <c r="NEY187" s="2"/>
      <c r="NEZ187" s="2"/>
      <c r="NFA187" s="2"/>
      <c r="NFB187" s="2"/>
      <c r="NFC187" s="2"/>
      <c r="NFD187" s="2"/>
      <c r="NFE187" s="2"/>
      <c r="NFF187" s="2"/>
      <c r="NFG187" s="2"/>
      <c r="NFH187" s="2"/>
      <c r="NFI187" s="2"/>
      <c r="NFJ187" s="2"/>
      <c r="NFK187" s="2"/>
      <c r="NFL187" s="2"/>
      <c r="NFM187" s="2"/>
      <c r="NFN187" s="2"/>
      <c r="NFO187" s="2"/>
      <c r="NFP187" s="2"/>
      <c r="NFQ187" s="2"/>
      <c r="NFR187" s="2"/>
      <c r="NFS187" s="2"/>
      <c r="NFT187" s="2"/>
      <c r="NFU187" s="2"/>
      <c r="NFV187" s="2"/>
      <c r="NFW187" s="2"/>
      <c r="NFX187" s="2"/>
      <c r="NFY187" s="2"/>
      <c r="NFZ187" s="2"/>
      <c r="NGA187" s="2"/>
      <c r="NGB187" s="2"/>
      <c r="NGC187" s="2"/>
      <c r="NGD187" s="2"/>
      <c r="NGE187" s="2"/>
      <c r="NGF187" s="2"/>
      <c r="NGG187" s="2"/>
      <c r="NGH187" s="2"/>
      <c r="NGI187" s="2"/>
      <c r="NGJ187" s="2"/>
      <c r="NGK187" s="2"/>
      <c r="NGL187" s="2"/>
      <c r="NGM187" s="2"/>
      <c r="NGN187" s="2"/>
      <c r="NGO187" s="2"/>
      <c r="NGP187" s="2"/>
      <c r="NGQ187" s="2"/>
      <c r="NGR187" s="2"/>
      <c r="NGS187" s="2"/>
      <c r="NGT187" s="2"/>
      <c r="NGU187" s="2"/>
      <c r="NGV187" s="2"/>
      <c r="NGW187" s="2"/>
      <c r="NGX187" s="2"/>
      <c r="NGY187" s="2"/>
      <c r="NGZ187" s="2"/>
      <c r="NHA187" s="2"/>
      <c r="NHB187" s="2"/>
      <c r="NHC187" s="2"/>
      <c r="NHD187" s="2"/>
      <c r="NHE187" s="2"/>
      <c r="NHF187" s="2"/>
      <c r="NHG187" s="2"/>
      <c r="NHH187" s="2"/>
      <c r="NHI187" s="2"/>
      <c r="NHJ187" s="2"/>
      <c r="NHK187" s="2"/>
      <c r="NHL187" s="2"/>
      <c r="NHM187" s="2"/>
      <c r="NHN187" s="2"/>
      <c r="NHO187" s="2"/>
      <c r="NHP187" s="2"/>
      <c r="NHQ187" s="2"/>
      <c r="NHR187" s="2"/>
      <c r="NHS187" s="2"/>
      <c r="NHT187" s="2"/>
      <c r="NHU187" s="2"/>
      <c r="NHV187" s="2"/>
      <c r="NHW187" s="2"/>
      <c r="NHX187" s="2"/>
      <c r="NHY187" s="2"/>
      <c r="NHZ187" s="2"/>
      <c r="NIA187" s="2"/>
      <c r="NIB187" s="2"/>
      <c r="NIC187" s="2"/>
      <c r="NID187" s="2"/>
      <c r="NIE187" s="2"/>
      <c r="NIF187" s="2"/>
      <c r="NIG187" s="2"/>
      <c r="NIH187" s="2"/>
      <c r="NII187" s="2"/>
      <c r="NIJ187" s="2"/>
      <c r="NIK187" s="2"/>
      <c r="NIL187" s="2"/>
      <c r="NIM187" s="2"/>
      <c r="NIN187" s="2"/>
      <c r="NIO187" s="2"/>
      <c r="NIP187" s="2"/>
      <c r="NIQ187" s="2"/>
      <c r="NIR187" s="2"/>
      <c r="NIS187" s="2"/>
      <c r="NIT187" s="2"/>
      <c r="NIU187" s="2"/>
      <c r="NIV187" s="2"/>
      <c r="NIW187" s="2"/>
      <c r="NIX187" s="2"/>
      <c r="NIY187" s="2"/>
      <c r="NIZ187" s="2"/>
      <c r="NJA187" s="2"/>
      <c r="NJB187" s="2"/>
      <c r="NJC187" s="2"/>
      <c r="NJD187" s="2"/>
      <c r="NJE187" s="2"/>
      <c r="NJF187" s="2"/>
      <c r="NJG187" s="2"/>
      <c r="NJH187" s="2"/>
      <c r="NJI187" s="2"/>
      <c r="NJJ187" s="2"/>
      <c r="NJK187" s="2"/>
      <c r="NJL187" s="2"/>
      <c r="NJM187" s="2"/>
      <c r="NJN187" s="2"/>
      <c r="NJO187" s="2"/>
      <c r="NJP187" s="2"/>
      <c r="NJQ187" s="2"/>
      <c r="NJR187" s="2"/>
      <c r="NJS187" s="2"/>
      <c r="NJT187" s="2"/>
      <c r="NJU187" s="2"/>
      <c r="NJV187" s="2"/>
      <c r="NJW187" s="2"/>
      <c r="NJX187" s="2"/>
      <c r="NJY187" s="2"/>
      <c r="NJZ187" s="2"/>
      <c r="NKA187" s="2"/>
      <c r="NKB187" s="2"/>
      <c r="NKC187" s="2"/>
      <c r="NKD187" s="2"/>
      <c r="NKE187" s="2"/>
      <c r="NKF187" s="2"/>
      <c r="NKG187" s="2"/>
      <c r="NKH187" s="2"/>
      <c r="NKI187" s="2"/>
      <c r="NKJ187" s="2"/>
      <c r="NKK187" s="2"/>
      <c r="NKL187" s="2"/>
      <c r="NKM187" s="2"/>
      <c r="NKN187" s="2"/>
      <c r="NKO187" s="2"/>
      <c r="NKP187" s="2"/>
      <c r="NKQ187" s="2"/>
      <c r="NKR187" s="2"/>
      <c r="NKS187" s="2"/>
      <c r="NKT187" s="2"/>
      <c r="NKU187" s="2"/>
      <c r="NKV187" s="2"/>
      <c r="NKW187" s="2"/>
      <c r="NKX187" s="2"/>
      <c r="NKY187" s="2"/>
      <c r="NKZ187" s="2"/>
      <c r="NLA187" s="2"/>
      <c r="NLB187" s="2"/>
      <c r="NLC187" s="2"/>
      <c r="NLD187" s="2"/>
      <c r="NLE187" s="2"/>
      <c r="NLF187" s="2"/>
      <c r="NLG187" s="2"/>
      <c r="NLH187" s="2"/>
      <c r="NLI187" s="2"/>
      <c r="NLJ187" s="2"/>
      <c r="NLK187" s="2"/>
      <c r="NLL187" s="2"/>
      <c r="NLM187" s="2"/>
      <c r="NLN187" s="2"/>
      <c r="NLO187" s="2"/>
      <c r="NLP187" s="2"/>
      <c r="NLQ187" s="2"/>
      <c r="NLR187" s="2"/>
      <c r="NLS187" s="2"/>
      <c r="NLT187" s="2"/>
      <c r="NLU187" s="2"/>
      <c r="NLV187" s="2"/>
      <c r="NLW187" s="2"/>
      <c r="NLX187" s="2"/>
      <c r="NLY187" s="2"/>
      <c r="NLZ187" s="2"/>
      <c r="NMA187" s="2"/>
      <c r="NMB187" s="2"/>
      <c r="NMC187" s="2"/>
      <c r="NMD187" s="2"/>
      <c r="NME187" s="2"/>
      <c r="NMF187" s="2"/>
      <c r="NMG187" s="2"/>
      <c r="NMH187" s="2"/>
      <c r="NMI187" s="2"/>
      <c r="NMJ187" s="2"/>
      <c r="NMK187" s="2"/>
      <c r="NML187" s="2"/>
      <c r="NMM187" s="2"/>
      <c r="NMN187" s="2"/>
      <c r="NMO187" s="2"/>
      <c r="NMP187" s="2"/>
      <c r="NMQ187" s="2"/>
      <c r="NMR187" s="2"/>
      <c r="NMS187" s="2"/>
      <c r="NMT187" s="2"/>
      <c r="NMU187" s="2"/>
      <c r="NMV187" s="2"/>
      <c r="NMW187" s="2"/>
      <c r="NMX187" s="2"/>
      <c r="NMY187" s="2"/>
      <c r="NMZ187" s="2"/>
      <c r="NNA187" s="2"/>
      <c r="NNB187" s="2"/>
      <c r="NNC187" s="2"/>
      <c r="NND187" s="2"/>
      <c r="NNE187" s="2"/>
      <c r="NNF187" s="2"/>
      <c r="NNG187" s="2"/>
      <c r="NNH187" s="2"/>
      <c r="NNI187" s="2"/>
      <c r="NNJ187" s="2"/>
      <c r="NNK187" s="2"/>
      <c r="NNL187" s="2"/>
      <c r="NNM187" s="2"/>
      <c r="NNN187" s="2"/>
      <c r="NNO187" s="2"/>
      <c r="NNP187" s="2"/>
      <c r="NNQ187" s="2"/>
      <c r="NNR187" s="2"/>
      <c r="NNS187" s="2"/>
      <c r="NNT187" s="2"/>
      <c r="NNU187" s="2"/>
      <c r="NNV187" s="2"/>
      <c r="NNW187" s="2"/>
      <c r="NNX187" s="2"/>
      <c r="NNY187" s="2"/>
      <c r="NNZ187" s="2"/>
      <c r="NOA187" s="2"/>
      <c r="NOB187" s="2"/>
      <c r="NOC187" s="2"/>
      <c r="NOD187" s="2"/>
      <c r="NOE187" s="2"/>
      <c r="NOF187" s="2"/>
      <c r="NOG187" s="2"/>
      <c r="NOH187" s="2"/>
      <c r="NOI187" s="2"/>
      <c r="NOJ187" s="2"/>
      <c r="NOK187" s="2"/>
      <c r="NOL187" s="2"/>
      <c r="NOM187" s="2"/>
      <c r="NON187" s="2"/>
      <c r="NOO187" s="2"/>
      <c r="NOP187" s="2"/>
      <c r="NOQ187" s="2"/>
      <c r="NOR187" s="2"/>
      <c r="NOS187" s="2"/>
      <c r="NOT187" s="2"/>
      <c r="NOU187" s="2"/>
      <c r="NOV187" s="2"/>
      <c r="NOW187" s="2"/>
      <c r="NOX187" s="2"/>
      <c r="NOY187" s="2"/>
      <c r="NOZ187" s="2"/>
      <c r="NPA187" s="2"/>
      <c r="NPB187" s="2"/>
      <c r="NPC187" s="2"/>
      <c r="NPD187" s="2"/>
      <c r="NPE187" s="2"/>
      <c r="NPF187" s="2"/>
      <c r="NPG187" s="2"/>
      <c r="NPH187" s="2"/>
      <c r="NPI187" s="2"/>
      <c r="NPJ187" s="2"/>
      <c r="NPK187" s="2"/>
      <c r="NPL187" s="2"/>
      <c r="NPM187" s="2"/>
      <c r="NPN187" s="2"/>
      <c r="NPO187" s="2"/>
      <c r="NPP187" s="2"/>
      <c r="NPQ187" s="2"/>
      <c r="NPR187" s="2"/>
      <c r="NPS187" s="2"/>
      <c r="NPT187" s="2"/>
      <c r="NPU187" s="2"/>
      <c r="NPV187" s="2"/>
      <c r="NPW187" s="2"/>
      <c r="NPX187" s="2"/>
      <c r="NPY187" s="2"/>
      <c r="NPZ187" s="2"/>
      <c r="NQA187" s="2"/>
      <c r="NQB187" s="2"/>
      <c r="NQC187" s="2"/>
      <c r="NQD187" s="2"/>
      <c r="NQE187" s="2"/>
      <c r="NQF187" s="2"/>
      <c r="NQG187" s="2"/>
      <c r="NQH187" s="2"/>
      <c r="NQI187" s="2"/>
      <c r="NQJ187" s="2"/>
      <c r="NQK187" s="2"/>
      <c r="NQL187" s="2"/>
      <c r="NQM187" s="2"/>
      <c r="NQN187" s="2"/>
      <c r="NQO187" s="2"/>
      <c r="NQP187" s="2"/>
      <c r="NQQ187" s="2"/>
      <c r="NQR187" s="2"/>
      <c r="NQS187" s="2"/>
      <c r="NQT187" s="2"/>
      <c r="NQU187" s="2"/>
      <c r="NQV187" s="2"/>
      <c r="NQW187" s="2"/>
      <c r="NQX187" s="2"/>
      <c r="NQY187" s="2"/>
      <c r="NQZ187" s="2"/>
      <c r="NRA187" s="2"/>
      <c r="NRB187" s="2"/>
      <c r="NRC187" s="2"/>
      <c r="NRD187" s="2"/>
      <c r="NRE187" s="2"/>
      <c r="NRF187" s="2"/>
      <c r="NRG187" s="2"/>
      <c r="NRH187" s="2"/>
      <c r="NRI187" s="2"/>
      <c r="NRJ187" s="2"/>
      <c r="NRK187" s="2"/>
      <c r="NRL187" s="2"/>
      <c r="NRM187" s="2"/>
      <c r="NRN187" s="2"/>
      <c r="NRO187" s="2"/>
      <c r="NRP187" s="2"/>
      <c r="NRQ187" s="2"/>
      <c r="NRR187" s="2"/>
      <c r="NRS187" s="2"/>
      <c r="NRT187" s="2"/>
      <c r="NRU187" s="2"/>
      <c r="NRV187" s="2"/>
      <c r="NRW187" s="2"/>
      <c r="NRX187" s="2"/>
      <c r="NRY187" s="2"/>
      <c r="NRZ187" s="2"/>
      <c r="NSA187" s="2"/>
      <c r="NSB187" s="2"/>
      <c r="NSC187" s="2"/>
      <c r="NSD187" s="2"/>
      <c r="NSE187" s="2"/>
      <c r="NSF187" s="2"/>
      <c r="NSG187" s="2"/>
      <c r="NSH187" s="2"/>
      <c r="NSI187" s="2"/>
      <c r="NSJ187" s="2"/>
      <c r="NSK187" s="2"/>
      <c r="NSL187" s="2"/>
      <c r="NSM187" s="2"/>
      <c r="NSN187" s="2"/>
      <c r="NSO187" s="2"/>
      <c r="NSP187" s="2"/>
      <c r="NSQ187" s="2"/>
      <c r="NSR187" s="2"/>
      <c r="NSS187" s="2"/>
      <c r="NST187" s="2"/>
      <c r="NSU187" s="2"/>
      <c r="NSV187" s="2"/>
      <c r="NSW187" s="2"/>
      <c r="NSX187" s="2"/>
      <c r="NSY187" s="2"/>
      <c r="NSZ187" s="2"/>
      <c r="NTA187" s="2"/>
      <c r="NTB187" s="2"/>
      <c r="NTC187" s="2"/>
      <c r="NTD187" s="2"/>
      <c r="NTE187" s="2"/>
      <c r="NTF187" s="2"/>
      <c r="NTG187" s="2"/>
      <c r="NTH187" s="2"/>
      <c r="NTI187" s="2"/>
      <c r="NTJ187" s="2"/>
      <c r="NTK187" s="2"/>
      <c r="NTL187" s="2"/>
      <c r="NTM187" s="2"/>
      <c r="NTN187" s="2"/>
      <c r="NTO187" s="2"/>
      <c r="NTP187" s="2"/>
      <c r="NTQ187" s="2"/>
      <c r="NTR187" s="2"/>
      <c r="NTS187" s="2"/>
      <c r="NTT187" s="2"/>
      <c r="NTU187" s="2"/>
      <c r="NTV187" s="2"/>
      <c r="NTW187" s="2"/>
      <c r="NTX187" s="2"/>
      <c r="NTY187" s="2"/>
      <c r="NTZ187" s="2"/>
      <c r="NUA187" s="2"/>
      <c r="NUB187" s="2"/>
      <c r="NUC187" s="2"/>
      <c r="NUD187" s="2"/>
      <c r="NUE187" s="2"/>
      <c r="NUF187" s="2"/>
      <c r="NUG187" s="2"/>
      <c r="NUH187" s="2"/>
      <c r="NUI187" s="2"/>
      <c r="NUJ187" s="2"/>
      <c r="NUK187" s="2"/>
      <c r="NUL187" s="2"/>
      <c r="NUM187" s="2"/>
      <c r="NUN187" s="2"/>
      <c r="NUO187" s="2"/>
      <c r="NUP187" s="2"/>
      <c r="NUQ187" s="2"/>
      <c r="NUR187" s="2"/>
      <c r="NUS187" s="2"/>
      <c r="NUT187" s="2"/>
      <c r="NUU187" s="2"/>
      <c r="NUV187" s="2"/>
      <c r="NUW187" s="2"/>
      <c r="NUX187" s="2"/>
      <c r="NUY187" s="2"/>
      <c r="NUZ187" s="2"/>
      <c r="NVA187" s="2"/>
      <c r="NVB187" s="2"/>
      <c r="NVC187" s="2"/>
      <c r="NVD187" s="2"/>
      <c r="NVE187" s="2"/>
      <c r="NVF187" s="2"/>
      <c r="NVG187" s="2"/>
      <c r="NVH187" s="2"/>
      <c r="NVI187" s="2"/>
      <c r="NVJ187" s="2"/>
      <c r="NVK187" s="2"/>
      <c r="NVL187" s="2"/>
      <c r="NVM187" s="2"/>
      <c r="NVN187" s="2"/>
      <c r="NVO187" s="2"/>
      <c r="NVP187" s="2"/>
      <c r="NVQ187" s="2"/>
      <c r="NVR187" s="2"/>
      <c r="NVS187" s="2"/>
      <c r="NVT187" s="2"/>
      <c r="NVU187" s="2"/>
      <c r="NVV187" s="2"/>
      <c r="NVW187" s="2"/>
      <c r="NVX187" s="2"/>
      <c r="NVY187" s="2"/>
      <c r="NVZ187" s="2"/>
      <c r="NWA187" s="2"/>
      <c r="NWB187" s="2"/>
      <c r="NWC187" s="2"/>
      <c r="NWD187" s="2"/>
      <c r="NWE187" s="2"/>
      <c r="NWF187" s="2"/>
      <c r="NWG187" s="2"/>
      <c r="NWH187" s="2"/>
      <c r="NWI187" s="2"/>
      <c r="NWJ187" s="2"/>
      <c r="NWK187" s="2"/>
      <c r="NWL187" s="2"/>
      <c r="NWM187" s="2"/>
      <c r="NWN187" s="2"/>
      <c r="NWO187" s="2"/>
      <c r="NWP187" s="2"/>
      <c r="NWQ187" s="2"/>
      <c r="NWR187" s="2"/>
      <c r="NWS187" s="2"/>
      <c r="NWT187" s="2"/>
      <c r="NWU187" s="2"/>
      <c r="NWV187" s="2"/>
      <c r="NWW187" s="2"/>
      <c r="NWX187" s="2"/>
      <c r="NWY187" s="2"/>
      <c r="NWZ187" s="2"/>
      <c r="NXA187" s="2"/>
      <c r="NXB187" s="2"/>
      <c r="NXC187" s="2"/>
      <c r="NXD187" s="2"/>
      <c r="NXE187" s="2"/>
      <c r="NXF187" s="2"/>
      <c r="NXG187" s="2"/>
      <c r="NXH187" s="2"/>
      <c r="NXI187" s="2"/>
      <c r="NXJ187" s="2"/>
      <c r="NXK187" s="2"/>
      <c r="NXL187" s="2"/>
      <c r="NXM187" s="2"/>
      <c r="NXN187" s="2"/>
      <c r="NXO187" s="2"/>
      <c r="NXP187" s="2"/>
      <c r="NXQ187" s="2"/>
      <c r="NXR187" s="2"/>
      <c r="NXS187" s="2"/>
      <c r="NXT187" s="2"/>
      <c r="NXU187" s="2"/>
      <c r="NXV187" s="2"/>
      <c r="NXW187" s="2"/>
      <c r="NXX187" s="2"/>
      <c r="NXY187" s="2"/>
      <c r="NXZ187" s="2"/>
      <c r="NYA187" s="2"/>
      <c r="NYB187" s="2"/>
      <c r="NYC187" s="2"/>
      <c r="NYD187" s="2"/>
      <c r="NYE187" s="2"/>
      <c r="NYF187" s="2"/>
      <c r="NYG187" s="2"/>
      <c r="NYH187" s="2"/>
      <c r="NYI187" s="2"/>
      <c r="NYJ187" s="2"/>
      <c r="NYK187" s="2"/>
      <c r="NYL187" s="2"/>
      <c r="NYM187" s="2"/>
      <c r="NYN187" s="2"/>
      <c r="NYO187" s="2"/>
      <c r="NYP187" s="2"/>
      <c r="NYQ187" s="2"/>
      <c r="NYR187" s="2"/>
      <c r="NYS187" s="2"/>
      <c r="NYT187" s="2"/>
      <c r="NYU187" s="2"/>
      <c r="NYV187" s="2"/>
      <c r="NYW187" s="2"/>
      <c r="NYX187" s="2"/>
      <c r="NYY187" s="2"/>
      <c r="NYZ187" s="2"/>
      <c r="NZA187" s="2"/>
      <c r="NZB187" s="2"/>
      <c r="NZC187" s="2"/>
      <c r="NZD187" s="2"/>
      <c r="NZE187" s="2"/>
      <c r="NZF187" s="2"/>
      <c r="NZG187" s="2"/>
      <c r="NZH187" s="2"/>
      <c r="NZI187" s="2"/>
      <c r="NZJ187" s="2"/>
      <c r="NZK187" s="2"/>
      <c r="NZL187" s="2"/>
      <c r="NZM187" s="2"/>
      <c r="NZN187" s="2"/>
      <c r="NZO187" s="2"/>
      <c r="NZP187" s="2"/>
      <c r="NZQ187" s="2"/>
      <c r="NZR187" s="2"/>
      <c r="NZS187" s="2"/>
      <c r="NZT187" s="2"/>
      <c r="NZU187" s="2"/>
      <c r="NZV187" s="2"/>
      <c r="NZW187" s="2"/>
      <c r="NZX187" s="2"/>
      <c r="NZY187" s="2"/>
      <c r="NZZ187" s="2"/>
      <c r="OAA187" s="2"/>
      <c r="OAB187" s="2"/>
      <c r="OAC187" s="2"/>
      <c r="OAD187" s="2"/>
      <c r="OAE187" s="2"/>
      <c r="OAF187" s="2"/>
      <c r="OAG187" s="2"/>
      <c r="OAH187" s="2"/>
      <c r="OAI187" s="2"/>
      <c r="OAJ187" s="2"/>
      <c r="OAK187" s="2"/>
      <c r="OAL187" s="2"/>
      <c r="OAM187" s="2"/>
      <c r="OAN187" s="2"/>
      <c r="OAO187" s="2"/>
      <c r="OAP187" s="2"/>
      <c r="OAQ187" s="2"/>
      <c r="OAR187" s="2"/>
      <c r="OAS187" s="2"/>
      <c r="OAT187" s="2"/>
      <c r="OAU187" s="2"/>
      <c r="OAV187" s="2"/>
      <c r="OAW187" s="2"/>
      <c r="OAX187" s="2"/>
      <c r="OAY187" s="2"/>
      <c r="OAZ187" s="2"/>
      <c r="OBA187" s="2"/>
      <c r="OBB187" s="2"/>
      <c r="OBC187" s="2"/>
      <c r="OBD187" s="2"/>
      <c r="OBE187" s="2"/>
      <c r="OBF187" s="2"/>
      <c r="OBG187" s="2"/>
      <c r="OBH187" s="2"/>
      <c r="OBI187" s="2"/>
      <c r="OBJ187" s="2"/>
      <c r="OBK187" s="2"/>
      <c r="OBL187" s="2"/>
      <c r="OBM187" s="2"/>
      <c r="OBN187" s="2"/>
      <c r="OBO187" s="2"/>
      <c r="OBP187" s="2"/>
      <c r="OBQ187" s="2"/>
      <c r="OBR187" s="2"/>
      <c r="OBS187" s="2"/>
      <c r="OBT187" s="2"/>
      <c r="OBU187" s="2"/>
      <c r="OBV187" s="2"/>
      <c r="OBW187" s="2"/>
      <c r="OBX187" s="2"/>
      <c r="OBY187" s="2"/>
      <c r="OBZ187" s="2"/>
      <c r="OCA187" s="2"/>
      <c r="OCB187" s="2"/>
      <c r="OCC187" s="2"/>
      <c r="OCD187" s="2"/>
      <c r="OCE187" s="2"/>
      <c r="OCF187" s="2"/>
      <c r="OCG187" s="2"/>
      <c r="OCH187" s="2"/>
      <c r="OCI187" s="2"/>
      <c r="OCJ187" s="2"/>
      <c r="OCK187" s="2"/>
      <c r="OCL187" s="2"/>
      <c r="OCM187" s="2"/>
      <c r="OCN187" s="2"/>
      <c r="OCO187" s="2"/>
      <c r="OCP187" s="2"/>
      <c r="OCQ187" s="2"/>
      <c r="OCR187" s="2"/>
      <c r="OCS187" s="2"/>
      <c r="OCT187" s="2"/>
      <c r="OCU187" s="2"/>
      <c r="OCV187" s="2"/>
      <c r="OCW187" s="2"/>
      <c r="OCX187" s="2"/>
      <c r="OCY187" s="2"/>
      <c r="OCZ187" s="2"/>
      <c r="ODA187" s="2"/>
      <c r="ODB187" s="2"/>
      <c r="ODC187" s="2"/>
      <c r="ODD187" s="2"/>
      <c r="ODE187" s="2"/>
      <c r="ODF187" s="2"/>
      <c r="ODG187" s="2"/>
      <c r="ODH187" s="2"/>
      <c r="ODI187" s="2"/>
      <c r="ODJ187" s="2"/>
      <c r="ODK187" s="2"/>
      <c r="ODL187" s="2"/>
      <c r="ODM187" s="2"/>
      <c r="ODN187" s="2"/>
      <c r="ODO187" s="2"/>
      <c r="ODP187" s="2"/>
      <c r="ODQ187" s="2"/>
      <c r="ODR187" s="2"/>
      <c r="ODS187" s="2"/>
      <c r="ODT187" s="2"/>
      <c r="ODU187" s="2"/>
      <c r="ODV187" s="2"/>
      <c r="ODW187" s="2"/>
      <c r="ODX187" s="2"/>
      <c r="ODY187" s="2"/>
      <c r="ODZ187" s="2"/>
      <c r="OEA187" s="2"/>
      <c r="OEB187" s="2"/>
      <c r="OEC187" s="2"/>
      <c r="OED187" s="2"/>
      <c r="OEE187" s="2"/>
      <c r="OEF187" s="2"/>
      <c r="OEG187" s="2"/>
      <c r="OEH187" s="2"/>
      <c r="OEI187" s="2"/>
      <c r="OEJ187" s="2"/>
      <c r="OEK187" s="2"/>
      <c r="OEL187" s="2"/>
      <c r="OEM187" s="2"/>
      <c r="OEN187" s="2"/>
      <c r="OEO187" s="2"/>
      <c r="OEP187" s="2"/>
      <c r="OEQ187" s="2"/>
      <c r="OER187" s="2"/>
      <c r="OES187" s="2"/>
      <c r="OET187" s="2"/>
      <c r="OEU187" s="2"/>
      <c r="OEV187" s="2"/>
      <c r="OEW187" s="2"/>
      <c r="OEX187" s="2"/>
      <c r="OEY187" s="2"/>
      <c r="OEZ187" s="2"/>
      <c r="OFA187" s="2"/>
      <c r="OFB187" s="2"/>
      <c r="OFC187" s="2"/>
      <c r="OFD187" s="2"/>
      <c r="OFE187" s="2"/>
      <c r="OFF187" s="2"/>
      <c r="OFG187" s="2"/>
      <c r="OFH187" s="2"/>
      <c r="OFI187" s="2"/>
      <c r="OFJ187" s="2"/>
      <c r="OFK187" s="2"/>
      <c r="OFL187" s="2"/>
      <c r="OFM187" s="2"/>
      <c r="OFN187" s="2"/>
      <c r="OFO187" s="2"/>
      <c r="OFP187" s="2"/>
      <c r="OFQ187" s="2"/>
      <c r="OFR187" s="2"/>
      <c r="OFS187" s="2"/>
      <c r="OFT187" s="2"/>
      <c r="OFU187" s="2"/>
      <c r="OFV187" s="2"/>
      <c r="OFW187" s="2"/>
      <c r="OFX187" s="2"/>
      <c r="OFY187" s="2"/>
      <c r="OFZ187" s="2"/>
      <c r="OGA187" s="2"/>
      <c r="OGB187" s="2"/>
      <c r="OGC187" s="2"/>
      <c r="OGD187" s="2"/>
      <c r="OGE187" s="2"/>
      <c r="OGF187" s="2"/>
      <c r="OGG187" s="2"/>
      <c r="OGH187" s="2"/>
      <c r="OGI187" s="2"/>
      <c r="OGJ187" s="2"/>
      <c r="OGK187" s="2"/>
      <c r="OGL187" s="2"/>
      <c r="OGM187" s="2"/>
      <c r="OGN187" s="2"/>
      <c r="OGO187" s="2"/>
      <c r="OGP187" s="2"/>
      <c r="OGQ187" s="2"/>
      <c r="OGR187" s="2"/>
      <c r="OGS187" s="2"/>
      <c r="OGT187" s="2"/>
      <c r="OGU187" s="2"/>
      <c r="OGV187" s="2"/>
      <c r="OGW187" s="2"/>
      <c r="OGX187" s="2"/>
      <c r="OGY187" s="2"/>
      <c r="OGZ187" s="2"/>
      <c r="OHA187" s="2"/>
      <c r="OHB187" s="2"/>
      <c r="OHC187" s="2"/>
      <c r="OHD187" s="2"/>
      <c r="OHE187" s="2"/>
      <c r="OHF187" s="2"/>
      <c r="OHG187" s="2"/>
      <c r="OHH187" s="2"/>
      <c r="OHI187" s="2"/>
      <c r="OHJ187" s="2"/>
      <c r="OHK187" s="2"/>
      <c r="OHL187" s="2"/>
      <c r="OHM187" s="2"/>
      <c r="OHN187" s="2"/>
      <c r="OHO187" s="2"/>
      <c r="OHP187" s="2"/>
      <c r="OHQ187" s="2"/>
      <c r="OHR187" s="2"/>
      <c r="OHS187" s="2"/>
      <c r="OHT187" s="2"/>
      <c r="OHU187" s="2"/>
      <c r="OHV187" s="2"/>
      <c r="OHW187" s="2"/>
      <c r="OHX187" s="2"/>
      <c r="OHY187" s="2"/>
      <c r="OHZ187" s="2"/>
      <c r="OIA187" s="2"/>
      <c r="OIB187" s="2"/>
      <c r="OIC187" s="2"/>
      <c r="OID187" s="2"/>
      <c r="OIE187" s="2"/>
      <c r="OIF187" s="2"/>
      <c r="OIG187" s="2"/>
      <c r="OIH187" s="2"/>
      <c r="OII187" s="2"/>
      <c r="OIJ187" s="2"/>
      <c r="OIK187" s="2"/>
      <c r="OIL187" s="2"/>
      <c r="OIM187" s="2"/>
      <c r="OIN187" s="2"/>
      <c r="OIO187" s="2"/>
      <c r="OIP187" s="2"/>
      <c r="OIQ187" s="2"/>
      <c r="OIR187" s="2"/>
      <c r="OIS187" s="2"/>
      <c r="OIT187" s="2"/>
      <c r="OIU187" s="2"/>
      <c r="OIV187" s="2"/>
      <c r="OIW187" s="2"/>
      <c r="OIX187" s="2"/>
      <c r="OIY187" s="2"/>
      <c r="OIZ187" s="2"/>
      <c r="OJA187" s="2"/>
      <c r="OJB187" s="2"/>
      <c r="OJC187" s="2"/>
      <c r="OJD187" s="2"/>
      <c r="OJE187" s="2"/>
      <c r="OJF187" s="2"/>
      <c r="OJG187" s="2"/>
      <c r="OJH187" s="2"/>
      <c r="OJI187" s="2"/>
      <c r="OJJ187" s="2"/>
      <c r="OJK187" s="2"/>
      <c r="OJL187" s="2"/>
      <c r="OJM187" s="2"/>
      <c r="OJN187" s="2"/>
      <c r="OJO187" s="2"/>
      <c r="OJP187" s="2"/>
      <c r="OJQ187" s="2"/>
      <c r="OJR187" s="2"/>
      <c r="OJS187" s="2"/>
      <c r="OJT187" s="2"/>
      <c r="OJU187" s="2"/>
      <c r="OJV187" s="2"/>
      <c r="OJW187" s="2"/>
      <c r="OJX187" s="2"/>
      <c r="OJY187" s="2"/>
      <c r="OJZ187" s="2"/>
      <c r="OKA187" s="2"/>
      <c r="OKB187" s="2"/>
      <c r="OKC187" s="2"/>
      <c r="OKD187" s="2"/>
      <c r="OKE187" s="2"/>
      <c r="OKF187" s="2"/>
      <c r="OKG187" s="2"/>
      <c r="OKH187" s="2"/>
      <c r="OKI187" s="2"/>
      <c r="OKJ187" s="2"/>
      <c r="OKK187" s="2"/>
      <c r="OKL187" s="2"/>
      <c r="OKM187" s="2"/>
      <c r="OKN187" s="2"/>
      <c r="OKO187" s="2"/>
      <c r="OKP187" s="2"/>
      <c r="OKQ187" s="2"/>
      <c r="OKR187" s="2"/>
      <c r="OKS187" s="2"/>
      <c r="OKT187" s="2"/>
      <c r="OKU187" s="2"/>
      <c r="OKV187" s="2"/>
      <c r="OKW187" s="2"/>
      <c r="OKX187" s="2"/>
      <c r="OKY187" s="2"/>
      <c r="OKZ187" s="2"/>
      <c r="OLA187" s="2"/>
      <c r="OLB187" s="2"/>
      <c r="OLC187" s="2"/>
      <c r="OLD187" s="2"/>
      <c r="OLE187" s="2"/>
      <c r="OLF187" s="2"/>
      <c r="OLG187" s="2"/>
      <c r="OLH187" s="2"/>
      <c r="OLI187" s="2"/>
      <c r="OLJ187" s="2"/>
      <c r="OLK187" s="2"/>
      <c r="OLL187" s="2"/>
      <c r="OLM187" s="2"/>
      <c r="OLN187" s="2"/>
      <c r="OLO187" s="2"/>
      <c r="OLP187" s="2"/>
      <c r="OLQ187" s="2"/>
      <c r="OLR187" s="2"/>
      <c r="OLS187" s="2"/>
      <c r="OLT187" s="2"/>
      <c r="OLU187" s="2"/>
      <c r="OLV187" s="2"/>
      <c r="OLW187" s="2"/>
      <c r="OLX187" s="2"/>
      <c r="OLY187" s="2"/>
      <c r="OLZ187" s="2"/>
      <c r="OMA187" s="2"/>
      <c r="OMB187" s="2"/>
      <c r="OMC187" s="2"/>
      <c r="OMD187" s="2"/>
      <c r="OME187" s="2"/>
      <c r="OMF187" s="2"/>
      <c r="OMG187" s="2"/>
      <c r="OMH187" s="2"/>
      <c r="OMI187" s="2"/>
      <c r="OMJ187" s="2"/>
      <c r="OMK187" s="2"/>
      <c r="OML187" s="2"/>
      <c r="OMM187" s="2"/>
      <c r="OMN187" s="2"/>
      <c r="OMO187" s="2"/>
      <c r="OMP187" s="2"/>
      <c r="OMQ187" s="2"/>
      <c r="OMR187" s="2"/>
      <c r="OMS187" s="2"/>
      <c r="OMT187" s="2"/>
      <c r="OMU187" s="2"/>
      <c r="OMV187" s="2"/>
      <c r="OMW187" s="2"/>
      <c r="OMX187" s="2"/>
      <c r="OMY187" s="2"/>
      <c r="OMZ187" s="2"/>
      <c r="ONA187" s="2"/>
      <c r="ONB187" s="2"/>
      <c r="ONC187" s="2"/>
      <c r="OND187" s="2"/>
      <c r="ONE187" s="2"/>
      <c r="ONF187" s="2"/>
      <c r="ONG187" s="2"/>
      <c r="ONH187" s="2"/>
      <c r="ONI187" s="2"/>
      <c r="ONJ187" s="2"/>
      <c r="ONK187" s="2"/>
      <c r="ONL187" s="2"/>
      <c r="ONM187" s="2"/>
      <c r="ONN187" s="2"/>
      <c r="ONO187" s="2"/>
      <c r="ONP187" s="2"/>
      <c r="ONQ187" s="2"/>
      <c r="ONR187" s="2"/>
      <c r="ONS187" s="2"/>
      <c r="ONT187" s="2"/>
      <c r="ONU187" s="2"/>
      <c r="ONV187" s="2"/>
      <c r="ONW187" s="2"/>
      <c r="ONX187" s="2"/>
      <c r="ONY187" s="2"/>
      <c r="ONZ187" s="2"/>
      <c r="OOA187" s="2"/>
      <c r="OOB187" s="2"/>
      <c r="OOC187" s="2"/>
      <c r="OOD187" s="2"/>
      <c r="OOE187" s="2"/>
      <c r="OOF187" s="2"/>
      <c r="OOG187" s="2"/>
      <c r="OOH187" s="2"/>
      <c r="OOI187" s="2"/>
      <c r="OOJ187" s="2"/>
      <c r="OOK187" s="2"/>
      <c r="OOL187" s="2"/>
      <c r="OOM187" s="2"/>
      <c r="OON187" s="2"/>
      <c r="OOO187" s="2"/>
      <c r="OOP187" s="2"/>
      <c r="OOQ187" s="2"/>
      <c r="OOR187" s="2"/>
      <c r="OOS187" s="2"/>
      <c r="OOT187" s="2"/>
      <c r="OOU187" s="2"/>
      <c r="OOV187" s="2"/>
      <c r="OOW187" s="2"/>
      <c r="OOX187" s="2"/>
      <c r="OOY187" s="2"/>
      <c r="OOZ187" s="2"/>
      <c r="OPA187" s="2"/>
      <c r="OPB187" s="2"/>
      <c r="OPC187" s="2"/>
      <c r="OPD187" s="2"/>
      <c r="OPE187" s="2"/>
      <c r="OPF187" s="2"/>
      <c r="OPG187" s="2"/>
      <c r="OPH187" s="2"/>
      <c r="OPI187" s="2"/>
      <c r="OPJ187" s="2"/>
      <c r="OPK187" s="2"/>
      <c r="OPL187" s="2"/>
      <c r="OPM187" s="2"/>
      <c r="OPN187" s="2"/>
      <c r="OPO187" s="2"/>
      <c r="OPP187" s="2"/>
      <c r="OPQ187" s="2"/>
      <c r="OPR187" s="2"/>
      <c r="OPS187" s="2"/>
      <c r="OPT187" s="2"/>
      <c r="OPU187" s="2"/>
      <c r="OPV187" s="2"/>
      <c r="OPW187" s="2"/>
      <c r="OPX187" s="2"/>
      <c r="OPY187" s="2"/>
      <c r="OPZ187" s="2"/>
      <c r="OQA187" s="2"/>
      <c r="OQB187" s="2"/>
      <c r="OQC187" s="2"/>
      <c r="OQD187" s="2"/>
      <c r="OQE187" s="2"/>
      <c r="OQF187" s="2"/>
      <c r="OQG187" s="2"/>
      <c r="OQH187" s="2"/>
      <c r="OQI187" s="2"/>
      <c r="OQJ187" s="2"/>
      <c r="OQK187" s="2"/>
      <c r="OQL187" s="2"/>
      <c r="OQM187" s="2"/>
      <c r="OQN187" s="2"/>
      <c r="OQO187" s="2"/>
      <c r="OQP187" s="2"/>
      <c r="OQQ187" s="2"/>
      <c r="OQR187" s="2"/>
      <c r="OQS187" s="2"/>
      <c r="OQT187" s="2"/>
      <c r="OQU187" s="2"/>
      <c r="OQV187" s="2"/>
      <c r="OQW187" s="2"/>
      <c r="OQX187" s="2"/>
      <c r="OQY187" s="2"/>
      <c r="OQZ187" s="2"/>
      <c r="ORA187" s="2"/>
      <c r="ORB187" s="2"/>
      <c r="ORC187" s="2"/>
      <c r="ORD187" s="2"/>
      <c r="ORE187" s="2"/>
      <c r="ORF187" s="2"/>
      <c r="ORG187" s="2"/>
      <c r="ORH187" s="2"/>
      <c r="ORI187" s="2"/>
      <c r="ORJ187" s="2"/>
      <c r="ORK187" s="2"/>
      <c r="ORL187" s="2"/>
      <c r="ORM187" s="2"/>
      <c r="ORN187" s="2"/>
      <c r="ORO187" s="2"/>
      <c r="ORP187" s="2"/>
      <c r="ORQ187" s="2"/>
      <c r="ORR187" s="2"/>
      <c r="ORS187" s="2"/>
      <c r="ORT187" s="2"/>
      <c r="ORU187" s="2"/>
      <c r="ORV187" s="2"/>
      <c r="ORW187" s="2"/>
      <c r="ORX187" s="2"/>
      <c r="ORY187" s="2"/>
      <c r="ORZ187" s="2"/>
      <c r="OSA187" s="2"/>
      <c r="OSB187" s="2"/>
      <c r="OSC187" s="2"/>
      <c r="OSD187" s="2"/>
      <c r="OSE187" s="2"/>
      <c r="OSF187" s="2"/>
      <c r="OSG187" s="2"/>
      <c r="OSH187" s="2"/>
      <c r="OSI187" s="2"/>
      <c r="OSJ187" s="2"/>
      <c r="OSK187" s="2"/>
      <c r="OSL187" s="2"/>
      <c r="OSM187" s="2"/>
      <c r="OSN187" s="2"/>
      <c r="OSO187" s="2"/>
      <c r="OSP187" s="2"/>
      <c r="OSQ187" s="2"/>
      <c r="OSR187" s="2"/>
      <c r="OSS187" s="2"/>
      <c r="OST187" s="2"/>
      <c r="OSU187" s="2"/>
      <c r="OSV187" s="2"/>
      <c r="OSW187" s="2"/>
      <c r="OSX187" s="2"/>
      <c r="OSY187" s="2"/>
      <c r="OSZ187" s="2"/>
      <c r="OTA187" s="2"/>
      <c r="OTB187" s="2"/>
      <c r="OTC187" s="2"/>
      <c r="OTD187" s="2"/>
      <c r="OTE187" s="2"/>
      <c r="OTF187" s="2"/>
      <c r="OTG187" s="2"/>
      <c r="OTH187" s="2"/>
      <c r="OTI187" s="2"/>
      <c r="OTJ187" s="2"/>
      <c r="OTK187" s="2"/>
      <c r="OTL187" s="2"/>
      <c r="OTM187" s="2"/>
      <c r="OTN187" s="2"/>
      <c r="OTO187" s="2"/>
      <c r="OTP187" s="2"/>
      <c r="OTQ187" s="2"/>
      <c r="OTR187" s="2"/>
      <c r="OTS187" s="2"/>
      <c r="OTT187" s="2"/>
      <c r="OTU187" s="2"/>
      <c r="OTV187" s="2"/>
      <c r="OTW187" s="2"/>
      <c r="OTX187" s="2"/>
      <c r="OTY187" s="2"/>
      <c r="OTZ187" s="2"/>
      <c r="OUA187" s="2"/>
      <c r="OUB187" s="2"/>
      <c r="OUC187" s="2"/>
      <c r="OUD187" s="2"/>
      <c r="OUE187" s="2"/>
      <c r="OUF187" s="2"/>
      <c r="OUG187" s="2"/>
      <c r="OUH187" s="2"/>
      <c r="OUI187" s="2"/>
      <c r="OUJ187" s="2"/>
      <c r="OUK187" s="2"/>
      <c r="OUL187" s="2"/>
      <c r="OUM187" s="2"/>
      <c r="OUN187" s="2"/>
      <c r="OUO187" s="2"/>
      <c r="OUP187" s="2"/>
      <c r="OUQ187" s="2"/>
      <c r="OUR187" s="2"/>
      <c r="OUS187" s="2"/>
      <c r="OUT187" s="2"/>
      <c r="OUU187" s="2"/>
      <c r="OUV187" s="2"/>
      <c r="OUW187" s="2"/>
      <c r="OUX187" s="2"/>
      <c r="OUY187" s="2"/>
      <c r="OUZ187" s="2"/>
      <c r="OVA187" s="2"/>
      <c r="OVB187" s="2"/>
      <c r="OVC187" s="2"/>
      <c r="OVD187" s="2"/>
      <c r="OVE187" s="2"/>
      <c r="OVF187" s="2"/>
      <c r="OVG187" s="2"/>
      <c r="OVH187" s="2"/>
      <c r="OVI187" s="2"/>
      <c r="OVJ187" s="2"/>
      <c r="OVK187" s="2"/>
      <c r="OVL187" s="2"/>
      <c r="OVM187" s="2"/>
      <c r="OVN187" s="2"/>
      <c r="OVO187" s="2"/>
      <c r="OVP187" s="2"/>
      <c r="OVQ187" s="2"/>
      <c r="OVR187" s="2"/>
      <c r="OVS187" s="2"/>
      <c r="OVT187" s="2"/>
      <c r="OVU187" s="2"/>
      <c r="OVV187" s="2"/>
      <c r="OVW187" s="2"/>
      <c r="OVX187" s="2"/>
      <c r="OVY187" s="2"/>
      <c r="OVZ187" s="2"/>
      <c r="OWA187" s="2"/>
      <c r="OWB187" s="2"/>
      <c r="OWC187" s="2"/>
      <c r="OWD187" s="2"/>
      <c r="OWE187" s="2"/>
      <c r="OWF187" s="2"/>
      <c r="OWG187" s="2"/>
      <c r="OWH187" s="2"/>
      <c r="OWI187" s="2"/>
      <c r="OWJ187" s="2"/>
      <c r="OWK187" s="2"/>
      <c r="OWL187" s="2"/>
      <c r="OWM187" s="2"/>
      <c r="OWN187" s="2"/>
      <c r="OWO187" s="2"/>
      <c r="OWP187" s="2"/>
      <c r="OWQ187" s="2"/>
      <c r="OWR187" s="2"/>
      <c r="OWS187" s="2"/>
      <c r="OWT187" s="2"/>
      <c r="OWU187" s="2"/>
      <c r="OWV187" s="2"/>
      <c r="OWW187" s="2"/>
      <c r="OWX187" s="2"/>
      <c r="OWY187" s="2"/>
      <c r="OWZ187" s="2"/>
      <c r="OXA187" s="2"/>
      <c r="OXB187" s="2"/>
      <c r="OXC187" s="2"/>
      <c r="OXD187" s="2"/>
      <c r="OXE187" s="2"/>
      <c r="OXF187" s="2"/>
      <c r="OXG187" s="2"/>
      <c r="OXH187" s="2"/>
      <c r="OXI187" s="2"/>
      <c r="OXJ187" s="2"/>
      <c r="OXK187" s="2"/>
      <c r="OXL187" s="2"/>
      <c r="OXM187" s="2"/>
      <c r="OXN187" s="2"/>
      <c r="OXO187" s="2"/>
      <c r="OXP187" s="2"/>
      <c r="OXQ187" s="2"/>
      <c r="OXR187" s="2"/>
      <c r="OXS187" s="2"/>
      <c r="OXT187" s="2"/>
      <c r="OXU187" s="2"/>
      <c r="OXV187" s="2"/>
      <c r="OXW187" s="2"/>
      <c r="OXX187" s="2"/>
      <c r="OXY187" s="2"/>
      <c r="OXZ187" s="2"/>
      <c r="OYA187" s="2"/>
      <c r="OYB187" s="2"/>
      <c r="OYC187" s="2"/>
      <c r="OYD187" s="2"/>
      <c r="OYE187" s="2"/>
      <c r="OYF187" s="2"/>
      <c r="OYG187" s="2"/>
      <c r="OYH187" s="2"/>
      <c r="OYI187" s="2"/>
      <c r="OYJ187" s="2"/>
      <c r="OYK187" s="2"/>
      <c r="OYL187" s="2"/>
      <c r="OYM187" s="2"/>
      <c r="OYN187" s="2"/>
      <c r="OYO187" s="2"/>
      <c r="OYP187" s="2"/>
      <c r="OYQ187" s="2"/>
      <c r="OYR187" s="2"/>
      <c r="OYS187" s="2"/>
      <c r="OYT187" s="2"/>
      <c r="OYU187" s="2"/>
      <c r="OYV187" s="2"/>
      <c r="OYW187" s="2"/>
      <c r="OYX187" s="2"/>
      <c r="OYY187" s="2"/>
      <c r="OYZ187" s="2"/>
      <c r="OZA187" s="2"/>
      <c r="OZB187" s="2"/>
      <c r="OZC187" s="2"/>
      <c r="OZD187" s="2"/>
      <c r="OZE187" s="2"/>
      <c r="OZF187" s="2"/>
      <c r="OZG187" s="2"/>
      <c r="OZH187" s="2"/>
      <c r="OZI187" s="2"/>
      <c r="OZJ187" s="2"/>
      <c r="OZK187" s="2"/>
      <c r="OZL187" s="2"/>
      <c r="OZM187" s="2"/>
      <c r="OZN187" s="2"/>
      <c r="OZO187" s="2"/>
      <c r="OZP187" s="2"/>
      <c r="OZQ187" s="2"/>
      <c r="OZR187" s="2"/>
      <c r="OZS187" s="2"/>
      <c r="OZT187" s="2"/>
      <c r="OZU187" s="2"/>
      <c r="OZV187" s="2"/>
      <c r="OZW187" s="2"/>
      <c r="OZX187" s="2"/>
      <c r="OZY187" s="2"/>
      <c r="OZZ187" s="2"/>
      <c r="PAA187" s="2"/>
      <c r="PAB187" s="2"/>
      <c r="PAC187" s="2"/>
      <c r="PAD187" s="2"/>
      <c r="PAE187" s="2"/>
      <c r="PAF187" s="2"/>
      <c r="PAG187" s="2"/>
      <c r="PAH187" s="2"/>
      <c r="PAI187" s="2"/>
      <c r="PAJ187" s="2"/>
      <c r="PAK187" s="2"/>
      <c r="PAL187" s="2"/>
      <c r="PAM187" s="2"/>
      <c r="PAN187" s="2"/>
      <c r="PAO187" s="2"/>
      <c r="PAP187" s="2"/>
      <c r="PAQ187" s="2"/>
      <c r="PAR187" s="2"/>
      <c r="PAS187" s="2"/>
      <c r="PAT187" s="2"/>
      <c r="PAU187" s="2"/>
      <c r="PAV187" s="2"/>
      <c r="PAW187" s="2"/>
      <c r="PAX187" s="2"/>
      <c r="PAY187" s="2"/>
      <c r="PAZ187" s="2"/>
      <c r="PBA187" s="2"/>
      <c r="PBB187" s="2"/>
      <c r="PBC187" s="2"/>
      <c r="PBD187" s="2"/>
      <c r="PBE187" s="2"/>
      <c r="PBF187" s="2"/>
      <c r="PBG187" s="2"/>
      <c r="PBH187" s="2"/>
      <c r="PBI187" s="2"/>
      <c r="PBJ187" s="2"/>
      <c r="PBK187" s="2"/>
      <c r="PBL187" s="2"/>
      <c r="PBM187" s="2"/>
      <c r="PBN187" s="2"/>
      <c r="PBO187" s="2"/>
      <c r="PBP187" s="2"/>
      <c r="PBQ187" s="2"/>
      <c r="PBR187" s="2"/>
      <c r="PBS187" s="2"/>
      <c r="PBT187" s="2"/>
      <c r="PBU187" s="2"/>
      <c r="PBV187" s="2"/>
      <c r="PBW187" s="2"/>
      <c r="PBX187" s="2"/>
      <c r="PBY187" s="2"/>
      <c r="PBZ187" s="2"/>
      <c r="PCA187" s="2"/>
      <c r="PCB187" s="2"/>
      <c r="PCC187" s="2"/>
      <c r="PCD187" s="2"/>
      <c r="PCE187" s="2"/>
      <c r="PCF187" s="2"/>
      <c r="PCG187" s="2"/>
      <c r="PCH187" s="2"/>
      <c r="PCI187" s="2"/>
      <c r="PCJ187" s="2"/>
      <c r="PCK187" s="2"/>
      <c r="PCL187" s="2"/>
      <c r="PCM187" s="2"/>
      <c r="PCN187" s="2"/>
      <c r="PCO187" s="2"/>
      <c r="PCP187" s="2"/>
      <c r="PCQ187" s="2"/>
      <c r="PCR187" s="2"/>
      <c r="PCS187" s="2"/>
      <c r="PCT187" s="2"/>
      <c r="PCU187" s="2"/>
      <c r="PCV187" s="2"/>
      <c r="PCW187" s="2"/>
      <c r="PCX187" s="2"/>
      <c r="PCY187" s="2"/>
      <c r="PCZ187" s="2"/>
      <c r="PDA187" s="2"/>
      <c r="PDB187" s="2"/>
      <c r="PDC187" s="2"/>
      <c r="PDD187" s="2"/>
      <c r="PDE187" s="2"/>
      <c r="PDF187" s="2"/>
      <c r="PDG187" s="2"/>
      <c r="PDH187" s="2"/>
      <c r="PDI187" s="2"/>
      <c r="PDJ187" s="2"/>
      <c r="PDK187" s="2"/>
      <c r="PDL187" s="2"/>
      <c r="PDM187" s="2"/>
      <c r="PDN187" s="2"/>
      <c r="PDO187" s="2"/>
      <c r="PDP187" s="2"/>
      <c r="PDQ187" s="2"/>
      <c r="PDR187" s="2"/>
      <c r="PDS187" s="2"/>
      <c r="PDT187" s="2"/>
      <c r="PDU187" s="2"/>
      <c r="PDV187" s="2"/>
      <c r="PDW187" s="2"/>
      <c r="PDX187" s="2"/>
      <c r="PDY187" s="2"/>
      <c r="PDZ187" s="2"/>
      <c r="PEA187" s="2"/>
      <c r="PEB187" s="2"/>
      <c r="PEC187" s="2"/>
      <c r="PED187" s="2"/>
      <c r="PEE187" s="2"/>
      <c r="PEF187" s="2"/>
      <c r="PEG187" s="2"/>
      <c r="PEH187" s="2"/>
      <c r="PEI187" s="2"/>
      <c r="PEJ187" s="2"/>
      <c r="PEK187" s="2"/>
      <c r="PEL187" s="2"/>
      <c r="PEM187" s="2"/>
      <c r="PEN187" s="2"/>
      <c r="PEO187" s="2"/>
      <c r="PEP187" s="2"/>
      <c r="PEQ187" s="2"/>
      <c r="PER187" s="2"/>
      <c r="PES187" s="2"/>
      <c r="PET187" s="2"/>
      <c r="PEU187" s="2"/>
      <c r="PEV187" s="2"/>
      <c r="PEW187" s="2"/>
      <c r="PEX187" s="2"/>
      <c r="PEY187" s="2"/>
      <c r="PEZ187" s="2"/>
      <c r="PFA187" s="2"/>
      <c r="PFB187" s="2"/>
      <c r="PFC187" s="2"/>
      <c r="PFD187" s="2"/>
      <c r="PFE187" s="2"/>
      <c r="PFF187" s="2"/>
      <c r="PFG187" s="2"/>
      <c r="PFH187" s="2"/>
      <c r="PFI187" s="2"/>
      <c r="PFJ187" s="2"/>
      <c r="PFK187" s="2"/>
      <c r="PFL187" s="2"/>
      <c r="PFM187" s="2"/>
      <c r="PFN187" s="2"/>
      <c r="PFO187" s="2"/>
      <c r="PFP187" s="2"/>
      <c r="PFQ187" s="2"/>
      <c r="PFR187" s="2"/>
      <c r="PFS187" s="2"/>
      <c r="PFT187" s="2"/>
      <c r="PFU187" s="2"/>
      <c r="PFV187" s="2"/>
      <c r="PFW187" s="2"/>
      <c r="PFX187" s="2"/>
      <c r="PFY187" s="2"/>
      <c r="PFZ187" s="2"/>
      <c r="PGA187" s="2"/>
      <c r="PGB187" s="2"/>
      <c r="PGC187" s="2"/>
      <c r="PGD187" s="2"/>
      <c r="PGE187" s="2"/>
      <c r="PGF187" s="2"/>
      <c r="PGG187" s="2"/>
      <c r="PGH187" s="2"/>
      <c r="PGI187" s="2"/>
      <c r="PGJ187" s="2"/>
      <c r="PGK187" s="2"/>
      <c r="PGL187" s="2"/>
      <c r="PGM187" s="2"/>
      <c r="PGN187" s="2"/>
      <c r="PGO187" s="2"/>
      <c r="PGP187" s="2"/>
      <c r="PGQ187" s="2"/>
      <c r="PGR187" s="2"/>
      <c r="PGS187" s="2"/>
      <c r="PGT187" s="2"/>
      <c r="PGU187" s="2"/>
      <c r="PGV187" s="2"/>
      <c r="PGW187" s="2"/>
      <c r="PGX187" s="2"/>
      <c r="PGY187" s="2"/>
      <c r="PGZ187" s="2"/>
      <c r="PHA187" s="2"/>
      <c r="PHB187" s="2"/>
      <c r="PHC187" s="2"/>
      <c r="PHD187" s="2"/>
      <c r="PHE187" s="2"/>
      <c r="PHF187" s="2"/>
      <c r="PHG187" s="2"/>
      <c r="PHH187" s="2"/>
      <c r="PHI187" s="2"/>
      <c r="PHJ187" s="2"/>
      <c r="PHK187" s="2"/>
      <c r="PHL187" s="2"/>
      <c r="PHM187" s="2"/>
      <c r="PHN187" s="2"/>
      <c r="PHO187" s="2"/>
      <c r="PHP187" s="2"/>
      <c r="PHQ187" s="2"/>
      <c r="PHR187" s="2"/>
      <c r="PHS187" s="2"/>
      <c r="PHT187" s="2"/>
      <c r="PHU187" s="2"/>
      <c r="PHV187" s="2"/>
      <c r="PHW187" s="2"/>
      <c r="PHX187" s="2"/>
      <c r="PHY187" s="2"/>
      <c r="PHZ187" s="2"/>
      <c r="PIA187" s="2"/>
      <c r="PIB187" s="2"/>
      <c r="PIC187" s="2"/>
      <c r="PID187" s="2"/>
      <c r="PIE187" s="2"/>
      <c r="PIF187" s="2"/>
      <c r="PIG187" s="2"/>
      <c r="PIH187" s="2"/>
      <c r="PII187" s="2"/>
      <c r="PIJ187" s="2"/>
      <c r="PIK187" s="2"/>
      <c r="PIL187" s="2"/>
      <c r="PIM187" s="2"/>
      <c r="PIN187" s="2"/>
      <c r="PIO187" s="2"/>
      <c r="PIP187" s="2"/>
      <c r="PIQ187" s="2"/>
      <c r="PIR187" s="2"/>
      <c r="PIS187" s="2"/>
      <c r="PIT187" s="2"/>
      <c r="PIU187" s="2"/>
      <c r="PIV187" s="2"/>
      <c r="PIW187" s="2"/>
      <c r="PIX187" s="2"/>
      <c r="PIY187" s="2"/>
      <c r="PIZ187" s="2"/>
      <c r="PJA187" s="2"/>
      <c r="PJB187" s="2"/>
      <c r="PJC187" s="2"/>
      <c r="PJD187" s="2"/>
      <c r="PJE187" s="2"/>
      <c r="PJF187" s="2"/>
      <c r="PJG187" s="2"/>
      <c r="PJH187" s="2"/>
      <c r="PJI187" s="2"/>
      <c r="PJJ187" s="2"/>
      <c r="PJK187" s="2"/>
      <c r="PJL187" s="2"/>
      <c r="PJM187" s="2"/>
      <c r="PJN187" s="2"/>
      <c r="PJO187" s="2"/>
      <c r="PJP187" s="2"/>
      <c r="PJQ187" s="2"/>
      <c r="PJR187" s="2"/>
      <c r="PJS187" s="2"/>
      <c r="PJT187" s="2"/>
      <c r="PJU187" s="2"/>
      <c r="PJV187" s="2"/>
      <c r="PJW187" s="2"/>
      <c r="PJX187" s="2"/>
      <c r="PJY187" s="2"/>
      <c r="PJZ187" s="2"/>
      <c r="PKA187" s="2"/>
      <c r="PKB187" s="2"/>
      <c r="PKC187" s="2"/>
      <c r="PKD187" s="2"/>
      <c r="PKE187" s="2"/>
      <c r="PKF187" s="2"/>
      <c r="PKG187" s="2"/>
      <c r="PKH187" s="2"/>
      <c r="PKI187" s="2"/>
      <c r="PKJ187" s="2"/>
      <c r="PKK187" s="2"/>
      <c r="PKL187" s="2"/>
      <c r="PKM187" s="2"/>
      <c r="PKN187" s="2"/>
      <c r="PKO187" s="2"/>
      <c r="PKP187" s="2"/>
      <c r="PKQ187" s="2"/>
      <c r="PKR187" s="2"/>
      <c r="PKS187" s="2"/>
      <c r="PKT187" s="2"/>
      <c r="PKU187" s="2"/>
      <c r="PKV187" s="2"/>
      <c r="PKW187" s="2"/>
      <c r="PKX187" s="2"/>
      <c r="PKY187" s="2"/>
      <c r="PKZ187" s="2"/>
      <c r="PLA187" s="2"/>
      <c r="PLB187" s="2"/>
      <c r="PLC187" s="2"/>
      <c r="PLD187" s="2"/>
      <c r="PLE187" s="2"/>
      <c r="PLF187" s="2"/>
      <c r="PLG187" s="2"/>
      <c r="PLH187" s="2"/>
      <c r="PLI187" s="2"/>
      <c r="PLJ187" s="2"/>
      <c r="PLK187" s="2"/>
      <c r="PLL187" s="2"/>
      <c r="PLM187" s="2"/>
      <c r="PLN187" s="2"/>
      <c r="PLO187" s="2"/>
      <c r="PLP187" s="2"/>
      <c r="PLQ187" s="2"/>
      <c r="PLR187" s="2"/>
      <c r="PLS187" s="2"/>
      <c r="PLT187" s="2"/>
      <c r="PLU187" s="2"/>
      <c r="PLV187" s="2"/>
      <c r="PLW187" s="2"/>
      <c r="PLX187" s="2"/>
      <c r="PLY187" s="2"/>
      <c r="PLZ187" s="2"/>
      <c r="PMA187" s="2"/>
      <c r="PMB187" s="2"/>
      <c r="PMC187" s="2"/>
      <c r="PMD187" s="2"/>
      <c r="PME187" s="2"/>
      <c r="PMF187" s="2"/>
      <c r="PMG187" s="2"/>
      <c r="PMH187" s="2"/>
      <c r="PMI187" s="2"/>
      <c r="PMJ187" s="2"/>
      <c r="PMK187" s="2"/>
      <c r="PML187" s="2"/>
      <c r="PMM187" s="2"/>
      <c r="PMN187" s="2"/>
      <c r="PMO187" s="2"/>
      <c r="PMP187" s="2"/>
      <c r="PMQ187" s="2"/>
      <c r="PMR187" s="2"/>
      <c r="PMS187" s="2"/>
      <c r="PMT187" s="2"/>
      <c r="PMU187" s="2"/>
      <c r="PMV187" s="2"/>
      <c r="PMW187" s="2"/>
      <c r="PMX187" s="2"/>
      <c r="PMY187" s="2"/>
      <c r="PMZ187" s="2"/>
      <c r="PNA187" s="2"/>
      <c r="PNB187" s="2"/>
      <c r="PNC187" s="2"/>
      <c r="PND187" s="2"/>
      <c r="PNE187" s="2"/>
      <c r="PNF187" s="2"/>
      <c r="PNG187" s="2"/>
      <c r="PNH187" s="2"/>
      <c r="PNI187" s="2"/>
      <c r="PNJ187" s="2"/>
      <c r="PNK187" s="2"/>
      <c r="PNL187" s="2"/>
      <c r="PNM187" s="2"/>
      <c r="PNN187" s="2"/>
      <c r="PNO187" s="2"/>
      <c r="PNP187" s="2"/>
      <c r="PNQ187" s="2"/>
      <c r="PNR187" s="2"/>
      <c r="PNS187" s="2"/>
      <c r="PNT187" s="2"/>
      <c r="PNU187" s="2"/>
      <c r="PNV187" s="2"/>
      <c r="PNW187" s="2"/>
      <c r="PNX187" s="2"/>
      <c r="PNY187" s="2"/>
      <c r="PNZ187" s="2"/>
      <c r="POA187" s="2"/>
      <c r="POB187" s="2"/>
      <c r="POC187" s="2"/>
      <c r="POD187" s="2"/>
      <c r="POE187" s="2"/>
      <c r="POF187" s="2"/>
      <c r="POG187" s="2"/>
      <c r="POH187" s="2"/>
      <c r="POI187" s="2"/>
      <c r="POJ187" s="2"/>
      <c r="POK187" s="2"/>
      <c r="POL187" s="2"/>
      <c r="POM187" s="2"/>
      <c r="PON187" s="2"/>
      <c r="POO187" s="2"/>
      <c r="POP187" s="2"/>
      <c r="POQ187" s="2"/>
      <c r="POR187" s="2"/>
      <c r="POS187" s="2"/>
      <c r="POT187" s="2"/>
      <c r="POU187" s="2"/>
      <c r="POV187" s="2"/>
      <c r="POW187" s="2"/>
      <c r="POX187" s="2"/>
      <c r="POY187" s="2"/>
      <c r="POZ187" s="2"/>
      <c r="PPA187" s="2"/>
      <c r="PPB187" s="2"/>
      <c r="PPC187" s="2"/>
      <c r="PPD187" s="2"/>
      <c r="PPE187" s="2"/>
      <c r="PPF187" s="2"/>
      <c r="PPG187" s="2"/>
      <c r="PPH187" s="2"/>
      <c r="PPI187" s="2"/>
      <c r="PPJ187" s="2"/>
      <c r="PPK187" s="2"/>
      <c r="PPL187" s="2"/>
      <c r="PPM187" s="2"/>
      <c r="PPN187" s="2"/>
      <c r="PPO187" s="2"/>
      <c r="PPP187" s="2"/>
      <c r="PPQ187" s="2"/>
      <c r="PPR187" s="2"/>
      <c r="PPS187" s="2"/>
      <c r="PPT187" s="2"/>
      <c r="PPU187" s="2"/>
      <c r="PPV187" s="2"/>
      <c r="PPW187" s="2"/>
      <c r="PPX187" s="2"/>
      <c r="PPY187" s="2"/>
      <c r="PPZ187" s="2"/>
      <c r="PQA187" s="2"/>
      <c r="PQB187" s="2"/>
      <c r="PQC187" s="2"/>
      <c r="PQD187" s="2"/>
      <c r="PQE187" s="2"/>
      <c r="PQF187" s="2"/>
      <c r="PQG187" s="2"/>
      <c r="PQH187" s="2"/>
      <c r="PQI187" s="2"/>
      <c r="PQJ187" s="2"/>
      <c r="PQK187" s="2"/>
      <c r="PQL187" s="2"/>
      <c r="PQM187" s="2"/>
      <c r="PQN187" s="2"/>
      <c r="PQO187" s="2"/>
      <c r="PQP187" s="2"/>
      <c r="PQQ187" s="2"/>
      <c r="PQR187" s="2"/>
      <c r="PQS187" s="2"/>
      <c r="PQT187" s="2"/>
      <c r="PQU187" s="2"/>
      <c r="PQV187" s="2"/>
      <c r="PQW187" s="2"/>
      <c r="PQX187" s="2"/>
      <c r="PQY187" s="2"/>
      <c r="PQZ187" s="2"/>
      <c r="PRA187" s="2"/>
      <c r="PRB187" s="2"/>
      <c r="PRC187" s="2"/>
      <c r="PRD187" s="2"/>
      <c r="PRE187" s="2"/>
      <c r="PRF187" s="2"/>
      <c r="PRG187" s="2"/>
      <c r="PRH187" s="2"/>
      <c r="PRI187" s="2"/>
      <c r="PRJ187" s="2"/>
      <c r="PRK187" s="2"/>
      <c r="PRL187" s="2"/>
      <c r="PRM187" s="2"/>
      <c r="PRN187" s="2"/>
      <c r="PRO187" s="2"/>
      <c r="PRP187" s="2"/>
      <c r="PRQ187" s="2"/>
      <c r="PRR187" s="2"/>
      <c r="PRS187" s="2"/>
      <c r="PRT187" s="2"/>
      <c r="PRU187" s="2"/>
      <c r="PRV187" s="2"/>
      <c r="PRW187" s="2"/>
      <c r="PRX187" s="2"/>
      <c r="PRY187" s="2"/>
      <c r="PRZ187" s="2"/>
      <c r="PSA187" s="2"/>
      <c r="PSB187" s="2"/>
      <c r="PSC187" s="2"/>
      <c r="PSD187" s="2"/>
      <c r="PSE187" s="2"/>
      <c r="PSF187" s="2"/>
      <c r="PSG187" s="2"/>
      <c r="PSH187" s="2"/>
      <c r="PSI187" s="2"/>
      <c r="PSJ187" s="2"/>
      <c r="PSK187" s="2"/>
      <c r="PSL187" s="2"/>
      <c r="PSM187" s="2"/>
      <c r="PSN187" s="2"/>
      <c r="PSO187" s="2"/>
      <c r="PSP187" s="2"/>
      <c r="PSQ187" s="2"/>
      <c r="PSR187" s="2"/>
      <c r="PSS187" s="2"/>
      <c r="PST187" s="2"/>
      <c r="PSU187" s="2"/>
      <c r="PSV187" s="2"/>
      <c r="PSW187" s="2"/>
      <c r="PSX187" s="2"/>
      <c r="PSY187" s="2"/>
      <c r="PSZ187" s="2"/>
      <c r="PTA187" s="2"/>
      <c r="PTB187" s="2"/>
      <c r="PTC187" s="2"/>
      <c r="PTD187" s="2"/>
      <c r="PTE187" s="2"/>
      <c r="PTF187" s="2"/>
      <c r="PTG187" s="2"/>
      <c r="PTH187" s="2"/>
      <c r="PTI187" s="2"/>
      <c r="PTJ187" s="2"/>
      <c r="PTK187" s="2"/>
      <c r="PTL187" s="2"/>
      <c r="PTM187" s="2"/>
      <c r="PTN187" s="2"/>
      <c r="PTO187" s="2"/>
      <c r="PTP187" s="2"/>
      <c r="PTQ187" s="2"/>
      <c r="PTR187" s="2"/>
      <c r="PTS187" s="2"/>
      <c r="PTT187" s="2"/>
      <c r="PTU187" s="2"/>
      <c r="PTV187" s="2"/>
      <c r="PTW187" s="2"/>
      <c r="PTX187" s="2"/>
      <c r="PTY187" s="2"/>
      <c r="PTZ187" s="2"/>
      <c r="PUA187" s="2"/>
      <c r="PUB187" s="2"/>
      <c r="PUC187" s="2"/>
      <c r="PUD187" s="2"/>
      <c r="PUE187" s="2"/>
      <c r="PUF187" s="2"/>
      <c r="PUG187" s="2"/>
      <c r="PUH187" s="2"/>
      <c r="PUI187" s="2"/>
      <c r="PUJ187" s="2"/>
      <c r="PUK187" s="2"/>
      <c r="PUL187" s="2"/>
      <c r="PUM187" s="2"/>
      <c r="PUN187" s="2"/>
      <c r="PUO187" s="2"/>
      <c r="PUP187" s="2"/>
      <c r="PUQ187" s="2"/>
      <c r="PUR187" s="2"/>
      <c r="PUS187" s="2"/>
      <c r="PUT187" s="2"/>
      <c r="PUU187" s="2"/>
      <c r="PUV187" s="2"/>
      <c r="PUW187" s="2"/>
      <c r="PUX187" s="2"/>
      <c r="PUY187" s="2"/>
      <c r="PUZ187" s="2"/>
      <c r="PVA187" s="2"/>
      <c r="PVB187" s="2"/>
      <c r="PVC187" s="2"/>
      <c r="PVD187" s="2"/>
      <c r="PVE187" s="2"/>
      <c r="PVF187" s="2"/>
      <c r="PVG187" s="2"/>
      <c r="PVH187" s="2"/>
      <c r="PVI187" s="2"/>
      <c r="PVJ187" s="2"/>
      <c r="PVK187" s="2"/>
      <c r="PVL187" s="2"/>
      <c r="PVM187" s="2"/>
      <c r="PVN187" s="2"/>
      <c r="PVO187" s="2"/>
      <c r="PVP187" s="2"/>
      <c r="PVQ187" s="2"/>
      <c r="PVR187" s="2"/>
      <c r="PVS187" s="2"/>
      <c r="PVT187" s="2"/>
      <c r="PVU187" s="2"/>
      <c r="PVV187" s="2"/>
      <c r="PVW187" s="2"/>
      <c r="PVX187" s="2"/>
      <c r="PVY187" s="2"/>
      <c r="PVZ187" s="2"/>
      <c r="PWA187" s="2"/>
      <c r="PWB187" s="2"/>
      <c r="PWC187" s="2"/>
      <c r="PWD187" s="2"/>
      <c r="PWE187" s="2"/>
      <c r="PWF187" s="2"/>
      <c r="PWG187" s="2"/>
      <c r="PWH187" s="2"/>
      <c r="PWI187" s="2"/>
      <c r="PWJ187" s="2"/>
      <c r="PWK187" s="2"/>
      <c r="PWL187" s="2"/>
      <c r="PWM187" s="2"/>
      <c r="PWN187" s="2"/>
      <c r="PWO187" s="2"/>
      <c r="PWP187" s="2"/>
      <c r="PWQ187" s="2"/>
      <c r="PWR187" s="2"/>
      <c r="PWS187" s="2"/>
      <c r="PWT187" s="2"/>
      <c r="PWU187" s="2"/>
      <c r="PWV187" s="2"/>
      <c r="PWW187" s="2"/>
      <c r="PWX187" s="2"/>
      <c r="PWY187" s="2"/>
      <c r="PWZ187" s="2"/>
      <c r="PXA187" s="2"/>
      <c r="PXB187" s="2"/>
      <c r="PXC187" s="2"/>
      <c r="PXD187" s="2"/>
      <c r="PXE187" s="2"/>
      <c r="PXF187" s="2"/>
      <c r="PXG187" s="2"/>
      <c r="PXH187" s="2"/>
      <c r="PXI187" s="2"/>
      <c r="PXJ187" s="2"/>
      <c r="PXK187" s="2"/>
      <c r="PXL187" s="2"/>
      <c r="PXM187" s="2"/>
      <c r="PXN187" s="2"/>
      <c r="PXO187" s="2"/>
      <c r="PXP187" s="2"/>
      <c r="PXQ187" s="2"/>
      <c r="PXR187" s="2"/>
      <c r="PXS187" s="2"/>
      <c r="PXT187" s="2"/>
      <c r="PXU187" s="2"/>
      <c r="PXV187" s="2"/>
      <c r="PXW187" s="2"/>
      <c r="PXX187" s="2"/>
      <c r="PXY187" s="2"/>
      <c r="PXZ187" s="2"/>
      <c r="PYA187" s="2"/>
      <c r="PYB187" s="2"/>
      <c r="PYC187" s="2"/>
      <c r="PYD187" s="2"/>
      <c r="PYE187" s="2"/>
      <c r="PYF187" s="2"/>
      <c r="PYG187" s="2"/>
      <c r="PYH187" s="2"/>
      <c r="PYI187" s="2"/>
      <c r="PYJ187" s="2"/>
      <c r="PYK187" s="2"/>
      <c r="PYL187" s="2"/>
      <c r="PYM187" s="2"/>
      <c r="PYN187" s="2"/>
      <c r="PYO187" s="2"/>
      <c r="PYP187" s="2"/>
      <c r="PYQ187" s="2"/>
      <c r="PYR187" s="2"/>
      <c r="PYS187" s="2"/>
      <c r="PYT187" s="2"/>
      <c r="PYU187" s="2"/>
      <c r="PYV187" s="2"/>
      <c r="PYW187" s="2"/>
      <c r="PYX187" s="2"/>
      <c r="PYY187" s="2"/>
      <c r="PYZ187" s="2"/>
      <c r="PZA187" s="2"/>
      <c r="PZB187" s="2"/>
      <c r="PZC187" s="2"/>
      <c r="PZD187" s="2"/>
      <c r="PZE187" s="2"/>
      <c r="PZF187" s="2"/>
      <c r="PZG187" s="2"/>
      <c r="PZH187" s="2"/>
      <c r="PZI187" s="2"/>
      <c r="PZJ187" s="2"/>
      <c r="PZK187" s="2"/>
      <c r="PZL187" s="2"/>
      <c r="PZM187" s="2"/>
      <c r="PZN187" s="2"/>
      <c r="PZO187" s="2"/>
      <c r="PZP187" s="2"/>
      <c r="PZQ187" s="2"/>
      <c r="PZR187" s="2"/>
      <c r="PZS187" s="2"/>
      <c r="PZT187" s="2"/>
      <c r="PZU187" s="2"/>
      <c r="PZV187" s="2"/>
      <c r="PZW187" s="2"/>
      <c r="PZX187" s="2"/>
      <c r="PZY187" s="2"/>
      <c r="PZZ187" s="2"/>
      <c r="QAA187" s="2"/>
      <c r="QAB187" s="2"/>
      <c r="QAC187" s="2"/>
      <c r="QAD187" s="2"/>
      <c r="QAE187" s="2"/>
      <c r="QAF187" s="2"/>
      <c r="QAG187" s="2"/>
      <c r="QAH187" s="2"/>
      <c r="QAI187" s="2"/>
      <c r="QAJ187" s="2"/>
      <c r="QAK187" s="2"/>
      <c r="QAL187" s="2"/>
      <c r="QAM187" s="2"/>
      <c r="QAN187" s="2"/>
      <c r="QAO187" s="2"/>
      <c r="QAP187" s="2"/>
      <c r="QAQ187" s="2"/>
      <c r="QAR187" s="2"/>
      <c r="QAS187" s="2"/>
      <c r="QAT187" s="2"/>
      <c r="QAU187" s="2"/>
      <c r="QAV187" s="2"/>
      <c r="QAW187" s="2"/>
      <c r="QAX187" s="2"/>
      <c r="QAY187" s="2"/>
      <c r="QAZ187" s="2"/>
      <c r="QBA187" s="2"/>
      <c r="QBB187" s="2"/>
      <c r="QBC187" s="2"/>
      <c r="QBD187" s="2"/>
      <c r="QBE187" s="2"/>
      <c r="QBF187" s="2"/>
      <c r="QBG187" s="2"/>
      <c r="QBH187" s="2"/>
      <c r="QBI187" s="2"/>
      <c r="QBJ187" s="2"/>
      <c r="QBK187" s="2"/>
      <c r="QBL187" s="2"/>
      <c r="QBM187" s="2"/>
      <c r="QBN187" s="2"/>
      <c r="QBO187" s="2"/>
      <c r="QBP187" s="2"/>
      <c r="QBQ187" s="2"/>
      <c r="QBR187" s="2"/>
      <c r="QBS187" s="2"/>
      <c r="QBT187" s="2"/>
      <c r="QBU187" s="2"/>
      <c r="QBV187" s="2"/>
      <c r="QBW187" s="2"/>
      <c r="QBX187" s="2"/>
      <c r="QBY187" s="2"/>
      <c r="QBZ187" s="2"/>
      <c r="QCA187" s="2"/>
      <c r="QCB187" s="2"/>
      <c r="QCC187" s="2"/>
      <c r="QCD187" s="2"/>
      <c r="QCE187" s="2"/>
      <c r="QCF187" s="2"/>
      <c r="QCG187" s="2"/>
      <c r="QCH187" s="2"/>
      <c r="QCI187" s="2"/>
      <c r="QCJ187" s="2"/>
      <c r="QCK187" s="2"/>
      <c r="QCL187" s="2"/>
      <c r="QCM187" s="2"/>
      <c r="QCN187" s="2"/>
      <c r="QCO187" s="2"/>
      <c r="QCP187" s="2"/>
      <c r="QCQ187" s="2"/>
      <c r="QCR187" s="2"/>
      <c r="QCS187" s="2"/>
      <c r="QCT187" s="2"/>
      <c r="QCU187" s="2"/>
      <c r="QCV187" s="2"/>
      <c r="QCW187" s="2"/>
      <c r="QCX187" s="2"/>
      <c r="QCY187" s="2"/>
      <c r="QCZ187" s="2"/>
      <c r="QDA187" s="2"/>
      <c r="QDB187" s="2"/>
      <c r="QDC187" s="2"/>
      <c r="QDD187" s="2"/>
      <c r="QDE187" s="2"/>
      <c r="QDF187" s="2"/>
      <c r="QDG187" s="2"/>
      <c r="QDH187" s="2"/>
      <c r="QDI187" s="2"/>
      <c r="QDJ187" s="2"/>
      <c r="QDK187" s="2"/>
      <c r="QDL187" s="2"/>
      <c r="QDM187" s="2"/>
      <c r="QDN187" s="2"/>
      <c r="QDO187" s="2"/>
      <c r="QDP187" s="2"/>
      <c r="QDQ187" s="2"/>
      <c r="QDR187" s="2"/>
      <c r="QDS187" s="2"/>
      <c r="QDT187" s="2"/>
      <c r="QDU187" s="2"/>
      <c r="QDV187" s="2"/>
      <c r="QDW187" s="2"/>
      <c r="QDX187" s="2"/>
      <c r="QDY187" s="2"/>
      <c r="QDZ187" s="2"/>
      <c r="QEA187" s="2"/>
      <c r="QEB187" s="2"/>
      <c r="QEC187" s="2"/>
      <c r="QED187" s="2"/>
      <c r="QEE187" s="2"/>
      <c r="QEF187" s="2"/>
      <c r="QEG187" s="2"/>
      <c r="QEH187" s="2"/>
      <c r="QEI187" s="2"/>
      <c r="QEJ187" s="2"/>
      <c r="QEK187" s="2"/>
      <c r="QEL187" s="2"/>
      <c r="QEM187" s="2"/>
      <c r="QEN187" s="2"/>
      <c r="QEO187" s="2"/>
      <c r="QEP187" s="2"/>
      <c r="QEQ187" s="2"/>
      <c r="QER187" s="2"/>
      <c r="QES187" s="2"/>
      <c r="QET187" s="2"/>
      <c r="QEU187" s="2"/>
      <c r="QEV187" s="2"/>
      <c r="QEW187" s="2"/>
      <c r="QEX187" s="2"/>
      <c r="QEY187" s="2"/>
      <c r="QEZ187" s="2"/>
      <c r="QFA187" s="2"/>
      <c r="QFB187" s="2"/>
      <c r="QFC187" s="2"/>
      <c r="QFD187" s="2"/>
      <c r="QFE187" s="2"/>
      <c r="QFF187" s="2"/>
      <c r="QFG187" s="2"/>
      <c r="QFH187" s="2"/>
      <c r="QFI187" s="2"/>
      <c r="QFJ187" s="2"/>
      <c r="QFK187" s="2"/>
      <c r="QFL187" s="2"/>
      <c r="QFM187" s="2"/>
      <c r="QFN187" s="2"/>
      <c r="QFO187" s="2"/>
      <c r="QFP187" s="2"/>
      <c r="QFQ187" s="2"/>
      <c r="QFR187" s="2"/>
      <c r="QFS187" s="2"/>
      <c r="QFT187" s="2"/>
      <c r="QFU187" s="2"/>
      <c r="QFV187" s="2"/>
      <c r="QFW187" s="2"/>
      <c r="QFX187" s="2"/>
      <c r="QFY187" s="2"/>
      <c r="QFZ187" s="2"/>
      <c r="QGA187" s="2"/>
      <c r="QGB187" s="2"/>
      <c r="QGC187" s="2"/>
      <c r="QGD187" s="2"/>
      <c r="QGE187" s="2"/>
      <c r="QGF187" s="2"/>
      <c r="QGG187" s="2"/>
      <c r="QGH187" s="2"/>
      <c r="QGI187" s="2"/>
      <c r="QGJ187" s="2"/>
      <c r="QGK187" s="2"/>
      <c r="QGL187" s="2"/>
      <c r="QGM187" s="2"/>
      <c r="QGN187" s="2"/>
      <c r="QGO187" s="2"/>
      <c r="QGP187" s="2"/>
      <c r="QGQ187" s="2"/>
      <c r="QGR187" s="2"/>
      <c r="QGS187" s="2"/>
      <c r="QGT187" s="2"/>
      <c r="QGU187" s="2"/>
      <c r="QGV187" s="2"/>
      <c r="QGW187" s="2"/>
      <c r="QGX187" s="2"/>
      <c r="QGY187" s="2"/>
      <c r="QGZ187" s="2"/>
      <c r="QHA187" s="2"/>
      <c r="QHB187" s="2"/>
      <c r="QHC187" s="2"/>
      <c r="QHD187" s="2"/>
      <c r="QHE187" s="2"/>
      <c r="QHF187" s="2"/>
      <c r="QHG187" s="2"/>
      <c r="QHH187" s="2"/>
      <c r="QHI187" s="2"/>
      <c r="QHJ187" s="2"/>
      <c r="QHK187" s="2"/>
      <c r="QHL187" s="2"/>
      <c r="QHM187" s="2"/>
      <c r="QHN187" s="2"/>
      <c r="QHO187" s="2"/>
      <c r="QHP187" s="2"/>
      <c r="QHQ187" s="2"/>
      <c r="QHR187" s="2"/>
      <c r="QHS187" s="2"/>
      <c r="QHT187" s="2"/>
      <c r="QHU187" s="2"/>
      <c r="QHV187" s="2"/>
      <c r="QHW187" s="2"/>
      <c r="QHX187" s="2"/>
      <c r="QHY187" s="2"/>
      <c r="QHZ187" s="2"/>
      <c r="QIA187" s="2"/>
      <c r="QIB187" s="2"/>
      <c r="QIC187" s="2"/>
      <c r="QID187" s="2"/>
      <c r="QIE187" s="2"/>
      <c r="QIF187" s="2"/>
      <c r="QIG187" s="2"/>
      <c r="QIH187" s="2"/>
      <c r="QII187" s="2"/>
      <c r="QIJ187" s="2"/>
      <c r="QIK187" s="2"/>
      <c r="QIL187" s="2"/>
      <c r="QIM187" s="2"/>
      <c r="QIN187" s="2"/>
      <c r="QIO187" s="2"/>
      <c r="QIP187" s="2"/>
      <c r="QIQ187" s="2"/>
      <c r="QIR187" s="2"/>
      <c r="QIS187" s="2"/>
      <c r="QIT187" s="2"/>
      <c r="QIU187" s="2"/>
      <c r="QIV187" s="2"/>
      <c r="QIW187" s="2"/>
      <c r="QIX187" s="2"/>
      <c r="QIY187" s="2"/>
      <c r="QIZ187" s="2"/>
      <c r="QJA187" s="2"/>
      <c r="QJB187" s="2"/>
      <c r="QJC187" s="2"/>
      <c r="QJD187" s="2"/>
      <c r="QJE187" s="2"/>
      <c r="QJF187" s="2"/>
      <c r="QJG187" s="2"/>
      <c r="QJH187" s="2"/>
      <c r="QJI187" s="2"/>
      <c r="QJJ187" s="2"/>
      <c r="QJK187" s="2"/>
      <c r="QJL187" s="2"/>
      <c r="QJM187" s="2"/>
      <c r="QJN187" s="2"/>
      <c r="QJO187" s="2"/>
      <c r="QJP187" s="2"/>
      <c r="QJQ187" s="2"/>
      <c r="QJR187" s="2"/>
      <c r="QJS187" s="2"/>
      <c r="QJT187" s="2"/>
      <c r="QJU187" s="2"/>
      <c r="QJV187" s="2"/>
      <c r="QJW187" s="2"/>
      <c r="QJX187" s="2"/>
      <c r="QJY187" s="2"/>
      <c r="QJZ187" s="2"/>
      <c r="QKA187" s="2"/>
      <c r="QKB187" s="2"/>
      <c r="QKC187" s="2"/>
      <c r="QKD187" s="2"/>
      <c r="QKE187" s="2"/>
      <c r="QKF187" s="2"/>
      <c r="QKG187" s="2"/>
      <c r="QKH187" s="2"/>
      <c r="QKI187" s="2"/>
      <c r="QKJ187" s="2"/>
      <c r="QKK187" s="2"/>
      <c r="QKL187" s="2"/>
      <c r="QKM187" s="2"/>
      <c r="QKN187" s="2"/>
      <c r="QKO187" s="2"/>
      <c r="QKP187" s="2"/>
      <c r="QKQ187" s="2"/>
      <c r="QKR187" s="2"/>
      <c r="QKS187" s="2"/>
      <c r="QKT187" s="2"/>
      <c r="QKU187" s="2"/>
      <c r="QKV187" s="2"/>
      <c r="QKW187" s="2"/>
      <c r="QKX187" s="2"/>
      <c r="QKY187" s="2"/>
      <c r="QKZ187" s="2"/>
      <c r="QLA187" s="2"/>
      <c r="QLB187" s="2"/>
      <c r="QLC187" s="2"/>
      <c r="QLD187" s="2"/>
      <c r="QLE187" s="2"/>
      <c r="QLF187" s="2"/>
      <c r="QLG187" s="2"/>
      <c r="QLH187" s="2"/>
      <c r="QLI187" s="2"/>
      <c r="QLJ187" s="2"/>
      <c r="QLK187" s="2"/>
      <c r="QLL187" s="2"/>
      <c r="QLM187" s="2"/>
      <c r="QLN187" s="2"/>
      <c r="QLO187" s="2"/>
      <c r="QLP187" s="2"/>
      <c r="QLQ187" s="2"/>
      <c r="QLR187" s="2"/>
      <c r="QLS187" s="2"/>
      <c r="QLT187" s="2"/>
      <c r="QLU187" s="2"/>
      <c r="QLV187" s="2"/>
      <c r="QLW187" s="2"/>
      <c r="QLX187" s="2"/>
      <c r="QLY187" s="2"/>
      <c r="QLZ187" s="2"/>
      <c r="QMA187" s="2"/>
      <c r="QMB187" s="2"/>
      <c r="QMC187" s="2"/>
      <c r="QMD187" s="2"/>
      <c r="QME187" s="2"/>
      <c r="QMF187" s="2"/>
      <c r="QMG187" s="2"/>
      <c r="QMH187" s="2"/>
      <c r="QMI187" s="2"/>
      <c r="QMJ187" s="2"/>
      <c r="QMK187" s="2"/>
      <c r="QML187" s="2"/>
      <c r="QMM187" s="2"/>
      <c r="QMN187" s="2"/>
      <c r="QMO187" s="2"/>
      <c r="QMP187" s="2"/>
      <c r="QMQ187" s="2"/>
      <c r="QMR187" s="2"/>
      <c r="QMS187" s="2"/>
      <c r="QMT187" s="2"/>
      <c r="QMU187" s="2"/>
      <c r="QMV187" s="2"/>
      <c r="QMW187" s="2"/>
      <c r="QMX187" s="2"/>
      <c r="QMY187" s="2"/>
      <c r="QMZ187" s="2"/>
      <c r="QNA187" s="2"/>
      <c r="QNB187" s="2"/>
      <c r="QNC187" s="2"/>
      <c r="QND187" s="2"/>
      <c r="QNE187" s="2"/>
      <c r="QNF187" s="2"/>
      <c r="QNG187" s="2"/>
      <c r="QNH187" s="2"/>
      <c r="QNI187" s="2"/>
      <c r="QNJ187" s="2"/>
      <c r="QNK187" s="2"/>
      <c r="QNL187" s="2"/>
      <c r="QNM187" s="2"/>
      <c r="QNN187" s="2"/>
      <c r="QNO187" s="2"/>
      <c r="QNP187" s="2"/>
      <c r="QNQ187" s="2"/>
      <c r="QNR187" s="2"/>
      <c r="QNS187" s="2"/>
      <c r="QNT187" s="2"/>
      <c r="QNU187" s="2"/>
      <c r="QNV187" s="2"/>
      <c r="QNW187" s="2"/>
      <c r="QNX187" s="2"/>
      <c r="QNY187" s="2"/>
      <c r="QNZ187" s="2"/>
      <c r="QOA187" s="2"/>
      <c r="QOB187" s="2"/>
      <c r="QOC187" s="2"/>
      <c r="QOD187" s="2"/>
      <c r="QOE187" s="2"/>
      <c r="QOF187" s="2"/>
      <c r="QOG187" s="2"/>
      <c r="QOH187" s="2"/>
      <c r="QOI187" s="2"/>
      <c r="QOJ187" s="2"/>
      <c r="QOK187" s="2"/>
      <c r="QOL187" s="2"/>
      <c r="QOM187" s="2"/>
      <c r="QON187" s="2"/>
      <c r="QOO187" s="2"/>
      <c r="QOP187" s="2"/>
      <c r="QOQ187" s="2"/>
      <c r="QOR187" s="2"/>
      <c r="QOS187" s="2"/>
      <c r="QOT187" s="2"/>
      <c r="QOU187" s="2"/>
      <c r="QOV187" s="2"/>
      <c r="QOW187" s="2"/>
      <c r="QOX187" s="2"/>
      <c r="QOY187" s="2"/>
      <c r="QOZ187" s="2"/>
      <c r="QPA187" s="2"/>
      <c r="QPB187" s="2"/>
      <c r="QPC187" s="2"/>
      <c r="QPD187" s="2"/>
      <c r="QPE187" s="2"/>
      <c r="QPF187" s="2"/>
      <c r="QPG187" s="2"/>
      <c r="QPH187" s="2"/>
      <c r="QPI187" s="2"/>
      <c r="QPJ187" s="2"/>
      <c r="QPK187" s="2"/>
      <c r="QPL187" s="2"/>
      <c r="QPM187" s="2"/>
      <c r="QPN187" s="2"/>
      <c r="QPO187" s="2"/>
      <c r="QPP187" s="2"/>
      <c r="QPQ187" s="2"/>
      <c r="QPR187" s="2"/>
      <c r="QPS187" s="2"/>
      <c r="QPT187" s="2"/>
      <c r="QPU187" s="2"/>
      <c r="QPV187" s="2"/>
      <c r="QPW187" s="2"/>
      <c r="QPX187" s="2"/>
      <c r="QPY187" s="2"/>
      <c r="QPZ187" s="2"/>
      <c r="QQA187" s="2"/>
      <c r="QQB187" s="2"/>
      <c r="QQC187" s="2"/>
      <c r="QQD187" s="2"/>
      <c r="QQE187" s="2"/>
      <c r="QQF187" s="2"/>
      <c r="QQG187" s="2"/>
      <c r="QQH187" s="2"/>
      <c r="QQI187" s="2"/>
      <c r="QQJ187" s="2"/>
      <c r="QQK187" s="2"/>
      <c r="QQL187" s="2"/>
      <c r="QQM187" s="2"/>
      <c r="QQN187" s="2"/>
      <c r="QQO187" s="2"/>
      <c r="QQP187" s="2"/>
      <c r="QQQ187" s="2"/>
      <c r="QQR187" s="2"/>
      <c r="QQS187" s="2"/>
      <c r="QQT187" s="2"/>
      <c r="QQU187" s="2"/>
      <c r="QQV187" s="2"/>
      <c r="QQW187" s="2"/>
      <c r="QQX187" s="2"/>
      <c r="QQY187" s="2"/>
      <c r="QQZ187" s="2"/>
      <c r="QRA187" s="2"/>
      <c r="QRB187" s="2"/>
      <c r="QRC187" s="2"/>
      <c r="QRD187" s="2"/>
      <c r="QRE187" s="2"/>
      <c r="QRF187" s="2"/>
      <c r="QRG187" s="2"/>
      <c r="QRH187" s="2"/>
      <c r="QRI187" s="2"/>
      <c r="QRJ187" s="2"/>
      <c r="QRK187" s="2"/>
      <c r="QRL187" s="2"/>
      <c r="QRM187" s="2"/>
      <c r="QRN187" s="2"/>
      <c r="QRO187" s="2"/>
      <c r="QRP187" s="2"/>
      <c r="QRQ187" s="2"/>
      <c r="QRR187" s="2"/>
      <c r="QRS187" s="2"/>
      <c r="QRT187" s="2"/>
      <c r="QRU187" s="2"/>
      <c r="QRV187" s="2"/>
      <c r="QRW187" s="2"/>
      <c r="QRX187" s="2"/>
      <c r="QRY187" s="2"/>
      <c r="QRZ187" s="2"/>
      <c r="QSA187" s="2"/>
      <c r="QSB187" s="2"/>
      <c r="QSC187" s="2"/>
      <c r="QSD187" s="2"/>
      <c r="QSE187" s="2"/>
      <c r="QSF187" s="2"/>
      <c r="QSG187" s="2"/>
      <c r="QSH187" s="2"/>
      <c r="QSI187" s="2"/>
      <c r="QSJ187" s="2"/>
      <c r="QSK187" s="2"/>
      <c r="QSL187" s="2"/>
      <c r="QSM187" s="2"/>
      <c r="QSN187" s="2"/>
      <c r="QSO187" s="2"/>
      <c r="QSP187" s="2"/>
      <c r="QSQ187" s="2"/>
      <c r="QSR187" s="2"/>
      <c r="QSS187" s="2"/>
      <c r="QST187" s="2"/>
      <c r="QSU187" s="2"/>
      <c r="QSV187" s="2"/>
      <c r="QSW187" s="2"/>
      <c r="QSX187" s="2"/>
      <c r="QSY187" s="2"/>
      <c r="QSZ187" s="2"/>
      <c r="QTA187" s="2"/>
      <c r="QTB187" s="2"/>
      <c r="QTC187" s="2"/>
      <c r="QTD187" s="2"/>
      <c r="QTE187" s="2"/>
      <c r="QTF187" s="2"/>
      <c r="QTG187" s="2"/>
      <c r="QTH187" s="2"/>
      <c r="QTI187" s="2"/>
      <c r="QTJ187" s="2"/>
      <c r="QTK187" s="2"/>
      <c r="QTL187" s="2"/>
      <c r="QTM187" s="2"/>
      <c r="QTN187" s="2"/>
      <c r="QTO187" s="2"/>
      <c r="QTP187" s="2"/>
      <c r="QTQ187" s="2"/>
      <c r="QTR187" s="2"/>
      <c r="QTS187" s="2"/>
      <c r="QTT187" s="2"/>
      <c r="QTU187" s="2"/>
      <c r="QTV187" s="2"/>
      <c r="QTW187" s="2"/>
      <c r="QTX187" s="2"/>
      <c r="QTY187" s="2"/>
      <c r="QTZ187" s="2"/>
      <c r="QUA187" s="2"/>
      <c r="QUB187" s="2"/>
      <c r="QUC187" s="2"/>
      <c r="QUD187" s="2"/>
      <c r="QUE187" s="2"/>
      <c r="QUF187" s="2"/>
      <c r="QUG187" s="2"/>
      <c r="QUH187" s="2"/>
      <c r="QUI187" s="2"/>
      <c r="QUJ187" s="2"/>
      <c r="QUK187" s="2"/>
      <c r="QUL187" s="2"/>
      <c r="QUM187" s="2"/>
      <c r="QUN187" s="2"/>
      <c r="QUO187" s="2"/>
      <c r="QUP187" s="2"/>
      <c r="QUQ187" s="2"/>
      <c r="QUR187" s="2"/>
      <c r="QUS187" s="2"/>
      <c r="QUT187" s="2"/>
      <c r="QUU187" s="2"/>
      <c r="QUV187" s="2"/>
      <c r="QUW187" s="2"/>
      <c r="QUX187" s="2"/>
      <c r="QUY187" s="2"/>
      <c r="QUZ187" s="2"/>
      <c r="QVA187" s="2"/>
      <c r="QVB187" s="2"/>
      <c r="QVC187" s="2"/>
      <c r="QVD187" s="2"/>
      <c r="QVE187" s="2"/>
      <c r="QVF187" s="2"/>
      <c r="QVG187" s="2"/>
      <c r="QVH187" s="2"/>
      <c r="QVI187" s="2"/>
      <c r="QVJ187" s="2"/>
      <c r="QVK187" s="2"/>
      <c r="QVL187" s="2"/>
      <c r="QVM187" s="2"/>
      <c r="QVN187" s="2"/>
      <c r="QVO187" s="2"/>
      <c r="QVP187" s="2"/>
      <c r="QVQ187" s="2"/>
      <c r="QVR187" s="2"/>
      <c r="QVS187" s="2"/>
      <c r="QVT187" s="2"/>
      <c r="QVU187" s="2"/>
      <c r="QVV187" s="2"/>
      <c r="QVW187" s="2"/>
      <c r="QVX187" s="2"/>
      <c r="QVY187" s="2"/>
      <c r="QVZ187" s="2"/>
      <c r="QWA187" s="2"/>
      <c r="QWB187" s="2"/>
      <c r="QWC187" s="2"/>
      <c r="QWD187" s="2"/>
      <c r="QWE187" s="2"/>
      <c r="QWF187" s="2"/>
      <c r="QWG187" s="2"/>
      <c r="QWH187" s="2"/>
      <c r="QWI187" s="2"/>
      <c r="QWJ187" s="2"/>
      <c r="QWK187" s="2"/>
      <c r="QWL187" s="2"/>
      <c r="QWM187" s="2"/>
      <c r="QWN187" s="2"/>
      <c r="QWO187" s="2"/>
      <c r="QWP187" s="2"/>
      <c r="QWQ187" s="2"/>
      <c r="QWR187" s="2"/>
      <c r="QWS187" s="2"/>
      <c r="QWT187" s="2"/>
      <c r="QWU187" s="2"/>
      <c r="QWV187" s="2"/>
      <c r="QWW187" s="2"/>
      <c r="QWX187" s="2"/>
      <c r="QWY187" s="2"/>
      <c r="QWZ187" s="2"/>
      <c r="QXA187" s="2"/>
      <c r="QXB187" s="2"/>
      <c r="QXC187" s="2"/>
      <c r="QXD187" s="2"/>
      <c r="QXE187" s="2"/>
      <c r="QXF187" s="2"/>
      <c r="QXG187" s="2"/>
      <c r="QXH187" s="2"/>
      <c r="QXI187" s="2"/>
      <c r="QXJ187" s="2"/>
      <c r="QXK187" s="2"/>
      <c r="QXL187" s="2"/>
      <c r="QXM187" s="2"/>
      <c r="QXN187" s="2"/>
      <c r="QXO187" s="2"/>
      <c r="QXP187" s="2"/>
      <c r="QXQ187" s="2"/>
      <c r="QXR187" s="2"/>
      <c r="QXS187" s="2"/>
      <c r="QXT187" s="2"/>
      <c r="QXU187" s="2"/>
      <c r="QXV187" s="2"/>
      <c r="QXW187" s="2"/>
      <c r="QXX187" s="2"/>
      <c r="QXY187" s="2"/>
      <c r="QXZ187" s="2"/>
      <c r="QYA187" s="2"/>
      <c r="QYB187" s="2"/>
      <c r="QYC187" s="2"/>
      <c r="QYD187" s="2"/>
      <c r="QYE187" s="2"/>
      <c r="QYF187" s="2"/>
      <c r="QYG187" s="2"/>
      <c r="QYH187" s="2"/>
      <c r="QYI187" s="2"/>
      <c r="QYJ187" s="2"/>
      <c r="QYK187" s="2"/>
      <c r="QYL187" s="2"/>
      <c r="QYM187" s="2"/>
      <c r="QYN187" s="2"/>
      <c r="QYO187" s="2"/>
      <c r="QYP187" s="2"/>
      <c r="QYQ187" s="2"/>
      <c r="QYR187" s="2"/>
      <c r="QYS187" s="2"/>
      <c r="QYT187" s="2"/>
      <c r="QYU187" s="2"/>
      <c r="QYV187" s="2"/>
      <c r="QYW187" s="2"/>
      <c r="QYX187" s="2"/>
      <c r="QYY187" s="2"/>
      <c r="QYZ187" s="2"/>
      <c r="QZA187" s="2"/>
      <c r="QZB187" s="2"/>
      <c r="QZC187" s="2"/>
      <c r="QZD187" s="2"/>
      <c r="QZE187" s="2"/>
      <c r="QZF187" s="2"/>
      <c r="QZG187" s="2"/>
      <c r="QZH187" s="2"/>
      <c r="QZI187" s="2"/>
      <c r="QZJ187" s="2"/>
      <c r="QZK187" s="2"/>
      <c r="QZL187" s="2"/>
      <c r="QZM187" s="2"/>
      <c r="QZN187" s="2"/>
      <c r="QZO187" s="2"/>
      <c r="QZP187" s="2"/>
      <c r="QZQ187" s="2"/>
      <c r="QZR187" s="2"/>
      <c r="QZS187" s="2"/>
      <c r="QZT187" s="2"/>
      <c r="QZU187" s="2"/>
      <c r="QZV187" s="2"/>
      <c r="QZW187" s="2"/>
      <c r="QZX187" s="2"/>
      <c r="QZY187" s="2"/>
      <c r="QZZ187" s="2"/>
      <c r="RAA187" s="2"/>
      <c r="RAB187" s="2"/>
      <c r="RAC187" s="2"/>
      <c r="RAD187" s="2"/>
      <c r="RAE187" s="2"/>
      <c r="RAF187" s="2"/>
      <c r="RAG187" s="2"/>
      <c r="RAH187" s="2"/>
      <c r="RAI187" s="2"/>
      <c r="RAJ187" s="2"/>
      <c r="RAK187" s="2"/>
      <c r="RAL187" s="2"/>
      <c r="RAM187" s="2"/>
      <c r="RAN187" s="2"/>
      <c r="RAO187" s="2"/>
      <c r="RAP187" s="2"/>
      <c r="RAQ187" s="2"/>
      <c r="RAR187" s="2"/>
      <c r="RAS187" s="2"/>
      <c r="RAT187" s="2"/>
      <c r="RAU187" s="2"/>
      <c r="RAV187" s="2"/>
      <c r="RAW187" s="2"/>
      <c r="RAX187" s="2"/>
      <c r="RAY187" s="2"/>
      <c r="RAZ187" s="2"/>
      <c r="RBA187" s="2"/>
      <c r="RBB187" s="2"/>
      <c r="RBC187" s="2"/>
      <c r="RBD187" s="2"/>
      <c r="RBE187" s="2"/>
      <c r="RBF187" s="2"/>
      <c r="RBG187" s="2"/>
      <c r="RBH187" s="2"/>
      <c r="RBI187" s="2"/>
      <c r="RBJ187" s="2"/>
      <c r="RBK187" s="2"/>
      <c r="RBL187" s="2"/>
      <c r="RBM187" s="2"/>
      <c r="RBN187" s="2"/>
      <c r="RBO187" s="2"/>
      <c r="RBP187" s="2"/>
      <c r="RBQ187" s="2"/>
      <c r="RBR187" s="2"/>
      <c r="RBS187" s="2"/>
      <c r="RBT187" s="2"/>
      <c r="RBU187" s="2"/>
      <c r="RBV187" s="2"/>
      <c r="RBW187" s="2"/>
      <c r="RBX187" s="2"/>
      <c r="RBY187" s="2"/>
      <c r="RBZ187" s="2"/>
      <c r="RCA187" s="2"/>
      <c r="RCB187" s="2"/>
      <c r="RCC187" s="2"/>
      <c r="RCD187" s="2"/>
      <c r="RCE187" s="2"/>
      <c r="RCF187" s="2"/>
      <c r="RCG187" s="2"/>
      <c r="RCH187" s="2"/>
      <c r="RCI187" s="2"/>
      <c r="RCJ187" s="2"/>
      <c r="RCK187" s="2"/>
      <c r="RCL187" s="2"/>
      <c r="RCM187" s="2"/>
      <c r="RCN187" s="2"/>
      <c r="RCO187" s="2"/>
      <c r="RCP187" s="2"/>
      <c r="RCQ187" s="2"/>
      <c r="RCR187" s="2"/>
      <c r="RCS187" s="2"/>
      <c r="RCT187" s="2"/>
      <c r="RCU187" s="2"/>
      <c r="RCV187" s="2"/>
      <c r="RCW187" s="2"/>
      <c r="RCX187" s="2"/>
      <c r="RCY187" s="2"/>
      <c r="RCZ187" s="2"/>
      <c r="RDA187" s="2"/>
      <c r="RDB187" s="2"/>
      <c r="RDC187" s="2"/>
      <c r="RDD187" s="2"/>
      <c r="RDE187" s="2"/>
      <c r="RDF187" s="2"/>
      <c r="RDG187" s="2"/>
      <c r="RDH187" s="2"/>
      <c r="RDI187" s="2"/>
      <c r="RDJ187" s="2"/>
      <c r="RDK187" s="2"/>
      <c r="RDL187" s="2"/>
      <c r="RDM187" s="2"/>
      <c r="RDN187" s="2"/>
      <c r="RDO187" s="2"/>
      <c r="RDP187" s="2"/>
      <c r="RDQ187" s="2"/>
      <c r="RDR187" s="2"/>
      <c r="RDS187" s="2"/>
      <c r="RDT187" s="2"/>
      <c r="RDU187" s="2"/>
      <c r="RDV187" s="2"/>
      <c r="RDW187" s="2"/>
      <c r="RDX187" s="2"/>
      <c r="RDY187" s="2"/>
      <c r="RDZ187" s="2"/>
      <c r="REA187" s="2"/>
      <c r="REB187" s="2"/>
      <c r="REC187" s="2"/>
      <c r="RED187" s="2"/>
      <c r="REE187" s="2"/>
      <c r="REF187" s="2"/>
      <c r="REG187" s="2"/>
      <c r="REH187" s="2"/>
      <c r="REI187" s="2"/>
      <c r="REJ187" s="2"/>
      <c r="REK187" s="2"/>
      <c r="REL187" s="2"/>
      <c r="REM187" s="2"/>
      <c r="REN187" s="2"/>
      <c r="REO187" s="2"/>
      <c r="REP187" s="2"/>
      <c r="REQ187" s="2"/>
      <c r="RER187" s="2"/>
      <c r="RES187" s="2"/>
      <c r="RET187" s="2"/>
      <c r="REU187" s="2"/>
      <c r="REV187" s="2"/>
      <c r="REW187" s="2"/>
      <c r="REX187" s="2"/>
      <c r="REY187" s="2"/>
      <c r="REZ187" s="2"/>
      <c r="RFA187" s="2"/>
      <c r="RFB187" s="2"/>
      <c r="RFC187" s="2"/>
      <c r="RFD187" s="2"/>
      <c r="RFE187" s="2"/>
      <c r="RFF187" s="2"/>
      <c r="RFG187" s="2"/>
      <c r="RFH187" s="2"/>
      <c r="RFI187" s="2"/>
      <c r="RFJ187" s="2"/>
      <c r="RFK187" s="2"/>
      <c r="RFL187" s="2"/>
      <c r="RFM187" s="2"/>
      <c r="RFN187" s="2"/>
      <c r="RFO187" s="2"/>
      <c r="RFP187" s="2"/>
      <c r="RFQ187" s="2"/>
      <c r="RFR187" s="2"/>
      <c r="RFS187" s="2"/>
      <c r="RFT187" s="2"/>
      <c r="RFU187" s="2"/>
      <c r="RFV187" s="2"/>
      <c r="RFW187" s="2"/>
      <c r="RFX187" s="2"/>
      <c r="RFY187" s="2"/>
      <c r="RFZ187" s="2"/>
      <c r="RGA187" s="2"/>
      <c r="RGB187" s="2"/>
      <c r="RGC187" s="2"/>
      <c r="RGD187" s="2"/>
      <c r="RGE187" s="2"/>
      <c r="RGF187" s="2"/>
      <c r="RGG187" s="2"/>
      <c r="RGH187" s="2"/>
      <c r="RGI187" s="2"/>
      <c r="RGJ187" s="2"/>
      <c r="RGK187" s="2"/>
      <c r="RGL187" s="2"/>
      <c r="RGM187" s="2"/>
      <c r="RGN187" s="2"/>
      <c r="RGO187" s="2"/>
      <c r="RGP187" s="2"/>
      <c r="RGQ187" s="2"/>
      <c r="RGR187" s="2"/>
      <c r="RGS187" s="2"/>
      <c r="RGT187" s="2"/>
      <c r="RGU187" s="2"/>
      <c r="RGV187" s="2"/>
      <c r="RGW187" s="2"/>
      <c r="RGX187" s="2"/>
      <c r="RGY187" s="2"/>
      <c r="RGZ187" s="2"/>
      <c r="RHA187" s="2"/>
      <c r="RHB187" s="2"/>
      <c r="RHC187" s="2"/>
      <c r="RHD187" s="2"/>
      <c r="RHE187" s="2"/>
      <c r="RHF187" s="2"/>
      <c r="RHG187" s="2"/>
      <c r="RHH187" s="2"/>
      <c r="RHI187" s="2"/>
      <c r="RHJ187" s="2"/>
      <c r="RHK187" s="2"/>
      <c r="RHL187" s="2"/>
      <c r="RHM187" s="2"/>
      <c r="RHN187" s="2"/>
      <c r="RHO187" s="2"/>
      <c r="RHP187" s="2"/>
      <c r="RHQ187" s="2"/>
      <c r="RHR187" s="2"/>
      <c r="RHS187" s="2"/>
      <c r="RHT187" s="2"/>
      <c r="RHU187" s="2"/>
      <c r="RHV187" s="2"/>
      <c r="RHW187" s="2"/>
      <c r="RHX187" s="2"/>
      <c r="RHY187" s="2"/>
      <c r="RHZ187" s="2"/>
      <c r="RIA187" s="2"/>
      <c r="RIB187" s="2"/>
      <c r="RIC187" s="2"/>
      <c r="RID187" s="2"/>
      <c r="RIE187" s="2"/>
      <c r="RIF187" s="2"/>
      <c r="RIG187" s="2"/>
      <c r="RIH187" s="2"/>
      <c r="RII187" s="2"/>
      <c r="RIJ187" s="2"/>
      <c r="RIK187" s="2"/>
      <c r="RIL187" s="2"/>
      <c r="RIM187" s="2"/>
      <c r="RIN187" s="2"/>
      <c r="RIO187" s="2"/>
      <c r="RIP187" s="2"/>
      <c r="RIQ187" s="2"/>
      <c r="RIR187" s="2"/>
      <c r="RIS187" s="2"/>
      <c r="RIT187" s="2"/>
      <c r="RIU187" s="2"/>
      <c r="RIV187" s="2"/>
      <c r="RIW187" s="2"/>
      <c r="RIX187" s="2"/>
      <c r="RIY187" s="2"/>
      <c r="RIZ187" s="2"/>
      <c r="RJA187" s="2"/>
      <c r="RJB187" s="2"/>
      <c r="RJC187" s="2"/>
      <c r="RJD187" s="2"/>
      <c r="RJE187" s="2"/>
      <c r="RJF187" s="2"/>
      <c r="RJG187" s="2"/>
      <c r="RJH187" s="2"/>
      <c r="RJI187" s="2"/>
      <c r="RJJ187" s="2"/>
      <c r="RJK187" s="2"/>
      <c r="RJL187" s="2"/>
      <c r="RJM187" s="2"/>
      <c r="RJN187" s="2"/>
      <c r="RJO187" s="2"/>
      <c r="RJP187" s="2"/>
      <c r="RJQ187" s="2"/>
      <c r="RJR187" s="2"/>
      <c r="RJS187" s="2"/>
      <c r="RJT187" s="2"/>
      <c r="RJU187" s="2"/>
      <c r="RJV187" s="2"/>
      <c r="RJW187" s="2"/>
      <c r="RJX187" s="2"/>
      <c r="RJY187" s="2"/>
      <c r="RJZ187" s="2"/>
      <c r="RKA187" s="2"/>
      <c r="RKB187" s="2"/>
      <c r="RKC187" s="2"/>
      <c r="RKD187" s="2"/>
      <c r="RKE187" s="2"/>
      <c r="RKF187" s="2"/>
      <c r="RKG187" s="2"/>
      <c r="RKH187" s="2"/>
      <c r="RKI187" s="2"/>
      <c r="RKJ187" s="2"/>
      <c r="RKK187" s="2"/>
      <c r="RKL187" s="2"/>
      <c r="RKM187" s="2"/>
      <c r="RKN187" s="2"/>
      <c r="RKO187" s="2"/>
      <c r="RKP187" s="2"/>
      <c r="RKQ187" s="2"/>
      <c r="RKR187" s="2"/>
      <c r="RKS187" s="2"/>
      <c r="RKT187" s="2"/>
      <c r="RKU187" s="2"/>
      <c r="RKV187" s="2"/>
      <c r="RKW187" s="2"/>
      <c r="RKX187" s="2"/>
      <c r="RKY187" s="2"/>
      <c r="RKZ187" s="2"/>
      <c r="RLA187" s="2"/>
      <c r="RLB187" s="2"/>
      <c r="RLC187" s="2"/>
      <c r="RLD187" s="2"/>
      <c r="RLE187" s="2"/>
      <c r="RLF187" s="2"/>
      <c r="RLG187" s="2"/>
      <c r="RLH187" s="2"/>
      <c r="RLI187" s="2"/>
      <c r="RLJ187" s="2"/>
      <c r="RLK187" s="2"/>
      <c r="RLL187" s="2"/>
      <c r="RLM187" s="2"/>
      <c r="RLN187" s="2"/>
      <c r="RLO187" s="2"/>
      <c r="RLP187" s="2"/>
      <c r="RLQ187" s="2"/>
      <c r="RLR187" s="2"/>
      <c r="RLS187" s="2"/>
      <c r="RLT187" s="2"/>
      <c r="RLU187" s="2"/>
      <c r="RLV187" s="2"/>
      <c r="RLW187" s="2"/>
      <c r="RLX187" s="2"/>
      <c r="RLY187" s="2"/>
      <c r="RLZ187" s="2"/>
      <c r="RMA187" s="2"/>
      <c r="RMB187" s="2"/>
      <c r="RMC187" s="2"/>
      <c r="RMD187" s="2"/>
      <c r="RME187" s="2"/>
      <c r="RMF187" s="2"/>
      <c r="RMG187" s="2"/>
      <c r="RMH187" s="2"/>
      <c r="RMI187" s="2"/>
      <c r="RMJ187" s="2"/>
      <c r="RMK187" s="2"/>
      <c r="RML187" s="2"/>
      <c r="RMM187" s="2"/>
      <c r="RMN187" s="2"/>
      <c r="RMO187" s="2"/>
      <c r="RMP187" s="2"/>
      <c r="RMQ187" s="2"/>
      <c r="RMR187" s="2"/>
      <c r="RMS187" s="2"/>
      <c r="RMT187" s="2"/>
      <c r="RMU187" s="2"/>
      <c r="RMV187" s="2"/>
      <c r="RMW187" s="2"/>
      <c r="RMX187" s="2"/>
      <c r="RMY187" s="2"/>
      <c r="RMZ187" s="2"/>
      <c r="RNA187" s="2"/>
      <c r="RNB187" s="2"/>
      <c r="RNC187" s="2"/>
      <c r="RND187" s="2"/>
      <c r="RNE187" s="2"/>
      <c r="RNF187" s="2"/>
      <c r="RNG187" s="2"/>
      <c r="RNH187" s="2"/>
      <c r="RNI187" s="2"/>
      <c r="RNJ187" s="2"/>
      <c r="RNK187" s="2"/>
      <c r="RNL187" s="2"/>
      <c r="RNM187" s="2"/>
      <c r="RNN187" s="2"/>
      <c r="RNO187" s="2"/>
      <c r="RNP187" s="2"/>
      <c r="RNQ187" s="2"/>
      <c r="RNR187" s="2"/>
      <c r="RNS187" s="2"/>
      <c r="RNT187" s="2"/>
      <c r="RNU187" s="2"/>
      <c r="RNV187" s="2"/>
      <c r="RNW187" s="2"/>
      <c r="RNX187" s="2"/>
      <c r="RNY187" s="2"/>
      <c r="RNZ187" s="2"/>
      <c r="ROA187" s="2"/>
      <c r="ROB187" s="2"/>
      <c r="ROC187" s="2"/>
      <c r="ROD187" s="2"/>
      <c r="ROE187" s="2"/>
      <c r="ROF187" s="2"/>
      <c r="ROG187" s="2"/>
      <c r="ROH187" s="2"/>
      <c r="ROI187" s="2"/>
      <c r="ROJ187" s="2"/>
      <c r="ROK187" s="2"/>
      <c r="ROL187" s="2"/>
      <c r="ROM187" s="2"/>
      <c r="RON187" s="2"/>
      <c r="ROO187" s="2"/>
      <c r="ROP187" s="2"/>
      <c r="ROQ187" s="2"/>
      <c r="ROR187" s="2"/>
      <c r="ROS187" s="2"/>
      <c r="ROT187" s="2"/>
      <c r="ROU187" s="2"/>
      <c r="ROV187" s="2"/>
      <c r="ROW187" s="2"/>
      <c r="ROX187" s="2"/>
      <c r="ROY187" s="2"/>
      <c r="ROZ187" s="2"/>
      <c r="RPA187" s="2"/>
      <c r="RPB187" s="2"/>
      <c r="RPC187" s="2"/>
      <c r="RPD187" s="2"/>
      <c r="RPE187" s="2"/>
      <c r="RPF187" s="2"/>
      <c r="RPG187" s="2"/>
      <c r="RPH187" s="2"/>
      <c r="RPI187" s="2"/>
      <c r="RPJ187" s="2"/>
      <c r="RPK187" s="2"/>
      <c r="RPL187" s="2"/>
      <c r="RPM187" s="2"/>
      <c r="RPN187" s="2"/>
      <c r="RPO187" s="2"/>
      <c r="RPP187" s="2"/>
      <c r="RPQ187" s="2"/>
      <c r="RPR187" s="2"/>
      <c r="RPS187" s="2"/>
      <c r="RPT187" s="2"/>
      <c r="RPU187" s="2"/>
      <c r="RPV187" s="2"/>
      <c r="RPW187" s="2"/>
      <c r="RPX187" s="2"/>
      <c r="RPY187" s="2"/>
      <c r="RPZ187" s="2"/>
      <c r="RQA187" s="2"/>
      <c r="RQB187" s="2"/>
      <c r="RQC187" s="2"/>
      <c r="RQD187" s="2"/>
      <c r="RQE187" s="2"/>
      <c r="RQF187" s="2"/>
      <c r="RQG187" s="2"/>
      <c r="RQH187" s="2"/>
      <c r="RQI187" s="2"/>
      <c r="RQJ187" s="2"/>
      <c r="RQK187" s="2"/>
      <c r="RQL187" s="2"/>
      <c r="RQM187" s="2"/>
      <c r="RQN187" s="2"/>
      <c r="RQO187" s="2"/>
      <c r="RQP187" s="2"/>
      <c r="RQQ187" s="2"/>
      <c r="RQR187" s="2"/>
      <c r="RQS187" s="2"/>
      <c r="RQT187" s="2"/>
      <c r="RQU187" s="2"/>
      <c r="RQV187" s="2"/>
      <c r="RQW187" s="2"/>
      <c r="RQX187" s="2"/>
      <c r="RQY187" s="2"/>
      <c r="RQZ187" s="2"/>
      <c r="RRA187" s="2"/>
      <c r="RRB187" s="2"/>
      <c r="RRC187" s="2"/>
      <c r="RRD187" s="2"/>
      <c r="RRE187" s="2"/>
      <c r="RRF187" s="2"/>
      <c r="RRG187" s="2"/>
      <c r="RRH187" s="2"/>
      <c r="RRI187" s="2"/>
      <c r="RRJ187" s="2"/>
      <c r="RRK187" s="2"/>
      <c r="RRL187" s="2"/>
      <c r="RRM187" s="2"/>
      <c r="RRN187" s="2"/>
      <c r="RRO187" s="2"/>
      <c r="RRP187" s="2"/>
      <c r="RRQ187" s="2"/>
      <c r="RRR187" s="2"/>
      <c r="RRS187" s="2"/>
      <c r="RRT187" s="2"/>
      <c r="RRU187" s="2"/>
      <c r="RRV187" s="2"/>
      <c r="RRW187" s="2"/>
      <c r="RRX187" s="2"/>
      <c r="RRY187" s="2"/>
      <c r="RRZ187" s="2"/>
      <c r="RSA187" s="2"/>
      <c r="RSB187" s="2"/>
      <c r="RSC187" s="2"/>
      <c r="RSD187" s="2"/>
      <c r="RSE187" s="2"/>
      <c r="RSF187" s="2"/>
      <c r="RSG187" s="2"/>
      <c r="RSH187" s="2"/>
      <c r="RSI187" s="2"/>
      <c r="RSJ187" s="2"/>
      <c r="RSK187" s="2"/>
      <c r="RSL187" s="2"/>
      <c r="RSM187" s="2"/>
      <c r="RSN187" s="2"/>
      <c r="RSO187" s="2"/>
      <c r="RSP187" s="2"/>
      <c r="RSQ187" s="2"/>
      <c r="RSR187" s="2"/>
      <c r="RSS187" s="2"/>
      <c r="RST187" s="2"/>
      <c r="RSU187" s="2"/>
      <c r="RSV187" s="2"/>
      <c r="RSW187" s="2"/>
      <c r="RSX187" s="2"/>
      <c r="RSY187" s="2"/>
      <c r="RSZ187" s="2"/>
      <c r="RTA187" s="2"/>
      <c r="RTB187" s="2"/>
      <c r="RTC187" s="2"/>
      <c r="RTD187" s="2"/>
      <c r="RTE187" s="2"/>
      <c r="RTF187" s="2"/>
      <c r="RTG187" s="2"/>
      <c r="RTH187" s="2"/>
      <c r="RTI187" s="2"/>
      <c r="RTJ187" s="2"/>
      <c r="RTK187" s="2"/>
      <c r="RTL187" s="2"/>
      <c r="RTM187" s="2"/>
      <c r="RTN187" s="2"/>
      <c r="RTO187" s="2"/>
      <c r="RTP187" s="2"/>
      <c r="RTQ187" s="2"/>
      <c r="RTR187" s="2"/>
      <c r="RTS187" s="2"/>
      <c r="RTT187" s="2"/>
      <c r="RTU187" s="2"/>
      <c r="RTV187" s="2"/>
      <c r="RTW187" s="2"/>
      <c r="RTX187" s="2"/>
      <c r="RTY187" s="2"/>
      <c r="RTZ187" s="2"/>
      <c r="RUA187" s="2"/>
      <c r="RUB187" s="2"/>
      <c r="RUC187" s="2"/>
      <c r="RUD187" s="2"/>
      <c r="RUE187" s="2"/>
      <c r="RUF187" s="2"/>
      <c r="RUG187" s="2"/>
      <c r="RUH187" s="2"/>
      <c r="RUI187" s="2"/>
      <c r="RUJ187" s="2"/>
      <c r="RUK187" s="2"/>
      <c r="RUL187" s="2"/>
      <c r="RUM187" s="2"/>
      <c r="RUN187" s="2"/>
      <c r="RUO187" s="2"/>
      <c r="RUP187" s="2"/>
      <c r="RUQ187" s="2"/>
      <c r="RUR187" s="2"/>
      <c r="RUS187" s="2"/>
      <c r="RUT187" s="2"/>
      <c r="RUU187" s="2"/>
      <c r="RUV187" s="2"/>
      <c r="RUW187" s="2"/>
      <c r="RUX187" s="2"/>
      <c r="RUY187" s="2"/>
      <c r="RUZ187" s="2"/>
      <c r="RVA187" s="2"/>
      <c r="RVB187" s="2"/>
      <c r="RVC187" s="2"/>
      <c r="RVD187" s="2"/>
      <c r="RVE187" s="2"/>
      <c r="RVF187" s="2"/>
      <c r="RVG187" s="2"/>
      <c r="RVH187" s="2"/>
      <c r="RVI187" s="2"/>
      <c r="RVJ187" s="2"/>
      <c r="RVK187" s="2"/>
      <c r="RVL187" s="2"/>
      <c r="RVM187" s="2"/>
      <c r="RVN187" s="2"/>
      <c r="RVO187" s="2"/>
      <c r="RVP187" s="2"/>
      <c r="RVQ187" s="2"/>
      <c r="RVR187" s="2"/>
      <c r="RVS187" s="2"/>
      <c r="RVT187" s="2"/>
      <c r="RVU187" s="2"/>
      <c r="RVV187" s="2"/>
      <c r="RVW187" s="2"/>
      <c r="RVX187" s="2"/>
      <c r="RVY187" s="2"/>
      <c r="RVZ187" s="2"/>
      <c r="RWA187" s="2"/>
      <c r="RWB187" s="2"/>
      <c r="RWC187" s="2"/>
      <c r="RWD187" s="2"/>
      <c r="RWE187" s="2"/>
      <c r="RWF187" s="2"/>
      <c r="RWG187" s="2"/>
      <c r="RWH187" s="2"/>
      <c r="RWI187" s="2"/>
      <c r="RWJ187" s="2"/>
      <c r="RWK187" s="2"/>
      <c r="RWL187" s="2"/>
      <c r="RWM187" s="2"/>
      <c r="RWN187" s="2"/>
      <c r="RWO187" s="2"/>
      <c r="RWP187" s="2"/>
      <c r="RWQ187" s="2"/>
      <c r="RWR187" s="2"/>
      <c r="RWS187" s="2"/>
      <c r="RWT187" s="2"/>
      <c r="RWU187" s="2"/>
      <c r="RWV187" s="2"/>
      <c r="RWW187" s="2"/>
      <c r="RWX187" s="2"/>
      <c r="RWY187" s="2"/>
      <c r="RWZ187" s="2"/>
      <c r="RXA187" s="2"/>
      <c r="RXB187" s="2"/>
      <c r="RXC187" s="2"/>
      <c r="RXD187" s="2"/>
      <c r="RXE187" s="2"/>
      <c r="RXF187" s="2"/>
      <c r="RXG187" s="2"/>
      <c r="RXH187" s="2"/>
      <c r="RXI187" s="2"/>
      <c r="RXJ187" s="2"/>
      <c r="RXK187" s="2"/>
      <c r="RXL187" s="2"/>
      <c r="RXM187" s="2"/>
      <c r="RXN187" s="2"/>
      <c r="RXO187" s="2"/>
      <c r="RXP187" s="2"/>
      <c r="RXQ187" s="2"/>
      <c r="RXR187" s="2"/>
      <c r="RXS187" s="2"/>
      <c r="RXT187" s="2"/>
      <c r="RXU187" s="2"/>
      <c r="RXV187" s="2"/>
      <c r="RXW187" s="2"/>
      <c r="RXX187" s="2"/>
      <c r="RXY187" s="2"/>
      <c r="RXZ187" s="2"/>
      <c r="RYA187" s="2"/>
      <c r="RYB187" s="2"/>
      <c r="RYC187" s="2"/>
      <c r="RYD187" s="2"/>
      <c r="RYE187" s="2"/>
      <c r="RYF187" s="2"/>
      <c r="RYG187" s="2"/>
      <c r="RYH187" s="2"/>
      <c r="RYI187" s="2"/>
      <c r="RYJ187" s="2"/>
      <c r="RYK187" s="2"/>
      <c r="RYL187" s="2"/>
      <c r="RYM187" s="2"/>
      <c r="RYN187" s="2"/>
      <c r="RYO187" s="2"/>
      <c r="RYP187" s="2"/>
      <c r="RYQ187" s="2"/>
      <c r="RYR187" s="2"/>
      <c r="RYS187" s="2"/>
      <c r="RYT187" s="2"/>
      <c r="RYU187" s="2"/>
      <c r="RYV187" s="2"/>
      <c r="RYW187" s="2"/>
      <c r="RYX187" s="2"/>
      <c r="RYY187" s="2"/>
      <c r="RYZ187" s="2"/>
      <c r="RZA187" s="2"/>
      <c r="RZB187" s="2"/>
      <c r="RZC187" s="2"/>
      <c r="RZD187" s="2"/>
      <c r="RZE187" s="2"/>
      <c r="RZF187" s="2"/>
      <c r="RZG187" s="2"/>
      <c r="RZH187" s="2"/>
      <c r="RZI187" s="2"/>
      <c r="RZJ187" s="2"/>
      <c r="RZK187" s="2"/>
      <c r="RZL187" s="2"/>
      <c r="RZM187" s="2"/>
      <c r="RZN187" s="2"/>
      <c r="RZO187" s="2"/>
      <c r="RZP187" s="2"/>
      <c r="RZQ187" s="2"/>
      <c r="RZR187" s="2"/>
      <c r="RZS187" s="2"/>
      <c r="RZT187" s="2"/>
      <c r="RZU187" s="2"/>
      <c r="RZV187" s="2"/>
      <c r="RZW187" s="2"/>
      <c r="RZX187" s="2"/>
      <c r="RZY187" s="2"/>
      <c r="RZZ187" s="2"/>
      <c r="SAA187" s="2"/>
      <c r="SAB187" s="2"/>
      <c r="SAC187" s="2"/>
      <c r="SAD187" s="2"/>
      <c r="SAE187" s="2"/>
      <c r="SAF187" s="2"/>
      <c r="SAG187" s="2"/>
      <c r="SAH187" s="2"/>
      <c r="SAI187" s="2"/>
      <c r="SAJ187" s="2"/>
      <c r="SAK187" s="2"/>
      <c r="SAL187" s="2"/>
      <c r="SAM187" s="2"/>
      <c r="SAN187" s="2"/>
      <c r="SAO187" s="2"/>
      <c r="SAP187" s="2"/>
      <c r="SAQ187" s="2"/>
      <c r="SAR187" s="2"/>
      <c r="SAS187" s="2"/>
      <c r="SAT187" s="2"/>
      <c r="SAU187" s="2"/>
      <c r="SAV187" s="2"/>
      <c r="SAW187" s="2"/>
      <c r="SAX187" s="2"/>
      <c r="SAY187" s="2"/>
      <c r="SAZ187" s="2"/>
      <c r="SBA187" s="2"/>
      <c r="SBB187" s="2"/>
      <c r="SBC187" s="2"/>
      <c r="SBD187" s="2"/>
      <c r="SBE187" s="2"/>
      <c r="SBF187" s="2"/>
      <c r="SBG187" s="2"/>
      <c r="SBH187" s="2"/>
      <c r="SBI187" s="2"/>
      <c r="SBJ187" s="2"/>
      <c r="SBK187" s="2"/>
      <c r="SBL187" s="2"/>
      <c r="SBM187" s="2"/>
      <c r="SBN187" s="2"/>
      <c r="SBO187" s="2"/>
      <c r="SBP187" s="2"/>
      <c r="SBQ187" s="2"/>
      <c r="SBR187" s="2"/>
      <c r="SBS187" s="2"/>
      <c r="SBT187" s="2"/>
      <c r="SBU187" s="2"/>
      <c r="SBV187" s="2"/>
      <c r="SBW187" s="2"/>
      <c r="SBX187" s="2"/>
      <c r="SBY187" s="2"/>
      <c r="SBZ187" s="2"/>
      <c r="SCA187" s="2"/>
      <c r="SCB187" s="2"/>
      <c r="SCC187" s="2"/>
      <c r="SCD187" s="2"/>
      <c r="SCE187" s="2"/>
      <c r="SCF187" s="2"/>
      <c r="SCG187" s="2"/>
      <c r="SCH187" s="2"/>
      <c r="SCI187" s="2"/>
      <c r="SCJ187" s="2"/>
      <c r="SCK187" s="2"/>
      <c r="SCL187" s="2"/>
      <c r="SCM187" s="2"/>
      <c r="SCN187" s="2"/>
      <c r="SCO187" s="2"/>
      <c r="SCP187" s="2"/>
      <c r="SCQ187" s="2"/>
      <c r="SCR187" s="2"/>
      <c r="SCS187" s="2"/>
      <c r="SCT187" s="2"/>
      <c r="SCU187" s="2"/>
      <c r="SCV187" s="2"/>
      <c r="SCW187" s="2"/>
      <c r="SCX187" s="2"/>
      <c r="SCY187" s="2"/>
      <c r="SCZ187" s="2"/>
      <c r="SDA187" s="2"/>
      <c r="SDB187" s="2"/>
      <c r="SDC187" s="2"/>
      <c r="SDD187" s="2"/>
      <c r="SDE187" s="2"/>
      <c r="SDF187" s="2"/>
      <c r="SDG187" s="2"/>
      <c r="SDH187" s="2"/>
      <c r="SDI187" s="2"/>
      <c r="SDJ187" s="2"/>
      <c r="SDK187" s="2"/>
      <c r="SDL187" s="2"/>
      <c r="SDM187" s="2"/>
      <c r="SDN187" s="2"/>
      <c r="SDO187" s="2"/>
      <c r="SDP187" s="2"/>
      <c r="SDQ187" s="2"/>
      <c r="SDR187" s="2"/>
      <c r="SDS187" s="2"/>
      <c r="SDT187" s="2"/>
      <c r="SDU187" s="2"/>
      <c r="SDV187" s="2"/>
      <c r="SDW187" s="2"/>
      <c r="SDX187" s="2"/>
      <c r="SDY187" s="2"/>
      <c r="SDZ187" s="2"/>
      <c r="SEA187" s="2"/>
      <c r="SEB187" s="2"/>
      <c r="SEC187" s="2"/>
      <c r="SED187" s="2"/>
      <c r="SEE187" s="2"/>
      <c r="SEF187" s="2"/>
      <c r="SEG187" s="2"/>
      <c r="SEH187" s="2"/>
      <c r="SEI187" s="2"/>
      <c r="SEJ187" s="2"/>
      <c r="SEK187" s="2"/>
      <c r="SEL187" s="2"/>
      <c r="SEM187" s="2"/>
      <c r="SEN187" s="2"/>
      <c r="SEO187" s="2"/>
      <c r="SEP187" s="2"/>
      <c r="SEQ187" s="2"/>
      <c r="SER187" s="2"/>
      <c r="SES187" s="2"/>
      <c r="SET187" s="2"/>
      <c r="SEU187" s="2"/>
      <c r="SEV187" s="2"/>
      <c r="SEW187" s="2"/>
      <c r="SEX187" s="2"/>
      <c r="SEY187" s="2"/>
      <c r="SEZ187" s="2"/>
      <c r="SFA187" s="2"/>
      <c r="SFB187" s="2"/>
      <c r="SFC187" s="2"/>
      <c r="SFD187" s="2"/>
      <c r="SFE187" s="2"/>
      <c r="SFF187" s="2"/>
      <c r="SFG187" s="2"/>
      <c r="SFH187" s="2"/>
      <c r="SFI187" s="2"/>
      <c r="SFJ187" s="2"/>
      <c r="SFK187" s="2"/>
      <c r="SFL187" s="2"/>
      <c r="SFM187" s="2"/>
      <c r="SFN187" s="2"/>
      <c r="SFO187" s="2"/>
      <c r="SFP187" s="2"/>
      <c r="SFQ187" s="2"/>
      <c r="SFR187" s="2"/>
      <c r="SFS187" s="2"/>
      <c r="SFT187" s="2"/>
      <c r="SFU187" s="2"/>
      <c r="SFV187" s="2"/>
      <c r="SFW187" s="2"/>
      <c r="SFX187" s="2"/>
      <c r="SFY187" s="2"/>
      <c r="SFZ187" s="2"/>
      <c r="SGA187" s="2"/>
      <c r="SGB187" s="2"/>
      <c r="SGC187" s="2"/>
      <c r="SGD187" s="2"/>
      <c r="SGE187" s="2"/>
      <c r="SGF187" s="2"/>
      <c r="SGG187" s="2"/>
      <c r="SGH187" s="2"/>
      <c r="SGI187" s="2"/>
      <c r="SGJ187" s="2"/>
      <c r="SGK187" s="2"/>
      <c r="SGL187" s="2"/>
      <c r="SGM187" s="2"/>
      <c r="SGN187" s="2"/>
      <c r="SGO187" s="2"/>
      <c r="SGP187" s="2"/>
      <c r="SGQ187" s="2"/>
      <c r="SGR187" s="2"/>
      <c r="SGS187" s="2"/>
      <c r="SGT187" s="2"/>
      <c r="SGU187" s="2"/>
      <c r="SGV187" s="2"/>
      <c r="SGW187" s="2"/>
      <c r="SGX187" s="2"/>
      <c r="SGY187" s="2"/>
      <c r="SGZ187" s="2"/>
      <c r="SHA187" s="2"/>
      <c r="SHB187" s="2"/>
      <c r="SHC187" s="2"/>
      <c r="SHD187" s="2"/>
      <c r="SHE187" s="2"/>
      <c r="SHF187" s="2"/>
      <c r="SHG187" s="2"/>
      <c r="SHH187" s="2"/>
      <c r="SHI187" s="2"/>
      <c r="SHJ187" s="2"/>
      <c r="SHK187" s="2"/>
      <c r="SHL187" s="2"/>
      <c r="SHM187" s="2"/>
      <c r="SHN187" s="2"/>
      <c r="SHO187" s="2"/>
      <c r="SHP187" s="2"/>
      <c r="SHQ187" s="2"/>
      <c r="SHR187" s="2"/>
      <c r="SHS187" s="2"/>
      <c r="SHT187" s="2"/>
      <c r="SHU187" s="2"/>
      <c r="SHV187" s="2"/>
      <c r="SHW187" s="2"/>
      <c r="SHX187" s="2"/>
      <c r="SHY187" s="2"/>
      <c r="SHZ187" s="2"/>
      <c r="SIA187" s="2"/>
      <c r="SIB187" s="2"/>
      <c r="SIC187" s="2"/>
      <c r="SID187" s="2"/>
      <c r="SIE187" s="2"/>
      <c r="SIF187" s="2"/>
      <c r="SIG187" s="2"/>
      <c r="SIH187" s="2"/>
      <c r="SII187" s="2"/>
      <c r="SIJ187" s="2"/>
      <c r="SIK187" s="2"/>
      <c r="SIL187" s="2"/>
      <c r="SIM187" s="2"/>
      <c r="SIN187" s="2"/>
      <c r="SIO187" s="2"/>
      <c r="SIP187" s="2"/>
      <c r="SIQ187" s="2"/>
      <c r="SIR187" s="2"/>
      <c r="SIS187" s="2"/>
      <c r="SIT187" s="2"/>
      <c r="SIU187" s="2"/>
      <c r="SIV187" s="2"/>
      <c r="SIW187" s="2"/>
      <c r="SIX187" s="2"/>
      <c r="SIY187" s="2"/>
      <c r="SIZ187" s="2"/>
      <c r="SJA187" s="2"/>
      <c r="SJB187" s="2"/>
      <c r="SJC187" s="2"/>
      <c r="SJD187" s="2"/>
      <c r="SJE187" s="2"/>
      <c r="SJF187" s="2"/>
      <c r="SJG187" s="2"/>
      <c r="SJH187" s="2"/>
      <c r="SJI187" s="2"/>
      <c r="SJJ187" s="2"/>
      <c r="SJK187" s="2"/>
      <c r="SJL187" s="2"/>
      <c r="SJM187" s="2"/>
      <c r="SJN187" s="2"/>
      <c r="SJO187" s="2"/>
      <c r="SJP187" s="2"/>
      <c r="SJQ187" s="2"/>
      <c r="SJR187" s="2"/>
      <c r="SJS187" s="2"/>
      <c r="SJT187" s="2"/>
      <c r="SJU187" s="2"/>
      <c r="SJV187" s="2"/>
      <c r="SJW187" s="2"/>
      <c r="SJX187" s="2"/>
      <c r="SJY187" s="2"/>
      <c r="SJZ187" s="2"/>
      <c r="SKA187" s="2"/>
      <c r="SKB187" s="2"/>
      <c r="SKC187" s="2"/>
      <c r="SKD187" s="2"/>
      <c r="SKE187" s="2"/>
      <c r="SKF187" s="2"/>
      <c r="SKG187" s="2"/>
      <c r="SKH187" s="2"/>
      <c r="SKI187" s="2"/>
      <c r="SKJ187" s="2"/>
      <c r="SKK187" s="2"/>
      <c r="SKL187" s="2"/>
      <c r="SKM187" s="2"/>
      <c r="SKN187" s="2"/>
      <c r="SKO187" s="2"/>
      <c r="SKP187" s="2"/>
      <c r="SKQ187" s="2"/>
      <c r="SKR187" s="2"/>
      <c r="SKS187" s="2"/>
      <c r="SKT187" s="2"/>
      <c r="SKU187" s="2"/>
      <c r="SKV187" s="2"/>
      <c r="SKW187" s="2"/>
      <c r="SKX187" s="2"/>
      <c r="SKY187" s="2"/>
      <c r="SKZ187" s="2"/>
      <c r="SLA187" s="2"/>
      <c r="SLB187" s="2"/>
      <c r="SLC187" s="2"/>
      <c r="SLD187" s="2"/>
      <c r="SLE187" s="2"/>
      <c r="SLF187" s="2"/>
      <c r="SLG187" s="2"/>
      <c r="SLH187" s="2"/>
      <c r="SLI187" s="2"/>
      <c r="SLJ187" s="2"/>
      <c r="SLK187" s="2"/>
      <c r="SLL187" s="2"/>
      <c r="SLM187" s="2"/>
      <c r="SLN187" s="2"/>
      <c r="SLO187" s="2"/>
      <c r="SLP187" s="2"/>
      <c r="SLQ187" s="2"/>
      <c r="SLR187" s="2"/>
      <c r="SLS187" s="2"/>
      <c r="SLT187" s="2"/>
      <c r="SLU187" s="2"/>
      <c r="SLV187" s="2"/>
      <c r="SLW187" s="2"/>
      <c r="SLX187" s="2"/>
      <c r="SLY187" s="2"/>
      <c r="SLZ187" s="2"/>
      <c r="SMA187" s="2"/>
      <c r="SMB187" s="2"/>
      <c r="SMC187" s="2"/>
      <c r="SMD187" s="2"/>
      <c r="SME187" s="2"/>
      <c r="SMF187" s="2"/>
      <c r="SMG187" s="2"/>
      <c r="SMH187" s="2"/>
      <c r="SMI187" s="2"/>
      <c r="SMJ187" s="2"/>
      <c r="SMK187" s="2"/>
      <c r="SML187" s="2"/>
      <c r="SMM187" s="2"/>
      <c r="SMN187" s="2"/>
      <c r="SMO187" s="2"/>
      <c r="SMP187" s="2"/>
      <c r="SMQ187" s="2"/>
      <c r="SMR187" s="2"/>
      <c r="SMS187" s="2"/>
      <c r="SMT187" s="2"/>
      <c r="SMU187" s="2"/>
      <c r="SMV187" s="2"/>
      <c r="SMW187" s="2"/>
      <c r="SMX187" s="2"/>
      <c r="SMY187" s="2"/>
      <c r="SMZ187" s="2"/>
      <c r="SNA187" s="2"/>
      <c r="SNB187" s="2"/>
      <c r="SNC187" s="2"/>
      <c r="SND187" s="2"/>
      <c r="SNE187" s="2"/>
      <c r="SNF187" s="2"/>
      <c r="SNG187" s="2"/>
      <c r="SNH187" s="2"/>
      <c r="SNI187" s="2"/>
      <c r="SNJ187" s="2"/>
      <c r="SNK187" s="2"/>
      <c r="SNL187" s="2"/>
      <c r="SNM187" s="2"/>
      <c r="SNN187" s="2"/>
      <c r="SNO187" s="2"/>
      <c r="SNP187" s="2"/>
      <c r="SNQ187" s="2"/>
      <c r="SNR187" s="2"/>
      <c r="SNS187" s="2"/>
      <c r="SNT187" s="2"/>
      <c r="SNU187" s="2"/>
      <c r="SNV187" s="2"/>
      <c r="SNW187" s="2"/>
      <c r="SNX187" s="2"/>
      <c r="SNY187" s="2"/>
      <c r="SNZ187" s="2"/>
      <c r="SOA187" s="2"/>
      <c r="SOB187" s="2"/>
      <c r="SOC187" s="2"/>
      <c r="SOD187" s="2"/>
      <c r="SOE187" s="2"/>
      <c r="SOF187" s="2"/>
      <c r="SOG187" s="2"/>
      <c r="SOH187" s="2"/>
      <c r="SOI187" s="2"/>
      <c r="SOJ187" s="2"/>
      <c r="SOK187" s="2"/>
      <c r="SOL187" s="2"/>
      <c r="SOM187" s="2"/>
      <c r="SON187" s="2"/>
      <c r="SOO187" s="2"/>
      <c r="SOP187" s="2"/>
      <c r="SOQ187" s="2"/>
      <c r="SOR187" s="2"/>
      <c r="SOS187" s="2"/>
      <c r="SOT187" s="2"/>
      <c r="SOU187" s="2"/>
      <c r="SOV187" s="2"/>
      <c r="SOW187" s="2"/>
      <c r="SOX187" s="2"/>
      <c r="SOY187" s="2"/>
      <c r="SOZ187" s="2"/>
      <c r="SPA187" s="2"/>
      <c r="SPB187" s="2"/>
      <c r="SPC187" s="2"/>
      <c r="SPD187" s="2"/>
      <c r="SPE187" s="2"/>
      <c r="SPF187" s="2"/>
      <c r="SPG187" s="2"/>
      <c r="SPH187" s="2"/>
      <c r="SPI187" s="2"/>
      <c r="SPJ187" s="2"/>
      <c r="SPK187" s="2"/>
      <c r="SPL187" s="2"/>
      <c r="SPM187" s="2"/>
      <c r="SPN187" s="2"/>
      <c r="SPO187" s="2"/>
      <c r="SPP187" s="2"/>
      <c r="SPQ187" s="2"/>
      <c r="SPR187" s="2"/>
      <c r="SPS187" s="2"/>
      <c r="SPT187" s="2"/>
      <c r="SPU187" s="2"/>
      <c r="SPV187" s="2"/>
      <c r="SPW187" s="2"/>
      <c r="SPX187" s="2"/>
      <c r="SPY187" s="2"/>
      <c r="SPZ187" s="2"/>
      <c r="SQA187" s="2"/>
      <c r="SQB187" s="2"/>
      <c r="SQC187" s="2"/>
      <c r="SQD187" s="2"/>
      <c r="SQE187" s="2"/>
      <c r="SQF187" s="2"/>
      <c r="SQG187" s="2"/>
      <c r="SQH187" s="2"/>
      <c r="SQI187" s="2"/>
      <c r="SQJ187" s="2"/>
      <c r="SQK187" s="2"/>
      <c r="SQL187" s="2"/>
      <c r="SQM187" s="2"/>
      <c r="SQN187" s="2"/>
      <c r="SQO187" s="2"/>
      <c r="SQP187" s="2"/>
      <c r="SQQ187" s="2"/>
      <c r="SQR187" s="2"/>
      <c r="SQS187" s="2"/>
      <c r="SQT187" s="2"/>
      <c r="SQU187" s="2"/>
      <c r="SQV187" s="2"/>
      <c r="SQW187" s="2"/>
      <c r="SQX187" s="2"/>
      <c r="SQY187" s="2"/>
      <c r="SQZ187" s="2"/>
      <c r="SRA187" s="2"/>
      <c r="SRB187" s="2"/>
      <c r="SRC187" s="2"/>
      <c r="SRD187" s="2"/>
      <c r="SRE187" s="2"/>
      <c r="SRF187" s="2"/>
      <c r="SRG187" s="2"/>
      <c r="SRH187" s="2"/>
      <c r="SRI187" s="2"/>
      <c r="SRJ187" s="2"/>
      <c r="SRK187" s="2"/>
      <c r="SRL187" s="2"/>
      <c r="SRM187" s="2"/>
      <c r="SRN187" s="2"/>
      <c r="SRO187" s="2"/>
      <c r="SRP187" s="2"/>
      <c r="SRQ187" s="2"/>
      <c r="SRR187" s="2"/>
      <c r="SRS187" s="2"/>
      <c r="SRT187" s="2"/>
      <c r="SRU187" s="2"/>
      <c r="SRV187" s="2"/>
      <c r="SRW187" s="2"/>
      <c r="SRX187" s="2"/>
      <c r="SRY187" s="2"/>
      <c r="SRZ187" s="2"/>
      <c r="SSA187" s="2"/>
      <c r="SSB187" s="2"/>
      <c r="SSC187" s="2"/>
      <c r="SSD187" s="2"/>
      <c r="SSE187" s="2"/>
      <c r="SSF187" s="2"/>
      <c r="SSG187" s="2"/>
      <c r="SSH187" s="2"/>
      <c r="SSI187" s="2"/>
      <c r="SSJ187" s="2"/>
      <c r="SSK187" s="2"/>
      <c r="SSL187" s="2"/>
      <c r="SSM187" s="2"/>
      <c r="SSN187" s="2"/>
      <c r="SSO187" s="2"/>
      <c r="SSP187" s="2"/>
      <c r="SSQ187" s="2"/>
      <c r="SSR187" s="2"/>
      <c r="SSS187" s="2"/>
      <c r="SST187" s="2"/>
      <c r="SSU187" s="2"/>
      <c r="SSV187" s="2"/>
      <c r="SSW187" s="2"/>
      <c r="SSX187" s="2"/>
      <c r="SSY187" s="2"/>
      <c r="SSZ187" s="2"/>
      <c r="STA187" s="2"/>
      <c r="STB187" s="2"/>
      <c r="STC187" s="2"/>
      <c r="STD187" s="2"/>
      <c r="STE187" s="2"/>
      <c r="STF187" s="2"/>
      <c r="STG187" s="2"/>
      <c r="STH187" s="2"/>
      <c r="STI187" s="2"/>
      <c r="STJ187" s="2"/>
      <c r="STK187" s="2"/>
      <c r="STL187" s="2"/>
      <c r="STM187" s="2"/>
      <c r="STN187" s="2"/>
      <c r="STO187" s="2"/>
      <c r="STP187" s="2"/>
      <c r="STQ187" s="2"/>
      <c r="STR187" s="2"/>
      <c r="STS187" s="2"/>
      <c r="STT187" s="2"/>
      <c r="STU187" s="2"/>
      <c r="STV187" s="2"/>
      <c r="STW187" s="2"/>
      <c r="STX187" s="2"/>
      <c r="STY187" s="2"/>
      <c r="STZ187" s="2"/>
      <c r="SUA187" s="2"/>
      <c r="SUB187" s="2"/>
      <c r="SUC187" s="2"/>
      <c r="SUD187" s="2"/>
      <c r="SUE187" s="2"/>
      <c r="SUF187" s="2"/>
      <c r="SUG187" s="2"/>
      <c r="SUH187" s="2"/>
      <c r="SUI187" s="2"/>
      <c r="SUJ187" s="2"/>
      <c r="SUK187" s="2"/>
      <c r="SUL187" s="2"/>
      <c r="SUM187" s="2"/>
      <c r="SUN187" s="2"/>
      <c r="SUO187" s="2"/>
      <c r="SUP187" s="2"/>
      <c r="SUQ187" s="2"/>
      <c r="SUR187" s="2"/>
      <c r="SUS187" s="2"/>
      <c r="SUT187" s="2"/>
      <c r="SUU187" s="2"/>
      <c r="SUV187" s="2"/>
      <c r="SUW187" s="2"/>
      <c r="SUX187" s="2"/>
      <c r="SUY187" s="2"/>
      <c r="SUZ187" s="2"/>
      <c r="SVA187" s="2"/>
      <c r="SVB187" s="2"/>
      <c r="SVC187" s="2"/>
      <c r="SVD187" s="2"/>
      <c r="SVE187" s="2"/>
      <c r="SVF187" s="2"/>
      <c r="SVG187" s="2"/>
      <c r="SVH187" s="2"/>
      <c r="SVI187" s="2"/>
      <c r="SVJ187" s="2"/>
      <c r="SVK187" s="2"/>
      <c r="SVL187" s="2"/>
      <c r="SVM187" s="2"/>
      <c r="SVN187" s="2"/>
      <c r="SVO187" s="2"/>
      <c r="SVP187" s="2"/>
      <c r="SVQ187" s="2"/>
      <c r="SVR187" s="2"/>
      <c r="SVS187" s="2"/>
      <c r="SVT187" s="2"/>
      <c r="SVU187" s="2"/>
      <c r="SVV187" s="2"/>
      <c r="SVW187" s="2"/>
      <c r="SVX187" s="2"/>
      <c r="SVY187" s="2"/>
      <c r="SVZ187" s="2"/>
      <c r="SWA187" s="2"/>
      <c r="SWB187" s="2"/>
      <c r="SWC187" s="2"/>
      <c r="SWD187" s="2"/>
      <c r="SWE187" s="2"/>
      <c r="SWF187" s="2"/>
      <c r="SWG187" s="2"/>
      <c r="SWH187" s="2"/>
      <c r="SWI187" s="2"/>
      <c r="SWJ187" s="2"/>
      <c r="SWK187" s="2"/>
      <c r="SWL187" s="2"/>
      <c r="SWM187" s="2"/>
      <c r="SWN187" s="2"/>
      <c r="SWO187" s="2"/>
      <c r="SWP187" s="2"/>
      <c r="SWQ187" s="2"/>
      <c r="SWR187" s="2"/>
      <c r="SWS187" s="2"/>
      <c r="SWT187" s="2"/>
      <c r="SWU187" s="2"/>
      <c r="SWV187" s="2"/>
      <c r="SWW187" s="2"/>
      <c r="SWX187" s="2"/>
      <c r="SWY187" s="2"/>
      <c r="SWZ187" s="2"/>
      <c r="SXA187" s="2"/>
      <c r="SXB187" s="2"/>
      <c r="SXC187" s="2"/>
      <c r="SXD187" s="2"/>
      <c r="SXE187" s="2"/>
      <c r="SXF187" s="2"/>
      <c r="SXG187" s="2"/>
      <c r="SXH187" s="2"/>
      <c r="SXI187" s="2"/>
      <c r="SXJ187" s="2"/>
      <c r="SXK187" s="2"/>
      <c r="SXL187" s="2"/>
      <c r="SXM187" s="2"/>
      <c r="SXN187" s="2"/>
      <c r="SXO187" s="2"/>
      <c r="SXP187" s="2"/>
      <c r="SXQ187" s="2"/>
      <c r="SXR187" s="2"/>
      <c r="SXS187" s="2"/>
      <c r="SXT187" s="2"/>
      <c r="SXU187" s="2"/>
      <c r="SXV187" s="2"/>
      <c r="SXW187" s="2"/>
      <c r="SXX187" s="2"/>
      <c r="SXY187" s="2"/>
      <c r="SXZ187" s="2"/>
      <c r="SYA187" s="2"/>
      <c r="SYB187" s="2"/>
      <c r="SYC187" s="2"/>
      <c r="SYD187" s="2"/>
      <c r="SYE187" s="2"/>
      <c r="SYF187" s="2"/>
      <c r="SYG187" s="2"/>
      <c r="SYH187" s="2"/>
      <c r="SYI187" s="2"/>
      <c r="SYJ187" s="2"/>
      <c r="SYK187" s="2"/>
      <c r="SYL187" s="2"/>
      <c r="SYM187" s="2"/>
      <c r="SYN187" s="2"/>
      <c r="SYO187" s="2"/>
      <c r="SYP187" s="2"/>
      <c r="SYQ187" s="2"/>
      <c r="SYR187" s="2"/>
      <c r="SYS187" s="2"/>
      <c r="SYT187" s="2"/>
      <c r="SYU187" s="2"/>
      <c r="SYV187" s="2"/>
      <c r="SYW187" s="2"/>
      <c r="SYX187" s="2"/>
      <c r="SYY187" s="2"/>
      <c r="SYZ187" s="2"/>
      <c r="SZA187" s="2"/>
      <c r="SZB187" s="2"/>
      <c r="SZC187" s="2"/>
      <c r="SZD187" s="2"/>
      <c r="SZE187" s="2"/>
      <c r="SZF187" s="2"/>
      <c r="SZG187" s="2"/>
      <c r="SZH187" s="2"/>
      <c r="SZI187" s="2"/>
      <c r="SZJ187" s="2"/>
      <c r="SZK187" s="2"/>
      <c r="SZL187" s="2"/>
      <c r="SZM187" s="2"/>
      <c r="SZN187" s="2"/>
      <c r="SZO187" s="2"/>
      <c r="SZP187" s="2"/>
      <c r="SZQ187" s="2"/>
      <c r="SZR187" s="2"/>
      <c r="SZS187" s="2"/>
      <c r="SZT187" s="2"/>
      <c r="SZU187" s="2"/>
      <c r="SZV187" s="2"/>
      <c r="SZW187" s="2"/>
      <c r="SZX187" s="2"/>
      <c r="SZY187" s="2"/>
      <c r="SZZ187" s="2"/>
      <c r="TAA187" s="2"/>
      <c r="TAB187" s="2"/>
      <c r="TAC187" s="2"/>
      <c r="TAD187" s="2"/>
      <c r="TAE187" s="2"/>
      <c r="TAF187" s="2"/>
      <c r="TAG187" s="2"/>
      <c r="TAH187" s="2"/>
      <c r="TAI187" s="2"/>
      <c r="TAJ187" s="2"/>
      <c r="TAK187" s="2"/>
      <c r="TAL187" s="2"/>
      <c r="TAM187" s="2"/>
      <c r="TAN187" s="2"/>
      <c r="TAO187" s="2"/>
      <c r="TAP187" s="2"/>
      <c r="TAQ187" s="2"/>
      <c r="TAR187" s="2"/>
      <c r="TAS187" s="2"/>
      <c r="TAT187" s="2"/>
      <c r="TAU187" s="2"/>
      <c r="TAV187" s="2"/>
      <c r="TAW187" s="2"/>
      <c r="TAX187" s="2"/>
      <c r="TAY187" s="2"/>
      <c r="TAZ187" s="2"/>
      <c r="TBA187" s="2"/>
      <c r="TBB187" s="2"/>
      <c r="TBC187" s="2"/>
      <c r="TBD187" s="2"/>
      <c r="TBE187" s="2"/>
      <c r="TBF187" s="2"/>
      <c r="TBG187" s="2"/>
      <c r="TBH187" s="2"/>
      <c r="TBI187" s="2"/>
      <c r="TBJ187" s="2"/>
      <c r="TBK187" s="2"/>
      <c r="TBL187" s="2"/>
      <c r="TBM187" s="2"/>
      <c r="TBN187" s="2"/>
      <c r="TBO187" s="2"/>
      <c r="TBP187" s="2"/>
      <c r="TBQ187" s="2"/>
      <c r="TBR187" s="2"/>
      <c r="TBS187" s="2"/>
      <c r="TBT187" s="2"/>
      <c r="TBU187" s="2"/>
      <c r="TBV187" s="2"/>
      <c r="TBW187" s="2"/>
      <c r="TBX187" s="2"/>
      <c r="TBY187" s="2"/>
      <c r="TBZ187" s="2"/>
      <c r="TCA187" s="2"/>
      <c r="TCB187" s="2"/>
      <c r="TCC187" s="2"/>
      <c r="TCD187" s="2"/>
      <c r="TCE187" s="2"/>
      <c r="TCF187" s="2"/>
      <c r="TCG187" s="2"/>
      <c r="TCH187" s="2"/>
      <c r="TCI187" s="2"/>
      <c r="TCJ187" s="2"/>
      <c r="TCK187" s="2"/>
      <c r="TCL187" s="2"/>
      <c r="TCM187" s="2"/>
      <c r="TCN187" s="2"/>
      <c r="TCO187" s="2"/>
      <c r="TCP187" s="2"/>
      <c r="TCQ187" s="2"/>
      <c r="TCR187" s="2"/>
      <c r="TCS187" s="2"/>
      <c r="TCT187" s="2"/>
      <c r="TCU187" s="2"/>
      <c r="TCV187" s="2"/>
      <c r="TCW187" s="2"/>
      <c r="TCX187" s="2"/>
      <c r="TCY187" s="2"/>
      <c r="TCZ187" s="2"/>
      <c r="TDA187" s="2"/>
      <c r="TDB187" s="2"/>
      <c r="TDC187" s="2"/>
      <c r="TDD187" s="2"/>
      <c r="TDE187" s="2"/>
      <c r="TDF187" s="2"/>
      <c r="TDG187" s="2"/>
      <c r="TDH187" s="2"/>
      <c r="TDI187" s="2"/>
      <c r="TDJ187" s="2"/>
      <c r="TDK187" s="2"/>
      <c r="TDL187" s="2"/>
      <c r="TDM187" s="2"/>
      <c r="TDN187" s="2"/>
      <c r="TDO187" s="2"/>
      <c r="TDP187" s="2"/>
      <c r="TDQ187" s="2"/>
      <c r="TDR187" s="2"/>
      <c r="TDS187" s="2"/>
      <c r="TDT187" s="2"/>
      <c r="TDU187" s="2"/>
      <c r="TDV187" s="2"/>
      <c r="TDW187" s="2"/>
      <c r="TDX187" s="2"/>
      <c r="TDY187" s="2"/>
      <c r="TDZ187" s="2"/>
      <c r="TEA187" s="2"/>
      <c r="TEB187" s="2"/>
      <c r="TEC187" s="2"/>
      <c r="TED187" s="2"/>
      <c r="TEE187" s="2"/>
      <c r="TEF187" s="2"/>
      <c r="TEG187" s="2"/>
      <c r="TEH187" s="2"/>
      <c r="TEI187" s="2"/>
      <c r="TEJ187" s="2"/>
      <c r="TEK187" s="2"/>
      <c r="TEL187" s="2"/>
      <c r="TEM187" s="2"/>
      <c r="TEN187" s="2"/>
      <c r="TEO187" s="2"/>
      <c r="TEP187" s="2"/>
      <c r="TEQ187" s="2"/>
      <c r="TER187" s="2"/>
      <c r="TES187" s="2"/>
      <c r="TET187" s="2"/>
      <c r="TEU187" s="2"/>
      <c r="TEV187" s="2"/>
      <c r="TEW187" s="2"/>
      <c r="TEX187" s="2"/>
      <c r="TEY187" s="2"/>
      <c r="TEZ187" s="2"/>
      <c r="TFA187" s="2"/>
      <c r="TFB187" s="2"/>
      <c r="TFC187" s="2"/>
      <c r="TFD187" s="2"/>
      <c r="TFE187" s="2"/>
      <c r="TFF187" s="2"/>
      <c r="TFG187" s="2"/>
      <c r="TFH187" s="2"/>
      <c r="TFI187" s="2"/>
      <c r="TFJ187" s="2"/>
      <c r="TFK187" s="2"/>
      <c r="TFL187" s="2"/>
      <c r="TFM187" s="2"/>
      <c r="TFN187" s="2"/>
      <c r="TFO187" s="2"/>
      <c r="TFP187" s="2"/>
      <c r="TFQ187" s="2"/>
      <c r="TFR187" s="2"/>
      <c r="TFS187" s="2"/>
      <c r="TFT187" s="2"/>
      <c r="TFU187" s="2"/>
      <c r="TFV187" s="2"/>
      <c r="TFW187" s="2"/>
      <c r="TFX187" s="2"/>
      <c r="TFY187" s="2"/>
      <c r="TFZ187" s="2"/>
      <c r="TGA187" s="2"/>
      <c r="TGB187" s="2"/>
      <c r="TGC187" s="2"/>
      <c r="TGD187" s="2"/>
      <c r="TGE187" s="2"/>
      <c r="TGF187" s="2"/>
      <c r="TGG187" s="2"/>
      <c r="TGH187" s="2"/>
      <c r="TGI187" s="2"/>
      <c r="TGJ187" s="2"/>
      <c r="TGK187" s="2"/>
      <c r="TGL187" s="2"/>
      <c r="TGM187" s="2"/>
      <c r="TGN187" s="2"/>
      <c r="TGO187" s="2"/>
      <c r="TGP187" s="2"/>
      <c r="TGQ187" s="2"/>
      <c r="TGR187" s="2"/>
      <c r="TGS187" s="2"/>
      <c r="TGT187" s="2"/>
      <c r="TGU187" s="2"/>
      <c r="TGV187" s="2"/>
      <c r="TGW187" s="2"/>
      <c r="TGX187" s="2"/>
      <c r="TGY187" s="2"/>
      <c r="TGZ187" s="2"/>
      <c r="THA187" s="2"/>
      <c r="THB187" s="2"/>
      <c r="THC187" s="2"/>
      <c r="THD187" s="2"/>
      <c r="THE187" s="2"/>
      <c r="THF187" s="2"/>
      <c r="THG187" s="2"/>
      <c r="THH187" s="2"/>
      <c r="THI187" s="2"/>
      <c r="THJ187" s="2"/>
      <c r="THK187" s="2"/>
      <c r="THL187" s="2"/>
      <c r="THM187" s="2"/>
      <c r="THN187" s="2"/>
      <c r="THO187" s="2"/>
      <c r="THP187" s="2"/>
      <c r="THQ187" s="2"/>
      <c r="THR187" s="2"/>
      <c r="THS187" s="2"/>
      <c r="THT187" s="2"/>
      <c r="THU187" s="2"/>
      <c r="THV187" s="2"/>
      <c r="THW187" s="2"/>
      <c r="THX187" s="2"/>
      <c r="THY187" s="2"/>
      <c r="THZ187" s="2"/>
      <c r="TIA187" s="2"/>
      <c r="TIB187" s="2"/>
      <c r="TIC187" s="2"/>
      <c r="TID187" s="2"/>
      <c r="TIE187" s="2"/>
      <c r="TIF187" s="2"/>
      <c r="TIG187" s="2"/>
      <c r="TIH187" s="2"/>
      <c r="TII187" s="2"/>
      <c r="TIJ187" s="2"/>
      <c r="TIK187" s="2"/>
      <c r="TIL187" s="2"/>
      <c r="TIM187" s="2"/>
      <c r="TIN187" s="2"/>
      <c r="TIO187" s="2"/>
      <c r="TIP187" s="2"/>
      <c r="TIQ187" s="2"/>
      <c r="TIR187" s="2"/>
      <c r="TIS187" s="2"/>
      <c r="TIT187" s="2"/>
      <c r="TIU187" s="2"/>
      <c r="TIV187" s="2"/>
      <c r="TIW187" s="2"/>
      <c r="TIX187" s="2"/>
      <c r="TIY187" s="2"/>
      <c r="TIZ187" s="2"/>
      <c r="TJA187" s="2"/>
      <c r="TJB187" s="2"/>
      <c r="TJC187" s="2"/>
      <c r="TJD187" s="2"/>
      <c r="TJE187" s="2"/>
      <c r="TJF187" s="2"/>
      <c r="TJG187" s="2"/>
      <c r="TJH187" s="2"/>
      <c r="TJI187" s="2"/>
      <c r="TJJ187" s="2"/>
      <c r="TJK187" s="2"/>
      <c r="TJL187" s="2"/>
      <c r="TJM187" s="2"/>
      <c r="TJN187" s="2"/>
      <c r="TJO187" s="2"/>
      <c r="TJP187" s="2"/>
      <c r="TJQ187" s="2"/>
      <c r="TJR187" s="2"/>
      <c r="TJS187" s="2"/>
      <c r="TJT187" s="2"/>
      <c r="TJU187" s="2"/>
      <c r="TJV187" s="2"/>
      <c r="TJW187" s="2"/>
      <c r="TJX187" s="2"/>
      <c r="TJY187" s="2"/>
      <c r="TJZ187" s="2"/>
      <c r="TKA187" s="2"/>
      <c r="TKB187" s="2"/>
      <c r="TKC187" s="2"/>
      <c r="TKD187" s="2"/>
      <c r="TKE187" s="2"/>
      <c r="TKF187" s="2"/>
      <c r="TKG187" s="2"/>
      <c r="TKH187" s="2"/>
      <c r="TKI187" s="2"/>
      <c r="TKJ187" s="2"/>
      <c r="TKK187" s="2"/>
      <c r="TKL187" s="2"/>
      <c r="TKM187" s="2"/>
      <c r="TKN187" s="2"/>
      <c r="TKO187" s="2"/>
      <c r="TKP187" s="2"/>
      <c r="TKQ187" s="2"/>
      <c r="TKR187" s="2"/>
      <c r="TKS187" s="2"/>
      <c r="TKT187" s="2"/>
      <c r="TKU187" s="2"/>
      <c r="TKV187" s="2"/>
      <c r="TKW187" s="2"/>
      <c r="TKX187" s="2"/>
      <c r="TKY187" s="2"/>
      <c r="TKZ187" s="2"/>
      <c r="TLA187" s="2"/>
      <c r="TLB187" s="2"/>
      <c r="TLC187" s="2"/>
      <c r="TLD187" s="2"/>
      <c r="TLE187" s="2"/>
      <c r="TLF187" s="2"/>
      <c r="TLG187" s="2"/>
      <c r="TLH187" s="2"/>
      <c r="TLI187" s="2"/>
      <c r="TLJ187" s="2"/>
      <c r="TLK187" s="2"/>
      <c r="TLL187" s="2"/>
      <c r="TLM187" s="2"/>
      <c r="TLN187" s="2"/>
      <c r="TLO187" s="2"/>
      <c r="TLP187" s="2"/>
      <c r="TLQ187" s="2"/>
      <c r="TLR187" s="2"/>
      <c r="TLS187" s="2"/>
      <c r="TLT187" s="2"/>
      <c r="TLU187" s="2"/>
      <c r="TLV187" s="2"/>
      <c r="TLW187" s="2"/>
      <c r="TLX187" s="2"/>
      <c r="TLY187" s="2"/>
      <c r="TLZ187" s="2"/>
      <c r="TMA187" s="2"/>
      <c r="TMB187" s="2"/>
      <c r="TMC187" s="2"/>
      <c r="TMD187" s="2"/>
      <c r="TME187" s="2"/>
      <c r="TMF187" s="2"/>
      <c r="TMG187" s="2"/>
      <c r="TMH187" s="2"/>
      <c r="TMI187" s="2"/>
      <c r="TMJ187" s="2"/>
      <c r="TMK187" s="2"/>
      <c r="TML187" s="2"/>
      <c r="TMM187" s="2"/>
      <c r="TMN187" s="2"/>
      <c r="TMO187" s="2"/>
      <c r="TMP187" s="2"/>
      <c r="TMQ187" s="2"/>
      <c r="TMR187" s="2"/>
      <c r="TMS187" s="2"/>
      <c r="TMT187" s="2"/>
      <c r="TMU187" s="2"/>
      <c r="TMV187" s="2"/>
      <c r="TMW187" s="2"/>
      <c r="TMX187" s="2"/>
      <c r="TMY187" s="2"/>
      <c r="TMZ187" s="2"/>
      <c r="TNA187" s="2"/>
      <c r="TNB187" s="2"/>
      <c r="TNC187" s="2"/>
      <c r="TND187" s="2"/>
      <c r="TNE187" s="2"/>
      <c r="TNF187" s="2"/>
      <c r="TNG187" s="2"/>
      <c r="TNH187" s="2"/>
      <c r="TNI187" s="2"/>
      <c r="TNJ187" s="2"/>
      <c r="TNK187" s="2"/>
      <c r="TNL187" s="2"/>
      <c r="TNM187" s="2"/>
      <c r="TNN187" s="2"/>
      <c r="TNO187" s="2"/>
      <c r="TNP187" s="2"/>
      <c r="TNQ187" s="2"/>
      <c r="TNR187" s="2"/>
      <c r="TNS187" s="2"/>
      <c r="TNT187" s="2"/>
      <c r="TNU187" s="2"/>
      <c r="TNV187" s="2"/>
      <c r="TNW187" s="2"/>
      <c r="TNX187" s="2"/>
      <c r="TNY187" s="2"/>
      <c r="TNZ187" s="2"/>
      <c r="TOA187" s="2"/>
      <c r="TOB187" s="2"/>
      <c r="TOC187" s="2"/>
      <c r="TOD187" s="2"/>
      <c r="TOE187" s="2"/>
      <c r="TOF187" s="2"/>
      <c r="TOG187" s="2"/>
      <c r="TOH187" s="2"/>
      <c r="TOI187" s="2"/>
      <c r="TOJ187" s="2"/>
      <c r="TOK187" s="2"/>
      <c r="TOL187" s="2"/>
      <c r="TOM187" s="2"/>
      <c r="TON187" s="2"/>
      <c r="TOO187" s="2"/>
      <c r="TOP187" s="2"/>
      <c r="TOQ187" s="2"/>
      <c r="TOR187" s="2"/>
      <c r="TOS187" s="2"/>
      <c r="TOT187" s="2"/>
      <c r="TOU187" s="2"/>
      <c r="TOV187" s="2"/>
      <c r="TOW187" s="2"/>
      <c r="TOX187" s="2"/>
      <c r="TOY187" s="2"/>
      <c r="TOZ187" s="2"/>
      <c r="TPA187" s="2"/>
      <c r="TPB187" s="2"/>
      <c r="TPC187" s="2"/>
      <c r="TPD187" s="2"/>
      <c r="TPE187" s="2"/>
      <c r="TPF187" s="2"/>
      <c r="TPG187" s="2"/>
      <c r="TPH187" s="2"/>
      <c r="TPI187" s="2"/>
      <c r="TPJ187" s="2"/>
      <c r="TPK187" s="2"/>
      <c r="TPL187" s="2"/>
      <c r="TPM187" s="2"/>
      <c r="TPN187" s="2"/>
      <c r="TPO187" s="2"/>
      <c r="TPP187" s="2"/>
      <c r="TPQ187" s="2"/>
      <c r="TPR187" s="2"/>
      <c r="TPS187" s="2"/>
      <c r="TPT187" s="2"/>
      <c r="TPU187" s="2"/>
      <c r="TPV187" s="2"/>
      <c r="TPW187" s="2"/>
      <c r="TPX187" s="2"/>
      <c r="TPY187" s="2"/>
      <c r="TPZ187" s="2"/>
      <c r="TQA187" s="2"/>
      <c r="TQB187" s="2"/>
      <c r="TQC187" s="2"/>
      <c r="TQD187" s="2"/>
      <c r="TQE187" s="2"/>
      <c r="TQF187" s="2"/>
      <c r="TQG187" s="2"/>
      <c r="TQH187" s="2"/>
      <c r="TQI187" s="2"/>
      <c r="TQJ187" s="2"/>
      <c r="TQK187" s="2"/>
      <c r="TQL187" s="2"/>
      <c r="TQM187" s="2"/>
      <c r="TQN187" s="2"/>
      <c r="TQO187" s="2"/>
      <c r="TQP187" s="2"/>
      <c r="TQQ187" s="2"/>
      <c r="TQR187" s="2"/>
      <c r="TQS187" s="2"/>
      <c r="TQT187" s="2"/>
      <c r="TQU187" s="2"/>
      <c r="TQV187" s="2"/>
      <c r="TQW187" s="2"/>
      <c r="TQX187" s="2"/>
      <c r="TQY187" s="2"/>
      <c r="TQZ187" s="2"/>
      <c r="TRA187" s="2"/>
      <c r="TRB187" s="2"/>
      <c r="TRC187" s="2"/>
      <c r="TRD187" s="2"/>
      <c r="TRE187" s="2"/>
      <c r="TRF187" s="2"/>
      <c r="TRG187" s="2"/>
      <c r="TRH187" s="2"/>
      <c r="TRI187" s="2"/>
      <c r="TRJ187" s="2"/>
      <c r="TRK187" s="2"/>
      <c r="TRL187" s="2"/>
      <c r="TRM187" s="2"/>
      <c r="TRN187" s="2"/>
      <c r="TRO187" s="2"/>
      <c r="TRP187" s="2"/>
      <c r="TRQ187" s="2"/>
      <c r="TRR187" s="2"/>
      <c r="TRS187" s="2"/>
      <c r="TRT187" s="2"/>
      <c r="TRU187" s="2"/>
      <c r="TRV187" s="2"/>
      <c r="TRW187" s="2"/>
      <c r="TRX187" s="2"/>
      <c r="TRY187" s="2"/>
      <c r="TRZ187" s="2"/>
      <c r="TSA187" s="2"/>
      <c r="TSB187" s="2"/>
      <c r="TSC187" s="2"/>
      <c r="TSD187" s="2"/>
      <c r="TSE187" s="2"/>
      <c r="TSF187" s="2"/>
      <c r="TSG187" s="2"/>
      <c r="TSH187" s="2"/>
      <c r="TSI187" s="2"/>
      <c r="TSJ187" s="2"/>
      <c r="TSK187" s="2"/>
      <c r="TSL187" s="2"/>
      <c r="TSM187" s="2"/>
      <c r="TSN187" s="2"/>
      <c r="TSO187" s="2"/>
      <c r="TSP187" s="2"/>
      <c r="TSQ187" s="2"/>
      <c r="TSR187" s="2"/>
      <c r="TSS187" s="2"/>
      <c r="TST187" s="2"/>
      <c r="TSU187" s="2"/>
      <c r="TSV187" s="2"/>
      <c r="TSW187" s="2"/>
      <c r="TSX187" s="2"/>
      <c r="TSY187" s="2"/>
      <c r="TSZ187" s="2"/>
      <c r="TTA187" s="2"/>
      <c r="TTB187" s="2"/>
      <c r="TTC187" s="2"/>
      <c r="TTD187" s="2"/>
      <c r="TTE187" s="2"/>
      <c r="TTF187" s="2"/>
      <c r="TTG187" s="2"/>
      <c r="TTH187" s="2"/>
      <c r="TTI187" s="2"/>
      <c r="TTJ187" s="2"/>
      <c r="TTK187" s="2"/>
      <c r="TTL187" s="2"/>
      <c r="TTM187" s="2"/>
      <c r="TTN187" s="2"/>
      <c r="TTO187" s="2"/>
      <c r="TTP187" s="2"/>
      <c r="TTQ187" s="2"/>
      <c r="TTR187" s="2"/>
      <c r="TTS187" s="2"/>
      <c r="TTT187" s="2"/>
      <c r="TTU187" s="2"/>
      <c r="TTV187" s="2"/>
      <c r="TTW187" s="2"/>
      <c r="TTX187" s="2"/>
      <c r="TTY187" s="2"/>
      <c r="TTZ187" s="2"/>
      <c r="TUA187" s="2"/>
      <c r="TUB187" s="2"/>
      <c r="TUC187" s="2"/>
      <c r="TUD187" s="2"/>
      <c r="TUE187" s="2"/>
      <c r="TUF187" s="2"/>
      <c r="TUG187" s="2"/>
      <c r="TUH187" s="2"/>
      <c r="TUI187" s="2"/>
      <c r="TUJ187" s="2"/>
      <c r="TUK187" s="2"/>
      <c r="TUL187" s="2"/>
      <c r="TUM187" s="2"/>
      <c r="TUN187" s="2"/>
      <c r="TUO187" s="2"/>
      <c r="TUP187" s="2"/>
      <c r="TUQ187" s="2"/>
      <c r="TUR187" s="2"/>
      <c r="TUS187" s="2"/>
      <c r="TUT187" s="2"/>
      <c r="TUU187" s="2"/>
      <c r="TUV187" s="2"/>
      <c r="TUW187" s="2"/>
      <c r="TUX187" s="2"/>
      <c r="TUY187" s="2"/>
      <c r="TUZ187" s="2"/>
      <c r="TVA187" s="2"/>
      <c r="TVB187" s="2"/>
      <c r="TVC187" s="2"/>
      <c r="TVD187" s="2"/>
      <c r="TVE187" s="2"/>
      <c r="TVF187" s="2"/>
      <c r="TVG187" s="2"/>
      <c r="TVH187" s="2"/>
      <c r="TVI187" s="2"/>
      <c r="TVJ187" s="2"/>
      <c r="TVK187" s="2"/>
      <c r="TVL187" s="2"/>
      <c r="TVM187" s="2"/>
      <c r="TVN187" s="2"/>
      <c r="TVO187" s="2"/>
      <c r="TVP187" s="2"/>
      <c r="TVQ187" s="2"/>
      <c r="TVR187" s="2"/>
      <c r="TVS187" s="2"/>
      <c r="TVT187" s="2"/>
      <c r="TVU187" s="2"/>
      <c r="TVV187" s="2"/>
      <c r="TVW187" s="2"/>
      <c r="TVX187" s="2"/>
      <c r="TVY187" s="2"/>
      <c r="TVZ187" s="2"/>
      <c r="TWA187" s="2"/>
      <c r="TWB187" s="2"/>
      <c r="TWC187" s="2"/>
      <c r="TWD187" s="2"/>
      <c r="TWE187" s="2"/>
      <c r="TWF187" s="2"/>
      <c r="TWG187" s="2"/>
      <c r="TWH187" s="2"/>
      <c r="TWI187" s="2"/>
      <c r="TWJ187" s="2"/>
      <c r="TWK187" s="2"/>
      <c r="TWL187" s="2"/>
      <c r="TWM187" s="2"/>
      <c r="TWN187" s="2"/>
      <c r="TWO187" s="2"/>
      <c r="TWP187" s="2"/>
      <c r="TWQ187" s="2"/>
      <c r="TWR187" s="2"/>
      <c r="TWS187" s="2"/>
      <c r="TWT187" s="2"/>
      <c r="TWU187" s="2"/>
      <c r="TWV187" s="2"/>
      <c r="TWW187" s="2"/>
      <c r="TWX187" s="2"/>
      <c r="TWY187" s="2"/>
      <c r="TWZ187" s="2"/>
      <c r="TXA187" s="2"/>
      <c r="TXB187" s="2"/>
      <c r="TXC187" s="2"/>
      <c r="TXD187" s="2"/>
      <c r="TXE187" s="2"/>
      <c r="TXF187" s="2"/>
      <c r="TXG187" s="2"/>
      <c r="TXH187" s="2"/>
      <c r="TXI187" s="2"/>
      <c r="TXJ187" s="2"/>
      <c r="TXK187" s="2"/>
      <c r="TXL187" s="2"/>
      <c r="TXM187" s="2"/>
      <c r="TXN187" s="2"/>
      <c r="TXO187" s="2"/>
      <c r="TXP187" s="2"/>
      <c r="TXQ187" s="2"/>
      <c r="TXR187" s="2"/>
      <c r="TXS187" s="2"/>
      <c r="TXT187" s="2"/>
      <c r="TXU187" s="2"/>
      <c r="TXV187" s="2"/>
      <c r="TXW187" s="2"/>
      <c r="TXX187" s="2"/>
      <c r="TXY187" s="2"/>
      <c r="TXZ187" s="2"/>
      <c r="TYA187" s="2"/>
      <c r="TYB187" s="2"/>
      <c r="TYC187" s="2"/>
      <c r="TYD187" s="2"/>
      <c r="TYE187" s="2"/>
      <c r="TYF187" s="2"/>
      <c r="TYG187" s="2"/>
      <c r="TYH187" s="2"/>
      <c r="TYI187" s="2"/>
      <c r="TYJ187" s="2"/>
      <c r="TYK187" s="2"/>
      <c r="TYL187" s="2"/>
      <c r="TYM187" s="2"/>
      <c r="TYN187" s="2"/>
      <c r="TYO187" s="2"/>
      <c r="TYP187" s="2"/>
      <c r="TYQ187" s="2"/>
      <c r="TYR187" s="2"/>
      <c r="TYS187" s="2"/>
      <c r="TYT187" s="2"/>
      <c r="TYU187" s="2"/>
      <c r="TYV187" s="2"/>
      <c r="TYW187" s="2"/>
      <c r="TYX187" s="2"/>
      <c r="TYY187" s="2"/>
      <c r="TYZ187" s="2"/>
      <c r="TZA187" s="2"/>
      <c r="TZB187" s="2"/>
      <c r="TZC187" s="2"/>
      <c r="TZD187" s="2"/>
      <c r="TZE187" s="2"/>
      <c r="TZF187" s="2"/>
      <c r="TZG187" s="2"/>
      <c r="TZH187" s="2"/>
      <c r="TZI187" s="2"/>
      <c r="TZJ187" s="2"/>
      <c r="TZK187" s="2"/>
      <c r="TZL187" s="2"/>
      <c r="TZM187" s="2"/>
      <c r="TZN187" s="2"/>
      <c r="TZO187" s="2"/>
      <c r="TZP187" s="2"/>
      <c r="TZQ187" s="2"/>
      <c r="TZR187" s="2"/>
      <c r="TZS187" s="2"/>
      <c r="TZT187" s="2"/>
      <c r="TZU187" s="2"/>
      <c r="TZV187" s="2"/>
      <c r="TZW187" s="2"/>
      <c r="TZX187" s="2"/>
      <c r="TZY187" s="2"/>
      <c r="TZZ187" s="2"/>
      <c r="UAA187" s="2"/>
      <c r="UAB187" s="2"/>
      <c r="UAC187" s="2"/>
      <c r="UAD187" s="2"/>
      <c r="UAE187" s="2"/>
      <c r="UAF187" s="2"/>
      <c r="UAG187" s="2"/>
      <c r="UAH187" s="2"/>
      <c r="UAI187" s="2"/>
      <c r="UAJ187" s="2"/>
      <c r="UAK187" s="2"/>
      <c r="UAL187" s="2"/>
      <c r="UAM187" s="2"/>
      <c r="UAN187" s="2"/>
      <c r="UAO187" s="2"/>
      <c r="UAP187" s="2"/>
      <c r="UAQ187" s="2"/>
      <c r="UAR187" s="2"/>
      <c r="UAS187" s="2"/>
      <c r="UAT187" s="2"/>
      <c r="UAU187" s="2"/>
      <c r="UAV187" s="2"/>
      <c r="UAW187" s="2"/>
      <c r="UAX187" s="2"/>
      <c r="UAY187" s="2"/>
      <c r="UAZ187" s="2"/>
      <c r="UBA187" s="2"/>
      <c r="UBB187" s="2"/>
      <c r="UBC187" s="2"/>
      <c r="UBD187" s="2"/>
      <c r="UBE187" s="2"/>
      <c r="UBF187" s="2"/>
      <c r="UBG187" s="2"/>
      <c r="UBH187" s="2"/>
      <c r="UBI187" s="2"/>
      <c r="UBJ187" s="2"/>
      <c r="UBK187" s="2"/>
      <c r="UBL187" s="2"/>
      <c r="UBM187" s="2"/>
      <c r="UBN187" s="2"/>
      <c r="UBO187" s="2"/>
      <c r="UBP187" s="2"/>
      <c r="UBQ187" s="2"/>
      <c r="UBR187" s="2"/>
      <c r="UBS187" s="2"/>
      <c r="UBT187" s="2"/>
      <c r="UBU187" s="2"/>
      <c r="UBV187" s="2"/>
      <c r="UBW187" s="2"/>
      <c r="UBX187" s="2"/>
      <c r="UBY187" s="2"/>
      <c r="UBZ187" s="2"/>
      <c r="UCA187" s="2"/>
      <c r="UCB187" s="2"/>
      <c r="UCC187" s="2"/>
      <c r="UCD187" s="2"/>
      <c r="UCE187" s="2"/>
      <c r="UCF187" s="2"/>
      <c r="UCG187" s="2"/>
      <c r="UCH187" s="2"/>
      <c r="UCI187" s="2"/>
      <c r="UCJ187" s="2"/>
      <c r="UCK187" s="2"/>
      <c r="UCL187" s="2"/>
      <c r="UCM187" s="2"/>
      <c r="UCN187" s="2"/>
      <c r="UCO187" s="2"/>
      <c r="UCP187" s="2"/>
      <c r="UCQ187" s="2"/>
      <c r="UCR187" s="2"/>
      <c r="UCS187" s="2"/>
      <c r="UCT187" s="2"/>
      <c r="UCU187" s="2"/>
      <c r="UCV187" s="2"/>
      <c r="UCW187" s="2"/>
      <c r="UCX187" s="2"/>
      <c r="UCY187" s="2"/>
      <c r="UCZ187" s="2"/>
      <c r="UDA187" s="2"/>
      <c r="UDB187" s="2"/>
      <c r="UDC187" s="2"/>
      <c r="UDD187" s="2"/>
      <c r="UDE187" s="2"/>
      <c r="UDF187" s="2"/>
      <c r="UDG187" s="2"/>
      <c r="UDH187" s="2"/>
      <c r="UDI187" s="2"/>
      <c r="UDJ187" s="2"/>
      <c r="UDK187" s="2"/>
      <c r="UDL187" s="2"/>
      <c r="UDM187" s="2"/>
      <c r="UDN187" s="2"/>
      <c r="UDO187" s="2"/>
      <c r="UDP187" s="2"/>
      <c r="UDQ187" s="2"/>
      <c r="UDR187" s="2"/>
      <c r="UDS187" s="2"/>
      <c r="UDT187" s="2"/>
      <c r="UDU187" s="2"/>
      <c r="UDV187" s="2"/>
      <c r="UDW187" s="2"/>
      <c r="UDX187" s="2"/>
      <c r="UDY187" s="2"/>
      <c r="UDZ187" s="2"/>
      <c r="UEA187" s="2"/>
      <c r="UEB187" s="2"/>
      <c r="UEC187" s="2"/>
      <c r="UED187" s="2"/>
      <c r="UEE187" s="2"/>
      <c r="UEF187" s="2"/>
      <c r="UEG187" s="2"/>
      <c r="UEH187" s="2"/>
      <c r="UEI187" s="2"/>
      <c r="UEJ187" s="2"/>
      <c r="UEK187" s="2"/>
      <c r="UEL187" s="2"/>
      <c r="UEM187" s="2"/>
      <c r="UEN187" s="2"/>
      <c r="UEO187" s="2"/>
      <c r="UEP187" s="2"/>
      <c r="UEQ187" s="2"/>
      <c r="UER187" s="2"/>
      <c r="UES187" s="2"/>
      <c r="UET187" s="2"/>
      <c r="UEU187" s="2"/>
      <c r="UEV187" s="2"/>
      <c r="UEW187" s="2"/>
      <c r="UEX187" s="2"/>
      <c r="UEY187" s="2"/>
      <c r="UEZ187" s="2"/>
      <c r="UFA187" s="2"/>
      <c r="UFB187" s="2"/>
      <c r="UFC187" s="2"/>
      <c r="UFD187" s="2"/>
      <c r="UFE187" s="2"/>
      <c r="UFF187" s="2"/>
      <c r="UFG187" s="2"/>
      <c r="UFH187" s="2"/>
      <c r="UFI187" s="2"/>
      <c r="UFJ187" s="2"/>
      <c r="UFK187" s="2"/>
      <c r="UFL187" s="2"/>
      <c r="UFM187" s="2"/>
      <c r="UFN187" s="2"/>
      <c r="UFO187" s="2"/>
      <c r="UFP187" s="2"/>
      <c r="UFQ187" s="2"/>
      <c r="UFR187" s="2"/>
      <c r="UFS187" s="2"/>
      <c r="UFT187" s="2"/>
      <c r="UFU187" s="2"/>
      <c r="UFV187" s="2"/>
      <c r="UFW187" s="2"/>
      <c r="UFX187" s="2"/>
      <c r="UFY187" s="2"/>
      <c r="UFZ187" s="2"/>
      <c r="UGA187" s="2"/>
      <c r="UGB187" s="2"/>
      <c r="UGC187" s="2"/>
      <c r="UGD187" s="2"/>
      <c r="UGE187" s="2"/>
      <c r="UGF187" s="2"/>
      <c r="UGG187" s="2"/>
      <c r="UGH187" s="2"/>
      <c r="UGI187" s="2"/>
      <c r="UGJ187" s="2"/>
      <c r="UGK187" s="2"/>
      <c r="UGL187" s="2"/>
      <c r="UGM187" s="2"/>
      <c r="UGN187" s="2"/>
      <c r="UGO187" s="2"/>
      <c r="UGP187" s="2"/>
      <c r="UGQ187" s="2"/>
      <c r="UGR187" s="2"/>
      <c r="UGS187" s="2"/>
      <c r="UGT187" s="2"/>
      <c r="UGU187" s="2"/>
      <c r="UGV187" s="2"/>
      <c r="UGW187" s="2"/>
      <c r="UGX187" s="2"/>
      <c r="UGY187" s="2"/>
      <c r="UGZ187" s="2"/>
      <c r="UHA187" s="2"/>
      <c r="UHB187" s="2"/>
      <c r="UHC187" s="2"/>
      <c r="UHD187" s="2"/>
      <c r="UHE187" s="2"/>
      <c r="UHF187" s="2"/>
      <c r="UHG187" s="2"/>
      <c r="UHH187" s="2"/>
      <c r="UHI187" s="2"/>
      <c r="UHJ187" s="2"/>
      <c r="UHK187" s="2"/>
      <c r="UHL187" s="2"/>
      <c r="UHM187" s="2"/>
      <c r="UHN187" s="2"/>
      <c r="UHO187" s="2"/>
      <c r="UHP187" s="2"/>
      <c r="UHQ187" s="2"/>
      <c r="UHR187" s="2"/>
      <c r="UHS187" s="2"/>
      <c r="UHT187" s="2"/>
      <c r="UHU187" s="2"/>
      <c r="UHV187" s="2"/>
      <c r="UHW187" s="2"/>
      <c r="UHX187" s="2"/>
      <c r="UHY187" s="2"/>
      <c r="UHZ187" s="2"/>
      <c r="UIA187" s="2"/>
      <c r="UIB187" s="2"/>
      <c r="UIC187" s="2"/>
      <c r="UID187" s="2"/>
      <c r="UIE187" s="2"/>
      <c r="UIF187" s="2"/>
      <c r="UIG187" s="2"/>
      <c r="UIH187" s="2"/>
      <c r="UII187" s="2"/>
      <c r="UIJ187" s="2"/>
      <c r="UIK187" s="2"/>
      <c r="UIL187" s="2"/>
      <c r="UIM187" s="2"/>
      <c r="UIN187" s="2"/>
      <c r="UIO187" s="2"/>
      <c r="UIP187" s="2"/>
      <c r="UIQ187" s="2"/>
      <c r="UIR187" s="2"/>
      <c r="UIS187" s="2"/>
      <c r="UIT187" s="2"/>
      <c r="UIU187" s="2"/>
      <c r="UIV187" s="2"/>
      <c r="UIW187" s="2"/>
      <c r="UIX187" s="2"/>
      <c r="UIY187" s="2"/>
      <c r="UIZ187" s="2"/>
      <c r="UJA187" s="2"/>
      <c r="UJB187" s="2"/>
      <c r="UJC187" s="2"/>
      <c r="UJD187" s="2"/>
      <c r="UJE187" s="2"/>
      <c r="UJF187" s="2"/>
      <c r="UJG187" s="2"/>
      <c r="UJH187" s="2"/>
      <c r="UJI187" s="2"/>
      <c r="UJJ187" s="2"/>
      <c r="UJK187" s="2"/>
      <c r="UJL187" s="2"/>
      <c r="UJM187" s="2"/>
      <c r="UJN187" s="2"/>
      <c r="UJO187" s="2"/>
      <c r="UJP187" s="2"/>
      <c r="UJQ187" s="2"/>
      <c r="UJR187" s="2"/>
      <c r="UJS187" s="2"/>
      <c r="UJT187" s="2"/>
      <c r="UJU187" s="2"/>
      <c r="UJV187" s="2"/>
      <c r="UJW187" s="2"/>
      <c r="UJX187" s="2"/>
      <c r="UJY187" s="2"/>
      <c r="UJZ187" s="2"/>
      <c r="UKA187" s="2"/>
      <c r="UKB187" s="2"/>
      <c r="UKC187" s="2"/>
      <c r="UKD187" s="2"/>
      <c r="UKE187" s="2"/>
      <c r="UKF187" s="2"/>
      <c r="UKG187" s="2"/>
      <c r="UKH187" s="2"/>
      <c r="UKI187" s="2"/>
      <c r="UKJ187" s="2"/>
      <c r="UKK187" s="2"/>
      <c r="UKL187" s="2"/>
      <c r="UKM187" s="2"/>
      <c r="UKN187" s="2"/>
      <c r="UKO187" s="2"/>
      <c r="UKP187" s="2"/>
      <c r="UKQ187" s="2"/>
      <c r="UKR187" s="2"/>
      <c r="UKS187" s="2"/>
      <c r="UKT187" s="2"/>
      <c r="UKU187" s="2"/>
      <c r="UKV187" s="2"/>
      <c r="UKW187" s="2"/>
      <c r="UKX187" s="2"/>
      <c r="UKY187" s="2"/>
      <c r="UKZ187" s="2"/>
      <c r="ULA187" s="2"/>
      <c r="ULB187" s="2"/>
      <c r="ULC187" s="2"/>
      <c r="ULD187" s="2"/>
      <c r="ULE187" s="2"/>
      <c r="ULF187" s="2"/>
      <c r="ULG187" s="2"/>
      <c r="ULH187" s="2"/>
      <c r="ULI187" s="2"/>
      <c r="ULJ187" s="2"/>
      <c r="ULK187" s="2"/>
      <c r="ULL187" s="2"/>
      <c r="ULM187" s="2"/>
      <c r="ULN187" s="2"/>
      <c r="ULO187" s="2"/>
      <c r="ULP187" s="2"/>
      <c r="ULQ187" s="2"/>
      <c r="ULR187" s="2"/>
      <c r="ULS187" s="2"/>
      <c r="ULT187" s="2"/>
      <c r="ULU187" s="2"/>
      <c r="ULV187" s="2"/>
      <c r="ULW187" s="2"/>
      <c r="ULX187" s="2"/>
      <c r="ULY187" s="2"/>
      <c r="ULZ187" s="2"/>
      <c r="UMA187" s="2"/>
      <c r="UMB187" s="2"/>
      <c r="UMC187" s="2"/>
      <c r="UMD187" s="2"/>
      <c r="UME187" s="2"/>
      <c r="UMF187" s="2"/>
      <c r="UMG187" s="2"/>
      <c r="UMH187" s="2"/>
      <c r="UMI187" s="2"/>
      <c r="UMJ187" s="2"/>
      <c r="UMK187" s="2"/>
      <c r="UML187" s="2"/>
      <c r="UMM187" s="2"/>
      <c r="UMN187" s="2"/>
      <c r="UMO187" s="2"/>
      <c r="UMP187" s="2"/>
      <c r="UMQ187" s="2"/>
      <c r="UMR187" s="2"/>
      <c r="UMS187" s="2"/>
      <c r="UMT187" s="2"/>
      <c r="UMU187" s="2"/>
      <c r="UMV187" s="2"/>
      <c r="UMW187" s="2"/>
      <c r="UMX187" s="2"/>
      <c r="UMY187" s="2"/>
      <c r="UMZ187" s="2"/>
      <c r="UNA187" s="2"/>
      <c r="UNB187" s="2"/>
      <c r="UNC187" s="2"/>
      <c r="UND187" s="2"/>
      <c r="UNE187" s="2"/>
      <c r="UNF187" s="2"/>
      <c r="UNG187" s="2"/>
      <c r="UNH187" s="2"/>
      <c r="UNI187" s="2"/>
      <c r="UNJ187" s="2"/>
      <c r="UNK187" s="2"/>
      <c r="UNL187" s="2"/>
      <c r="UNM187" s="2"/>
      <c r="UNN187" s="2"/>
      <c r="UNO187" s="2"/>
      <c r="UNP187" s="2"/>
      <c r="UNQ187" s="2"/>
      <c r="UNR187" s="2"/>
      <c r="UNS187" s="2"/>
      <c r="UNT187" s="2"/>
      <c r="UNU187" s="2"/>
      <c r="UNV187" s="2"/>
      <c r="UNW187" s="2"/>
      <c r="UNX187" s="2"/>
      <c r="UNY187" s="2"/>
      <c r="UNZ187" s="2"/>
      <c r="UOA187" s="2"/>
      <c r="UOB187" s="2"/>
      <c r="UOC187" s="2"/>
      <c r="UOD187" s="2"/>
      <c r="UOE187" s="2"/>
      <c r="UOF187" s="2"/>
      <c r="UOG187" s="2"/>
      <c r="UOH187" s="2"/>
      <c r="UOI187" s="2"/>
      <c r="UOJ187" s="2"/>
      <c r="UOK187" s="2"/>
      <c r="UOL187" s="2"/>
      <c r="UOM187" s="2"/>
      <c r="UON187" s="2"/>
      <c r="UOO187" s="2"/>
      <c r="UOP187" s="2"/>
      <c r="UOQ187" s="2"/>
      <c r="UOR187" s="2"/>
      <c r="UOS187" s="2"/>
      <c r="UOT187" s="2"/>
      <c r="UOU187" s="2"/>
      <c r="UOV187" s="2"/>
      <c r="UOW187" s="2"/>
      <c r="UOX187" s="2"/>
      <c r="UOY187" s="2"/>
      <c r="UOZ187" s="2"/>
      <c r="UPA187" s="2"/>
      <c r="UPB187" s="2"/>
      <c r="UPC187" s="2"/>
      <c r="UPD187" s="2"/>
      <c r="UPE187" s="2"/>
      <c r="UPF187" s="2"/>
      <c r="UPG187" s="2"/>
      <c r="UPH187" s="2"/>
      <c r="UPI187" s="2"/>
      <c r="UPJ187" s="2"/>
      <c r="UPK187" s="2"/>
      <c r="UPL187" s="2"/>
      <c r="UPM187" s="2"/>
      <c r="UPN187" s="2"/>
      <c r="UPO187" s="2"/>
      <c r="UPP187" s="2"/>
      <c r="UPQ187" s="2"/>
      <c r="UPR187" s="2"/>
      <c r="UPS187" s="2"/>
      <c r="UPT187" s="2"/>
      <c r="UPU187" s="2"/>
      <c r="UPV187" s="2"/>
      <c r="UPW187" s="2"/>
      <c r="UPX187" s="2"/>
      <c r="UPY187" s="2"/>
      <c r="UPZ187" s="2"/>
      <c r="UQA187" s="2"/>
      <c r="UQB187" s="2"/>
      <c r="UQC187" s="2"/>
      <c r="UQD187" s="2"/>
      <c r="UQE187" s="2"/>
      <c r="UQF187" s="2"/>
      <c r="UQG187" s="2"/>
      <c r="UQH187" s="2"/>
      <c r="UQI187" s="2"/>
      <c r="UQJ187" s="2"/>
      <c r="UQK187" s="2"/>
      <c r="UQL187" s="2"/>
      <c r="UQM187" s="2"/>
      <c r="UQN187" s="2"/>
      <c r="UQO187" s="2"/>
      <c r="UQP187" s="2"/>
      <c r="UQQ187" s="2"/>
      <c r="UQR187" s="2"/>
      <c r="UQS187" s="2"/>
      <c r="UQT187" s="2"/>
      <c r="UQU187" s="2"/>
      <c r="UQV187" s="2"/>
      <c r="UQW187" s="2"/>
      <c r="UQX187" s="2"/>
      <c r="UQY187" s="2"/>
      <c r="UQZ187" s="2"/>
      <c r="URA187" s="2"/>
      <c r="URB187" s="2"/>
      <c r="URC187" s="2"/>
      <c r="URD187" s="2"/>
      <c r="URE187" s="2"/>
      <c r="URF187" s="2"/>
      <c r="URG187" s="2"/>
      <c r="URH187" s="2"/>
      <c r="URI187" s="2"/>
      <c r="URJ187" s="2"/>
      <c r="URK187" s="2"/>
      <c r="URL187" s="2"/>
      <c r="URM187" s="2"/>
      <c r="URN187" s="2"/>
      <c r="URO187" s="2"/>
      <c r="URP187" s="2"/>
      <c r="URQ187" s="2"/>
      <c r="URR187" s="2"/>
      <c r="URS187" s="2"/>
      <c r="URT187" s="2"/>
      <c r="URU187" s="2"/>
      <c r="URV187" s="2"/>
      <c r="URW187" s="2"/>
      <c r="URX187" s="2"/>
      <c r="URY187" s="2"/>
      <c r="URZ187" s="2"/>
      <c r="USA187" s="2"/>
      <c r="USB187" s="2"/>
      <c r="USC187" s="2"/>
      <c r="USD187" s="2"/>
      <c r="USE187" s="2"/>
      <c r="USF187" s="2"/>
      <c r="USG187" s="2"/>
      <c r="USH187" s="2"/>
      <c r="USI187" s="2"/>
      <c r="USJ187" s="2"/>
      <c r="USK187" s="2"/>
      <c r="USL187" s="2"/>
      <c r="USM187" s="2"/>
      <c r="USN187" s="2"/>
      <c r="USO187" s="2"/>
      <c r="USP187" s="2"/>
      <c r="USQ187" s="2"/>
      <c r="USR187" s="2"/>
      <c r="USS187" s="2"/>
      <c r="UST187" s="2"/>
      <c r="USU187" s="2"/>
      <c r="USV187" s="2"/>
      <c r="USW187" s="2"/>
      <c r="USX187" s="2"/>
      <c r="USY187" s="2"/>
      <c r="USZ187" s="2"/>
      <c r="UTA187" s="2"/>
      <c r="UTB187" s="2"/>
      <c r="UTC187" s="2"/>
      <c r="UTD187" s="2"/>
      <c r="UTE187" s="2"/>
      <c r="UTF187" s="2"/>
      <c r="UTG187" s="2"/>
      <c r="UTH187" s="2"/>
      <c r="UTI187" s="2"/>
      <c r="UTJ187" s="2"/>
      <c r="UTK187" s="2"/>
      <c r="UTL187" s="2"/>
      <c r="UTM187" s="2"/>
      <c r="UTN187" s="2"/>
      <c r="UTO187" s="2"/>
      <c r="UTP187" s="2"/>
      <c r="UTQ187" s="2"/>
      <c r="UTR187" s="2"/>
      <c r="UTS187" s="2"/>
      <c r="UTT187" s="2"/>
      <c r="UTU187" s="2"/>
      <c r="UTV187" s="2"/>
      <c r="UTW187" s="2"/>
      <c r="UTX187" s="2"/>
      <c r="UTY187" s="2"/>
      <c r="UTZ187" s="2"/>
      <c r="UUA187" s="2"/>
      <c r="UUB187" s="2"/>
      <c r="UUC187" s="2"/>
      <c r="UUD187" s="2"/>
      <c r="UUE187" s="2"/>
      <c r="UUF187" s="2"/>
      <c r="UUG187" s="2"/>
      <c r="UUH187" s="2"/>
      <c r="UUI187" s="2"/>
      <c r="UUJ187" s="2"/>
      <c r="UUK187" s="2"/>
      <c r="UUL187" s="2"/>
      <c r="UUM187" s="2"/>
      <c r="UUN187" s="2"/>
      <c r="UUO187" s="2"/>
      <c r="UUP187" s="2"/>
      <c r="UUQ187" s="2"/>
      <c r="UUR187" s="2"/>
      <c r="UUS187" s="2"/>
      <c r="UUT187" s="2"/>
      <c r="UUU187" s="2"/>
      <c r="UUV187" s="2"/>
      <c r="UUW187" s="2"/>
      <c r="UUX187" s="2"/>
      <c r="UUY187" s="2"/>
      <c r="UUZ187" s="2"/>
      <c r="UVA187" s="2"/>
      <c r="UVB187" s="2"/>
      <c r="UVC187" s="2"/>
      <c r="UVD187" s="2"/>
      <c r="UVE187" s="2"/>
      <c r="UVF187" s="2"/>
      <c r="UVG187" s="2"/>
      <c r="UVH187" s="2"/>
      <c r="UVI187" s="2"/>
      <c r="UVJ187" s="2"/>
      <c r="UVK187" s="2"/>
      <c r="UVL187" s="2"/>
      <c r="UVM187" s="2"/>
      <c r="UVN187" s="2"/>
      <c r="UVO187" s="2"/>
      <c r="UVP187" s="2"/>
      <c r="UVQ187" s="2"/>
      <c r="UVR187" s="2"/>
      <c r="UVS187" s="2"/>
      <c r="UVT187" s="2"/>
      <c r="UVU187" s="2"/>
      <c r="UVV187" s="2"/>
      <c r="UVW187" s="2"/>
      <c r="UVX187" s="2"/>
      <c r="UVY187" s="2"/>
      <c r="UVZ187" s="2"/>
      <c r="UWA187" s="2"/>
      <c r="UWB187" s="2"/>
      <c r="UWC187" s="2"/>
      <c r="UWD187" s="2"/>
      <c r="UWE187" s="2"/>
      <c r="UWF187" s="2"/>
      <c r="UWG187" s="2"/>
      <c r="UWH187" s="2"/>
      <c r="UWI187" s="2"/>
      <c r="UWJ187" s="2"/>
      <c r="UWK187" s="2"/>
      <c r="UWL187" s="2"/>
      <c r="UWM187" s="2"/>
      <c r="UWN187" s="2"/>
      <c r="UWO187" s="2"/>
      <c r="UWP187" s="2"/>
      <c r="UWQ187" s="2"/>
      <c r="UWR187" s="2"/>
      <c r="UWS187" s="2"/>
      <c r="UWT187" s="2"/>
      <c r="UWU187" s="2"/>
      <c r="UWV187" s="2"/>
      <c r="UWW187" s="2"/>
      <c r="UWX187" s="2"/>
      <c r="UWY187" s="2"/>
      <c r="UWZ187" s="2"/>
      <c r="UXA187" s="2"/>
      <c r="UXB187" s="2"/>
      <c r="UXC187" s="2"/>
      <c r="UXD187" s="2"/>
      <c r="UXE187" s="2"/>
      <c r="UXF187" s="2"/>
      <c r="UXG187" s="2"/>
      <c r="UXH187" s="2"/>
      <c r="UXI187" s="2"/>
      <c r="UXJ187" s="2"/>
      <c r="UXK187" s="2"/>
      <c r="UXL187" s="2"/>
      <c r="UXM187" s="2"/>
      <c r="UXN187" s="2"/>
      <c r="UXO187" s="2"/>
      <c r="UXP187" s="2"/>
      <c r="UXQ187" s="2"/>
      <c r="UXR187" s="2"/>
      <c r="UXS187" s="2"/>
      <c r="UXT187" s="2"/>
      <c r="UXU187" s="2"/>
      <c r="UXV187" s="2"/>
      <c r="UXW187" s="2"/>
      <c r="UXX187" s="2"/>
      <c r="UXY187" s="2"/>
      <c r="UXZ187" s="2"/>
      <c r="UYA187" s="2"/>
      <c r="UYB187" s="2"/>
      <c r="UYC187" s="2"/>
      <c r="UYD187" s="2"/>
      <c r="UYE187" s="2"/>
      <c r="UYF187" s="2"/>
      <c r="UYG187" s="2"/>
      <c r="UYH187" s="2"/>
      <c r="UYI187" s="2"/>
      <c r="UYJ187" s="2"/>
      <c r="UYK187" s="2"/>
      <c r="UYL187" s="2"/>
      <c r="UYM187" s="2"/>
      <c r="UYN187" s="2"/>
      <c r="UYO187" s="2"/>
      <c r="UYP187" s="2"/>
      <c r="UYQ187" s="2"/>
      <c r="UYR187" s="2"/>
      <c r="UYS187" s="2"/>
      <c r="UYT187" s="2"/>
      <c r="UYU187" s="2"/>
      <c r="UYV187" s="2"/>
      <c r="UYW187" s="2"/>
      <c r="UYX187" s="2"/>
      <c r="UYY187" s="2"/>
      <c r="UYZ187" s="2"/>
      <c r="UZA187" s="2"/>
      <c r="UZB187" s="2"/>
      <c r="UZC187" s="2"/>
      <c r="UZD187" s="2"/>
      <c r="UZE187" s="2"/>
      <c r="UZF187" s="2"/>
      <c r="UZG187" s="2"/>
      <c r="UZH187" s="2"/>
      <c r="UZI187" s="2"/>
      <c r="UZJ187" s="2"/>
      <c r="UZK187" s="2"/>
      <c r="UZL187" s="2"/>
      <c r="UZM187" s="2"/>
      <c r="UZN187" s="2"/>
      <c r="UZO187" s="2"/>
      <c r="UZP187" s="2"/>
      <c r="UZQ187" s="2"/>
      <c r="UZR187" s="2"/>
      <c r="UZS187" s="2"/>
      <c r="UZT187" s="2"/>
      <c r="UZU187" s="2"/>
      <c r="UZV187" s="2"/>
      <c r="UZW187" s="2"/>
      <c r="UZX187" s="2"/>
      <c r="UZY187" s="2"/>
      <c r="UZZ187" s="2"/>
      <c r="VAA187" s="2"/>
      <c r="VAB187" s="2"/>
      <c r="VAC187" s="2"/>
      <c r="VAD187" s="2"/>
      <c r="VAE187" s="2"/>
      <c r="VAF187" s="2"/>
      <c r="VAG187" s="2"/>
      <c r="VAH187" s="2"/>
      <c r="VAI187" s="2"/>
      <c r="VAJ187" s="2"/>
      <c r="VAK187" s="2"/>
      <c r="VAL187" s="2"/>
      <c r="VAM187" s="2"/>
      <c r="VAN187" s="2"/>
      <c r="VAO187" s="2"/>
      <c r="VAP187" s="2"/>
      <c r="VAQ187" s="2"/>
      <c r="VAR187" s="2"/>
      <c r="VAS187" s="2"/>
      <c r="VAT187" s="2"/>
      <c r="VAU187" s="2"/>
      <c r="VAV187" s="2"/>
      <c r="VAW187" s="2"/>
      <c r="VAX187" s="2"/>
      <c r="VAY187" s="2"/>
      <c r="VAZ187" s="2"/>
      <c r="VBA187" s="2"/>
      <c r="VBB187" s="2"/>
      <c r="VBC187" s="2"/>
      <c r="VBD187" s="2"/>
      <c r="VBE187" s="2"/>
      <c r="VBF187" s="2"/>
      <c r="VBG187" s="2"/>
      <c r="VBH187" s="2"/>
      <c r="VBI187" s="2"/>
      <c r="VBJ187" s="2"/>
      <c r="VBK187" s="2"/>
      <c r="VBL187" s="2"/>
      <c r="VBM187" s="2"/>
      <c r="VBN187" s="2"/>
      <c r="VBO187" s="2"/>
      <c r="VBP187" s="2"/>
      <c r="VBQ187" s="2"/>
      <c r="VBR187" s="2"/>
      <c r="VBS187" s="2"/>
      <c r="VBT187" s="2"/>
      <c r="VBU187" s="2"/>
      <c r="VBV187" s="2"/>
      <c r="VBW187" s="2"/>
      <c r="VBX187" s="2"/>
      <c r="VBY187" s="2"/>
      <c r="VBZ187" s="2"/>
      <c r="VCA187" s="2"/>
      <c r="VCB187" s="2"/>
      <c r="VCC187" s="2"/>
      <c r="VCD187" s="2"/>
      <c r="VCE187" s="2"/>
      <c r="VCF187" s="2"/>
      <c r="VCG187" s="2"/>
      <c r="VCH187" s="2"/>
      <c r="VCI187" s="2"/>
      <c r="VCJ187" s="2"/>
      <c r="VCK187" s="2"/>
      <c r="VCL187" s="2"/>
      <c r="VCM187" s="2"/>
      <c r="VCN187" s="2"/>
      <c r="VCO187" s="2"/>
      <c r="VCP187" s="2"/>
      <c r="VCQ187" s="2"/>
      <c r="VCR187" s="2"/>
      <c r="VCS187" s="2"/>
      <c r="VCT187" s="2"/>
      <c r="VCU187" s="2"/>
      <c r="VCV187" s="2"/>
      <c r="VCW187" s="2"/>
      <c r="VCX187" s="2"/>
      <c r="VCY187" s="2"/>
      <c r="VCZ187" s="2"/>
      <c r="VDA187" s="2"/>
      <c r="VDB187" s="2"/>
      <c r="VDC187" s="2"/>
      <c r="VDD187" s="2"/>
      <c r="VDE187" s="2"/>
      <c r="VDF187" s="2"/>
      <c r="VDG187" s="2"/>
      <c r="VDH187" s="2"/>
      <c r="VDI187" s="2"/>
      <c r="VDJ187" s="2"/>
      <c r="VDK187" s="2"/>
      <c r="VDL187" s="2"/>
      <c r="VDM187" s="2"/>
      <c r="VDN187" s="2"/>
      <c r="VDO187" s="2"/>
      <c r="VDP187" s="2"/>
      <c r="VDQ187" s="2"/>
      <c r="VDR187" s="2"/>
      <c r="VDS187" s="2"/>
      <c r="VDT187" s="2"/>
      <c r="VDU187" s="2"/>
      <c r="VDV187" s="2"/>
      <c r="VDW187" s="2"/>
      <c r="VDX187" s="2"/>
      <c r="VDY187" s="2"/>
      <c r="VDZ187" s="2"/>
      <c r="VEA187" s="2"/>
      <c r="VEB187" s="2"/>
      <c r="VEC187" s="2"/>
      <c r="VED187" s="2"/>
      <c r="VEE187" s="2"/>
      <c r="VEF187" s="2"/>
      <c r="VEG187" s="2"/>
      <c r="VEH187" s="2"/>
      <c r="VEI187" s="2"/>
      <c r="VEJ187" s="2"/>
      <c r="VEK187" s="2"/>
      <c r="VEL187" s="2"/>
      <c r="VEM187" s="2"/>
      <c r="VEN187" s="2"/>
      <c r="VEO187" s="2"/>
      <c r="VEP187" s="2"/>
      <c r="VEQ187" s="2"/>
      <c r="VER187" s="2"/>
      <c r="VES187" s="2"/>
      <c r="VET187" s="2"/>
      <c r="VEU187" s="2"/>
      <c r="VEV187" s="2"/>
      <c r="VEW187" s="2"/>
      <c r="VEX187" s="2"/>
      <c r="VEY187" s="2"/>
      <c r="VEZ187" s="2"/>
      <c r="VFA187" s="2"/>
      <c r="VFB187" s="2"/>
      <c r="VFC187" s="2"/>
      <c r="VFD187" s="2"/>
      <c r="VFE187" s="2"/>
      <c r="VFF187" s="2"/>
      <c r="VFG187" s="2"/>
      <c r="VFH187" s="2"/>
      <c r="VFI187" s="2"/>
      <c r="VFJ187" s="2"/>
      <c r="VFK187" s="2"/>
      <c r="VFL187" s="2"/>
      <c r="VFM187" s="2"/>
      <c r="VFN187" s="2"/>
      <c r="VFO187" s="2"/>
      <c r="VFP187" s="2"/>
      <c r="VFQ187" s="2"/>
      <c r="VFR187" s="2"/>
      <c r="VFS187" s="2"/>
      <c r="VFT187" s="2"/>
      <c r="VFU187" s="2"/>
      <c r="VFV187" s="2"/>
      <c r="VFW187" s="2"/>
      <c r="VFX187" s="2"/>
      <c r="VFY187" s="2"/>
      <c r="VFZ187" s="2"/>
      <c r="VGA187" s="2"/>
      <c r="VGB187" s="2"/>
      <c r="VGC187" s="2"/>
      <c r="VGD187" s="2"/>
      <c r="VGE187" s="2"/>
      <c r="VGF187" s="2"/>
      <c r="VGG187" s="2"/>
      <c r="VGH187" s="2"/>
      <c r="VGI187" s="2"/>
      <c r="VGJ187" s="2"/>
      <c r="VGK187" s="2"/>
      <c r="VGL187" s="2"/>
      <c r="VGM187" s="2"/>
      <c r="VGN187" s="2"/>
      <c r="VGO187" s="2"/>
      <c r="VGP187" s="2"/>
      <c r="VGQ187" s="2"/>
      <c r="VGR187" s="2"/>
      <c r="VGS187" s="2"/>
      <c r="VGT187" s="2"/>
      <c r="VGU187" s="2"/>
      <c r="VGV187" s="2"/>
      <c r="VGW187" s="2"/>
      <c r="VGX187" s="2"/>
      <c r="VGY187" s="2"/>
      <c r="VGZ187" s="2"/>
      <c r="VHA187" s="2"/>
      <c r="VHB187" s="2"/>
      <c r="VHC187" s="2"/>
      <c r="VHD187" s="2"/>
      <c r="VHE187" s="2"/>
      <c r="VHF187" s="2"/>
      <c r="VHG187" s="2"/>
      <c r="VHH187" s="2"/>
      <c r="VHI187" s="2"/>
      <c r="VHJ187" s="2"/>
      <c r="VHK187" s="2"/>
      <c r="VHL187" s="2"/>
      <c r="VHM187" s="2"/>
      <c r="VHN187" s="2"/>
      <c r="VHO187" s="2"/>
      <c r="VHP187" s="2"/>
      <c r="VHQ187" s="2"/>
      <c r="VHR187" s="2"/>
      <c r="VHS187" s="2"/>
      <c r="VHT187" s="2"/>
      <c r="VHU187" s="2"/>
      <c r="VHV187" s="2"/>
      <c r="VHW187" s="2"/>
      <c r="VHX187" s="2"/>
      <c r="VHY187" s="2"/>
      <c r="VHZ187" s="2"/>
      <c r="VIA187" s="2"/>
      <c r="VIB187" s="2"/>
      <c r="VIC187" s="2"/>
      <c r="VID187" s="2"/>
      <c r="VIE187" s="2"/>
      <c r="VIF187" s="2"/>
      <c r="VIG187" s="2"/>
      <c r="VIH187" s="2"/>
      <c r="VII187" s="2"/>
      <c r="VIJ187" s="2"/>
      <c r="VIK187" s="2"/>
      <c r="VIL187" s="2"/>
      <c r="VIM187" s="2"/>
      <c r="VIN187" s="2"/>
      <c r="VIO187" s="2"/>
      <c r="VIP187" s="2"/>
      <c r="VIQ187" s="2"/>
      <c r="VIR187" s="2"/>
      <c r="VIS187" s="2"/>
      <c r="VIT187" s="2"/>
      <c r="VIU187" s="2"/>
      <c r="VIV187" s="2"/>
      <c r="VIW187" s="2"/>
      <c r="VIX187" s="2"/>
      <c r="VIY187" s="2"/>
      <c r="VIZ187" s="2"/>
      <c r="VJA187" s="2"/>
      <c r="VJB187" s="2"/>
      <c r="VJC187" s="2"/>
      <c r="VJD187" s="2"/>
      <c r="VJE187" s="2"/>
      <c r="VJF187" s="2"/>
      <c r="VJG187" s="2"/>
      <c r="VJH187" s="2"/>
      <c r="VJI187" s="2"/>
      <c r="VJJ187" s="2"/>
      <c r="VJK187" s="2"/>
      <c r="VJL187" s="2"/>
      <c r="VJM187" s="2"/>
      <c r="VJN187" s="2"/>
      <c r="VJO187" s="2"/>
      <c r="VJP187" s="2"/>
      <c r="VJQ187" s="2"/>
      <c r="VJR187" s="2"/>
      <c r="VJS187" s="2"/>
      <c r="VJT187" s="2"/>
      <c r="VJU187" s="2"/>
      <c r="VJV187" s="2"/>
      <c r="VJW187" s="2"/>
      <c r="VJX187" s="2"/>
      <c r="VJY187" s="2"/>
      <c r="VJZ187" s="2"/>
      <c r="VKA187" s="2"/>
      <c r="VKB187" s="2"/>
      <c r="VKC187" s="2"/>
      <c r="VKD187" s="2"/>
      <c r="VKE187" s="2"/>
      <c r="VKF187" s="2"/>
      <c r="VKG187" s="2"/>
      <c r="VKH187" s="2"/>
      <c r="VKI187" s="2"/>
      <c r="VKJ187" s="2"/>
      <c r="VKK187" s="2"/>
      <c r="VKL187" s="2"/>
      <c r="VKM187" s="2"/>
      <c r="VKN187" s="2"/>
      <c r="VKO187" s="2"/>
      <c r="VKP187" s="2"/>
      <c r="VKQ187" s="2"/>
      <c r="VKR187" s="2"/>
      <c r="VKS187" s="2"/>
      <c r="VKT187" s="2"/>
      <c r="VKU187" s="2"/>
      <c r="VKV187" s="2"/>
      <c r="VKW187" s="2"/>
      <c r="VKX187" s="2"/>
      <c r="VKY187" s="2"/>
      <c r="VKZ187" s="2"/>
      <c r="VLA187" s="2"/>
      <c r="VLB187" s="2"/>
      <c r="VLC187" s="2"/>
      <c r="VLD187" s="2"/>
      <c r="VLE187" s="2"/>
      <c r="VLF187" s="2"/>
      <c r="VLG187" s="2"/>
      <c r="VLH187" s="2"/>
      <c r="VLI187" s="2"/>
      <c r="VLJ187" s="2"/>
      <c r="VLK187" s="2"/>
      <c r="VLL187" s="2"/>
      <c r="VLM187" s="2"/>
      <c r="VLN187" s="2"/>
      <c r="VLO187" s="2"/>
      <c r="VLP187" s="2"/>
      <c r="VLQ187" s="2"/>
      <c r="VLR187" s="2"/>
      <c r="VLS187" s="2"/>
      <c r="VLT187" s="2"/>
      <c r="VLU187" s="2"/>
      <c r="VLV187" s="2"/>
      <c r="VLW187" s="2"/>
      <c r="VLX187" s="2"/>
      <c r="VLY187" s="2"/>
      <c r="VLZ187" s="2"/>
      <c r="VMA187" s="2"/>
      <c r="VMB187" s="2"/>
      <c r="VMC187" s="2"/>
      <c r="VMD187" s="2"/>
      <c r="VME187" s="2"/>
      <c r="VMF187" s="2"/>
      <c r="VMG187" s="2"/>
      <c r="VMH187" s="2"/>
      <c r="VMI187" s="2"/>
      <c r="VMJ187" s="2"/>
      <c r="VMK187" s="2"/>
      <c r="VML187" s="2"/>
      <c r="VMM187" s="2"/>
      <c r="VMN187" s="2"/>
      <c r="VMO187" s="2"/>
      <c r="VMP187" s="2"/>
      <c r="VMQ187" s="2"/>
      <c r="VMR187" s="2"/>
      <c r="VMS187" s="2"/>
      <c r="VMT187" s="2"/>
      <c r="VMU187" s="2"/>
      <c r="VMV187" s="2"/>
      <c r="VMW187" s="2"/>
      <c r="VMX187" s="2"/>
      <c r="VMY187" s="2"/>
      <c r="VMZ187" s="2"/>
      <c r="VNA187" s="2"/>
      <c r="VNB187" s="2"/>
      <c r="VNC187" s="2"/>
      <c r="VND187" s="2"/>
      <c r="VNE187" s="2"/>
      <c r="VNF187" s="2"/>
      <c r="VNG187" s="2"/>
      <c r="VNH187" s="2"/>
      <c r="VNI187" s="2"/>
      <c r="VNJ187" s="2"/>
      <c r="VNK187" s="2"/>
      <c r="VNL187" s="2"/>
      <c r="VNM187" s="2"/>
      <c r="VNN187" s="2"/>
      <c r="VNO187" s="2"/>
      <c r="VNP187" s="2"/>
      <c r="VNQ187" s="2"/>
      <c r="VNR187" s="2"/>
      <c r="VNS187" s="2"/>
      <c r="VNT187" s="2"/>
      <c r="VNU187" s="2"/>
      <c r="VNV187" s="2"/>
      <c r="VNW187" s="2"/>
      <c r="VNX187" s="2"/>
      <c r="VNY187" s="2"/>
      <c r="VNZ187" s="2"/>
      <c r="VOA187" s="2"/>
      <c r="VOB187" s="2"/>
      <c r="VOC187" s="2"/>
      <c r="VOD187" s="2"/>
      <c r="VOE187" s="2"/>
      <c r="VOF187" s="2"/>
      <c r="VOG187" s="2"/>
      <c r="VOH187" s="2"/>
      <c r="VOI187" s="2"/>
      <c r="VOJ187" s="2"/>
      <c r="VOK187" s="2"/>
      <c r="VOL187" s="2"/>
      <c r="VOM187" s="2"/>
      <c r="VON187" s="2"/>
      <c r="VOO187" s="2"/>
      <c r="VOP187" s="2"/>
      <c r="VOQ187" s="2"/>
      <c r="VOR187" s="2"/>
      <c r="VOS187" s="2"/>
      <c r="VOT187" s="2"/>
      <c r="VOU187" s="2"/>
      <c r="VOV187" s="2"/>
      <c r="VOW187" s="2"/>
      <c r="VOX187" s="2"/>
      <c r="VOY187" s="2"/>
      <c r="VOZ187" s="2"/>
      <c r="VPA187" s="2"/>
      <c r="VPB187" s="2"/>
      <c r="VPC187" s="2"/>
      <c r="VPD187" s="2"/>
      <c r="VPE187" s="2"/>
      <c r="VPF187" s="2"/>
      <c r="VPG187" s="2"/>
      <c r="VPH187" s="2"/>
      <c r="VPI187" s="2"/>
      <c r="VPJ187" s="2"/>
      <c r="VPK187" s="2"/>
      <c r="VPL187" s="2"/>
      <c r="VPM187" s="2"/>
      <c r="VPN187" s="2"/>
      <c r="VPO187" s="2"/>
      <c r="VPP187" s="2"/>
      <c r="VPQ187" s="2"/>
      <c r="VPR187" s="2"/>
      <c r="VPS187" s="2"/>
      <c r="VPT187" s="2"/>
      <c r="VPU187" s="2"/>
      <c r="VPV187" s="2"/>
      <c r="VPW187" s="2"/>
      <c r="VPX187" s="2"/>
      <c r="VPY187" s="2"/>
      <c r="VPZ187" s="2"/>
      <c r="VQA187" s="2"/>
      <c r="VQB187" s="2"/>
      <c r="VQC187" s="2"/>
      <c r="VQD187" s="2"/>
      <c r="VQE187" s="2"/>
      <c r="VQF187" s="2"/>
      <c r="VQG187" s="2"/>
      <c r="VQH187" s="2"/>
      <c r="VQI187" s="2"/>
      <c r="VQJ187" s="2"/>
      <c r="VQK187" s="2"/>
      <c r="VQL187" s="2"/>
      <c r="VQM187" s="2"/>
      <c r="VQN187" s="2"/>
      <c r="VQO187" s="2"/>
      <c r="VQP187" s="2"/>
      <c r="VQQ187" s="2"/>
      <c r="VQR187" s="2"/>
      <c r="VQS187" s="2"/>
      <c r="VQT187" s="2"/>
      <c r="VQU187" s="2"/>
      <c r="VQV187" s="2"/>
      <c r="VQW187" s="2"/>
      <c r="VQX187" s="2"/>
      <c r="VQY187" s="2"/>
      <c r="VQZ187" s="2"/>
      <c r="VRA187" s="2"/>
      <c r="VRB187" s="2"/>
      <c r="VRC187" s="2"/>
      <c r="VRD187" s="2"/>
      <c r="VRE187" s="2"/>
      <c r="VRF187" s="2"/>
      <c r="VRG187" s="2"/>
      <c r="VRH187" s="2"/>
      <c r="VRI187" s="2"/>
      <c r="VRJ187" s="2"/>
      <c r="VRK187" s="2"/>
      <c r="VRL187" s="2"/>
      <c r="VRM187" s="2"/>
      <c r="VRN187" s="2"/>
      <c r="VRO187" s="2"/>
      <c r="VRP187" s="2"/>
      <c r="VRQ187" s="2"/>
      <c r="VRR187" s="2"/>
      <c r="VRS187" s="2"/>
      <c r="VRT187" s="2"/>
      <c r="VRU187" s="2"/>
      <c r="VRV187" s="2"/>
      <c r="VRW187" s="2"/>
      <c r="VRX187" s="2"/>
      <c r="VRY187" s="2"/>
      <c r="VRZ187" s="2"/>
      <c r="VSA187" s="2"/>
      <c r="VSB187" s="2"/>
      <c r="VSC187" s="2"/>
      <c r="VSD187" s="2"/>
      <c r="VSE187" s="2"/>
      <c r="VSF187" s="2"/>
      <c r="VSG187" s="2"/>
      <c r="VSH187" s="2"/>
      <c r="VSI187" s="2"/>
      <c r="VSJ187" s="2"/>
      <c r="VSK187" s="2"/>
      <c r="VSL187" s="2"/>
      <c r="VSM187" s="2"/>
      <c r="VSN187" s="2"/>
      <c r="VSO187" s="2"/>
      <c r="VSP187" s="2"/>
      <c r="VSQ187" s="2"/>
      <c r="VSR187" s="2"/>
      <c r="VSS187" s="2"/>
      <c r="VST187" s="2"/>
      <c r="VSU187" s="2"/>
      <c r="VSV187" s="2"/>
      <c r="VSW187" s="2"/>
      <c r="VSX187" s="2"/>
      <c r="VSY187" s="2"/>
      <c r="VSZ187" s="2"/>
      <c r="VTA187" s="2"/>
      <c r="VTB187" s="2"/>
      <c r="VTC187" s="2"/>
      <c r="VTD187" s="2"/>
      <c r="VTE187" s="2"/>
      <c r="VTF187" s="2"/>
      <c r="VTG187" s="2"/>
      <c r="VTH187" s="2"/>
      <c r="VTI187" s="2"/>
      <c r="VTJ187" s="2"/>
      <c r="VTK187" s="2"/>
      <c r="VTL187" s="2"/>
      <c r="VTM187" s="2"/>
      <c r="VTN187" s="2"/>
      <c r="VTO187" s="2"/>
      <c r="VTP187" s="2"/>
      <c r="VTQ187" s="2"/>
      <c r="VTR187" s="2"/>
      <c r="VTS187" s="2"/>
      <c r="VTT187" s="2"/>
      <c r="VTU187" s="2"/>
      <c r="VTV187" s="2"/>
      <c r="VTW187" s="2"/>
      <c r="VTX187" s="2"/>
      <c r="VTY187" s="2"/>
      <c r="VTZ187" s="2"/>
      <c r="VUA187" s="2"/>
      <c r="VUB187" s="2"/>
      <c r="VUC187" s="2"/>
      <c r="VUD187" s="2"/>
      <c r="VUE187" s="2"/>
      <c r="VUF187" s="2"/>
      <c r="VUG187" s="2"/>
      <c r="VUH187" s="2"/>
      <c r="VUI187" s="2"/>
      <c r="VUJ187" s="2"/>
      <c r="VUK187" s="2"/>
      <c r="VUL187" s="2"/>
      <c r="VUM187" s="2"/>
      <c r="VUN187" s="2"/>
      <c r="VUO187" s="2"/>
      <c r="VUP187" s="2"/>
      <c r="VUQ187" s="2"/>
      <c r="VUR187" s="2"/>
      <c r="VUS187" s="2"/>
      <c r="VUT187" s="2"/>
      <c r="VUU187" s="2"/>
      <c r="VUV187" s="2"/>
      <c r="VUW187" s="2"/>
      <c r="VUX187" s="2"/>
      <c r="VUY187" s="2"/>
      <c r="VUZ187" s="2"/>
      <c r="VVA187" s="2"/>
      <c r="VVB187" s="2"/>
      <c r="VVC187" s="2"/>
      <c r="VVD187" s="2"/>
      <c r="VVE187" s="2"/>
      <c r="VVF187" s="2"/>
      <c r="VVG187" s="2"/>
      <c r="VVH187" s="2"/>
      <c r="VVI187" s="2"/>
      <c r="VVJ187" s="2"/>
      <c r="VVK187" s="2"/>
      <c r="VVL187" s="2"/>
      <c r="VVM187" s="2"/>
      <c r="VVN187" s="2"/>
      <c r="VVO187" s="2"/>
      <c r="VVP187" s="2"/>
      <c r="VVQ187" s="2"/>
      <c r="VVR187" s="2"/>
      <c r="VVS187" s="2"/>
      <c r="VVT187" s="2"/>
      <c r="VVU187" s="2"/>
      <c r="VVV187" s="2"/>
      <c r="VVW187" s="2"/>
      <c r="VVX187" s="2"/>
      <c r="VVY187" s="2"/>
      <c r="VVZ187" s="2"/>
      <c r="VWA187" s="2"/>
      <c r="VWB187" s="2"/>
      <c r="VWC187" s="2"/>
      <c r="VWD187" s="2"/>
      <c r="VWE187" s="2"/>
      <c r="VWF187" s="2"/>
      <c r="VWG187" s="2"/>
      <c r="VWH187" s="2"/>
      <c r="VWI187" s="2"/>
      <c r="VWJ187" s="2"/>
      <c r="VWK187" s="2"/>
      <c r="VWL187" s="2"/>
      <c r="VWM187" s="2"/>
      <c r="VWN187" s="2"/>
      <c r="VWO187" s="2"/>
      <c r="VWP187" s="2"/>
      <c r="VWQ187" s="2"/>
      <c r="VWR187" s="2"/>
      <c r="VWS187" s="2"/>
      <c r="VWT187" s="2"/>
      <c r="VWU187" s="2"/>
      <c r="VWV187" s="2"/>
      <c r="VWW187" s="2"/>
      <c r="VWX187" s="2"/>
      <c r="VWY187" s="2"/>
      <c r="VWZ187" s="2"/>
      <c r="VXA187" s="2"/>
      <c r="VXB187" s="2"/>
      <c r="VXC187" s="2"/>
      <c r="VXD187" s="2"/>
      <c r="VXE187" s="2"/>
      <c r="VXF187" s="2"/>
      <c r="VXG187" s="2"/>
      <c r="VXH187" s="2"/>
      <c r="VXI187" s="2"/>
      <c r="VXJ187" s="2"/>
      <c r="VXK187" s="2"/>
      <c r="VXL187" s="2"/>
      <c r="VXM187" s="2"/>
      <c r="VXN187" s="2"/>
      <c r="VXO187" s="2"/>
      <c r="VXP187" s="2"/>
      <c r="VXQ187" s="2"/>
      <c r="VXR187" s="2"/>
      <c r="VXS187" s="2"/>
      <c r="VXT187" s="2"/>
      <c r="VXU187" s="2"/>
      <c r="VXV187" s="2"/>
      <c r="VXW187" s="2"/>
      <c r="VXX187" s="2"/>
      <c r="VXY187" s="2"/>
      <c r="VXZ187" s="2"/>
      <c r="VYA187" s="2"/>
      <c r="VYB187" s="2"/>
      <c r="VYC187" s="2"/>
      <c r="VYD187" s="2"/>
      <c r="VYE187" s="2"/>
      <c r="VYF187" s="2"/>
      <c r="VYG187" s="2"/>
      <c r="VYH187" s="2"/>
      <c r="VYI187" s="2"/>
      <c r="VYJ187" s="2"/>
      <c r="VYK187" s="2"/>
      <c r="VYL187" s="2"/>
      <c r="VYM187" s="2"/>
      <c r="VYN187" s="2"/>
      <c r="VYO187" s="2"/>
      <c r="VYP187" s="2"/>
      <c r="VYQ187" s="2"/>
      <c r="VYR187" s="2"/>
      <c r="VYS187" s="2"/>
      <c r="VYT187" s="2"/>
      <c r="VYU187" s="2"/>
      <c r="VYV187" s="2"/>
      <c r="VYW187" s="2"/>
      <c r="VYX187" s="2"/>
      <c r="VYY187" s="2"/>
      <c r="VYZ187" s="2"/>
      <c r="VZA187" s="2"/>
      <c r="VZB187" s="2"/>
      <c r="VZC187" s="2"/>
      <c r="VZD187" s="2"/>
      <c r="VZE187" s="2"/>
      <c r="VZF187" s="2"/>
      <c r="VZG187" s="2"/>
      <c r="VZH187" s="2"/>
      <c r="VZI187" s="2"/>
      <c r="VZJ187" s="2"/>
      <c r="VZK187" s="2"/>
      <c r="VZL187" s="2"/>
      <c r="VZM187" s="2"/>
      <c r="VZN187" s="2"/>
      <c r="VZO187" s="2"/>
      <c r="VZP187" s="2"/>
      <c r="VZQ187" s="2"/>
      <c r="VZR187" s="2"/>
      <c r="VZS187" s="2"/>
      <c r="VZT187" s="2"/>
      <c r="VZU187" s="2"/>
      <c r="VZV187" s="2"/>
      <c r="VZW187" s="2"/>
      <c r="VZX187" s="2"/>
      <c r="VZY187" s="2"/>
      <c r="VZZ187" s="2"/>
      <c r="WAA187" s="2"/>
      <c r="WAB187" s="2"/>
      <c r="WAC187" s="2"/>
      <c r="WAD187" s="2"/>
      <c r="WAE187" s="2"/>
      <c r="WAF187" s="2"/>
      <c r="WAG187" s="2"/>
      <c r="WAH187" s="2"/>
      <c r="WAI187" s="2"/>
      <c r="WAJ187" s="2"/>
      <c r="WAK187" s="2"/>
      <c r="WAL187" s="2"/>
      <c r="WAM187" s="2"/>
      <c r="WAN187" s="2"/>
      <c r="WAO187" s="2"/>
      <c r="WAP187" s="2"/>
      <c r="WAQ187" s="2"/>
      <c r="WAR187" s="2"/>
      <c r="WAS187" s="2"/>
      <c r="WAT187" s="2"/>
      <c r="WAU187" s="2"/>
      <c r="WAV187" s="2"/>
      <c r="WAW187" s="2"/>
      <c r="WAX187" s="2"/>
      <c r="WAY187" s="2"/>
      <c r="WAZ187" s="2"/>
      <c r="WBA187" s="2"/>
      <c r="WBB187" s="2"/>
      <c r="WBC187" s="2"/>
      <c r="WBD187" s="2"/>
      <c r="WBE187" s="2"/>
      <c r="WBF187" s="2"/>
      <c r="WBG187" s="2"/>
      <c r="WBH187" s="2"/>
      <c r="WBI187" s="2"/>
      <c r="WBJ187" s="2"/>
      <c r="WBK187" s="2"/>
      <c r="WBL187" s="2"/>
      <c r="WBM187" s="2"/>
      <c r="WBN187" s="2"/>
      <c r="WBO187" s="2"/>
      <c r="WBP187" s="2"/>
      <c r="WBQ187" s="2"/>
      <c r="WBR187" s="2"/>
      <c r="WBS187" s="2"/>
      <c r="WBT187" s="2"/>
      <c r="WBU187" s="2"/>
      <c r="WBV187" s="2"/>
      <c r="WBW187" s="2"/>
      <c r="WBX187" s="2"/>
      <c r="WBY187" s="2"/>
      <c r="WBZ187" s="2"/>
      <c r="WCA187" s="2"/>
      <c r="WCB187" s="2"/>
      <c r="WCC187" s="2"/>
      <c r="WCD187" s="2"/>
      <c r="WCE187" s="2"/>
      <c r="WCF187" s="2"/>
      <c r="WCG187" s="2"/>
      <c r="WCH187" s="2"/>
      <c r="WCI187" s="2"/>
      <c r="WCJ187" s="2"/>
      <c r="WCK187" s="2"/>
      <c r="WCL187" s="2"/>
      <c r="WCM187" s="2"/>
      <c r="WCN187" s="2"/>
      <c r="WCO187" s="2"/>
      <c r="WCP187" s="2"/>
      <c r="WCQ187" s="2"/>
      <c r="WCR187" s="2"/>
      <c r="WCS187" s="2"/>
      <c r="WCT187" s="2"/>
      <c r="WCU187" s="2"/>
      <c r="WCV187" s="2"/>
      <c r="WCW187" s="2"/>
      <c r="WCX187" s="2"/>
      <c r="WCY187" s="2"/>
      <c r="WCZ187" s="2"/>
      <c r="WDA187" s="2"/>
      <c r="WDB187" s="2"/>
      <c r="WDC187" s="2"/>
      <c r="WDD187" s="2"/>
      <c r="WDE187" s="2"/>
      <c r="WDF187" s="2"/>
      <c r="WDG187" s="2"/>
      <c r="WDH187" s="2"/>
      <c r="WDI187" s="2"/>
      <c r="WDJ187" s="2"/>
      <c r="WDK187" s="2"/>
      <c r="WDL187" s="2"/>
      <c r="WDM187" s="2"/>
      <c r="WDN187" s="2"/>
      <c r="WDO187" s="2"/>
      <c r="WDP187" s="2"/>
      <c r="WDQ187" s="2"/>
      <c r="WDR187" s="2"/>
      <c r="WDS187" s="2"/>
      <c r="WDT187" s="2"/>
      <c r="WDU187" s="2"/>
      <c r="WDV187" s="2"/>
      <c r="WDW187" s="2"/>
      <c r="WDX187" s="2"/>
      <c r="WDY187" s="2"/>
      <c r="WDZ187" s="2"/>
      <c r="WEA187" s="2"/>
      <c r="WEB187" s="2"/>
      <c r="WEC187" s="2"/>
      <c r="WED187" s="2"/>
      <c r="WEE187" s="2"/>
      <c r="WEF187" s="2"/>
      <c r="WEG187" s="2"/>
      <c r="WEH187" s="2"/>
      <c r="WEI187" s="2"/>
      <c r="WEJ187" s="2"/>
      <c r="WEK187" s="2"/>
      <c r="WEL187" s="2"/>
      <c r="WEM187" s="2"/>
      <c r="WEN187" s="2"/>
      <c r="WEO187" s="2"/>
      <c r="WEP187" s="2"/>
      <c r="WEQ187" s="2"/>
      <c r="WER187" s="2"/>
      <c r="WES187" s="2"/>
      <c r="WET187" s="2"/>
      <c r="WEU187" s="2"/>
      <c r="WEV187" s="2"/>
      <c r="WEW187" s="2"/>
      <c r="WEX187" s="2"/>
      <c r="WEY187" s="2"/>
      <c r="WEZ187" s="2"/>
      <c r="WFA187" s="2"/>
      <c r="WFB187" s="2"/>
      <c r="WFC187" s="2"/>
      <c r="WFD187" s="2"/>
      <c r="WFE187" s="2"/>
      <c r="WFF187" s="2"/>
      <c r="WFG187" s="2"/>
      <c r="WFH187" s="2"/>
      <c r="WFI187" s="2"/>
      <c r="WFJ187" s="2"/>
      <c r="WFK187" s="2"/>
      <c r="WFL187" s="2"/>
      <c r="WFM187" s="2"/>
      <c r="WFN187" s="2"/>
      <c r="WFO187" s="2"/>
      <c r="WFP187" s="2"/>
      <c r="WFQ187" s="2"/>
      <c r="WFR187" s="2"/>
      <c r="WFS187" s="2"/>
      <c r="WFT187" s="2"/>
      <c r="WFU187" s="2"/>
      <c r="WFV187" s="2"/>
      <c r="WFW187" s="2"/>
      <c r="WFX187" s="2"/>
      <c r="WFY187" s="2"/>
      <c r="WFZ187" s="2"/>
      <c r="WGA187" s="2"/>
      <c r="WGB187" s="2"/>
      <c r="WGC187" s="2"/>
      <c r="WGD187" s="2"/>
      <c r="WGE187" s="2"/>
      <c r="WGF187" s="2"/>
      <c r="WGG187" s="2"/>
      <c r="WGH187" s="2"/>
      <c r="WGI187" s="2"/>
      <c r="WGJ187" s="2"/>
      <c r="WGK187" s="2"/>
      <c r="WGL187" s="2"/>
      <c r="WGM187" s="2"/>
      <c r="WGN187" s="2"/>
      <c r="WGO187" s="2"/>
      <c r="WGP187" s="2"/>
      <c r="WGQ187" s="2"/>
      <c r="WGR187" s="2"/>
      <c r="WGS187" s="2"/>
      <c r="WGT187" s="2"/>
      <c r="WGU187" s="2"/>
      <c r="WGV187" s="2"/>
      <c r="WGW187" s="2"/>
      <c r="WGX187" s="2"/>
      <c r="WGY187" s="2"/>
      <c r="WGZ187" s="2"/>
      <c r="WHA187" s="2"/>
      <c r="WHB187" s="2"/>
      <c r="WHC187" s="2"/>
      <c r="WHD187" s="2"/>
      <c r="WHE187" s="2"/>
      <c r="WHF187" s="2"/>
      <c r="WHG187" s="2"/>
      <c r="WHH187" s="2"/>
      <c r="WHI187" s="2"/>
      <c r="WHJ187" s="2"/>
      <c r="WHK187" s="2"/>
      <c r="WHL187" s="2"/>
      <c r="WHM187" s="2"/>
      <c r="WHN187" s="2"/>
      <c r="WHO187" s="2"/>
      <c r="WHP187" s="2"/>
      <c r="WHQ187" s="2"/>
      <c r="WHR187" s="2"/>
      <c r="WHS187" s="2"/>
      <c r="WHT187" s="2"/>
      <c r="WHU187" s="2"/>
      <c r="WHV187" s="2"/>
      <c r="WHW187" s="2"/>
      <c r="WHX187" s="2"/>
      <c r="WHY187" s="2"/>
      <c r="WHZ187" s="2"/>
      <c r="WIA187" s="2"/>
      <c r="WIB187" s="2"/>
      <c r="WIC187" s="2"/>
      <c r="WID187" s="2"/>
      <c r="WIE187" s="2"/>
      <c r="WIF187" s="2"/>
      <c r="WIG187" s="2"/>
      <c r="WIH187" s="2"/>
      <c r="WII187" s="2"/>
      <c r="WIJ187" s="2"/>
      <c r="WIK187" s="2"/>
      <c r="WIL187" s="2"/>
      <c r="WIM187" s="2"/>
      <c r="WIN187" s="2"/>
      <c r="WIO187" s="2"/>
      <c r="WIP187" s="2"/>
      <c r="WIQ187" s="2"/>
      <c r="WIR187" s="2"/>
      <c r="WIS187" s="2"/>
      <c r="WIT187" s="2"/>
      <c r="WIU187" s="2"/>
      <c r="WIV187" s="2"/>
      <c r="WIW187" s="2"/>
      <c r="WIX187" s="2"/>
      <c r="WIY187" s="2"/>
      <c r="WIZ187" s="2"/>
      <c r="WJA187" s="2"/>
      <c r="WJB187" s="2"/>
      <c r="WJC187" s="2"/>
      <c r="WJD187" s="2"/>
      <c r="WJE187" s="2"/>
      <c r="WJF187" s="2"/>
      <c r="WJG187" s="2"/>
      <c r="WJH187" s="2"/>
      <c r="WJI187" s="2"/>
      <c r="WJJ187" s="2"/>
      <c r="WJK187" s="2"/>
      <c r="WJL187" s="2"/>
      <c r="WJM187" s="2"/>
      <c r="WJN187" s="2"/>
      <c r="WJO187" s="2"/>
      <c r="WJP187" s="2"/>
      <c r="WJQ187" s="2"/>
      <c r="WJR187" s="2"/>
      <c r="WJS187" s="2"/>
      <c r="WJT187" s="2"/>
      <c r="WJU187" s="2"/>
      <c r="WJV187" s="2"/>
      <c r="WJW187" s="2"/>
      <c r="WJX187" s="2"/>
      <c r="WJY187" s="2"/>
      <c r="WJZ187" s="2"/>
      <c r="WKA187" s="2"/>
      <c r="WKB187" s="2"/>
      <c r="WKC187" s="2"/>
      <c r="WKD187" s="2"/>
      <c r="WKE187" s="2"/>
      <c r="WKF187" s="2"/>
      <c r="WKG187" s="2"/>
      <c r="WKH187" s="2"/>
      <c r="WKI187" s="2"/>
      <c r="WKJ187" s="2"/>
      <c r="WKK187" s="2"/>
      <c r="WKL187" s="2"/>
      <c r="WKM187" s="2"/>
      <c r="WKN187" s="2"/>
      <c r="WKO187" s="2"/>
      <c r="WKP187" s="2"/>
      <c r="WKQ187" s="2"/>
      <c r="WKR187" s="2"/>
      <c r="WKS187" s="2"/>
      <c r="WKT187" s="2"/>
      <c r="WKU187" s="2"/>
      <c r="WKV187" s="2"/>
      <c r="WKW187" s="2"/>
      <c r="WKX187" s="2"/>
      <c r="WKY187" s="2"/>
      <c r="WKZ187" s="2"/>
      <c r="WLA187" s="2"/>
      <c r="WLB187" s="2"/>
      <c r="WLC187" s="2"/>
      <c r="WLD187" s="2"/>
      <c r="WLE187" s="2"/>
      <c r="WLF187" s="2"/>
      <c r="WLG187" s="2"/>
      <c r="WLH187" s="2"/>
      <c r="WLI187" s="2"/>
      <c r="WLJ187" s="2"/>
      <c r="WLK187" s="2"/>
      <c r="WLL187" s="2"/>
      <c r="WLM187" s="2"/>
      <c r="WLN187" s="2"/>
      <c r="WLO187" s="2"/>
      <c r="WLP187" s="2"/>
      <c r="WLQ187" s="2"/>
      <c r="WLR187" s="2"/>
      <c r="WLS187" s="2"/>
      <c r="WLT187" s="2"/>
      <c r="WLU187" s="2"/>
      <c r="WLV187" s="2"/>
      <c r="WLW187" s="2"/>
      <c r="WLX187" s="2"/>
      <c r="WLY187" s="2"/>
      <c r="WLZ187" s="2"/>
      <c r="WMA187" s="2"/>
      <c r="WMB187" s="2"/>
      <c r="WMC187" s="2"/>
      <c r="WMD187" s="2"/>
      <c r="WME187" s="2"/>
      <c r="WMF187" s="2"/>
      <c r="WMG187" s="2"/>
      <c r="WMH187" s="2"/>
      <c r="WMI187" s="2"/>
      <c r="WMJ187" s="2"/>
      <c r="WMK187" s="2"/>
      <c r="WML187" s="2"/>
      <c r="WMM187" s="2"/>
      <c r="WMN187" s="2"/>
      <c r="WMO187" s="2"/>
      <c r="WMP187" s="2"/>
      <c r="WMQ187" s="2"/>
      <c r="WMR187" s="2"/>
      <c r="WMS187" s="2"/>
      <c r="WMT187" s="2"/>
      <c r="WMU187" s="2"/>
      <c r="WMV187" s="2"/>
      <c r="WMW187" s="2"/>
      <c r="WMX187" s="2"/>
      <c r="WMY187" s="2"/>
      <c r="WMZ187" s="2"/>
      <c r="WNA187" s="2"/>
      <c r="WNB187" s="2"/>
      <c r="WNC187" s="2"/>
      <c r="WND187" s="2"/>
      <c r="WNE187" s="2"/>
      <c r="WNF187" s="2"/>
      <c r="WNG187" s="2"/>
      <c r="WNH187" s="2"/>
      <c r="WNI187" s="2"/>
      <c r="WNJ187" s="2"/>
      <c r="WNK187" s="2"/>
      <c r="WNL187" s="2"/>
      <c r="WNM187" s="2"/>
      <c r="WNN187" s="2"/>
      <c r="WNO187" s="2"/>
      <c r="WNP187" s="2"/>
      <c r="WNQ187" s="2"/>
      <c r="WNR187" s="2"/>
      <c r="WNS187" s="2"/>
      <c r="WNT187" s="2"/>
      <c r="WNU187" s="2"/>
      <c r="WNV187" s="2"/>
      <c r="WNW187" s="2"/>
      <c r="WNX187" s="2"/>
      <c r="WNY187" s="2"/>
      <c r="WNZ187" s="2"/>
      <c r="WOA187" s="2"/>
      <c r="WOB187" s="2"/>
      <c r="WOC187" s="2"/>
      <c r="WOD187" s="2"/>
      <c r="WOE187" s="2"/>
      <c r="WOF187" s="2"/>
      <c r="WOG187" s="2"/>
      <c r="WOH187" s="2"/>
      <c r="WOI187" s="2"/>
      <c r="WOJ187" s="2"/>
      <c r="WOK187" s="2"/>
      <c r="WOL187" s="2"/>
      <c r="WOM187" s="2"/>
      <c r="WON187" s="2"/>
      <c r="WOO187" s="2"/>
      <c r="WOP187" s="2"/>
      <c r="WOQ187" s="2"/>
      <c r="WOR187" s="2"/>
      <c r="WOS187" s="2"/>
      <c r="WOT187" s="2"/>
      <c r="WOU187" s="2"/>
      <c r="WOV187" s="2"/>
      <c r="WOW187" s="2"/>
      <c r="WOX187" s="2"/>
      <c r="WOY187" s="2"/>
      <c r="WOZ187" s="2"/>
      <c r="WPA187" s="2"/>
      <c r="WPB187" s="2"/>
      <c r="WPC187" s="2"/>
      <c r="WPD187" s="2"/>
      <c r="WPE187" s="2"/>
      <c r="WPF187" s="2"/>
      <c r="WPG187" s="2"/>
      <c r="WPH187" s="2"/>
      <c r="WPI187" s="2"/>
      <c r="WPJ187" s="2"/>
      <c r="WPK187" s="2"/>
      <c r="WPL187" s="2"/>
      <c r="WPM187" s="2"/>
      <c r="WPN187" s="2"/>
      <c r="WPO187" s="2"/>
      <c r="WPP187" s="2"/>
      <c r="WPQ187" s="2"/>
      <c r="WPR187" s="2"/>
      <c r="WPS187" s="2"/>
      <c r="WPT187" s="2"/>
      <c r="WPU187" s="2"/>
      <c r="WPV187" s="2"/>
      <c r="WPW187" s="2"/>
      <c r="WPX187" s="2"/>
      <c r="WPY187" s="2"/>
      <c r="WPZ187" s="2"/>
      <c r="WQA187" s="2"/>
      <c r="WQB187" s="2"/>
      <c r="WQC187" s="2"/>
      <c r="WQD187" s="2"/>
      <c r="WQE187" s="2"/>
      <c r="WQF187" s="2"/>
      <c r="WQG187" s="2"/>
      <c r="WQH187" s="2"/>
      <c r="WQI187" s="2"/>
      <c r="WQJ187" s="2"/>
      <c r="WQK187" s="2"/>
      <c r="WQL187" s="2"/>
      <c r="WQM187" s="2"/>
      <c r="WQN187" s="2"/>
      <c r="WQO187" s="2"/>
      <c r="WQP187" s="2"/>
      <c r="WQQ187" s="2"/>
      <c r="WQR187" s="2"/>
      <c r="WQS187" s="2"/>
      <c r="WQT187" s="2"/>
      <c r="WQU187" s="2"/>
      <c r="WQV187" s="2"/>
      <c r="WQW187" s="2"/>
      <c r="WQX187" s="2"/>
      <c r="WQY187" s="2"/>
      <c r="WQZ187" s="2"/>
      <c r="WRA187" s="2"/>
      <c r="WRB187" s="2"/>
      <c r="WRC187" s="2"/>
      <c r="WRD187" s="2"/>
      <c r="WRE187" s="2"/>
      <c r="WRF187" s="2"/>
      <c r="WRG187" s="2"/>
      <c r="WRH187" s="2"/>
      <c r="WRI187" s="2"/>
      <c r="WRJ187" s="2"/>
      <c r="WRK187" s="2"/>
      <c r="WRL187" s="2"/>
      <c r="WRM187" s="2"/>
      <c r="WRN187" s="2"/>
      <c r="WRO187" s="2"/>
      <c r="WRP187" s="2"/>
      <c r="WRQ187" s="2"/>
      <c r="WRR187" s="2"/>
      <c r="WRS187" s="2"/>
      <c r="WRT187" s="2"/>
      <c r="WRU187" s="2"/>
      <c r="WRV187" s="2"/>
      <c r="WRW187" s="2"/>
      <c r="WRX187" s="2"/>
      <c r="WRY187" s="2"/>
      <c r="WRZ187" s="2"/>
      <c r="WSA187" s="2"/>
      <c r="WSB187" s="2"/>
      <c r="WSC187" s="2"/>
      <c r="WSD187" s="2"/>
      <c r="WSE187" s="2"/>
      <c r="WSF187" s="2"/>
      <c r="WSG187" s="2"/>
      <c r="WSH187" s="2"/>
      <c r="WSI187" s="2"/>
      <c r="WSJ187" s="2"/>
      <c r="WSK187" s="2"/>
      <c r="WSL187" s="2"/>
      <c r="WSM187" s="2"/>
      <c r="WSN187" s="2"/>
      <c r="WSO187" s="2"/>
      <c r="WSP187" s="2"/>
      <c r="WSQ187" s="2"/>
      <c r="WSR187" s="2"/>
      <c r="WSS187" s="2"/>
      <c r="WST187" s="2"/>
      <c r="WSU187" s="2"/>
      <c r="WSV187" s="2"/>
      <c r="WSW187" s="2"/>
      <c r="WSX187" s="2"/>
      <c r="WSY187" s="2"/>
      <c r="WSZ187" s="2"/>
      <c r="WTA187" s="2"/>
      <c r="WTB187" s="2"/>
      <c r="WTC187" s="2"/>
      <c r="WTD187" s="2"/>
      <c r="WTE187" s="2"/>
      <c r="WTF187" s="2"/>
      <c r="WTG187" s="2"/>
      <c r="WTH187" s="2"/>
      <c r="WTI187" s="2"/>
      <c r="WTJ187" s="2"/>
      <c r="WTK187" s="2"/>
      <c r="WTL187" s="2"/>
      <c r="WTM187" s="2"/>
      <c r="WTN187" s="2"/>
      <c r="WTO187" s="2"/>
      <c r="WTP187" s="2"/>
      <c r="WTQ187" s="2"/>
      <c r="WTR187" s="2"/>
      <c r="WTS187" s="2"/>
      <c r="WTT187" s="2"/>
      <c r="WTU187" s="2"/>
      <c r="WTV187" s="2"/>
      <c r="WTW187" s="2"/>
      <c r="WTX187" s="2"/>
      <c r="WTY187" s="2"/>
      <c r="WTZ187" s="2"/>
      <c r="WUA187" s="2"/>
      <c r="WUB187" s="2"/>
      <c r="WUC187" s="2"/>
      <c r="WUD187" s="2"/>
      <c r="WUE187" s="2"/>
      <c r="WUF187" s="2"/>
      <c r="WUG187" s="2"/>
      <c r="WUH187" s="2"/>
      <c r="WUI187" s="2"/>
      <c r="WUJ187" s="2"/>
      <c r="WUK187" s="2"/>
      <c r="WUL187" s="2"/>
      <c r="WUM187" s="2"/>
      <c r="WUN187" s="2"/>
      <c r="WUO187" s="2"/>
      <c r="WUP187" s="2"/>
      <c r="WUQ187" s="2"/>
      <c r="WUR187" s="2"/>
      <c r="WUS187" s="2"/>
      <c r="WUT187" s="2"/>
      <c r="WUU187" s="2"/>
      <c r="WUV187" s="2"/>
      <c r="WUW187" s="2"/>
      <c r="WUX187" s="2"/>
      <c r="WUY187" s="2"/>
      <c r="WUZ187" s="2"/>
      <c r="WVA187" s="2"/>
      <c r="WVB187" s="2"/>
      <c r="WVC187" s="2"/>
      <c r="WVD187" s="2"/>
      <c r="WVE187" s="2"/>
      <c r="WVF187" s="2"/>
      <c r="WVG187" s="2"/>
      <c r="WVH187" s="2"/>
      <c r="WVI187" s="2"/>
      <c r="WVJ187" s="2"/>
      <c r="WVK187" s="2"/>
      <c r="WVL187" s="2"/>
      <c r="WVM187" s="2"/>
      <c r="WVN187" s="2"/>
      <c r="WVO187" s="2"/>
      <c r="WVP187" s="2"/>
      <c r="WVQ187" s="2"/>
      <c r="WVR187" s="2"/>
      <c r="WVS187" s="2"/>
      <c r="WVT187" s="2"/>
      <c r="WVU187" s="2"/>
      <c r="WVV187" s="2"/>
      <c r="WVW187" s="2"/>
      <c r="WVX187" s="2"/>
      <c r="WVY187" s="2"/>
      <c r="WVZ187" s="2"/>
      <c r="WWA187" s="2"/>
      <c r="WWB187" s="2"/>
      <c r="WWC187" s="2"/>
      <c r="WWD187" s="2"/>
      <c r="WWE187" s="2"/>
      <c r="WWF187" s="2"/>
      <c r="WWG187" s="2"/>
      <c r="WWH187" s="2"/>
      <c r="WWI187" s="2"/>
      <c r="WWJ187" s="2"/>
      <c r="WWK187" s="2"/>
      <c r="WWL187" s="2"/>
      <c r="WWM187" s="2"/>
      <c r="WWN187" s="2"/>
      <c r="WWO187" s="2"/>
      <c r="WWP187" s="2"/>
      <c r="WWQ187" s="2"/>
      <c r="WWR187" s="2"/>
      <c r="WWS187" s="2"/>
      <c r="WWT187" s="2"/>
      <c r="WWU187" s="2"/>
      <c r="WWV187" s="2"/>
      <c r="WWW187" s="2"/>
      <c r="WWX187" s="2"/>
      <c r="WWY187" s="2"/>
      <c r="WWZ187" s="2"/>
      <c r="WXA187" s="2"/>
      <c r="WXB187" s="2"/>
      <c r="WXC187" s="2"/>
      <c r="WXD187" s="2"/>
      <c r="WXE187" s="2"/>
      <c r="WXF187" s="2"/>
      <c r="WXG187" s="2"/>
      <c r="WXH187" s="2"/>
      <c r="WXI187" s="2"/>
      <c r="WXJ187" s="2"/>
      <c r="WXK187" s="2"/>
      <c r="WXL187" s="2"/>
      <c r="WXM187" s="2"/>
      <c r="WXN187" s="2"/>
      <c r="WXO187" s="2"/>
      <c r="WXP187" s="2"/>
      <c r="WXQ187" s="2"/>
      <c r="WXR187" s="2"/>
      <c r="WXS187" s="2"/>
      <c r="WXT187" s="2"/>
      <c r="WXU187" s="2"/>
      <c r="WXV187" s="2"/>
      <c r="WXW187" s="2"/>
      <c r="WXX187" s="2"/>
      <c r="WXY187" s="2"/>
      <c r="WXZ187" s="2"/>
      <c r="WYA187" s="2"/>
      <c r="WYB187" s="2"/>
      <c r="WYC187" s="2"/>
      <c r="WYD187" s="2"/>
      <c r="WYE187" s="2"/>
      <c r="WYF187" s="2"/>
      <c r="WYG187" s="2"/>
      <c r="WYH187" s="2"/>
      <c r="WYI187" s="2"/>
      <c r="WYJ187" s="2"/>
      <c r="WYK187" s="2"/>
      <c r="WYL187" s="2"/>
      <c r="WYM187" s="2"/>
      <c r="WYN187" s="2"/>
      <c r="WYO187" s="2"/>
      <c r="WYP187" s="2"/>
      <c r="WYQ187" s="2"/>
      <c r="WYR187" s="2"/>
      <c r="WYS187" s="2"/>
      <c r="WYT187" s="2"/>
      <c r="WYU187" s="2"/>
      <c r="WYV187" s="2"/>
      <c r="WYW187" s="2"/>
      <c r="WYX187" s="2"/>
      <c r="WYY187" s="2"/>
      <c r="WYZ187" s="2"/>
      <c r="WZA187" s="2"/>
      <c r="WZB187" s="2"/>
      <c r="WZC187" s="2"/>
      <c r="WZD187" s="2"/>
      <c r="WZE187" s="2"/>
      <c r="WZF187" s="2"/>
      <c r="WZG187" s="2"/>
      <c r="WZH187" s="2"/>
      <c r="WZI187" s="2"/>
      <c r="WZJ187" s="2"/>
      <c r="WZK187" s="2"/>
      <c r="WZL187" s="2"/>
      <c r="WZM187" s="2"/>
      <c r="WZN187" s="2"/>
      <c r="WZO187" s="2"/>
      <c r="WZP187" s="2"/>
      <c r="WZQ187" s="2"/>
      <c r="WZR187" s="2"/>
      <c r="WZS187" s="2"/>
      <c r="WZT187" s="2"/>
      <c r="WZU187" s="2"/>
      <c r="WZV187" s="2"/>
      <c r="WZW187" s="2"/>
      <c r="WZX187" s="2"/>
      <c r="WZY187" s="2"/>
      <c r="WZZ187" s="2"/>
      <c r="XAA187" s="2"/>
      <c r="XAB187" s="2"/>
      <c r="XAC187" s="2"/>
      <c r="XAD187" s="2"/>
      <c r="XAE187" s="2"/>
      <c r="XAF187" s="2"/>
      <c r="XAG187" s="2"/>
      <c r="XAH187" s="2"/>
      <c r="XAI187" s="2"/>
      <c r="XAJ187" s="2"/>
      <c r="XAK187" s="2"/>
      <c r="XAL187" s="2"/>
      <c r="XAM187" s="2"/>
      <c r="XAN187" s="2"/>
      <c r="XAO187" s="2"/>
      <c r="XAP187" s="2"/>
      <c r="XAQ187" s="2"/>
      <c r="XAR187" s="2"/>
      <c r="XAS187" s="2"/>
      <c r="XAT187" s="2"/>
      <c r="XAU187" s="2"/>
      <c r="XAV187" s="2"/>
      <c r="XAW187" s="2"/>
      <c r="XAX187" s="2"/>
      <c r="XAY187" s="2"/>
      <c r="XAZ187" s="2"/>
      <c r="XBA187" s="2"/>
      <c r="XBB187" s="2"/>
      <c r="XBC187" s="2"/>
      <c r="XBD187" s="2"/>
      <c r="XBE187" s="2"/>
      <c r="XBF187" s="2"/>
      <c r="XBG187" s="2"/>
      <c r="XBH187" s="2"/>
      <c r="XBI187" s="2"/>
      <c r="XBJ187" s="2"/>
      <c r="XBK187" s="2"/>
      <c r="XBL187" s="2"/>
      <c r="XBM187" s="2"/>
      <c r="XBN187" s="2"/>
      <c r="XBO187" s="2"/>
      <c r="XBP187" s="2"/>
      <c r="XBQ187" s="2"/>
      <c r="XBR187" s="2"/>
      <c r="XBS187" s="2"/>
      <c r="XBT187" s="2"/>
      <c r="XBU187" s="2"/>
      <c r="XBV187" s="2"/>
      <c r="XBW187" s="2"/>
      <c r="XBX187" s="2"/>
      <c r="XBY187" s="2"/>
      <c r="XBZ187" s="2"/>
      <c r="XCA187" s="2"/>
      <c r="XCB187" s="2"/>
      <c r="XCC187" s="2"/>
      <c r="XCD187" s="2"/>
      <c r="XCE187" s="2"/>
      <c r="XCF187" s="2"/>
      <c r="XCG187" s="2"/>
      <c r="XCH187" s="2"/>
      <c r="XCI187" s="2"/>
      <c r="XCJ187" s="2"/>
      <c r="XCK187" s="2"/>
      <c r="XCL187" s="2"/>
      <c r="XCM187" s="2"/>
      <c r="XCN187" s="2"/>
      <c r="XCO187" s="2"/>
      <c r="XCP187" s="2"/>
      <c r="XCQ187" s="2"/>
      <c r="XCR187" s="2"/>
      <c r="XCS187" s="2"/>
      <c r="XCT187" s="2"/>
      <c r="XCU187" s="2"/>
      <c r="XCV187" s="2"/>
      <c r="XCW187" s="2"/>
      <c r="XCX187" s="2"/>
      <c r="XCY187" s="2"/>
      <c r="XCZ187" s="2"/>
      <c r="XDA187" s="2"/>
      <c r="XDB187" s="2"/>
      <c r="XDC187" s="2"/>
      <c r="XDD187" s="2"/>
      <c r="XDE187" s="2"/>
      <c r="XDF187" s="2"/>
      <c r="XDG187" s="2"/>
      <c r="XDH187" s="2"/>
      <c r="XDI187" s="2"/>
      <c r="XDJ187" s="2"/>
      <c r="XDK187" s="2"/>
      <c r="XDL187" s="2"/>
      <c r="XDM187" s="2"/>
      <c r="XDN187" s="2"/>
      <c r="XDO187" s="2"/>
      <c r="XDP187" s="2"/>
      <c r="XDQ187" s="2"/>
      <c r="XDR187" s="2"/>
      <c r="XDS187" s="2"/>
      <c r="XDT187" s="2"/>
      <c r="XDU187" s="2"/>
      <c r="XDV187" s="2"/>
      <c r="XDW187" s="2"/>
      <c r="XDX187" s="2"/>
      <c r="XDY187" s="2"/>
      <c r="XDZ187" s="2"/>
      <c r="XEA187" s="2"/>
      <c r="XEB187" s="2"/>
      <c r="XEC187" s="2"/>
      <c r="XED187" s="2"/>
      <c r="XEE187" s="2"/>
      <c r="XEF187" s="2"/>
      <c r="XEG187" s="2"/>
      <c r="XEH187" s="2"/>
      <c r="XEI187" s="2"/>
      <c r="XEJ187" s="2"/>
      <c r="XEK187" s="2"/>
      <c r="XEL187" s="2"/>
      <c r="XEM187" s="2"/>
      <c r="XEN187" s="2"/>
      <c r="XEO187" s="2"/>
      <c r="XEP187" s="2"/>
      <c r="XEQ187" s="2"/>
      <c r="XER187" s="2"/>
      <c r="XES187" s="2"/>
      <c r="XET187" s="2"/>
      <c r="XEU187" s="2"/>
      <c r="XEV187" s="2"/>
      <c r="XEW187" s="2"/>
      <c r="XEX187" s="2"/>
      <c r="XEY187" s="2"/>
      <c r="XEZ187" s="2"/>
      <c r="XFA187" s="2"/>
      <c r="XFB187" s="2"/>
      <c r="XFC187" s="2"/>
      <c r="XFD187" s="2"/>
    </row>
    <row r="188" spans="1:16384">
      <c r="A188" s="35">
        <v>187</v>
      </c>
      <c r="B188" s="322">
        <v>243826</v>
      </c>
      <c r="C188" s="10" t="s">
        <v>100</v>
      </c>
      <c r="D188" s="335" t="s">
        <v>3163</v>
      </c>
      <c r="E188" s="69" t="s">
        <v>3106</v>
      </c>
      <c r="F188" s="30" t="s">
        <v>3107</v>
      </c>
      <c r="G188" s="337" t="s">
        <v>103</v>
      </c>
      <c r="H188" s="334" t="s">
        <v>71</v>
      </c>
      <c r="I188" s="69" t="s">
        <v>2171</v>
      </c>
      <c r="J188" s="70">
        <v>599</v>
      </c>
      <c r="K188" s="118">
        <f t="shared" si="41"/>
        <v>41.930000000000064</v>
      </c>
      <c r="L188" s="118">
        <f t="shared" si="42"/>
        <v>640.93000000000006</v>
      </c>
      <c r="M188" s="340">
        <v>640.92999999999995</v>
      </c>
      <c r="N188" s="61"/>
      <c r="O188" s="4" t="s">
        <v>23</v>
      </c>
      <c r="P188" s="3"/>
      <c r="Q188" s="7">
        <f t="shared" si="43"/>
        <v>419.3</v>
      </c>
      <c r="R188" s="7">
        <f t="shared" si="44"/>
        <v>209.65</v>
      </c>
      <c r="S188" s="7">
        <f t="shared" si="45"/>
        <v>83.860000000000014</v>
      </c>
      <c r="T188" s="7">
        <f t="shared" si="46"/>
        <v>125.79000000000002</v>
      </c>
      <c r="U188" s="19"/>
      <c r="AB188" s="2"/>
    </row>
    <row r="189" spans="1:16384">
      <c r="A189" s="35">
        <v>188</v>
      </c>
      <c r="B189" s="322">
        <v>243829</v>
      </c>
      <c r="C189" s="10" t="s">
        <v>82</v>
      </c>
      <c r="D189" s="335" t="s">
        <v>3164</v>
      </c>
      <c r="E189" s="69" t="s">
        <v>3108</v>
      </c>
      <c r="F189" s="30" t="s">
        <v>3109</v>
      </c>
      <c r="G189" s="337" t="s">
        <v>3187</v>
      </c>
      <c r="H189" s="334" t="s">
        <v>86</v>
      </c>
      <c r="I189" s="69" t="s">
        <v>127</v>
      </c>
      <c r="J189" s="70">
        <v>499</v>
      </c>
      <c r="K189" s="118">
        <f t="shared" si="41"/>
        <v>34.930000000000064</v>
      </c>
      <c r="L189" s="118">
        <f t="shared" si="42"/>
        <v>533.93000000000006</v>
      </c>
      <c r="M189" s="340">
        <v>533.92999999999995</v>
      </c>
      <c r="N189" s="61"/>
      <c r="O189" s="341" t="s">
        <v>2817</v>
      </c>
      <c r="P189" s="3"/>
      <c r="Q189" s="7">
        <f t="shared" si="43"/>
        <v>349.3</v>
      </c>
      <c r="R189" s="7">
        <f t="shared" si="44"/>
        <v>174.65</v>
      </c>
      <c r="S189" s="7">
        <f t="shared" si="45"/>
        <v>69.860000000000014</v>
      </c>
      <c r="T189" s="7">
        <f t="shared" si="46"/>
        <v>104.79000000000002</v>
      </c>
      <c r="U189" s="19"/>
      <c r="AB189" s="2"/>
    </row>
    <row r="190" spans="1:16384">
      <c r="A190" s="35">
        <v>189</v>
      </c>
      <c r="B190" s="322">
        <v>243829</v>
      </c>
      <c r="C190" s="10" t="s">
        <v>73</v>
      </c>
      <c r="D190" s="335" t="s">
        <v>3165</v>
      </c>
      <c r="E190" s="69" t="s">
        <v>3110</v>
      </c>
      <c r="F190" s="30" t="s">
        <v>3111</v>
      </c>
      <c r="G190" s="337" t="s">
        <v>3188</v>
      </c>
      <c r="H190" s="334" t="s">
        <v>86</v>
      </c>
      <c r="I190" s="69" t="s">
        <v>127</v>
      </c>
      <c r="J190" s="70">
        <v>499</v>
      </c>
      <c r="K190" s="118">
        <f t="shared" si="41"/>
        <v>34.930000000000064</v>
      </c>
      <c r="L190" s="118">
        <f t="shared" si="42"/>
        <v>533.93000000000006</v>
      </c>
      <c r="M190" s="340">
        <v>533.92999999999995</v>
      </c>
      <c r="N190" s="61"/>
      <c r="O190" s="4" t="s">
        <v>23</v>
      </c>
      <c r="P190" s="3"/>
      <c r="Q190" s="7">
        <f t="shared" si="43"/>
        <v>349.3</v>
      </c>
      <c r="R190" s="7">
        <f t="shared" si="44"/>
        <v>174.65</v>
      </c>
      <c r="S190" s="7">
        <f t="shared" si="45"/>
        <v>69.860000000000014</v>
      </c>
      <c r="T190" s="7">
        <f t="shared" si="46"/>
        <v>104.79000000000002</v>
      </c>
      <c r="U190" s="19"/>
      <c r="AB190" s="2"/>
    </row>
    <row r="191" spans="1:16384">
      <c r="A191" s="35">
        <v>190</v>
      </c>
      <c r="B191" s="322">
        <v>243829</v>
      </c>
      <c r="C191" s="10" t="s">
        <v>73</v>
      </c>
      <c r="D191" s="335" t="s">
        <v>3166</v>
      </c>
      <c r="E191" s="69" t="s">
        <v>3112</v>
      </c>
      <c r="F191" s="30" t="s">
        <v>3113</v>
      </c>
      <c r="G191" s="337" t="s">
        <v>3188</v>
      </c>
      <c r="H191" s="334" t="s">
        <v>86</v>
      </c>
      <c r="I191" s="69" t="s">
        <v>127</v>
      </c>
      <c r="J191" s="70">
        <v>499</v>
      </c>
      <c r="K191" s="118">
        <f t="shared" si="41"/>
        <v>34.930000000000064</v>
      </c>
      <c r="L191" s="118">
        <f t="shared" si="42"/>
        <v>533.93000000000006</v>
      </c>
      <c r="M191" s="340">
        <v>533.92999999999995</v>
      </c>
      <c r="N191" s="61"/>
      <c r="O191" s="4" t="s">
        <v>23</v>
      </c>
      <c r="P191" s="3"/>
      <c r="Q191" s="7">
        <f t="shared" si="43"/>
        <v>349.3</v>
      </c>
      <c r="R191" s="7">
        <f t="shared" si="44"/>
        <v>174.65</v>
      </c>
      <c r="S191" s="7">
        <f t="shared" si="45"/>
        <v>69.860000000000014</v>
      </c>
      <c r="T191" s="7">
        <f t="shared" si="46"/>
        <v>104.79000000000002</v>
      </c>
      <c r="U191" s="19"/>
      <c r="AB191" s="2"/>
    </row>
    <row r="192" spans="1:16384">
      <c r="A192" s="35">
        <v>191</v>
      </c>
      <c r="B192" s="322">
        <v>243829</v>
      </c>
      <c r="C192" s="10" t="s">
        <v>264</v>
      </c>
      <c r="D192" s="335" t="s">
        <v>3167</v>
      </c>
      <c r="E192" s="69" t="s">
        <v>3114</v>
      </c>
      <c r="F192" s="30" t="s">
        <v>3115</v>
      </c>
      <c r="G192" s="337" t="s">
        <v>3186</v>
      </c>
      <c r="H192" s="334" t="s">
        <v>71</v>
      </c>
      <c r="I192" s="69" t="s">
        <v>72</v>
      </c>
      <c r="J192" s="70">
        <v>299</v>
      </c>
      <c r="K192" s="118">
        <f t="shared" si="41"/>
        <v>20.930000000000007</v>
      </c>
      <c r="L192" s="118">
        <f t="shared" si="42"/>
        <v>319.93</v>
      </c>
      <c r="M192" s="340">
        <v>320</v>
      </c>
      <c r="N192" s="61"/>
      <c r="O192" s="4" t="s">
        <v>91</v>
      </c>
      <c r="P192" s="3"/>
      <c r="Q192" s="7">
        <f t="shared" si="43"/>
        <v>209.3</v>
      </c>
      <c r="R192" s="7">
        <f t="shared" si="44"/>
        <v>104.65</v>
      </c>
      <c r="S192" s="7">
        <f t="shared" si="45"/>
        <v>41.860000000000014</v>
      </c>
      <c r="T192" s="7">
        <f t="shared" si="46"/>
        <v>62.79000000000002</v>
      </c>
      <c r="U192" s="19"/>
      <c r="AB192" s="2"/>
    </row>
    <row r="193" spans="1:28">
      <c r="A193" s="35">
        <v>192</v>
      </c>
      <c r="B193" s="322">
        <v>243829</v>
      </c>
      <c r="C193" s="69" t="s">
        <v>260</v>
      </c>
      <c r="D193" s="335" t="s">
        <v>3168</v>
      </c>
      <c r="E193" s="69" t="s">
        <v>3116</v>
      </c>
      <c r="F193" s="30" t="s">
        <v>3117</v>
      </c>
      <c r="G193" s="337" t="s">
        <v>3189</v>
      </c>
      <c r="H193" s="334" t="s">
        <v>71</v>
      </c>
      <c r="I193" s="69" t="s">
        <v>72</v>
      </c>
      <c r="J193" s="70">
        <v>299</v>
      </c>
      <c r="K193" s="118">
        <f t="shared" si="41"/>
        <v>20.930000000000007</v>
      </c>
      <c r="L193" s="118">
        <f t="shared" si="42"/>
        <v>319.93</v>
      </c>
      <c r="M193" s="340">
        <v>320</v>
      </c>
      <c r="N193" s="61"/>
      <c r="O193" s="4" t="s">
        <v>489</v>
      </c>
      <c r="P193" s="3"/>
      <c r="Q193" s="7">
        <f t="shared" si="43"/>
        <v>209.3</v>
      </c>
      <c r="R193" s="7">
        <f t="shared" si="44"/>
        <v>104.65</v>
      </c>
      <c r="S193" s="7">
        <f t="shared" si="45"/>
        <v>41.860000000000014</v>
      </c>
      <c r="T193" s="7">
        <f t="shared" si="46"/>
        <v>62.79000000000002</v>
      </c>
      <c r="U193" s="19"/>
      <c r="AB193" s="2"/>
    </row>
    <row r="194" spans="1:28">
      <c r="A194" s="35">
        <v>193</v>
      </c>
      <c r="B194" s="322">
        <v>243829</v>
      </c>
      <c r="C194" s="69" t="s">
        <v>82</v>
      </c>
      <c r="D194" s="335" t="s">
        <v>3169</v>
      </c>
      <c r="E194" s="69" t="s">
        <v>3118</v>
      </c>
      <c r="F194" s="30" t="s">
        <v>3119</v>
      </c>
      <c r="G194" s="337" t="s">
        <v>3190</v>
      </c>
      <c r="H194" s="334" t="s">
        <v>71</v>
      </c>
      <c r="I194" s="69" t="s">
        <v>99</v>
      </c>
      <c r="J194" s="70">
        <v>599</v>
      </c>
      <c r="K194" s="118">
        <f t="shared" si="41"/>
        <v>41.930000000000064</v>
      </c>
      <c r="L194" s="118">
        <f t="shared" si="42"/>
        <v>640.93000000000006</v>
      </c>
      <c r="M194" s="340">
        <v>640.92999999999995</v>
      </c>
      <c r="N194" s="61"/>
      <c r="O194" s="341" t="s">
        <v>2817</v>
      </c>
      <c r="P194" s="3"/>
      <c r="Q194" s="7">
        <f t="shared" si="43"/>
        <v>419.3</v>
      </c>
      <c r="R194" s="7">
        <f t="shared" si="44"/>
        <v>209.65</v>
      </c>
      <c r="S194" s="7">
        <f t="shared" si="45"/>
        <v>83.860000000000014</v>
      </c>
      <c r="T194" s="7">
        <f t="shared" si="46"/>
        <v>125.79000000000002</v>
      </c>
      <c r="U194" s="19"/>
      <c r="AB194" s="2"/>
    </row>
    <row r="195" spans="1:28">
      <c r="A195" s="35">
        <v>194</v>
      </c>
      <c r="B195" s="322">
        <v>243829</v>
      </c>
      <c r="C195" s="10" t="s">
        <v>2059</v>
      </c>
      <c r="D195" s="335" t="s">
        <v>3170</v>
      </c>
      <c r="E195" s="69" t="s">
        <v>3120</v>
      </c>
      <c r="F195" s="30" t="s">
        <v>3121</v>
      </c>
      <c r="G195" s="337" t="s">
        <v>2146</v>
      </c>
      <c r="H195" s="334" t="s">
        <v>71</v>
      </c>
      <c r="I195" s="69" t="s">
        <v>77</v>
      </c>
      <c r="J195" s="70">
        <v>399</v>
      </c>
      <c r="K195" s="118">
        <f t="shared" si="41"/>
        <v>27.930000000000007</v>
      </c>
      <c r="L195" s="118">
        <f t="shared" si="42"/>
        <v>426.93</v>
      </c>
      <c r="M195" s="340">
        <v>426.93</v>
      </c>
      <c r="N195" s="61"/>
      <c r="O195" s="4" t="s">
        <v>23</v>
      </c>
      <c r="P195" s="3"/>
      <c r="Q195" s="7">
        <f t="shared" si="43"/>
        <v>279.3</v>
      </c>
      <c r="R195" s="7">
        <f t="shared" si="44"/>
        <v>139.65</v>
      </c>
      <c r="S195" s="7">
        <f t="shared" si="45"/>
        <v>55.860000000000014</v>
      </c>
      <c r="T195" s="7">
        <f t="shared" si="46"/>
        <v>83.79000000000002</v>
      </c>
      <c r="U195" s="19"/>
      <c r="AB195" s="2"/>
    </row>
    <row r="196" spans="1:28">
      <c r="A196" s="35">
        <v>195</v>
      </c>
      <c r="B196" s="322">
        <v>243829</v>
      </c>
      <c r="C196" s="10" t="s">
        <v>100</v>
      </c>
      <c r="D196" s="335" t="s">
        <v>3171</v>
      </c>
      <c r="E196" s="69" t="s">
        <v>306</v>
      </c>
      <c r="F196" s="30" t="s">
        <v>3122</v>
      </c>
      <c r="G196" s="337" t="s">
        <v>103</v>
      </c>
      <c r="H196" s="334" t="s">
        <v>71</v>
      </c>
      <c r="I196" s="69" t="s">
        <v>104</v>
      </c>
      <c r="J196" s="70">
        <v>299</v>
      </c>
      <c r="K196" s="118">
        <f t="shared" si="41"/>
        <v>20.930000000000007</v>
      </c>
      <c r="L196" s="118">
        <f t="shared" si="42"/>
        <v>319.93</v>
      </c>
      <c r="M196" s="340">
        <v>320</v>
      </c>
      <c r="N196" s="61"/>
      <c r="O196" s="341" t="s">
        <v>2817</v>
      </c>
      <c r="P196" s="3"/>
      <c r="Q196" s="7">
        <f t="shared" si="43"/>
        <v>209.3</v>
      </c>
      <c r="R196" s="7">
        <f t="shared" si="44"/>
        <v>104.65</v>
      </c>
      <c r="S196" s="7">
        <f t="shared" si="45"/>
        <v>41.860000000000014</v>
      </c>
      <c r="T196" s="7">
        <f t="shared" si="46"/>
        <v>62.79000000000002</v>
      </c>
      <c r="U196" s="19"/>
      <c r="AB196" s="2"/>
    </row>
    <row r="197" spans="1:28">
      <c r="A197" s="35">
        <v>196</v>
      </c>
      <c r="B197" s="322">
        <v>243829</v>
      </c>
      <c r="C197" s="10" t="s">
        <v>100</v>
      </c>
      <c r="D197" s="335" t="s">
        <v>3172</v>
      </c>
      <c r="E197" s="69" t="s">
        <v>3123</v>
      </c>
      <c r="F197" s="30" t="s">
        <v>3124</v>
      </c>
      <c r="G197" s="337" t="s">
        <v>103</v>
      </c>
      <c r="H197" s="334" t="s">
        <v>71</v>
      </c>
      <c r="I197" s="69" t="s">
        <v>72</v>
      </c>
      <c r="J197" s="70">
        <v>299</v>
      </c>
      <c r="K197" s="118">
        <f t="shared" si="41"/>
        <v>20.930000000000007</v>
      </c>
      <c r="L197" s="118">
        <f t="shared" si="42"/>
        <v>319.93</v>
      </c>
      <c r="M197" s="340">
        <v>319.93</v>
      </c>
      <c r="N197" s="61"/>
      <c r="O197" s="341" t="s">
        <v>2817</v>
      </c>
      <c r="P197" s="3"/>
      <c r="Q197" s="7">
        <f t="shared" si="43"/>
        <v>209.3</v>
      </c>
      <c r="R197" s="7">
        <f t="shared" si="44"/>
        <v>104.65</v>
      </c>
      <c r="S197" s="7">
        <f t="shared" si="45"/>
        <v>41.860000000000014</v>
      </c>
      <c r="T197" s="7">
        <f t="shared" si="46"/>
        <v>62.79000000000002</v>
      </c>
      <c r="U197" s="19"/>
      <c r="AB197" s="2"/>
    </row>
    <row r="198" spans="1:28">
      <c r="A198" s="35">
        <v>197</v>
      </c>
      <c r="B198" s="322">
        <v>243829</v>
      </c>
      <c r="C198" s="10" t="s">
        <v>100</v>
      </c>
      <c r="D198" s="335" t="s">
        <v>3173</v>
      </c>
      <c r="E198" s="69" t="s">
        <v>3125</v>
      </c>
      <c r="F198" s="30" t="s">
        <v>3126</v>
      </c>
      <c r="G198" s="337" t="s">
        <v>103</v>
      </c>
      <c r="H198" s="334" t="s">
        <v>71</v>
      </c>
      <c r="I198" s="69" t="s">
        <v>99</v>
      </c>
      <c r="J198" s="70">
        <v>399</v>
      </c>
      <c r="K198" s="118">
        <f t="shared" si="41"/>
        <v>27.930000000000007</v>
      </c>
      <c r="L198" s="118">
        <f t="shared" si="42"/>
        <v>426.93</v>
      </c>
      <c r="M198" s="340">
        <v>426.93</v>
      </c>
      <c r="N198" s="61"/>
      <c r="O198" s="341" t="s">
        <v>2817</v>
      </c>
      <c r="P198" s="3"/>
      <c r="Q198" s="7">
        <f t="shared" si="43"/>
        <v>279.3</v>
      </c>
      <c r="R198" s="7">
        <f t="shared" si="44"/>
        <v>139.65</v>
      </c>
      <c r="S198" s="7">
        <f t="shared" si="45"/>
        <v>55.860000000000014</v>
      </c>
      <c r="T198" s="7">
        <f t="shared" si="46"/>
        <v>83.79000000000002</v>
      </c>
      <c r="U198" s="19"/>
      <c r="AB198" s="2"/>
    </row>
    <row r="199" spans="1:28">
      <c r="A199" s="35">
        <v>198</v>
      </c>
      <c r="B199" s="322">
        <v>243829</v>
      </c>
      <c r="C199" s="10" t="s">
        <v>100</v>
      </c>
      <c r="D199" s="335" t="s">
        <v>3174</v>
      </c>
      <c r="E199" s="69" t="s">
        <v>3127</v>
      </c>
      <c r="F199" s="30" t="s">
        <v>3128</v>
      </c>
      <c r="G199" s="337" t="s">
        <v>103</v>
      </c>
      <c r="H199" s="334" t="s">
        <v>71</v>
      </c>
      <c r="I199" s="69" t="s">
        <v>99</v>
      </c>
      <c r="J199" s="70">
        <v>399</v>
      </c>
      <c r="K199" s="118">
        <f t="shared" si="41"/>
        <v>27.930000000000007</v>
      </c>
      <c r="L199" s="118">
        <f t="shared" si="42"/>
        <v>426.93</v>
      </c>
      <c r="M199" s="340">
        <v>426.93</v>
      </c>
      <c r="N199" s="61"/>
      <c r="O199" s="341" t="s">
        <v>2817</v>
      </c>
      <c r="P199" s="3"/>
      <c r="Q199" s="7">
        <f t="shared" si="43"/>
        <v>279.3</v>
      </c>
      <c r="R199" s="7">
        <f t="shared" si="44"/>
        <v>139.65</v>
      </c>
      <c r="S199" s="7">
        <f t="shared" si="45"/>
        <v>55.860000000000014</v>
      </c>
      <c r="T199" s="7">
        <f t="shared" si="46"/>
        <v>83.79000000000002</v>
      </c>
      <c r="U199" s="19"/>
      <c r="AB199" s="2"/>
    </row>
    <row r="200" spans="1:28">
      <c r="A200" s="35">
        <v>199</v>
      </c>
      <c r="B200" s="322">
        <v>243829</v>
      </c>
      <c r="C200" s="10" t="s">
        <v>100</v>
      </c>
      <c r="D200" s="335" t="s">
        <v>3175</v>
      </c>
      <c r="E200" s="69" t="s">
        <v>714</v>
      </c>
      <c r="F200" s="30" t="s">
        <v>3129</v>
      </c>
      <c r="G200" s="337" t="s">
        <v>103</v>
      </c>
      <c r="H200" s="334" t="s">
        <v>71</v>
      </c>
      <c r="I200" s="69" t="s">
        <v>72</v>
      </c>
      <c r="J200" s="70">
        <v>299</v>
      </c>
      <c r="K200" s="118">
        <f t="shared" si="41"/>
        <v>20.930000000000007</v>
      </c>
      <c r="L200" s="118">
        <f t="shared" si="42"/>
        <v>319.93</v>
      </c>
      <c r="M200" s="340">
        <v>319.93</v>
      </c>
      <c r="N200" s="61"/>
      <c r="O200" s="4" t="s">
        <v>91</v>
      </c>
      <c r="P200" s="3"/>
      <c r="Q200" s="7">
        <f t="shared" si="43"/>
        <v>209.3</v>
      </c>
      <c r="R200" s="7">
        <f t="shared" si="44"/>
        <v>104.65</v>
      </c>
      <c r="S200" s="7">
        <f t="shared" si="45"/>
        <v>41.860000000000014</v>
      </c>
      <c r="T200" s="7">
        <f t="shared" si="46"/>
        <v>62.79000000000002</v>
      </c>
      <c r="U200" s="19"/>
      <c r="AB200" s="2"/>
    </row>
    <row r="201" spans="1:28">
      <c r="A201" s="35">
        <v>200</v>
      </c>
      <c r="B201" s="322">
        <v>243829</v>
      </c>
      <c r="C201" s="10" t="s">
        <v>100</v>
      </c>
      <c r="D201" s="335" t="s">
        <v>3176</v>
      </c>
      <c r="E201" s="69" t="s">
        <v>3130</v>
      </c>
      <c r="F201" s="30" t="s">
        <v>3131</v>
      </c>
      <c r="G201" s="337" t="s">
        <v>103</v>
      </c>
      <c r="H201" s="334" t="s">
        <v>71</v>
      </c>
      <c r="I201" s="69" t="s">
        <v>99</v>
      </c>
      <c r="J201" s="70">
        <v>399</v>
      </c>
      <c r="K201" s="118">
        <f t="shared" si="41"/>
        <v>27.930000000000007</v>
      </c>
      <c r="L201" s="118">
        <f t="shared" si="42"/>
        <v>426.93</v>
      </c>
      <c r="M201" s="340">
        <v>427</v>
      </c>
      <c r="N201" s="61"/>
      <c r="O201" s="341" t="s">
        <v>2817</v>
      </c>
      <c r="P201" s="3"/>
      <c r="Q201" s="7">
        <f t="shared" si="43"/>
        <v>279.3</v>
      </c>
      <c r="R201" s="7">
        <f t="shared" si="44"/>
        <v>139.65</v>
      </c>
      <c r="S201" s="7">
        <f t="shared" si="45"/>
        <v>55.860000000000014</v>
      </c>
      <c r="T201" s="7">
        <f t="shared" si="46"/>
        <v>83.79000000000002</v>
      </c>
      <c r="U201" s="19"/>
      <c r="AB201" s="2"/>
    </row>
    <row r="202" spans="1:28">
      <c r="A202" s="35">
        <v>201</v>
      </c>
      <c r="B202" s="322">
        <v>243829</v>
      </c>
      <c r="C202" s="10" t="s">
        <v>100</v>
      </c>
      <c r="D202" s="335" t="s">
        <v>3177</v>
      </c>
      <c r="E202" s="69" t="s">
        <v>3132</v>
      </c>
      <c r="F202" s="30" t="s">
        <v>3133</v>
      </c>
      <c r="G202" s="337" t="s">
        <v>103</v>
      </c>
      <c r="H202" s="334" t="s">
        <v>71</v>
      </c>
      <c r="I202" s="69" t="s">
        <v>72</v>
      </c>
      <c r="J202" s="70">
        <v>299</v>
      </c>
      <c r="K202" s="118">
        <f t="shared" si="41"/>
        <v>20.930000000000007</v>
      </c>
      <c r="L202" s="118">
        <f t="shared" si="42"/>
        <v>319.93</v>
      </c>
      <c r="M202" s="340">
        <v>319.93</v>
      </c>
      <c r="N202" s="61"/>
      <c r="O202" s="4" t="s">
        <v>91</v>
      </c>
      <c r="P202" s="3"/>
      <c r="Q202" s="7">
        <f t="shared" si="43"/>
        <v>209.3</v>
      </c>
      <c r="R202" s="7">
        <f t="shared" si="44"/>
        <v>104.65</v>
      </c>
      <c r="S202" s="7">
        <f t="shared" si="45"/>
        <v>41.860000000000014</v>
      </c>
      <c r="T202" s="7">
        <f t="shared" si="46"/>
        <v>62.79000000000002</v>
      </c>
      <c r="U202" s="19"/>
      <c r="AB202" s="2"/>
    </row>
    <row r="203" spans="1:28">
      <c r="A203" s="35">
        <v>202</v>
      </c>
      <c r="B203" s="322">
        <v>243830</v>
      </c>
      <c r="C203" s="10" t="s">
        <v>68</v>
      </c>
      <c r="D203" s="335" t="s">
        <v>3178</v>
      </c>
      <c r="E203" s="69" t="s">
        <v>3134</v>
      </c>
      <c r="F203" s="30" t="s">
        <v>3135</v>
      </c>
      <c r="G203" s="337" t="s">
        <v>854</v>
      </c>
      <c r="H203" s="334" t="s">
        <v>71</v>
      </c>
      <c r="I203" s="69" t="s">
        <v>99</v>
      </c>
      <c r="J203" s="70">
        <v>499</v>
      </c>
      <c r="K203" s="118">
        <f t="shared" si="41"/>
        <v>34.930000000000064</v>
      </c>
      <c r="L203" s="118">
        <f t="shared" si="42"/>
        <v>533.93000000000006</v>
      </c>
      <c r="M203" s="340">
        <v>533.92999999999995</v>
      </c>
      <c r="N203" s="61"/>
      <c r="O203" s="4" t="s">
        <v>91</v>
      </c>
      <c r="P203" s="3"/>
      <c r="Q203" s="7">
        <f t="shared" si="43"/>
        <v>349.3</v>
      </c>
      <c r="R203" s="7">
        <f t="shared" si="44"/>
        <v>174.65</v>
      </c>
      <c r="S203" s="7">
        <f t="shared" si="45"/>
        <v>69.860000000000014</v>
      </c>
      <c r="T203" s="7">
        <f t="shared" si="46"/>
        <v>104.79000000000002</v>
      </c>
      <c r="U203" s="19"/>
      <c r="AB203" s="2"/>
    </row>
    <row r="204" spans="1:28">
      <c r="A204" s="35">
        <v>203</v>
      </c>
      <c r="B204" s="322">
        <v>243830</v>
      </c>
      <c r="C204" s="10" t="s">
        <v>100</v>
      </c>
      <c r="D204" s="335" t="s">
        <v>3179</v>
      </c>
      <c r="E204" s="69" t="s">
        <v>3136</v>
      </c>
      <c r="F204" s="30" t="s">
        <v>3137</v>
      </c>
      <c r="G204" s="337" t="s">
        <v>103</v>
      </c>
      <c r="H204" s="334" t="s">
        <v>71</v>
      </c>
      <c r="I204" s="69" t="s">
        <v>72</v>
      </c>
      <c r="J204" s="70">
        <v>299</v>
      </c>
      <c r="K204" s="118">
        <f t="shared" si="41"/>
        <v>20.930000000000007</v>
      </c>
      <c r="L204" s="118">
        <f t="shared" si="42"/>
        <v>319.93</v>
      </c>
      <c r="M204" s="340">
        <v>320</v>
      </c>
      <c r="N204" s="61"/>
      <c r="O204" s="341" t="s">
        <v>2817</v>
      </c>
      <c r="P204" s="3"/>
      <c r="Q204" s="7">
        <f t="shared" si="43"/>
        <v>209.3</v>
      </c>
      <c r="R204" s="7">
        <f t="shared" si="44"/>
        <v>104.65</v>
      </c>
      <c r="S204" s="7">
        <f t="shared" si="45"/>
        <v>41.860000000000014</v>
      </c>
      <c r="T204" s="7">
        <f t="shared" si="46"/>
        <v>62.79000000000002</v>
      </c>
      <c r="U204" s="19"/>
      <c r="AB204" s="2"/>
    </row>
    <row r="205" spans="1:28">
      <c r="A205" s="35">
        <v>204</v>
      </c>
      <c r="B205" s="322">
        <v>243830</v>
      </c>
      <c r="C205" s="10" t="s">
        <v>100</v>
      </c>
      <c r="D205" s="335" t="s">
        <v>3180</v>
      </c>
      <c r="E205" s="69" t="s">
        <v>3138</v>
      </c>
      <c r="F205" s="30" t="s">
        <v>3139</v>
      </c>
      <c r="G205" s="337" t="s">
        <v>103</v>
      </c>
      <c r="H205" s="334" t="s">
        <v>71</v>
      </c>
      <c r="I205" s="69" t="s">
        <v>99</v>
      </c>
      <c r="J205" s="70">
        <v>399</v>
      </c>
      <c r="K205" s="118">
        <f t="shared" si="41"/>
        <v>27.930000000000007</v>
      </c>
      <c r="L205" s="118">
        <f t="shared" si="42"/>
        <v>426.93</v>
      </c>
      <c r="M205" s="340">
        <v>426.93</v>
      </c>
      <c r="N205" s="61"/>
      <c r="O205" s="341" t="s">
        <v>2817</v>
      </c>
      <c r="P205" s="3"/>
      <c r="Q205" s="7">
        <f t="shared" si="43"/>
        <v>279.3</v>
      </c>
      <c r="R205" s="7">
        <f t="shared" si="44"/>
        <v>139.65</v>
      </c>
      <c r="S205" s="7">
        <f t="shared" si="45"/>
        <v>55.860000000000014</v>
      </c>
      <c r="T205" s="7">
        <f t="shared" si="46"/>
        <v>83.79000000000002</v>
      </c>
      <c r="U205" s="19"/>
      <c r="AB205" s="2"/>
    </row>
    <row r="206" spans="1:28">
      <c r="A206" s="35">
        <v>205</v>
      </c>
      <c r="B206" s="322">
        <v>243830</v>
      </c>
      <c r="C206" s="10" t="s">
        <v>100</v>
      </c>
      <c r="D206" s="335" t="s">
        <v>3181</v>
      </c>
      <c r="E206" s="69" t="s">
        <v>3140</v>
      </c>
      <c r="F206" s="30" t="s">
        <v>3141</v>
      </c>
      <c r="G206" s="337" t="s">
        <v>103</v>
      </c>
      <c r="H206" s="334" t="s">
        <v>71</v>
      </c>
      <c r="I206" s="69" t="s">
        <v>72</v>
      </c>
      <c r="J206" s="70">
        <v>299</v>
      </c>
      <c r="K206" s="118">
        <f t="shared" si="41"/>
        <v>20.930000000000007</v>
      </c>
      <c r="L206" s="118">
        <f t="shared" si="42"/>
        <v>319.93</v>
      </c>
      <c r="M206" s="340">
        <v>319.93</v>
      </c>
      <c r="N206" s="61"/>
      <c r="O206" s="4" t="s">
        <v>91</v>
      </c>
      <c r="P206" s="3"/>
      <c r="Q206" s="7">
        <f t="shared" si="43"/>
        <v>209.3</v>
      </c>
      <c r="R206" s="7">
        <f t="shared" si="44"/>
        <v>104.65</v>
      </c>
      <c r="S206" s="7">
        <f t="shared" si="45"/>
        <v>41.860000000000014</v>
      </c>
      <c r="T206" s="7">
        <f t="shared" si="46"/>
        <v>62.79000000000002</v>
      </c>
      <c r="U206" s="19"/>
      <c r="AB206" s="2"/>
    </row>
    <row r="207" spans="1:28">
      <c r="A207" s="35">
        <v>206</v>
      </c>
      <c r="B207" s="322">
        <v>243830</v>
      </c>
      <c r="C207" s="10" t="s">
        <v>100</v>
      </c>
      <c r="D207" s="335" t="s">
        <v>3182</v>
      </c>
      <c r="E207" s="69" t="s">
        <v>3142</v>
      </c>
      <c r="F207" s="30" t="s">
        <v>3143</v>
      </c>
      <c r="G207" s="337" t="s">
        <v>103</v>
      </c>
      <c r="H207" s="334" t="s">
        <v>71</v>
      </c>
      <c r="I207" s="69" t="s">
        <v>72</v>
      </c>
      <c r="J207" s="70">
        <v>299</v>
      </c>
      <c r="K207" s="118">
        <f t="shared" si="41"/>
        <v>20.930000000000007</v>
      </c>
      <c r="L207" s="118">
        <f t="shared" si="42"/>
        <v>319.93</v>
      </c>
      <c r="M207" s="340">
        <v>319.93</v>
      </c>
      <c r="N207" s="61"/>
      <c r="O207" s="341" t="s">
        <v>91</v>
      </c>
      <c r="P207" s="3"/>
      <c r="Q207" s="7">
        <f t="shared" si="43"/>
        <v>209.3</v>
      </c>
      <c r="R207" s="7">
        <f t="shared" si="44"/>
        <v>104.65</v>
      </c>
      <c r="S207" s="7">
        <f t="shared" si="45"/>
        <v>41.860000000000014</v>
      </c>
      <c r="T207" s="7">
        <f t="shared" si="46"/>
        <v>62.79000000000002</v>
      </c>
      <c r="U207" s="19"/>
      <c r="AB207" s="2"/>
    </row>
    <row r="208" spans="1:28">
      <c r="A208" s="35">
        <v>207</v>
      </c>
      <c r="B208" s="322">
        <v>243830</v>
      </c>
      <c r="C208" s="10" t="s">
        <v>100</v>
      </c>
      <c r="D208" s="335" t="s">
        <v>3183</v>
      </c>
      <c r="E208" s="69" t="s">
        <v>3144</v>
      </c>
      <c r="F208" s="30" t="s">
        <v>3145</v>
      </c>
      <c r="G208" s="337" t="s">
        <v>103</v>
      </c>
      <c r="H208" s="334" t="s">
        <v>71</v>
      </c>
      <c r="I208" s="69" t="s">
        <v>72</v>
      </c>
      <c r="J208" s="70">
        <v>299</v>
      </c>
      <c r="K208" s="118">
        <f t="shared" si="41"/>
        <v>20.930000000000007</v>
      </c>
      <c r="L208" s="118">
        <f t="shared" si="42"/>
        <v>319.93</v>
      </c>
      <c r="M208" s="340">
        <v>319.93</v>
      </c>
      <c r="N208" s="61"/>
      <c r="O208" s="341" t="s">
        <v>2817</v>
      </c>
      <c r="P208" s="3"/>
      <c r="Q208" s="7">
        <f t="shared" si="43"/>
        <v>209.3</v>
      </c>
      <c r="R208" s="7">
        <f t="shared" si="44"/>
        <v>104.65</v>
      </c>
      <c r="S208" s="7">
        <f t="shared" si="45"/>
        <v>41.860000000000014</v>
      </c>
      <c r="T208" s="7">
        <f t="shared" si="46"/>
        <v>62.79000000000002</v>
      </c>
      <c r="U208" s="19"/>
      <c r="AB208" s="2"/>
    </row>
    <row r="209" spans="1:28">
      <c r="A209" s="35">
        <v>208</v>
      </c>
      <c r="B209" s="322">
        <v>243830</v>
      </c>
      <c r="C209" s="10" t="s">
        <v>100</v>
      </c>
      <c r="D209" s="335" t="s">
        <v>3184</v>
      </c>
      <c r="E209" s="69" t="s">
        <v>3146</v>
      </c>
      <c r="F209" s="30" t="s">
        <v>3147</v>
      </c>
      <c r="G209" s="337" t="s">
        <v>103</v>
      </c>
      <c r="H209" s="334" t="s">
        <v>71</v>
      </c>
      <c r="I209" s="69" t="s">
        <v>99</v>
      </c>
      <c r="J209" s="70">
        <v>399</v>
      </c>
      <c r="K209" s="118">
        <f t="shared" si="41"/>
        <v>27.930000000000007</v>
      </c>
      <c r="L209" s="118">
        <f t="shared" si="42"/>
        <v>426.93</v>
      </c>
      <c r="M209" s="340">
        <v>426.93</v>
      </c>
      <c r="N209" s="61"/>
      <c r="O209" s="4" t="s">
        <v>91</v>
      </c>
      <c r="P209" s="3"/>
      <c r="Q209" s="7">
        <f t="shared" si="43"/>
        <v>279.3</v>
      </c>
      <c r="R209" s="7">
        <f t="shared" si="44"/>
        <v>139.65</v>
      </c>
      <c r="S209" s="7">
        <f t="shared" si="45"/>
        <v>55.860000000000014</v>
      </c>
      <c r="T209" s="7">
        <f t="shared" si="46"/>
        <v>83.79000000000002</v>
      </c>
      <c r="U209" s="19"/>
      <c r="AB209" s="2"/>
    </row>
    <row r="210" spans="1:28">
      <c r="A210" s="35">
        <v>209</v>
      </c>
      <c r="B210" s="322">
        <v>243830</v>
      </c>
      <c r="C210" s="10" t="s">
        <v>100</v>
      </c>
      <c r="D210" s="335" t="s">
        <v>3185</v>
      </c>
      <c r="E210" s="69" t="s">
        <v>3148</v>
      </c>
      <c r="F210" s="30" t="s">
        <v>3149</v>
      </c>
      <c r="G210" s="337" t="s">
        <v>103</v>
      </c>
      <c r="H210" s="334" t="s">
        <v>71</v>
      </c>
      <c r="I210" s="69" t="s">
        <v>72</v>
      </c>
      <c r="J210" s="70">
        <v>299</v>
      </c>
      <c r="K210" s="118">
        <f t="shared" si="41"/>
        <v>20.930000000000007</v>
      </c>
      <c r="L210" s="118">
        <f t="shared" si="42"/>
        <v>319.93</v>
      </c>
      <c r="M210" s="340">
        <v>320</v>
      </c>
      <c r="N210" s="61"/>
      <c r="O210" s="4" t="s">
        <v>23</v>
      </c>
      <c r="P210" s="3"/>
      <c r="Q210" s="7">
        <f t="shared" si="43"/>
        <v>209.3</v>
      </c>
      <c r="R210" s="7">
        <f t="shared" si="44"/>
        <v>104.65</v>
      </c>
      <c r="S210" s="7">
        <f t="shared" si="45"/>
        <v>41.860000000000014</v>
      </c>
      <c r="T210" s="7">
        <f t="shared" si="46"/>
        <v>62.79000000000002</v>
      </c>
      <c r="U210" s="19"/>
      <c r="AB210" s="2"/>
    </row>
    <row r="211" spans="1:28">
      <c r="A211" s="35">
        <v>210</v>
      </c>
    </row>
    <row r="212" spans="1:28">
      <c r="A212" s="35">
        <v>211</v>
      </c>
      <c r="J212" s="9">
        <f t="shared" ref="J212:T212" si="47">SUM(J3:J211)</f>
        <v>77343</v>
      </c>
      <c r="K212" s="9">
        <f t="shared" si="47"/>
        <v>5414.0100000000075</v>
      </c>
      <c r="L212" s="9">
        <f t="shared" si="47"/>
        <v>82757.009999999733</v>
      </c>
      <c r="M212" s="9">
        <f t="shared" si="47"/>
        <v>87686.899999999747</v>
      </c>
      <c r="N212" s="9">
        <f t="shared" si="47"/>
        <v>0</v>
      </c>
      <c r="O212" s="9">
        <f t="shared" si="47"/>
        <v>0</v>
      </c>
      <c r="P212" s="9" t="e">
        <f t="shared" si="47"/>
        <v>#REF!</v>
      </c>
      <c r="Q212" s="9">
        <f t="shared" si="47"/>
        <v>54140.100000000173</v>
      </c>
      <c r="R212" s="9">
        <f t="shared" si="47"/>
        <v>27070.050000000087</v>
      </c>
      <c r="S212" s="9">
        <f t="shared" si="47"/>
        <v>10828.020000000011</v>
      </c>
      <c r="T212" s="9">
        <f t="shared" si="47"/>
        <v>16242.030000000088</v>
      </c>
    </row>
    <row r="213" spans="1:28">
      <c r="K213" s="9"/>
      <c r="L213" s="9"/>
      <c r="M213" s="9"/>
      <c r="N213" s="9"/>
      <c r="O213" s="9"/>
      <c r="P213" s="9"/>
      <c r="Q213" s="9"/>
      <c r="R213" s="9"/>
      <c r="S213" s="9"/>
      <c r="T213" s="9"/>
    </row>
  </sheetData>
  <autoFilter ref="A2:AG179" xr:uid="{91B55D44-EADA-44EC-A210-0167EB848802}"/>
  <mergeCells count="21">
    <mergeCell ref="A1:AD1"/>
    <mergeCell ref="V3:W3"/>
    <mergeCell ref="V4:W4"/>
    <mergeCell ref="V5:W5"/>
    <mergeCell ref="V6:W6"/>
    <mergeCell ref="V7:W7"/>
    <mergeCell ref="V8:W8"/>
    <mergeCell ref="V9:W9"/>
    <mergeCell ref="V10:W10"/>
    <mergeCell ref="V11:W11"/>
    <mergeCell ref="V23:AB23"/>
    <mergeCell ref="V17:W17"/>
    <mergeCell ref="V18:W18"/>
    <mergeCell ref="V19:W19"/>
    <mergeCell ref="V12:W12"/>
    <mergeCell ref="V13:W13"/>
    <mergeCell ref="V14:W14"/>
    <mergeCell ref="V15:W15"/>
    <mergeCell ref="V16:W16"/>
    <mergeCell ref="V20:W20"/>
    <mergeCell ref="V21:W21"/>
  </mergeCells>
  <dataValidations count="1">
    <dataValidation type="list" allowBlank="1" showErrorMessage="1" sqref="H3:H210" xr:uid="{522EDD9E-6CD5-415F-88C5-38CF31D001C0}">
      <formula1>Service_Model</formula1>
    </dataValidation>
  </dataValidations>
  <pageMargins left="0.31496062992125984" right="0.11811023622047245" top="0.35433070866141736" bottom="0.15748031496062992" header="0.31496062992125984" footer="0.31496062992125984"/>
  <pageSetup paperSize="9" scale="36" orientation="landscape" r:id="rId1"/>
  <colBreaks count="1" manualBreakCount="1">
    <brk id="2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2BA54-FDEB-405C-AC18-7864252E0410}">
  <dimension ref="A1:AC174"/>
  <sheetViews>
    <sheetView view="pageBreakPreview" topLeftCell="A22" zoomScale="70" zoomScaleNormal="80" zoomScaleSheetLayoutView="70" workbookViewId="0">
      <selection activeCell="A28" sqref="A1:XFD1048576"/>
    </sheetView>
  </sheetViews>
  <sheetFormatPr defaultColWidth="8.88671875" defaultRowHeight="23.4"/>
  <cols>
    <col min="1" max="1" width="4" style="46" bestFit="1" customWidth="1"/>
    <col min="2" max="2" width="9.6640625" style="47" bestFit="1" customWidth="1"/>
    <col min="3" max="3" width="9" style="47" bestFit="1" customWidth="1"/>
    <col min="4" max="4" width="12.44140625" style="2" bestFit="1" customWidth="1"/>
    <col min="5" max="5" width="46.6640625" style="2" bestFit="1" customWidth="1"/>
    <col min="6" max="6" width="13.109375" style="50" customWidth="1"/>
    <col min="7" max="7" width="27.44140625" style="5" bestFit="1" customWidth="1"/>
    <col min="8" max="8" width="15.44140625" style="3" bestFit="1" customWidth="1"/>
    <col min="9" max="9" width="12.33203125" style="2" bestFit="1" customWidth="1"/>
    <col min="10" max="10" width="13.6640625" style="56" customWidth="1"/>
    <col min="11" max="11" width="9.33203125" style="48" bestFit="1" customWidth="1"/>
    <col min="12" max="12" width="13" style="48" customWidth="1"/>
    <col min="13" max="13" width="11.88671875" style="48" customWidth="1"/>
    <col min="14" max="14" width="9" style="2" bestFit="1" customWidth="1"/>
    <col min="15" max="15" width="21.88671875" style="3" customWidth="1"/>
    <col min="16" max="16" width="1.33203125" style="3" customWidth="1"/>
    <col min="17" max="17" width="12" style="2" customWidth="1"/>
    <col min="18" max="18" width="10.33203125" style="2" customWidth="1"/>
    <col min="19" max="19" width="15.109375" style="2" customWidth="1"/>
    <col min="20" max="20" width="10" style="2" bestFit="1" customWidth="1"/>
    <col min="21" max="21" width="1.44140625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4" style="19" bestFit="1" customWidth="1"/>
    <col min="26" max="26" width="7.44140625" style="19" bestFit="1" customWidth="1"/>
    <col min="27" max="27" width="11.33203125" style="19" bestFit="1" customWidth="1"/>
    <col min="28" max="28" width="11.109375" style="19" bestFit="1" customWidth="1"/>
    <col min="29" max="29" width="8.88671875" style="2"/>
    <col min="30" max="30" width="9.33203125" style="2" bestFit="1" customWidth="1"/>
    <col min="31" max="16384" width="8.88671875" style="2"/>
  </cols>
  <sheetData>
    <row r="1" spans="1:29" ht="47.4" customHeight="1">
      <c r="A1" s="444" t="s">
        <v>63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0"/>
      <c r="Q1" s="40"/>
      <c r="R1" s="40"/>
      <c r="S1" s="40"/>
      <c r="T1" s="40"/>
      <c r="U1" s="40"/>
      <c r="V1" s="40"/>
      <c r="W1" s="40"/>
      <c r="X1" s="2"/>
      <c r="Y1" s="2"/>
      <c r="Z1" s="2"/>
      <c r="AA1" s="2"/>
      <c r="AB1" s="2"/>
    </row>
    <row r="2" spans="1:29" s="1" customFormat="1" ht="51.6" customHeight="1">
      <c r="A2" s="117" t="s">
        <v>0</v>
      </c>
      <c r="B2" s="117" t="s">
        <v>1</v>
      </c>
      <c r="C2" s="117" t="s">
        <v>2</v>
      </c>
      <c r="D2" s="117" t="s">
        <v>3</v>
      </c>
      <c r="E2" s="117" t="s">
        <v>4</v>
      </c>
      <c r="F2" s="27" t="s">
        <v>55</v>
      </c>
      <c r="G2" s="15" t="s">
        <v>5</v>
      </c>
      <c r="H2" s="346" t="s">
        <v>6</v>
      </c>
      <c r="I2" s="346" t="s">
        <v>7</v>
      </c>
      <c r="J2" s="347" t="s">
        <v>8</v>
      </c>
      <c r="K2" s="347" t="s">
        <v>9</v>
      </c>
      <c r="L2" s="347" t="s">
        <v>10</v>
      </c>
      <c r="M2" s="348" t="s">
        <v>11</v>
      </c>
      <c r="N2" s="15" t="s">
        <v>12</v>
      </c>
      <c r="O2" s="15" t="s">
        <v>13</v>
      </c>
      <c r="P2" s="40"/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5" customFormat="1" ht="22.95" customHeight="1">
      <c r="A3" s="35">
        <v>1</v>
      </c>
      <c r="B3" s="343">
        <v>243803</v>
      </c>
      <c r="C3" s="342" t="s">
        <v>68</v>
      </c>
      <c r="D3" s="344" t="s">
        <v>3192</v>
      </c>
      <c r="E3" s="342" t="s">
        <v>3193</v>
      </c>
      <c r="F3" s="345" t="s">
        <v>3194</v>
      </c>
      <c r="G3" s="349" t="s">
        <v>116</v>
      </c>
      <c r="H3" s="175" t="s">
        <v>71</v>
      </c>
      <c r="I3" s="342" t="s">
        <v>3195</v>
      </c>
      <c r="J3" s="350">
        <v>327.10000000000002</v>
      </c>
      <c r="K3" s="150">
        <f>L3-J3</f>
        <v>22.897000000000048</v>
      </c>
      <c r="L3" s="150">
        <f>J3*1.07</f>
        <v>349.99700000000007</v>
      </c>
      <c r="M3" s="351">
        <v>350</v>
      </c>
      <c r="N3" s="36"/>
      <c r="O3" s="77" t="s">
        <v>2145</v>
      </c>
      <c r="P3" s="40"/>
      <c r="Q3" s="7">
        <f>J3*70/100</f>
        <v>228.97</v>
      </c>
      <c r="R3" s="7">
        <f>Q3-(Q3*50/100)</f>
        <v>114.485</v>
      </c>
      <c r="S3" s="7">
        <f>Q3-(Q3*80/100)</f>
        <v>45.794000000000011</v>
      </c>
      <c r="T3" s="7">
        <f>Q3-(Q3*70/100)</f>
        <v>68.691000000000003</v>
      </c>
      <c r="V3" s="421" t="s">
        <v>20</v>
      </c>
      <c r="W3" s="421"/>
      <c r="X3" s="22">
        <f>SUM(Q164)</f>
        <v>41207.67000000002</v>
      </c>
      <c r="Y3" s="33"/>
      <c r="Z3" s="33"/>
      <c r="AA3" s="33"/>
      <c r="AB3" s="33"/>
      <c r="AC3" s="95"/>
    </row>
    <row r="4" spans="1:29" s="5" customFormat="1" ht="22.95" customHeight="1">
      <c r="A4" s="35">
        <v>2</v>
      </c>
      <c r="B4" s="343">
        <v>243804</v>
      </c>
      <c r="C4" s="342" t="s">
        <v>108</v>
      </c>
      <c r="D4" s="286" t="s">
        <v>3196</v>
      </c>
      <c r="E4" s="342" t="s">
        <v>3197</v>
      </c>
      <c r="F4" s="345" t="s">
        <v>3198</v>
      </c>
      <c r="G4" s="349" t="s">
        <v>1189</v>
      </c>
      <c r="H4" s="175" t="s">
        <v>71</v>
      </c>
      <c r="I4" s="342" t="s">
        <v>99</v>
      </c>
      <c r="J4" s="350">
        <v>499</v>
      </c>
      <c r="K4" s="150">
        <f t="shared" ref="K4:K8" si="0">L4-J4</f>
        <v>34.930000000000064</v>
      </c>
      <c r="L4" s="150">
        <f t="shared" ref="L4:L8" si="1">J4*1.07</f>
        <v>533.93000000000006</v>
      </c>
      <c r="M4" s="351">
        <v>533.92999999999995</v>
      </c>
      <c r="N4" s="36"/>
      <c r="O4" s="77" t="s">
        <v>23</v>
      </c>
      <c r="P4" s="40"/>
      <c r="Q4" s="7">
        <f t="shared" ref="Q4:Q67" si="2">J4*70/100</f>
        <v>349.3</v>
      </c>
      <c r="R4" s="7">
        <f t="shared" ref="R4:R30" si="3">Q4-(Q4*50/100)</f>
        <v>174.65</v>
      </c>
      <c r="S4" s="7">
        <f t="shared" ref="S4:S30" si="4">Q4-(Q4*80/100)</f>
        <v>69.860000000000014</v>
      </c>
      <c r="T4" s="7">
        <f t="shared" ref="T4:T30" si="5">Q4-(Q4*70/100)</f>
        <v>104.79000000000002</v>
      </c>
      <c r="V4" s="421" t="s">
        <v>21</v>
      </c>
      <c r="W4" s="421"/>
      <c r="X4" s="22">
        <f>SUM(R164)</f>
        <v>20603.83500000001</v>
      </c>
      <c r="Y4" s="33"/>
      <c r="Z4" s="33"/>
      <c r="AA4" s="33"/>
      <c r="AB4" s="33"/>
      <c r="AC4" s="95"/>
    </row>
    <row r="5" spans="1:29" s="5" customFormat="1" ht="22.95" customHeight="1">
      <c r="A5" s="35">
        <v>3</v>
      </c>
      <c r="B5" s="343">
        <v>243808</v>
      </c>
      <c r="C5" s="342" t="s">
        <v>108</v>
      </c>
      <c r="D5" s="344" t="s">
        <v>3199</v>
      </c>
      <c r="E5" s="342" t="s">
        <v>3200</v>
      </c>
      <c r="F5" s="345" t="s">
        <v>3201</v>
      </c>
      <c r="G5" s="349" t="s">
        <v>1189</v>
      </c>
      <c r="H5" s="175" t="s">
        <v>71</v>
      </c>
      <c r="I5" s="342" t="s">
        <v>99</v>
      </c>
      <c r="J5" s="350">
        <v>499</v>
      </c>
      <c r="K5" s="150">
        <f t="shared" si="0"/>
        <v>34.930000000000064</v>
      </c>
      <c r="L5" s="150">
        <f t="shared" si="1"/>
        <v>533.93000000000006</v>
      </c>
      <c r="M5" s="351">
        <v>533.92999999999995</v>
      </c>
      <c r="N5" s="36"/>
      <c r="O5" s="77" t="s">
        <v>23</v>
      </c>
      <c r="P5" s="40"/>
      <c r="Q5" s="7">
        <f t="shared" si="2"/>
        <v>349.3</v>
      </c>
      <c r="R5" s="7">
        <f t="shared" si="3"/>
        <v>174.65</v>
      </c>
      <c r="S5" s="7">
        <f t="shared" si="4"/>
        <v>69.860000000000014</v>
      </c>
      <c r="T5" s="7">
        <f t="shared" si="5"/>
        <v>104.79000000000002</v>
      </c>
      <c r="V5" s="424" t="s">
        <v>22</v>
      </c>
      <c r="W5" s="424"/>
      <c r="X5" s="11">
        <f>X4*15/100</f>
        <v>3090.5752500000012</v>
      </c>
      <c r="Y5" s="33"/>
      <c r="Z5" s="33"/>
      <c r="AA5" s="33"/>
      <c r="AB5" s="33"/>
      <c r="AC5" s="95"/>
    </row>
    <row r="6" spans="1:29" s="5" customFormat="1" ht="22.95" customHeight="1">
      <c r="A6" s="35">
        <v>4</v>
      </c>
      <c r="B6" s="343">
        <v>243811</v>
      </c>
      <c r="C6" s="342" t="s">
        <v>73</v>
      </c>
      <c r="D6" s="344" t="s">
        <v>3202</v>
      </c>
      <c r="E6" s="342" t="s">
        <v>3203</v>
      </c>
      <c r="F6" s="345" t="s">
        <v>3204</v>
      </c>
      <c r="G6" s="349" t="s">
        <v>1532</v>
      </c>
      <c r="H6" s="175" t="s">
        <v>71</v>
      </c>
      <c r="I6" s="342" t="s">
        <v>77</v>
      </c>
      <c r="J6" s="350">
        <v>399</v>
      </c>
      <c r="K6" s="150">
        <f t="shared" si="0"/>
        <v>27.930000000000007</v>
      </c>
      <c r="L6" s="150">
        <f t="shared" si="1"/>
        <v>426.93</v>
      </c>
      <c r="M6" s="351">
        <v>426.93</v>
      </c>
      <c r="N6" s="36"/>
      <c r="O6" s="77" t="s">
        <v>23</v>
      </c>
      <c r="P6" s="40"/>
      <c r="Q6" s="7">
        <f t="shared" si="2"/>
        <v>279.3</v>
      </c>
      <c r="R6" s="7">
        <f t="shared" si="3"/>
        <v>139.65</v>
      </c>
      <c r="S6" s="7">
        <f t="shared" si="4"/>
        <v>55.860000000000014</v>
      </c>
      <c r="T6" s="7">
        <f t="shared" si="5"/>
        <v>83.79000000000002</v>
      </c>
      <c r="V6" s="424" t="s">
        <v>2539</v>
      </c>
      <c r="W6" s="424"/>
      <c r="X6" s="11">
        <f>X4*52/100</f>
        <v>10713.994200000006</v>
      </c>
      <c r="Y6" s="33"/>
      <c r="Z6" s="33"/>
      <c r="AA6" s="33"/>
      <c r="AB6" s="33"/>
      <c r="AC6" s="95"/>
    </row>
    <row r="7" spans="1:29" s="5" customFormat="1" ht="22.95" customHeight="1">
      <c r="A7" s="35">
        <v>5</v>
      </c>
      <c r="B7" s="343">
        <v>243811</v>
      </c>
      <c r="C7" s="342" t="s">
        <v>108</v>
      </c>
      <c r="D7" s="344" t="s">
        <v>3205</v>
      </c>
      <c r="E7" s="342" t="s">
        <v>3206</v>
      </c>
      <c r="F7" s="345" t="s">
        <v>3680</v>
      </c>
      <c r="G7" s="349" t="s">
        <v>2815</v>
      </c>
      <c r="H7" s="175" t="s">
        <v>71</v>
      </c>
      <c r="I7" s="342" t="s">
        <v>109</v>
      </c>
      <c r="J7" s="350">
        <v>599</v>
      </c>
      <c r="K7" s="150">
        <f t="shared" si="0"/>
        <v>41.930000000000064</v>
      </c>
      <c r="L7" s="150">
        <f t="shared" si="1"/>
        <v>640.93000000000006</v>
      </c>
      <c r="M7" s="351">
        <v>640.92999999999995</v>
      </c>
      <c r="N7" s="36"/>
      <c r="O7" s="77" t="s">
        <v>91</v>
      </c>
      <c r="P7" s="40"/>
      <c r="Q7" s="7">
        <f t="shared" si="2"/>
        <v>419.3</v>
      </c>
      <c r="R7" s="7">
        <f t="shared" si="3"/>
        <v>209.65</v>
      </c>
      <c r="S7" s="7">
        <f t="shared" si="4"/>
        <v>83.860000000000014</v>
      </c>
      <c r="T7" s="7">
        <f t="shared" si="5"/>
        <v>125.79000000000002</v>
      </c>
      <c r="V7" s="424" t="s">
        <v>23</v>
      </c>
      <c r="W7" s="424"/>
      <c r="X7" s="11">
        <f>X4*15/100</f>
        <v>3090.5752500000012</v>
      </c>
      <c r="Y7" s="33"/>
      <c r="Z7" s="33"/>
      <c r="AA7" s="33"/>
      <c r="AB7" s="33"/>
      <c r="AC7" s="95"/>
    </row>
    <row r="8" spans="1:29" s="5" customFormat="1" ht="22.95" customHeight="1">
      <c r="A8" s="35">
        <v>6</v>
      </c>
      <c r="B8" s="343">
        <v>243813</v>
      </c>
      <c r="C8" s="342" t="s">
        <v>73</v>
      </c>
      <c r="D8" s="344" t="s">
        <v>3207</v>
      </c>
      <c r="E8" s="342" t="s">
        <v>3208</v>
      </c>
      <c r="F8" s="345" t="s">
        <v>3209</v>
      </c>
      <c r="G8" s="349" t="s">
        <v>80</v>
      </c>
      <c r="H8" s="175" t="s">
        <v>71</v>
      </c>
      <c r="I8" s="342" t="s">
        <v>77</v>
      </c>
      <c r="J8" s="350">
        <v>399</v>
      </c>
      <c r="K8" s="150">
        <f t="shared" si="0"/>
        <v>27.930000000000007</v>
      </c>
      <c r="L8" s="150">
        <f t="shared" si="1"/>
        <v>426.93</v>
      </c>
      <c r="M8" s="351">
        <v>426.93</v>
      </c>
      <c r="N8" s="36"/>
      <c r="O8" s="77" t="s">
        <v>23</v>
      </c>
      <c r="P8" s="40"/>
      <c r="Q8" s="7">
        <f t="shared" si="2"/>
        <v>279.3</v>
      </c>
      <c r="R8" s="7">
        <f t="shared" si="3"/>
        <v>139.65</v>
      </c>
      <c r="S8" s="7">
        <f t="shared" si="4"/>
        <v>55.860000000000014</v>
      </c>
      <c r="T8" s="7">
        <f t="shared" si="5"/>
        <v>83.79000000000002</v>
      </c>
      <c r="V8" s="424" t="s">
        <v>24</v>
      </c>
      <c r="W8" s="424"/>
      <c r="X8" s="11">
        <f>X4*15/100</f>
        <v>3090.5752500000012</v>
      </c>
      <c r="Y8" s="33"/>
      <c r="Z8" s="33"/>
      <c r="AA8" s="33"/>
      <c r="AB8" s="33"/>
      <c r="AC8" s="95"/>
    </row>
    <row r="9" spans="1:29" s="5" customFormat="1" ht="22.95" customHeight="1">
      <c r="A9" s="35">
        <v>7</v>
      </c>
      <c r="B9" s="343">
        <v>243812</v>
      </c>
      <c r="C9" s="342" t="s">
        <v>108</v>
      </c>
      <c r="D9" s="344" t="s">
        <v>3210</v>
      </c>
      <c r="E9" s="342" t="s">
        <v>3211</v>
      </c>
      <c r="F9" s="345" t="s">
        <v>3679</v>
      </c>
      <c r="G9" s="349" t="s">
        <v>1189</v>
      </c>
      <c r="H9" s="175" t="s">
        <v>71</v>
      </c>
      <c r="I9" s="342" t="s">
        <v>72</v>
      </c>
      <c r="J9" s="350">
        <v>399</v>
      </c>
      <c r="K9" s="150">
        <f t="shared" ref="K9:K59" si="6">L9-J9</f>
        <v>27.930000000000007</v>
      </c>
      <c r="L9" s="150">
        <f t="shared" ref="L9:L59" si="7">J9*1.07</f>
        <v>426.93</v>
      </c>
      <c r="M9" s="351">
        <v>426.93</v>
      </c>
      <c r="N9" s="36"/>
      <c r="O9" s="77" t="s">
        <v>23</v>
      </c>
      <c r="P9" s="40"/>
      <c r="Q9" s="7">
        <f t="shared" si="2"/>
        <v>279.3</v>
      </c>
      <c r="R9" s="7">
        <f t="shared" si="3"/>
        <v>139.65</v>
      </c>
      <c r="S9" s="7">
        <f t="shared" si="4"/>
        <v>55.860000000000014</v>
      </c>
      <c r="T9" s="7">
        <f t="shared" si="5"/>
        <v>83.79000000000002</v>
      </c>
      <c r="V9" s="424" t="s">
        <v>25</v>
      </c>
      <c r="W9" s="424"/>
      <c r="X9" s="11">
        <f>X4*3/100</f>
        <v>618.11505000000034</v>
      </c>
      <c r="Y9" s="33"/>
      <c r="Z9" s="33"/>
      <c r="AA9" s="33"/>
      <c r="AB9" s="33"/>
      <c r="AC9" s="95"/>
    </row>
    <row r="10" spans="1:29" s="5" customFormat="1" ht="22.95" customHeight="1">
      <c r="A10" s="35">
        <v>8</v>
      </c>
      <c r="B10" s="343">
        <v>243821</v>
      </c>
      <c r="C10" s="342" t="s">
        <v>73</v>
      </c>
      <c r="D10" s="344" t="s">
        <v>3212</v>
      </c>
      <c r="E10" s="342" t="s">
        <v>3213</v>
      </c>
      <c r="F10" s="345" t="s">
        <v>3214</v>
      </c>
      <c r="G10" s="349" t="s">
        <v>80</v>
      </c>
      <c r="H10" s="175" t="s">
        <v>71</v>
      </c>
      <c r="I10" s="342" t="s">
        <v>72</v>
      </c>
      <c r="J10" s="350">
        <v>399</v>
      </c>
      <c r="K10" s="150">
        <f t="shared" si="6"/>
        <v>27.930000000000007</v>
      </c>
      <c r="L10" s="150">
        <f t="shared" si="7"/>
        <v>426.93</v>
      </c>
      <c r="M10" s="351">
        <v>319.93</v>
      </c>
      <c r="N10" s="36"/>
      <c r="O10" s="77" t="s">
        <v>23</v>
      </c>
      <c r="P10" s="40"/>
      <c r="Q10" s="7">
        <f t="shared" si="2"/>
        <v>279.3</v>
      </c>
      <c r="R10" s="7">
        <f t="shared" si="3"/>
        <v>139.65</v>
      </c>
      <c r="S10" s="7">
        <f t="shared" si="4"/>
        <v>55.860000000000014</v>
      </c>
      <c r="T10" s="7">
        <f t="shared" si="5"/>
        <v>83.79000000000002</v>
      </c>
      <c r="V10" s="421" t="s">
        <v>26</v>
      </c>
      <c r="W10" s="421"/>
      <c r="X10" s="22">
        <f>SUM(S164)</f>
        <v>8241.5339999999833</v>
      </c>
      <c r="Y10" s="33"/>
      <c r="Z10" s="33"/>
      <c r="AA10" s="33"/>
      <c r="AB10" s="33"/>
      <c r="AC10" s="95"/>
    </row>
    <row r="11" spans="1:29" s="5" customFormat="1" ht="22.95" customHeight="1">
      <c r="A11" s="35">
        <v>9</v>
      </c>
      <c r="B11" s="343">
        <v>243830</v>
      </c>
      <c r="C11" s="342" t="s">
        <v>73</v>
      </c>
      <c r="D11" s="344" t="s">
        <v>3215</v>
      </c>
      <c r="E11" s="342" t="s">
        <v>3216</v>
      </c>
      <c r="F11" s="345" t="s">
        <v>3217</v>
      </c>
      <c r="G11" s="337" t="s">
        <v>3037</v>
      </c>
      <c r="H11" s="175" t="s">
        <v>71</v>
      </c>
      <c r="I11" s="342" t="s">
        <v>77</v>
      </c>
      <c r="J11" s="340">
        <v>399</v>
      </c>
      <c r="K11" s="150">
        <f t="shared" si="6"/>
        <v>27.930000000000007</v>
      </c>
      <c r="L11" s="150">
        <f t="shared" si="7"/>
        <v>426.93</v>
      </c>
      <c r="M11" s="352">
        <v>426.93</v>
      </c>
      <c r="N11" s="36"/>
      <c r="O11" s="77" t="s">
        <v>23</v>
      </c>
      <c r="P11" s="40"/>
      <c r="Q11" s="7">
        <f t="shared" si="2"/>
        <v>279.3</v>
      </c>
      <c r="R11" s="7">
        <f t="shared" si="3"/>
        <v>139.65</v>
      </c>
      <c r="S11" s="7">
        <f t="shared" si="4"/>
        <v>55.860000000000014</v>
      </c>
      <c r="T11" s="7">
        <f t="shared" si="5"/>
        <v>83.79000000000002</v>
      </c>
      <c r="V11" s="424" t="s">
        <v>27</v>
      </c>
      <c r="W11" s="424"/>
      <c r="X11" s="11">
        <f>SUM(X10)</f>
        <v>8241.5339999999833</v>
      </c>
      <c r="Y11" s="33"/>
      <c r="Z11" s="33"/>
      <c r="AA11" s="33"/>
      <c r="AB11" s="33"/>
      <c r="AC11" s="95"/>
    </row>
    <row r="12" spans="1:29" s="5" customFormat="1" ht="22.95" customHeight="1">
      <c r="A12" s="35">
        <v>10</v>
      </c>
      <c r="B12" s="343">
        <v>243831</v>
      </c>
      <c r="C12" s="342" t="s">
        <v>263</v>
      </c>
      <c r="D12" s="344" t="s">
        <v>3218</v>
      </c>
      <c r="E12" s="344" t="s">
        <v>3219</v>
      </c>
      <c r="F12" s="175" t="s">
        <v>3220</v>
      </c>
      <c r="G12" s="10" t="s">
        <v>1195</v>
      </c>
      <c r="H12" s="175" t="s">
        <v>71</v>
      </c>
      <c r="I12" s="342" t="s">
        <v>72</v>
      </c>
      <c r="J12" s="353">
        <v>499</v>
      </c>
      <c r="K12" s="118">
        <f t="shared" si="6"/>
        <v>34.930000000000064</v>
      </c>
      <c r="L12" s="118">
        <f t="shared" si="7"/>
        <v>533.93000000000006</v>
      </c>
      <c r="M12" s="118">
        <v>533.92999999999995</v>
      </c>
      <c r="N12" s="36"/>
      <c r="O12" s="10" t="s">
        <v>489</v>
      </c>
      <c r="P12" s="40"/>
      <c r="Q12" s="7">
        <f t="shared" si="2"/>
        <v>349.3</v>
      </c>
      <c r="R12" s="7">
        <f t="shared" si="3"/>
        <v>174.65</v>
      </c>
      <c r="S12" s="7">
        <f t="shared" si="4"/>
        <v>69.860000000000014</v>
      </c>
      <c r="T12" s="7">
        <f t="shared" si="5"/>
        <v>104.79000000000002</v>
      </c>
      <c r="V12" s="421" t="s">
        <v>28</v>
      </c>
      <c r="W12" s="421"/>
      <c r="X12" s="22">
        <f>SUM(T164)</f>
        <v>12362.301000000043</v>
      </c>
      <c r="Y12" s="33"/>
      <c r="Z12" s="33"/>
      <c r="AA12" s="33"/>
      <c r="AB12" s="33"/>
    </row>
    <row r="13" spans="1:29" s="5" customFormat="1" ht="22.95" customHeight="1">
      <c r="A13" s="35">
        <v>11</v>
      </c>
      <c r="B13" s="343">
        <v>243831</v>
      </c>
      <c r="C13" s="342" t="s">
        <v>100</v>
      </c>
      <c r="D13" s="344" t="s">
        <v>3221</v>
      </c>
      <c r="E13" s="344" t="s">
        <v>3222</v>
      </c>
      <c r="F13" s="175" t="s">
        <v>3223</v>
      </c>
      <c r="G13" s="10" t="s">
        <v>103</v>
      </c>
      <c r="H13" s="175" t="s">
        <v>71</v>
      </c>
      <c r="I13" s="342" t="s">
        <v>99</v>
      </c>
      <c r="J13" s="353">
        <v>399</v>
      </c>
      <c r="K13" s="118">
        <f t="shared" si="6"/>
        <v>27.930000000000007</v>
      </c>
      <c r="L13" s="118">
        <f t="shared" si="7"/>
        <v>426.93</v>
      </c>
      <c r="M13" s="118">
        <v>426.93</v>
      </c>
      <c r="N13" s="36"/>
      <c r="O13" s="10" t="s">
        <v>91</v>
      </c>
      <c r="P13" s="40"/>
      <c r="Q13" s="7">
        <f t="shared" si="2"/>
        <v>279.3</v>
      </c>
      <c r="R13" s="7">
        <f t="shared" si="3"/>
        <v>139.65</v>
      </c>
      <c r="S13" s="7">
        <f t="shared" si="4"/>
        <v>55.860000000000014</v>
      </c>
      <c r="T13" s="7">
        <f t="shared" si="5"/>
        <v>83.79000000000002</v>
      </c>
      <c r="V13" s="424" t="s">
        <v>22</v>
      </c>
      <c r="W13" s="424"/>
      <c r="X13" s="24">
        <f>SUM(T17,T98,T111)</f>
        <v>188.37000000000006</v>
      </c>
      <c r="Y13" s="33"/>
      <c r="Z13" s="33"/>
      <c r="AA13" s="33"/>
      <c r="AB13" s="33"/>
    </row>
    <row r="14" spans="1:29" s="5" customFormat="1" ht="22.95" customHeight="1">
      <c r="A14" s="35">
        <v>12</v>
      </c>
      <c r="B14" s="343">
        <v>243831</v>
      </c>
      <c r="C14" s="342" t="s">
        <v>100</v>
      </c>
      <c r="D14" s="344" t="s">
        <v>3224</v>
      </c>
      <c r="E14" s="344" t="s">
        <v>3225</v>
      </c>
      <c r="F14" s="175" t="s">
        <v>3226</v>
      </c>
      <c r="G14" s="10" t="s">
        <v>103</v>
      </c>
      <c r="H14" s="175" t="s">
        <v>71</v>
      </c>
      <c r="I14" s="342" t="s">
        <v>72</v>
      </c>
      <c r="J14" s="353">
        <v>299</v>
      </c>
      <c r="K14" s="118">
        <f t="shared" si="6"/>
        <v>20.930000000000007</v>
      </c>
      <c r="L14" s="118">
        <f t="shared" si="7"/>
        <v>319.93</v>
      </c>
      <c r="M14" s="118">
        <v>319.93</v>
      </c>
      <c r="N14" s="36"/>
      <c r="O14" s="10" t="s">
        <v>2817</v>
      </c>
      <c r="P14" s="40"/>
      <c r="Q14" s="7">
        <f t="shared" si="2"/>
        <v>209.3</v>
      </c>
      <c r="R14" s="7">
        <f t="shared" si="3"/>
        <v>104.65</v>
      </c>
      <c r="S14" s="7">
        <f t="shared" si="4"/>
        <v>41.860000000000014</v>
      </c>
      <c r="T14" s="7">
        <f t="shared" si="5"/>
        <v>62.79000000000002</v>
      </c>
      <c r="V14" s="424" t="s">
        <v>23</v>
      </c>
      <c r="W14" s="424"/>
      <c r="X14" s="24">
        <f>SUM(T4:T6,T8:T11,T19:T20,T22:T24,T34,T41,T43,T47,T50,T53,T69:T75,T77:T78,T81:T85,T89,T93,T107,T119,T123,T138:T139,T148)</f>
        <v>3204.599999999999</v>
      </c>
      <c r="Y14" s="33"/>
      <c r="Z14" s="33"/>
      <c r="AA14" s="33"/>
      <c r="AB14" s="33"/>
    </row>
    <row r="15" spans="1:29" s="5" customFormat="1" ht="22.95" customHeight="1">
      <c r="A15" s="35">
        <v>13</v>
      </c>
      <c r="B15" s="343">
        <v>243831</v>
      </c>
      <c r="C15" s="342" t="s">
        <v>100</v>
      </c>
      <c r="D15" s="344" t="s">
        <v>3227</v>
      </c>
      <c r="E15" s="344" t="s">
        <v>3228</v>
      </c>
      <c r="F15" s="175" t="s">
        <v>3229</v>
      </c>
      <c r="G15" s="10" t="s">
        <v>103</v>
      </c>
      <c r="H15" s="175" t="s">
        <v>71</v>
      </c>
      <c r="I15" s="342" t="s">
        <v>99</v>
      </c>
      <c r="J15" s="353">
        <v>399</v>
      </c>
      <c r="K15" s="118">
        <f t="shared" si="6"/>
        <v>27.930000000000007</v>
      </c>
      <c r="L15" s="118">
        <f t="shared" si="7"/>
        <v>426.93</v>
      </c>
      <c r="M15" s="118">
        <v>426.93</v>
      </c>
      <c r="N15" s="36"/>
      <c r="O15" s="10" t="s">
        <v>91</v>
      </c>
      <c r="P15" s="40"/>
      <c r="Q15" s="7">
        <f t="shared" si="2"/>
        <v>279.3</v>
      </c>
      <c r="R15" s="7">
        <f t="shared" si="3"/>
        <v>139.65</v>
      </c>
      <c r="S15" s="7">
        <f t="shared" si="4"/>
        <v>55.860000000000014</v>
      </c>
      <c r="T15" s="7">
        <f t="shared" si="5"/>
        <v>83.79000000000002</v>
      </c>
      <c r="V15" s="424" t="s">
        <v>24</v>
      </c>
      <c r="W15" s="424"/>
      <c r="X15" s="24">
        <f>SUM(T14,T29,T33,T36:T37,T46,T48,T62:T67,T76,T79,T86,T94,T96:T97,T99:T103,T105,T108,T118,T125,T130,T132,T134:T136,T142:T143,T145,T149,T152,T156,T157,T161:T162)</f>
        <v>3225.1799999999989</v>
      </c>
      <c r="Y15" s="33"/>
      <c r="Z15" s="33"/>
      <c r="AA15" s="33"/>
      <c r="AB15" s="33"/>
    </row>
    <row r="16" spans="1:29" s="5" customFormat="1" ht="22.95" customHeight="1">
      <c r="A16" s="35">
        <v>14</v>
      </c>
      <c r="B16" s="343">
        <v>243831</v>
      </c>
      <c r="C16" s="342" t="s">
        <v>100</v>
      </c>
      <c r="D16" s="344" t="s">
        <v>3230</v>
      </c>
      <c r="E16" s="344" t="s">
        <v>3231</v>
      </c>
      <c r="F16" s="175" t="s">
        <v>3232</v>
      </c>
      <c r="G16" s="10" t="s">
        <v>103</v>
      </c>
      <c r="H16" s="175" t="s">
        <v>71</v>
      </c>
      <c r="I16" s="342" t="s">
        <v>109</v>
      </c>
      <c r="J16" s="353">
        <v>499</v>
      </c>
      <c r="K16" s="118">
        <f t="shared" si="6"/>
        <v>34.930000000000064</v>
      </c>
      <c r="L16" s="118">
        <f t="shared" si="7"/>
        <v>533.93000000000006</v>
      </c>
      <c r="M16" s="118">
        <v>534</v>
      </c>
      <c r="N16" s="36"/>
      <c r="O16" s="10" t="s">
        <v>91</v>
      </c>
      <c r="P16" s="40"/>
      <c r="Q16" s="7">
        <f t="shared" si="2"/>
        <v>349.3</v>
      </c>
      <c r="R16" s="7">
        <f t="shared" si="3"/>
        <v>174.65</v>
      </c>
      <c r="S16" s="7">
        <f t="shared" si="4"/>
        <v>69.860000000000014</v>
      </c>
      <c r="T16" s="7">
        <f t="shared" si="5"/>
        <v>104.79000000000002</v>
      </c>
      <c r="V16" s="424" t="s">
        <v>25</v>
      </c>
      <c r="W16" s="424"/>
      <c r="X16" s="24">
        <f>SUM(T12,T38:T39,T68,T112,T140)</f>
        <v>544.74000000000012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343">
        <v>243831</v>
      </c>
      <c r="C17" s="342" t="s">
        <v>100</v>
      </c>
      <c r="D17" s="344" t="s">
        <v>3233</v>
      </c>
      <c r="E17" s="344" t="s">
        <v>3234</v>
      </c>
      <c r="F17" s="175" t="s">
        <v>3235</v>
      </c>
      <c r="G17" s="10" t="s">
        <v>103</v>
      </c>
      <c r="H17" s="175" t="s">
        <v>71</v>
      </c>
      <c r="I17" s="342" t="s">
        <v>72</v>
      </c>
      <c r="J17" s="353">
        <v>299</v>
      </c>
      <c r="K17" s="118">
        <f t="shared" si="6"/>
        <v>20.930000000000007</v>
      </c>
      <c r="L17" s="118">
        <f t="shared" si="7"/>
        <v>319.93</v>
      </c>
      <c r="M17" s="118">
        <v>319.93</v>
      </c>
      <c r="N17" s="36"/>
      <c r="O17" s="10" t="s">
        <v>3191</v>
      </c>
      <c r="P17" s="40"/>
      <c r="Q17" s="7">
        <f t="shared" si="2"/>
        <v>209.3</v>
      </c>
      <c r="R17" s="7">
        <f t="shared" si="3"/>
        <v>104.65</v>
      </c>
      <c r="S17" s="7">
        <f t="shared" si="4"/>
        <v>41.860000000000014</v>
      </c>
      <c r="T17" s="7">
        <f t="shared" si="5"/>
        <v>62.79000000000002</v>
      </c>
      <c r="V17" s="424" t="s">
        <v>27</v>
      </c>
      <c r="W17" s="424"/>
      <c r="X17" s="24">
        <f>SUM(T7,T13,T15:T16,T18,T21,T25:T27,T30:T32,T35,T40,T42,T44:T45,T49,T51:T52,T54:T61,T80,T87:T88,T90:T92,T95:T95,T104,T106,T109:T110,T113:T117,T120,T121:T122,T126:T129,T131,T133,T137,T141,T144,T146:T147,T150:T151,T153:T155,T158:T160)</f>
        <v>4984.1399999999985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343">
        <v>243832</v>
      </c>
      <c r="C18" s="342" t="s">
        <v>263</v>
      </c>
      <c r="D18" s="344" t="s">
        <v>3236</v>
      </c>
      <c r="E18" s="344" t="s">
        <v>2598</v>
      </c>
      <c r="F18" s="175" t="s">
        <v>3237</v>
      </c>
      <c r="G18" s="10" t="s">
        <v>3681</v>
      </c>
      <c r="H18" s="175" t="s">
        <v>71</v>
      </c>
      <c r="I18" s="342" t="s">
        <v>72</v>
      </c>
      <c r="J18" s="353">
        <v>299</v>
      </c>
      <c r="K18" s="118">
        <f t="shared" si="6"/>
        <v>20.930000000000007</v>
      </c>
      <c r="L18" s="118">
        <f t="shared" si="7"/>
        <v>319.93</v>
      </c>
      <c r="M18" s="118">
        <v>319.93</v>
      </c>
      <c r="N18" s="36"/>
      <c r="O18" s="10" t="s">
        <v>91</v>
      </c>
      <c r="P18" s="40"/>
      <c r="Q18" s="7">
        <f t="shared" si="2"/>
        <v>209.3</v>
      </c>
      <c r="R18" s="7">
        <f t="shared" si="3"/>
        <v>104.65</v>
      </c>
      <c r="S18" s="7">
        <f t="shared" si="4"/>
        <v>41.860000000000014</v>
      </c>
      <c r="T18" s="7">
        <f t="shared" si="5"/>
        <v>62.79000000000002</v>
      </c>
      <c r="V18" s="437" t="s">
        <v>19</v>
      </c>
      <c r="W18" s="438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343">
        <v>243832</v>
      </c>
      <c r="C19" s="342" t="s">
        <v>100</v>
      </c>
      <c r="D19" s="344" t="s">
        <v>3238</v>
      </c>
      <c r="E19" s="344" t="s">
        <v>3239</v>
      </c>
      <c r="F19" s="175" t="s">
        <v>3240</v>
      </c>
      <c r="G19" s="10" t="s">
        <v>103</v>
      </c>
      <c r="H19" s="175" t="s">
        <v>71</v>
      </c>
      <c r="I19" s="342" t="s">
        <v>2171</v>
      </c>
      <c r="J19" s="353">
        <v>599</v>
      </c>
      <c r="K19" s="118">
        <f t="shared" si="6"/>
        <v>41.930000000000064</v>
      </c>
      <c r="L19" s="118">
        <f t="shared" si="7"/>
        <v>640.93000000000006</v>
      </c>
      <c r="M19" s="118">
        <v>640.92999999999995</v>
      </c>
      <c r="N19" s="36"/>
      <c r="O19" s="77" t="s">
        <v>23</v>
      </c>
      <c r="P19" s="40"/>
      <c r="Q19" s="7">
        <f t="shared" si="2"/>
        <v>419.3</v>
      </c>
      <c r="R19" s="7">
        <f t="shared" si="3"/>
        <v>209.65</v>
      </c>
      <c r="S19" s="7">
        <f t="shared" si="4"/>
        <v>83.860000000000014</v>
      </c>
      <c r="T19" s="7">
        <f t="shared" si="5"/>
        <v>125.79000000000002</v>
      </c>
      <c r="V19" s="419" t="s">
        <v>52</v>
      </c>
      <c r="W19" s="420"/>
      <c r="X19" s="24">
        <f>SUM(T28)</f>
        <v>62.79000000000002</v>
      </c>
      <c r="Y19" s="33"/>
      <c r="Z19" s="33"/>
      <c r="AA19" s="33"/>
      <c r="AB19" s="33"/>
    </row>
    <row r="20" spans="1:28" s="5" customFormat="1" ht="22.95" customHeight="1">
      <c r="A20" s="35">
        <v>18</v>
      </c>
      <c r="B20" s="343">
        <v>243832</v>
      </c>
      <c r="C20" s="342" t="s">
        <v>100</v>
      </c>
      <c r="D20" s="344" t="s">
        <v>3241</v>
      </c>
      <c r="E20" s="344" t="s">
        <v>3242</v>
      </c>
      <c r="F20" s="175" t="s">
        <v>3243</v>
      </c>
      <c r="G20" s="10" t="s">
        <v>3682</v>
      </c>
      <c r="H20" s="175" t="s">
        <v>71</v>
      </c>
      <c r="I20" s="342" t="s">
        <v>99</v>
      </c>
      <c r="J20" s="353">
        <v>599</v>
      </c>
      <c r="K20" s="118">
        <f t="shared" si="6"/>
        <v>41.930000000000064</v>
      </c>
      <c r="L20" s="118">
        <f t="shared" si="7"/>
        <v>640.93000000000006</v>
      </c>
      <c r="M20" s="118">
        <v>640.92999999999995</v>
      </c>
      <c r="N20" s="36"/>
      <c r="O20" s="77" t="s">
        <v>23</v>
      </c>
      <c r="P20" s="40"/>
      <c r="Q20" s="7">
        <f t="shared" si="2"/>
        <v>419.3</v>
      </c>
      <c r="R20" s="7">
        <f t="shared" si="3"/>
        <v>209.65</v>
      </c>
      <c r="S20" s="7">
        <f t="shared" si="4"/>
        <v>83.860000000000014</v>
      </c>
      <c r="T20" s="7">
        <f t="shared" si="5"/>
        <v>125.79000000000002</v>
      </c>
      <c r="V20" s="419" t="s">
        <v>1953</v>
      </c>
      <c r="W20" s="420"/>
      <c r="X20" s="24">
        <f>SUM(T124)</f>
        <v>83.79000000000002</v>
      </c>
      <c r="Y20" s="33"/>
      <c r="Z20" s="33"/>
      <c r="AA20" s="33"/>
      <c r="AB20" s="33"/>
    </row>
    <row r="21" spans="1:28" s="5" customFormat="1" ht="22.95" customHeight="1">
      <c r="A21" s="35">
        <v>19</v>
      </c>
      <c r="B21" s="343">
        <v>243832</v>
      </c>
      <c r="C21" s="342" t="s">
        <v>100</v>
      </c>
      <c r="D21" s="344" t="s">
        <v>3244</v>
      </c>
      <c r="E21" s="344" t="s">
        <v>3245</v>
      </c>
      <c r="F21" s="175" t="s">
        <v>3246</v>
      </c>
      <c r="G21" s="10" t="s">
        <v>103</v>
      </c>
      <c r="H21" s="175" t="s">
        <v>71</v>
      </c>
      <c r="I21" s="342" t="s">
        <v>72</v>
      </c>
      <c r="J21" s="353">
        <v>299</v>
      </c>
      <c r="K21" s="118">
        <f t="shared" si="6"/>
        <v>20.930000000000007</v>
      </c>
      <c r="L21" s="118">
        <f t="shared" si="7"/>
        <v>319.93</v>
      </c>
      <c r="M21" s="118">
        <v>319.93</v>
      </c>
      <c r="N21" s="36"/>
      <c r="O21" s="10" t="s">
        <v>91</v>
      </c>
      <c r="P21" s="40"/>
      <c r="Q21" s="7">
        <f t="shared" si="2"/>
        <v>209.3</v>
      </c>
      <c r="R21" s="7">
        <f t="shared" si="3"/>
        <v>104.65</v>
      </c>
      <c r="S21" s="7">
        <f t="shared" si="4"/>
        <v>41.860000000000014</v>
      </c>
      <c r="T21" s="7">
        <f t="shared" si="5"/>
        <v>62.79000000000002</v>
      </c>
      <c r="V21" s="437" t="s">
        <v>1965</v>
      </c>
      <c r="W21" s="438"/>
      <c r="X21" s="24">
        <f>SUM(T3)</f>
        <v>68.691000000000003</v>
      </c>
      <c r="Y21" s="33"/>
      <c r="Z21" s="33"/>
      <c r="AA21" s="33"/>
      <c r="AB21" s="33"/>
    </row>
    <row r="22" spans="1:28" s="5" customFormat="1" ht="22.95" customHeight="1">
      <c r="A22" s="35">
        <v>20</v>
      </c>
      <c r="B22" s="343">
        <v>243832</v>
      </c>
      <c r="C22" s="342" t="s">
        <v>100</v>
      </c>
      <c r="D22" s="344" t="s">
        <v>3247</v>
      </c>
      <c r="E22" s="344" t="s">
        <v>3248</v>
      </c>
      <c r="F22" s="175" t="s">
        <v>3249</v>
      </c>
      <c r="G22" s="10" t="s">
        <v>103</v>
      </c>
      <c r="H22" s="175" t="s">
        <v>71</v>
      </c>
      <c r="I22" s="342" t="s">
        <v>72</v>
      </c>
      <c r="J22" s="353">
        <v>299</v>
      </c>
      <c r="K22" s="118">
        <f t="shared" si="6"/>
        <v>20.930000000000007</v>
      </c>
      <c r="L22" s="118">
        <f t="shared" si="7"/>
        <v>319.93</v>
      </c>
      <c r="M22" s="118">
        <v>319.93</v>
      </c>
      <c r="N22" s="36"/>
      <c r="O22" s="77" t="s">
        <v>23</v>
      </c>
      <c r="P22" s="40"/>
      <c r="Q22" s="7">
        <f t="shared" si="2"/>
        <v>209.3</v>
      </c>
      <c r="R22" s="7">
        <f t="shared" si="3"/>
        <v>104.65</v>
      </c>
      <c r="S22" s="7">
        <f t="shared" si="4"/>
        <v>41.860000000000014</v>
      </c>
      <c r="T22" s="7">
        <f t="shared" si="5"/>
        <v>62.79000000000002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343">
        <v>243832</v>
      </c>
      <c r="C23" s="342" t="s">
        <v>100</v>
      </c>
      <c r="D23" s="344" t="s">
        <v>3250</v>
      </c>
      <c r="E23" s="344" t="s">
        <v>3251</v>
      </c>
      <c r="F23" s="175" t="s">
        <v>3252</v>
      </c>
      <c r="G23" s="10" t="s">
        <v>103</v>
      </c>
      <c r="H23" s="175" t="s">
        <v>71</v>
      </c>
      <c r="I23" s="342" t="s">
        <v>72</v>
      </c>
      <c r="J23" s="353">
        <v>299</v>
      </c>
      <c r="K23" s="118">
        <f t="shared" si="6"/>
        <v>20.930000000000007</v>
      </c>
      <c r="L23" s="118">
        <f t="shared" si="7"/>
        <v>319.93</v>
      </c>
      <c r="M23" s="118">
        <v>319.93</v>
      </c>
      <c r="N23" s="36"/>
      <c r="O23" s="77" t="s">
        <v>23</v>
      </c>
      <c r="P23" s="40"/>
      <c r="Q23" s="7">
        <f t="shared" si="2"/>
        <v>209.3</v>
      </c>
      <c r="R23" s="7">
        <f t="shared" si="3"/>
        <v>104.65</v>
      </c>
      <c r="S23" s="7">
        <f t="shared" si="4"/>
        <v>41.860000000000014</v>
      </c>
      <c r="T23" s="7">
        <f t="shared" si="5"/>
        <v>62.79000000000002</v>
      </c>
      <c r="V23" s="418" t="s">
        <v>29</v>
      </c>
      <c r="W23" s="418"/>
      <c r="X23" s="418"/>
      <c r="Y23" s="418"/>
      <c r="Z23" s="418"/>
      <c r="AA23" s="418"/>
      <c r="AB23" s="418"/>
    </row>
    <row r="24" spans="1:28" s="5" customFormat="1" ht="22.95" customHeight="1">
      <c r="A24" s="35">
        <v>22</v>
      </c>
      <c r="B24" s="343">
        <v>243832</v>
      </c>
      <c r="C24" s="342" t="s">
        <v>100</v>
      </c>
      <c r="D24" s="344" t="s">
        <v>3253</v>
      </c>
      <c r="E24" s="344" t="s">
        <v>3254</v>
      </c>
      <c r="F24" s="175" t="s">
        <v>3255</v>
      </c>
      <c r="G24" s="10" t="s">
        <v>103</v>
      </c>
      <c r="H24" s="175" t="s">
        <v>71</v>
      </c>
      <c r="I24" s="342" t="s">
        <v>109</v>
      </c>
      <c r="J24" s="353">
        <v>499</v>
      </c>
      <c r="K24" s="118">
        <f t="shared" si="6"/>
        <v>34.930000000000064</v>
      </c>
      <c r="L24" s="118">
        <f t="shared" si="7"/>
        <v>533.93000000000006</v>
      </c>
      <c r="M24" s="118">
        <v>533.92999999999995</v>
      </c>
      <c r="N24" s="36"/>
      <c r="O24" s="77" t="s">
        <v>23</v>
      </c>
      <c r="P24" s="40"/>
      <c r="Q24" s="7">
        <f t="shared" si="2"/>
        <v>349.3</v>
      </c>
      <c r="R24" s="7">
        <f t="shared" si="3"/>
        <v>174.65</v>
      </c>
      <c r="S24" s="7">
        <f t="shared" si="4"/>
        <v>69.860000000000014</v>
      </c>
      <c r="T24" s="7">
        <f t="shared" si="5"/>
        <v>104.79000000000002</v>
      </c>
      <c r="V24" s="295" t="s">
        <v>30</v>
      </c>
      <c r="W24" s="295" t="s">
        <v>31</v>
      </c>
      <c r="X24" s="295" t="s">
        <v>32</v>
      </c>
      <c r="Y24" s="12" t="s">
        <v>33</v>
      </c>
      <c r="Z24" s="295" t="s">
        <v>34</v>
      </c>
      <c r="AA24" s="295" t="s">
        <v>18</v>
      </c>
      <c r="AB24" s="295" t="s">
        <v>35</v>
      </c>
    </row>
    <row r="25" spans="1:28" s="5" customFormat="1" ht="22.95" customHeight="1">
      <c r="A25" s="35">
        <v>23</v>
      </c>
      <c r="B25" s="343">
        <v>243832</v>
      </c>
      <c r="C25" s="342" t="s">
        <v>100</v>
      </c>
      <c r="D25" s="344" t="s">
        <v>3256</v>
      </c>
      <c r="E25" s="344" t="s">
        <v>3257</v>
      </c>
      <c r="F25" s="175" t="s">
        <v>3258</v>
      </c>
      <c r="G25" s="10" t="s">
        <v>103</v>
      </c>
      <c r="H25" s="175" t="s">
        <v>71</v>
      </c>
      <c r="I25" s="342" t="s">
        <v>99</v>
      </c>
      <c r="J25" s="353">
        <v>399</v>
      </c>
      <c r="K25" s="118">
        <f t="shared" si="6"/>
        <v>27.930000000000007</v>
      </c>
      <c r="L25" s="118">
        <f t="shared" si="7"/>
        <v>426.93</v>
      </c>
      <c r="M25" s="118">
        <v>426.93</v>
      </c>
      <c r="N25" s="36"/>
      <c r="O25" s="10" t="s">
        <v>91</v>
      </c>
      <c r="P25" s="40"/>
      <c r="Q25" s="7">
        <f t="shared" si="2"/>
        <v>279.3</v>
      </c>
      <c r="R25" s="7">
        <f t="shared" si="3"/>
        <v>139.65</v>
      </c>
      <c r="S25" s="7">
        <f t="shared" si="4"/>
        <v>55.860000000000014</v>
      </c>
      <c r="T25" s="7">
        <f t="shared" si="5"/>
        <v>83.79000000000002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3278.9452500000011</v>
      </c>
      <c r="AB25" s="32">
        <f>SUM(AA25)</f>
        <v>3278.9452500000011</v>
      </c>
    </row>
    <row r="26" spans="1:28" s="5" customFormat="1" ht="22.95" customHeight="1">
      <c r="A26" s="35">
        <v>24</v>
      </c>
      <c r="B26" s="343">
        <v>243833</v>
      </c>
      <c r="C26" s="342" t="s">
        <v>100</v>
      </c>
      <c r="D26" s="344" t="s">
        <v>3259</v>
      </c>
      <c r="E26" s="344" t="s">
        <v>3260</v>
      </c>
      <c r="F26" s="175" t="s">
        <v>3261</v>
      </c>
      <c r="G26" s="10" t="s">
        <v>103</v>
      </c>
      <c r="H26" s="175" t="s">
        <v>71</v>
      </c>
      <c r="I26" s="342" t="s">
        <v>72</v>
      </c>
      <c r="J26" s="353">
        <v>299</v>
      </c>
      <c r="K26" s="118">
        <f t="shared" si="6"/>
        <v>20.930000000000007</v>
      </c>
      <c r="L26" s="118">
        <f t="shared" si="7"/>
        <v>319.93</v>
      </c>
      <c r="M26" s="118">
        <v>319.93</v>
      </c>
      <c r="N26" s="36"/>
      <c r="O26" s="10" t="s">
        <v>91</v>
      </c>
      <c r="P26" s="40"/>
      <c r="Q26" s="7">
        <f t="shared" si="2"/>
        <v>209.3</v>
      </c>
      <c r="R26" s="7">
        <f t="shared" si="3"/>
        <v>104.65</v>
      </c>
      <c r="S26" s="7">
        <f t="shared" si="4"/>
        <v>41.860000000000014</v>
      </c>
      <c r="T26" s="7">
        <f t="shared" si="5"/>
        <v>62.79000000000002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10713.994200000006</v>
      </c>
      <c r="AB26" s="32">
        <f t="shared" ref="AA26:AB35" si="8">SUM(AA26)</f>
        <v>10713.994200000006</v>
      </c>
    </row>
    <row r="27" spans="1:28" s="5" customFormat="1" ht="22.95" customHeight="1">
      <c r="A27" s="35">
        <v>25</v>
      </c>
      <c r="B27" s="343">
        <v>243833</v>
      </c>
      <c r="C27" s="342" t="s">
        <v>100</v>
      </c>
      <c r="D27" s="344" t="s">
        <v>3262</v>
      </c>
      <c r="E27" s="344" t="s">
        <v>3263</v>
      </c>
      <c r="F27" s="175" t="s">
        <v>3264</v>
      </c>
      <c r="G27" s="10" t="s">
        <v>103</v>
      </c>
      <c r="H27" s="175" t="s">
        <v>71</v>
      </c>
      <c r="I27" s="342" t="s">
        <v>72</v>
      </c>
      <c r="J27" s="353">
        <v>299</v>
      </c>
      <c r="K27" s="118">
        <f t="shared" si="6"/>
        <v>20.930000000000007</v>
      </c>
      <c r="L27" s="118">
        <f t="shared" si="7"/>
        <v>319.93</v>
      </c>
      <c r="M27" s="118">
        <v>319.93</v>
      </c>
      <c r="N27" s="36"/>
      <c r="O27" s="10" t="s">
        <v>91</v>
      </c>
      <c r="P27" s="40"/>
      <c r="Q27" s="7">
        <f t="shared" si="2"/>
        <v>209.3</v>
      </c>
      <c r="R27" s="7">
        <f t="shared" si="3"/>
        <v>104.65</v>
      </c>
      <c r="S27" s="7">
        <f t="shared" si="4"/>
        <v>41.860000000000014</v>
      </c>
      <c r="T27" s="7">
        <f t="shared" si="5"/>
        <v>62.79000000000002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6295.1752500000002</v>
      </c>
      <c r="AB27" s="32">
        <f t="shared" si="8"/>
        <v>6295.1752500000002</v>
      </c>
    </row>
    <row r="28" spans="1:28" s="5" customFormat="1" ht="22.95" customHeight="1">
      <c r="A28" s="35">
        <v>26</v>
      </c>
      <c r="B28" s="343">
        <v>243833</v>
      </c>
      <c r="C28" s="342" t="s">
        <v>100</v>
      </c>
      <c r="D28" s="344" t="s">
        <v>3265</v>
      </c>
      <c r="E28" s="344" t="s">
        <v>3266</v>
      </c>
      <c r="F28" s="175" t="s">
        <v>3267</v>
      </c>
      <c r="G28" s="10" t="s">
        <v>103</v>
      </c>
      <c r="H28" s="175" t="s">
        <v>71</v>
      </c>
      <c r="I28" s="342" t="s">
        <v>72</v>
      </c>
      <c r="J28" s="353">
        <v>299</v>
      </c>
      <c r="K28" s="118">
        <f t="shared" si="6"/>
        <v>20.930000000000007</v>
      </c>
      <c r="L28" s="118">
        <f t="shared" si="7"/>
        <v>319.93</v>
      </c>
      <c r="M28" s="118">
        <v>320</v>
      </c>
      <c r="N28" s="36"/>
      <c r="O28" s="164" t="s">
        <v>52</v>
      </c>
      <c r="P28" s="40"/>
      <c r="Q28" s="7">
        <f t="shared" si="2"/>
        <v>209.3</v>
      </c>
      <c r="R28" s="7">
        <f t="shared" si="3"/>
        <v>104.65</v>
      </c>
      <c r="S28" s="7">
        <f t="shared" si="4"/>
        <v>41.860000000000014</v>
      </c>
      <c r="T28" s="7">
        <f t="shared" si="5"/>
        <v>62.79000000000002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6315.7552500000002</v>
      </c>
      <c r="AB28" s="32">
        <f t="shared" si="8"/>
        <v>6315.7552500000002</v>
      </c>
    </row>
    <row r="29" spans="1:28" s="5" customFormat="1" ht="22.95" customHeight="1">
      <c r="A29" s="35">
        <v>27</v>
      </c>
      <c r="B29" s="343">
        <v>243833</v>
      </c>
      <c r="C29" s="342" t="s">
        <v>100</v>
      </c>
      <c r="D29" s="344" t="s">
        <v>3268</v>
      </c>
      <c r="E29" s="344" t="s">
        <v>3269</v>
      </c>
      <c r="F29" s="175" t="s">
        <v>3270</v>
      </c>
      <c r="G29" s="10" t="s">
        <v>103</v>
      </c>
      <c r="H29" s="175" t="s">
        <v>71</v>
      </c>
      <c r="I29" s="342" t="s">
        <v>72</v>
      </c>
      <c r="J29" s="353">
        <v>299</v>
      </c>
      <c r="K29" s="118">
        <f t="shared" si="6"/>
        <v>20.930000000000007</v>
      </c>
      <c r="L29" s="118">
        <f t="shared" si="7"/>
        <v>319.93</v>
      </c>
      <c r="M29" s="118">
        <v>319.93</v>
      </c>
      <c r="N29" s="36"/>
      <c r="O29" s="10" t="s">
        <v>2817</v>
      </c>
      <c r="P29" s="40"/>
      <c r="Q29" s="7">
        <f t="shared" si="2"/>
        <v>209.3</v>
      </c>
      <c r="R29" s="7">
        <f t="shared" si="3"/>
        <v>104.65</v>
      </c>
      <c r="S29" s="7">
        <f t="shared" si="4"/>
        <v>41.860000000000014</v>
      </c>
      <c r="T29" s="7">
        <f t="shared" si="5"/>
        <v>62.79000000000002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1162.8550500000006</v>
      </c>
      <c r="AB29" s="32">
        <f t="shared" si="8"/>
        <v>1162.8550500000006</v>
      </c>
    </row>
    <row r="30" spans="1:28" s="5" customFormat="1" ht="22.95" customHeight="1">
      <c r="A30" s="35">
        <v>28</v>
      </c>
      <c r="B30" s="343">
        <v>243833</v>
      </c>
      <c r="C30" s="342" t="s">
        <v>100</v>
      </c>
      <c r="D30" s="344" t="s">
        <v>3271</v>
      </c>
      <c r="E30" s="344" t="s">
        <v>3272</v>
      </c>
      <c r="F30" s="175" t="s">
        <v>3273</v>
      </c>
      <c r="G30" s="10" t="s">
        <v>103</v>
      </c>
      <c r="H30" s="175" t="s">
        <v>71</v>
      </c>
      <c r="I30" s="342" t="s">
        <v>99</v>
      </c>
      <c r="J30" s="353">
        <v>399</v>
      </c>
      <c r="K30" s="118">
        <f t="shared" si="6"/>
        <v>27.930000000000007</v>
      </c>
      <c r="L30" s="118">
        <f t="shared" si="7"/>
        <v>426.93</v>
      </c>
      <c r="M30" s="118">
        <v>426.93</v>
      </c>
      <c r="N30" s="36"/>
      <c r="O30" s="10" t="s">
        <v>91</v>
      </c>
      <c r="P30" s="40"/>
      <c r="Q30" s="7">
        <f t="shared" si="2"/>
        <v>279.3</v>
      </c>
      <c r="R30" s="7">
        <f t="shared" si="3"/>
        <v>139.65</v>
      </c>
      <c r="S30" s="7">
        <f t="shared" si="4"/>
        <v>55.860000000000014</v>
      </c>
      <c r="T30" s="7">
        <f t="shared" si="5"/>
        <v>83.79000000000002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13225.673999999981</v>
      </c>
      <c r="AB30" s="32">
        <f t="shared" si="8"/>
        <v>13225.673999999981</v>
      </c>
    </row>
    <row r="31" spans="1:28" s="5" customFormat="1" ht="22.95" customHeight="1">
      <c r="A31" s="35">
        <v>29</v>
      </c>
      <c r="B31" s="343">
        <v>243833</v>
      </c>
      <c r="C31" s="342" t="s">
        <v>100</v>
      </c>
      <c r="D31" s="344" t="s">
        <v>3274</v>
      </c>
      <c r="E31" s="344" t="s">
        <v>306</v>
      </c>
      <c r="F31" s="175" t="s">
        <v>3275</v>
      </c>
      <c r="G31" s="10" t="s">
        <v>103</v>
      </c>
      <c r="H31" s="175" t="s">
        <v>71</v>
      </c>
      <c r="I31" s="342" t="s">
        <v>104</v>
      </c>
      <c r="J31" s="353">
        <v>299</v>
      </c>
      <c r="K31" s="118">
        <f t="shared" si="6"/>
        <v>20.930000000000007</v>
      </c>
      <c r="L31" s="118">
        <f t="shared" si="7"/>
        <v>319.93</v>
      </c>
      <c r="M31" s="118">
        <v>319.93</v>
      </c>
      <c r="N31" s="36"/>
      <c r="O31" s="10" t="s">
        <v>91</v>
      </c>
      <c r="P31" s="40"/>
      <c r="Q31" s="7">
        <f t="shared" si="2"/>
        <v>209.3</v>
      </c>
      <c r="R31" s="7">
        <f t="shared" ref="R31:R46" si="9">Q31-(Q31*50/100)</f>
        <v>104.65</v>
      </c>
      <c r="S31" s="7">
        <f t="shared" ref="S31:S46" si="10">Q31-(Q31*80/100)</f>
        <v>41.860000000000014</v>
      </c>
      <c r="T31" s="7">
        <f t="shared" ref="T31:T46" si="11">Q31-(Q31*70/100)</f>
        <v>62.79000000000002</v>
      </c>
      <c r="V31" s="30">
        <v>7</v>
      </c>
      <c r="W31" s="25" t="s">
        <v>19</v>
      </c>
      <c r="X31" s="251" t="s">
        <v>46</v>
      </c>
      <c r="Y31" s="35" t="s">
        <v>47</v>
      </c>
      <c r="Z31" s="35" t="s">
        <v>38</v>
      </c>
      <c r="AA31" s="32">
        <f t="shared" si="8"/>
        <v>0</v>
      </c>
      <c r="AB31" s="32">
        <f t="shared" si="8"/>
        <v>0</v>
      </c>
    </row>
    <row r="32" spans="1:28" s="5" customFormat="1" ht="22.95" customHeight="1">
      <c r="A32" s="35">
        <v>30</v>
      </c>
      <c r="B32" s="343">
        <v>243834</v>
      </c>
      <c r="C32" s="342" t="s">
        <v>68</v>
      </c>
      <c r="D32" s="344" t="s">
        <v>3276</v>
      </c>
      <c r="E32" s="344" t="s">
        <v>3277</v>
      </c>
      <c r="F32" s="175" t="s">
        <v>3278</v>
      </c>
      <c r="G32" s="10" t="s">
        <v>857</v>
      </c>
      <c r="H32" s="175" t="s">
        <v>71</v>
      </c>
      <c r="I32" s="342" t="s">
        <v>77</v>
      </c>
      <c r="J32" s="353">
        <v>299</v>
      </c>
      <c r="K32" s="118">
        <f t="shared" si="6"/>
        <v>20.930000000000007</v>
      </c>
      <c r="L32" s="118">
        <f t="shared" si="7"/>
        <v>319.93</v>
      </c>
      <c r="M32" s="118">
        <v>320</v>
      </c>
      <c r="N32" s="36"/>
      <c r="O32" s="10" t="s">
        <v>91</v>
      </c>
      <c r="P32" s="40"/>
      <c r="Q32" s="7">
        <f t="shared" si="2"/>
        <v>209.3</v>
      </c>
      <c r="R32" s="7">
        <f t="shared" si="9"/>
        <v>104.65</v>
      </c>
      <c r="S32" s="7">
        <f t="shared" si="10"/>
        <v>41.860000000000014</v>
      </c>
      <c r="T32" s="7">
        <f t="shared" si="11"/>
        <v>62.79000000000002</v>
      </c>
      <c r="V32" s="30">
        <v>8</v>
      </c>
      <c r="W32" s="13" t="s">
        <v>52</v>
      </c>
      <c r="X32" s="252" t="s">
        <v>1966</v>
      </c>
      <c r="Y32" s="35" t="s">
        <v>54</v>
      </c>
      <c r="Z32" s="35" t="s">
        <v>38</v>
      </c>
      <c r="AA32" s="32">
        <f>SUM(X19)</f>
        <v>62.79000000000002</v>
      </c>
      <c r="AB32" s="32">
        <f t="shared" si="8"/>
        <v>62.79000000000002</v>
      </c>
    </row>
    <row r="33" spans="1:28" s="5" customFormat="1" ht="22.95" customHeight="1">
      <c r="A33" s="35">
        <v>31</v>
      </c>
      <c r="B33" s="343">
        <v>243835</v>
      </c>
      <c r="C33" s="342" t="s">
        <v>100</v>
      </c>
      <c r="D33" s="344" t="s">
        <v>3279</v>
      </c>
      <c r="E33" s="344" t="s">
        <v>3280</v>
      </c>
      <c r="F33" s="175" t="s">
        <v>3281</v>
      </c>
      <c r="G33" s="10" t="s">
        <v>103</v>
      </c>
      <c r="H33" s="175" t="s">
        <v>71</v>
      </c>
      <c r="I33" s="342" t="s">
        <v>72</v>
      </c>
      <c r="J33" s="353">
        <v>299</v>
      </c>
      <c r="K33" s="118">
        <f t="shared" si="6"/>
        <v>20.930000000000007</v>
      </c>
      <c r="L33" s="118">
        <f t="shared" si="7"/>
        <v>319.93</v>
      </c>
      <c r="M33" s="118">
        <v>319.93</v>
      </c>
      <c r="N33" s="36"/>
      <c r="O33" s="10" t="s">
        <v>2817</v>
      </c>
      <c r="P33" s="40"/>
      <c r="Q33" s="7">
        <f t="shared" si="2"/>
        <v>209.3</v>
      </c>
      <c r="R33" s="7">
        <f t="shared" si="9"/>
        <v>104.65</v>
      </c>
      <c r="S33" s="7">
        <f t="shared" si="10"/>
        <v>41.860000000000014</v>
      </c>
      <c r="T33" s="7">
        <f t="shared" si="11"/>
        <v>62.79000000000002</v>
      </c>
      <c r="V33" s="30">
        <v>9</v>
      </c>
      <c r="W33" s="25" t="s">
        <v>1953</v>
      </c>
      <c r="X33" s="252" t="s">
        <v>1967</v>
      </c>
      <c r="Y33" s="35" t="s">
        <v>1968</v>
      </c>
      <c r="Z33" s="35" t="s">
        <v>38</v>
      </c>
      <c r="AA33" s="32">
        <f>SUM(X20)</f>
        <v>83.79000000000002</v>
      </c>
      <c r="AB33" s="32">
        <f t="shared" si="8"/>
        <v>83.79000000000002</v>
      </c>
    </row>
    <row r="34" spans="1:28" s="5" customFormat="1" ht="22.95" customHeight="1">
      <c r="A34" s="35">
        <v>32</v>
      </c>
      <c r="B34" s="343">
        <v>243835</v>
      </c>
      <c r="C34" s="342" t="s">
        <v>100</v>
      </c>
      <c r="D34" s="344" t="s">
        <v>3282</v>
      </c>
      <c r="E34" s="344" t="s">
        <v>3283</v>
      </c>
      <c r="F34" s="175" t="s">
        <v>3284</v>
      </c>
      <c r="G34" s="10" t="s">
        <v>103</v>
      </c>
      <c r="H34" s="175" t="s">
        <v>71</v>
      </c>
      <c r="I34" s="342" t="s">
        <v>72</v>
      </c>
      <c r="J34" s="353">
        <v>299</v>
      </c>
      <c r="K34" s="118">
        <f t="shared" si="6"/>
        <v>20.930000000000007</v>
      </c>
      <c r="L34" s="118">
        <f t="shared" si="7"/>
        <v>319.93</v>
      </c>
      <c r="M34" s="118">
        <v>319.93</v>
      </c>
      <c r="N34" s="36"/>
      <c r="O34" s="77" t="s">
        <v>23</v>
      </c>
      <c r="P34" s="40"/>
      <c r="Q34" s="7">
        <f t="shared" si="2"/>
        <v>209.3</v>
      </c>
      <c r="R34" s="7">
        <f t="shared" si="9"/>
        <v>104.65</v>
      </c>
      <c r="S34" s="7">
        <f t="shared" si="10"/>
        <v>41.860000000000014</v>
      </c>
      <c r="T34" s="7">
        <f t="shared" si="11"/>
        <v>62.79000000000002</v>
      </c>
      <c r="V34" s="30">
        <v>10</v>
      </c>
      <c r="W34" s="252" t="s">
        <v>1965</v>
      </c>
      <c r="X34" s="252" t="s">
        <v>1969</v>
      </c>
      <c r="Y34" s="35" t="s">
        <v>1970</v>
      </c>
      <c r="Z34" s="35" t="s">
        <v>38</v>
      </c>
      <c r="AA34" s="32">
        <f>SUM(X21)</f>
        <v>68.691000000000003</v>
      </c>
      <c r="AB34" s="32">
        <f t="shared" si="8"/>
        <v>68.691000000000003</v>
      </c>
    </row>
    <row r="35" spans="1:28" s="5" customFormat="1" ht="22.95" customHeight="1" thickBot="1">
      <c r="A35" s="35">
        <v>33</v>
      </c>
      <c r="B35" s="343">
        <v>243835</v>
      </c>
      <c r="C35" s="342" t="s">
        <v>100</v>
      </c>
      <c r="D35" s="344" t="s">
        <v>3285</v>
      </c>
      <c r="E35" s="344" t="s">
        <v>3286</v>
      </c>
      <c r="F35" s="175" t="s">
        <v>3287</v>
      </c>
      <c r="G35" s="10" t="s">
        <v>103</v>
      </c>
      <c r="H35" s="175" t="s">
        <v>71</v>
      </c>
      <c r="I35" s="342" t="s">
        <v>72</v>
      </c>
      <c r="J35" s="353">
        <v>299</v>
      </c>
      <c r="K35" s="118">
        <f t="shared" si="6"/>
        <v>20.930000000000007</v>
      </c>
      <c r="L35" s="118">
        <f t="shared" si="7"/>
        <v>319.93</v>
      </c>
      <c r="M35" s="118">
        <v>319.93</v>
      </c>
      <c r="N35" s="36"/>
      <c r="O35" s="10" t="s">
        <v>91</v>
      </c>
      <c r="P35" s="40"/>
      <c r="Q35" s="7">
        <f t="shared" si="2"/>
        <v>209.3</v>
      </c>
      <c r="R35" s="7">
        <f t="shared" si="9"/>
        <v>104.65</v>
      </c>
      <c r="S35" s="7">
        <f t="shared" si="10"/>
        <v>41.860000000000014</v>
      </c>
      <c r="T35" s="7">
        <f t="shared" si="11"/>
        <v>62.79000000000002</v>
      </c>
      <c r="V35" s="19"/>
      <c r="W35" s="19"/>
      <c r="X35" s="19"/>
      <c r="Y35" s="19"/>
      <c r="Z35" s="19"/>
      <c r="AA35" s="247">
        <f>SUM(AA25:AA34)</f>
        <v>41207.669999999991</v>
      </c>
      <c r="AB35" s="247">
        <f t="shared" si="8"/>
        <v>41207.669999999991</v>
      </c>
    </row>
    <row r="36" spans="1:28" s="5" customFormat="1" ht="22.95" customHeight="1" thickTop="1">
      <c r="A36" s="35">
        <v>34</v>
      </c>
      <c r="B36" s="343">
        <v>243835</v>
      </c>
      <c r="C36" s="342" t="s">
        <v>100</v>
      </c>
      <c r="D36" s="344" t="s">
        <v>3288</v>
      </c>
      <c r="E36" s="344" t="s">
        <v>3289</v>
      </c>
      <c r="F36" s="175" t="s">
        <v>3290</v>
      </c>
      <c r="G36" s="10" t="s">
        <v>103</v>
      </c>
      <c r="H36" s="175" t="s">
        <v>71</v>
      </c>
      <c r="I36" s="342" t="s">
        <v>99</v>
      </c>
      <c r="J36" s="353">
        <v>399</v>
      </c>
      <c r="K36" s="118">
        <f t="shared" si="6"/>
        <v>27.930000000000007</v>
      </c>
      <c r="L36" s="118">
        <f t="shared" si="7"/>
        <v>426.93</v>
      </c>
      <c r="M36" s="118">
        <v>426.93</v>
      </c>
      <c r="N36" s="36"/>
      <c r="O36" s="10" t="s">
        <v>2817</v>
      </c>
      <c r="P36" s="40"/>
      <c r="Q36" s="7">
        <f t="shared" si="2"/>
        <v>279.3</v>
      </c>
      <c r="R36" s="7">
        <f t="shared" si="9"/>
        <v>139.65</v>
      </c>
      <c r="S36" s="7">
        <f t="shared" si="10"/>
        <v>55.860000000000014</v>
      </c>
      <c r="T36" s="7">
        <f t="shared" si="11"/>
        <v>83.79000000000002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5">
        <v>35</v>
      </c>
      <c r="B37" s="343">
        <v>243835</v>
      </c>
      <c r="C37" s="342" t="s">
        <v>100</v>
      </c>
      <c r="D37" s="344" t="s">
        <v>3291</v>
      </c>
      <c r="E37" s="344" t="s">
        <v>3292</v>
      </c>
      <c r="F37" s="175" t="s">
        <v>3293</v>
      </c>
      <c r="G37" s="10" t="s">
        <v>103</v>
      </c>
      <c r="H37" s="175" t="s">
        <v>71</v>
      </c>
      <c r="I37" s="342" t="s">
        <v>72</v>
      </c>
      <c r="J37" s="353">
        <v>299</v>
      </c>
      <c r="K37" s="118">
        <f t="shared" si="6"/>
        <v>20.930000000000007</v>
      </c>
      <c r="L37" s="118">
        <f t="shared" si="7"/>
        <v>319.93</v>
      </c>
      <c r="M37" s="118">
        <v>319.93</v>
      </c>
      <c r="N37" s="36"/>
      <c r="O37" s="10" t="s">
        <v>2817</v>
      </c>
      <c r="P37" s="40"/>
      <c r="Q37" s="7">
        <f t="shared" si="2"/>
        <v>209.3</v>
      </c>
      <c r="R37" s="7">
        <f t="shared" si="9"/>
        <v>104.65</v>
      </c>
      <c r="S37" s="7">
        <f t="shared" si="10"/>
        <v>41.860000000000014</v>
      </c>
      <c r="T37" s="7">
        <f t="shared" si="11"/>
        <v>62.79000000000002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5">
        <v>36</v>
      </c>
      <c r="B38" s="343">
        <v>243835</v>
      </c>
      <c r="C38" s="342" t="s">
        <v>260</v>
      </c>
      <c r="D38" s="344" t="s">
        <v>3294</v>
      </c>
      <c r="E38" s="344" t="s">
        <v>3295</v>
      </c>
      <c r="F38" s="175" t="s">
        <v>3296</v>
      </c>
      <c r="G38" s="10" t="s">
        <v>3683</v>
      </c>
      <c r="H38" s="175" t="s">
        <v>71</v>
      </c>
      <c r="I38" s="342" t="s">
        <v>72</v>
      </c>
      <c r="J38" s="353">
        <v>299</v>
      </c>
      <c r="K38" s="118">
        <f t="shared" si="6"/>
        <v>20.930000000000007</v>
      </c>
      <c r="L38" s="118">
        <f t="shared" si="7"/>
        <v>319.93</v>
      </c>
      <c r="M38" s="118">
        <v>320</v>
      </c>
      <c r="N38" s="36"/>
      <c r="O38" s="10" t="s">
        <v>489</v>
      </c>
      <c r="P38" s="40"/>
      <c r="Q38" s="7">
        <f t="shared" si="2"/>
        <v>209.3</v>
      </c>
      <c r="R38" s="7">
        <f t="shared" si="9"/>
        <v>104.65</v>
      </c>
      <c r="S38" s="7">
        <f t="shared" si="10"/>
        <v>41.860000000000014</v>
      </c>
      <c r="T38" s="7">
        <f t="shared" si="11"/>
        <v>62.79000000000002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5">
        <v>37</v>
      </c>
      <c r="B39" s="343">
        <v>243835</v>
      </c>
      <c r="C39" s="342" t="s">
        <v>263</v>
      </c>
      <c r="D39" s="344" t="s">
        <v>3297</v>
      </c>
      <c r="E39" s="344" t="s">
        <v>3298</v>
      </c>
      <c r="F39" s="175" t="s">
        <v>3299</v>
      </c>
      <c r="G39" s="10" t="s">
        <v>1195</v>
      </c>
      <c r="H39" s="175" t="s">
        <v>71</v>
      </c>
      <c r="I39" s="342" t="s">
        <v>77</v>
      </c>
      <c r="J39" s="353">
        <v>399</v>
      </c>
      <c r="K39" s="118">
        <f t="shared" si="6"/>
        <v>27.930000000000007</v>
      </c>
      <c r="L39" s="118">
        <f t="shared" si="7"/>
        <v>426.93</v>
      </c>
      <c r="M39" s="118">
        <v>427</v>
      </c>
      <c r="N39" s="36"/>
      <c r="O39" s="10" t="s">
        <v>489</v>
      </c>
      <c r="P39" s="40"/>
      <c r="Q39" s="7">
        <f t="shared" si="2"/>
        <v>279.3</v>
      </c>
      <c r="R39" s="7">
        <f t="shared" si="9"/>
        <v>139.65</v>
      </c>
      <c r="S39" s="7">
        <f t="shared" si="10"/>
        <v>55.860000000000014</v>
      </c>
      <c r="T39" s="7">
        <f t="shared" si="11"/>
        <v>83.79000000000002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5">
        <v>38</v>
      </c>
      <c r="B40" s="343">
        <v>243835</v>
      </c>
      <c r="C40" s="342" t="s">
        <v>68</v>
      </c>
      <c r="D40" s="344" t="s">
        <v>3300</v>
      </c>
      <c r="E40" s="344" t="s">
        <v>3301</v>
      </c>
      <c r="F40" s="175" t="s">
        <v>3302</v>
      </c>
      <c r="G40" s="10" t="s">
        <v>1537</v>
      </c>
      <c r="H40" s="175" t="s">
        <v>71</v>
      </c>
      <c r="I40" s="342" t="s">
        <v>3303</v>
      </c>
      <c r="J40" s="353">
        <v>499</v>
      </c>
      <c r="K40" s="118">
        <f t="shared" si="6"/>
        <v>34.930000000000064</v>
      </c>
      <c r="L40" s="118">
        <f t="shared" si="7"/>
        <v>533.93000000000006</v>
      </c>
      <c r="M40" s="118">
        <v>533.92999999999995</v>
      </c>
      <c r="N40" s="36"/>
      <c r="O40" s="10" t="s">
        <v>91</v>
      </c>
      <c r="P40" s="40"/>
      <c r="Q40" s="7">
        <f t="shared" si="2"/>
        <v>349.3</v>
      </c>
      <c r="R40" s="7">
        <f t="shared" si="9"/>
        <v>174.65</v>
      </c>
      <c r="S40" s="7">
        <f t="shared" si="10"/>
        <v>69.860000000000014</v>
      </c>
      <c r="T40" s="7">
        <f t="shared" si="11"/>
        <v>104.79000000000002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5">
        <v>39</v>
      </c>
      <c r="B41" s="343">
        <v>243836</v>
      </c>
      <c r="C41" s="342" t="s">
        <v>73</v>
      </c>
      <c r="D41" s="344" t="s">
        <v>3304</v>
      </c>
      <c r="E41" s="344" t="s">
        <v>3305</v>
      </c>
      <c r="F41" s="345" t="s">
        <v>3306</v>
      </c>
      <c r="G41" s="10" t="s">
        <v>3079</v>
      </c>
      <c r="H41" s="175" t="s">
        <v>86</v>
      </c>
      <c r="I41" s="342" t="s">
        <v>77</v>
      </c>
      <c r="J41" s="353">
        <v>399</v>
      </c>
      <c r="K41" s="118">
        <f t="shared" si="6"/>
        <v>27.930000000000007</v>
      </c>
      <c r="L41" s="118">
        <f t="shared" si="7"/>
        <v>426.93</v>
      </c>
      <c r="M41" s="118">
        <v>426.93</v>
      </c>
      <c r="N41" s="36"/>
      <c r="O41" s="77" t="s">
        <v>23</v>
      </c>
      <c r="P41" s="40"/>
      <c r="Q41" s="7">
        <f t="shared" si="2"/>
        <v>279.3</v>
      </c>
      <c r="R41" s="7">
        <f t="shared" si="9"/>
        <v>139.65</v>
      </c>
      <c r="S41" s="7">
        <f t="shared" si="10"/>
        <v>55.860000000000014</v>
      </c>
      <c r="T41" s="7">
        <f t="shared" si="11"/>
        <v>83.79000000000002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5">
        <v>40</v>
      </c>
      <c r="B42" s="343">
        <v>243836</v>
      </c>
      <c r="C42" s="342" t="s">
        <v>2059</v>
      </c>
      <c r="D42" s="344" t="s">
        <v>3307</v>
      </c>
      <c r="E42" s="344" t="s">
        <v>3308</v>
      </c>
      <c r="F42" s="175" t="s">
        <v>3309</v>
      </c>
      <c r="G42" s="10" t="s">
        <v>3684</v>
      </c>
      <c r="H42" s="175" t="s">
        <v>71</v>
      </c>
      <c r="I42" s="342" t="s">
        <v>77</v>
      </c>
      <c r="J42" s="353">
        <v>399</v>
      </c>
      <c r="K42" s="118">
        <f t="shared" si="6"/>
        <v>27.930000000000007</v>
      </c>
      <c r="L42" s="118">
        <f t="shared" si="7"/>
        <v>426.93</v>
      </c>
      <c r="M42" s="118">
        <v>426.93</v>
      </c>
      <c r="N42" s="36"/>
      <c r="O42" s="10" t="s">
        <v>91</v>
      </c>
      <c r="P42" s="40"/>
      <c r="Q42" s="7">
        <f t="shared" si="2"/>
        <v>279.3</v>
      </c>
      <c r="R42" s="7">
        <f t="shared" si="9"/>
        <v>139.65</v>
      </c>
      <c r="S42" s="7">
        <f t="shared" si="10"/>
        <v>55.860000000000014</v>
      </c>
      <c r="T42" s="7">
        <f t="shared" si="11"/>
        <v>83.79000000000002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5">
        <v>41</v>
      </c>
      <c r="B43" s="343">
        <v>243836</v>
      </c>
      <c r="C43" s="342" t="s">
        <v>262</v>
      </c>
      <c r="D43" s="344" t="s">
        <v>3310</v>
      </c>
      <c r="E43" s="344" t="s">
        <v>3311</v>
      </c>
      <c r="F43" s="175" t="s">
        <v>3312</v>
      </c>
      <c r="G43" s="10" t="s">
        <v>499</v>
      </c>
      <c r="H43" s="175" t="s">
        <v>71</v>
      </c>
      <c r="I43" s="342" t="s">
        <v>72</v>
      </c>
      <c r="J43" s="353">
        <v>299</v>
      </c>
      <c r="K43" s="118">
        <f t="shared" si="6"/>
        <v>20.930000000000007</v>
      </c>
      <c r="L43" s="118">
        <f t="shared" si="7"/>
        <v>319.93</v>
      </c>
      <c r="M43" s="118">
        <v>319.93</v>
      </c>
      <c r="N43" s="36"/>
      <c r="O43" s="77" t="s">
        <v>23</v>
      </c>
      <c r="P43" s="40"/>
      <c r="Q43" s="7">
        <f t="shared" si="2"/>
        <v>209.3</v>
      </c>
      <c r="R43" s="7">
        <f t="shared" si="9"/>
        <v>104.65</v>
      </c>
      <c r="S43" s="7">
        <f t="shared" si="10"/>
        <v>41.860000000000014</v>
      </c>
      <c r="T43" s="7">
        <f t="shared" si="11"/>
        <v>62.79000000000002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5">
        <v>42</v>
      </c>
      <c r="B44" s="343">
        <v>243836</v>
      </c>
      <c r="C44" s="342" t="s">
        <v>100</v>
      </c>
      <c r="D44" s="344" t="s">
        <v>3313</v>
      </c>
      <c r="E44" s="344" t="s">
        <v>3314</v>
      </c>
      <c r="F44" s="175" t="s">
        <v>3315</v>
      </c>
      <c r="G44" s="10" t="s">
        <v>103</v>
      </c>
      <c r="H44" s="175" t="s">
        <v>71</v>
      </c>
      <c r="I44" s="342" t="s">
        <v>72</v>
      </c>
      <c r="J44" s="353">
        <v>299</v>
      </c>
      <c r="K44" s="118">
        <f t="shared" si="6"/>
        <v>20.930000000000007</v>
      </c>
      <c r="L44" s="118">
        <f t="shared" si="7"/>
        <v>319.93</v>
      </c>
      <c r="M44" s="118">
        <v>319.93</v>
      </c>
      <c r="N44" s="36"/>
      <c r="O44" s="10" t="s">
        <v>91</v>
      </c>
      <c r="P44" s="40"/>
      <c r="Q44" s="7">
        <f t="shared" si="2"/>
        <v>209.3</v>
      </c>
      <c r="R44" s="7">
        <f t="shared" si="9"/>
        <v>104.65</v>
      </c>
      <c r="S44" s="7">
        <f t="shared" si="10"/>
        <v>41.860000000000014</v>
      </c>
      <c r="T44" s="7">
        <f t="shared" si="11"/>
        <v>62.79000000000002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5">
        <v>43</v>
      </c>
      <c r="B45" s="343">
        <v>243836</v>
      </c>
      <c r="C45" s="342" t="s">
        <v>100</v>
      </c>
      <c r="D45" s="344" t="s">
        <v>3316</v>
      </c>
      <c r="E45" s="344" t="s">
        <v>3317</v>
      </c>
      <c r="F45" s="175" t="s">
        <v>3318</v>
      </c>
      <c r="G45" s="10" t="s">
        <v>103</v>
      </c>
      <c r="H45" s="175" t="s">
        <v>71</v>
      </c>
      <c r="I45" s="342" t="s">
        <v>72</v>
      </c>
      <c r="J45" s="353">
        <v>299</v>
      </c>
      <c r="K45" s="118">
        <f t="shared" si="6"/>
        <v>20.930000000000007</v>
      </c>
      <c r="L45" s="118">
        <f t="shared" si="7"/>
        <v>319.93</v>
      </c>
      <c r="M45" s="118">
        <v>320</v>
      </c>
      <c r="N45" s="36"/>
      <c r="O45" s="10" t="s">
        <v>91</v>
      </c>
      <c r="P45" s="40"/>
      <c r="Q45" s="7">
        <f t="shared" si="2"/>
        <v>209.3</v>
      </c>
      <c r="R45" s="7">
        <f t="shared" si="9"/>
        <v>104.65</v>
      </c>
      <c r="S45" s="7">
        <f t="shared" si="10"/>
        <v>41.860000000000014</v>
      </c>
      <c r="T45" s="7">
        <f t="shared" si="11"/>
        <v>62.79000000000002</v>
      </c>
      <c r="V45" s="19"/>
      <c r="W45" s="19"/>
      <c r="X45" s="19"/>
      <c r="Y45" s="19"/>
      <c r="Z45" s="19"/>
      <c r="AA45" s="95"/>
      <c r="AB45" s="95"/>
    </row>
    <row r="46" spans="1:28" s="5" customFormat="1" ht="22.95" customHeight="1">
      <c r="A46" s="35">
        <v>44</v>
      </c>
      <c r="B46" s="343">
        <v>243836</v>
      </c>
      <c r="C46" s="342" t="s">
        <v>100</v>
      </c>
      <c r="D46" s="344" t="s">
        <v>3319</v>
      </c>
      <c r="E46" s="344" t="s">
        <v>3320</v>
      </c>
      <c r="F46" s="175" t="s">
        <v>3321</v>
      </c>
      <c r="G46" s="10" t="s">
        <v>103</v>
      </c>
      <c r="H46" s="175" t="s">
        <v>71</v>
      </c>
      <c r="I46" s="342" t="s">
        <v>2171</v>
      </c>
      <c r="J46" s="353">
        <v>599</v>
      </c>
      <c r="K46" s="118">
        <f t="shared" si="6"/>
        <v>41.930000000000064</v>
      </c>
      <c r="L46" s="118">
        <f t="shared" si="7"/>
        <v>640.93000000000006</v>
      </c>
      <c r="M46" s="118">
        <v>640.92999999999995</v>
      </c>
      <c r="N46" s="36"/>
      <c r="O46" s="10" t="s">
        <v>2817</v>
      </c>
      <c r="P46" s="40"/>
      <c r="Q46" s="7">
        <f t="shared" si="2"/>
        <v>419.3</v>
      </c>
      <c r="R46" s="7">
        <f t="shared" si="9"/>
        <v>209.65</v>
      </c>
      <c r="S46" s="7">
        <f t="shared" si="10"/>
        <v>83.860000000000014</v>
      </c>
      <c r="T46" s="7">
        <f t="shared" si="11"/>
        <v>125.79000000000002</v>
      </c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35">
        <v>45</v>
      </c>
      <c r="B47" s="343">
        <v>243836</v>
      </c>
      <c r="C47" s="342" t="s">
        <v>100</v>
      </c>
      <c r="D47" s="344" t="s">
        <v>3322</v>
      </c>
      <c r="E47" s="344" t="s">
        <v>3323</v>
      </c>
      <c r="F47" s="175" t="s">
        <v>3324</v>
      </c>
      <c r="G47" s="10" t="s">
        <v>103</v>
      </c>
      <c r="H47" s="175" t="s">
        <v>71</v>
      </c>
      <c r="I47" s="342" t="s">
        <v>99</v>
      </c>
      <c r="J47" s="353">
        <v>399</v>
      </c>
      <c r="K47" s="118">
        <f t="shared" si="6"/>
        <v>27.930000000000007</v>
      </c>
      <c r="L47" s="118">
        <f t="shared" si="7"/>
        <v>426.93</v>
      </c>
      <c r="M47" s="118">
        <v>426.93</v>
      </c>
      <c r="N47" s="4"/>
      <c r="O47" s="77" t="s">
        <v>23</v>
      </c>
      <c r="P47" s="40"/>
      <c r="Q47" s="7">
        <f t="shared" si="2"/>
        <v>279.3</v>
      </c>
      <c r="R47" s="7">
        <f t="shared" ref="R47:R109" si="12">Q47-(Q47*50/100)</f>
        <v>139.65</v>
      </c>
      <c r="S47" s="7">
        <f t="shared" ref="S47:S109" si="13">Q47-(Q47*80/100)</f>
        <v>55.860000000000014</v>
      </c>
      <c r="T47" s="7">
        <f t="shared" ref="T47:T109" si="14">Q47-(Q47*70/100)</f>
        <v>83.79000000000002</v>
      </c>
      <c r="U47" s="19"/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5">
        <v>46</v>
      </c>
      <c r="B48" s="343">
        <v>243836</v>
      </c>
      <c r="C48" s="342" t="s">
        <v>100</v>
      </c>
      <c r="D48" s="344" t="s">
        <v>3325</v>
      </c>
      <c r="E48" s="344" t="s">
        <v>3326</v>
      </c>
      <c r="F48" s="175" t="s">
        <v>3327</v>
      </c>
      <c r="G48" s="10" t="s">
        <v>103</v>
      </c>
      <c r="H48" s="175" t="s">
        <v>71</v>
      </c>
      <c r="I48" s="342" t="s">
        <v>72</v>
      </c>
      <c r="J48" s="353">
        <v>299</v>
      </c>
      <c r="K48" s="118">
        <f t="shared" si="6"/>
        <v>20.930000000000007</v>
      </c>
      <c r="L48" s="118">
        <f t="shared" si="7"/>
        <v>319.93</v>
      </c>
      <c r="M48" s="118">
        <v>319.93</v>
      </c>
      <c r="N48" s="4"/>
      <c r="O48" s="10" t="s">
        <v>2817</v>
      </c>
      <c r="P48" s="40"/>
      <c r="Q48" s="7">
        <f t="shared" si="2"/>
        <v>209.3</v>
      </c>
      <c r="R48" s="7">
        <f t="shared" si="12"/>
        <v>104.65</v>
      </c>
      <c r="S48" s="7">
        <f t="shared" si="13"/>
        <v>41.860000000000014</v>
      </c>
      <c r="T48" s="7">
        <f t="shared" si="14"/>
        <v>62.79000000000002</v>
      </c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5">
        <v>47</v>
      </c>
      <c r="B49" s="343">
        <v>243836</v>
      </c>
      <c r="C49" s="342" t="s">
        <v>100</v>
      </c>
      <c r="D49" s="344" t="s">
        <v>3328</v>
      </c>
      <c r="E49" s="344" t="s">
        <v>3329</v>
      </c>
      <c r="F49" s="175" t="s">
        <v>3330</v>
      </c>
      <c r="G49" s="10" t="s">
        <v>103</v>
      </c>
      <c r="H49" s="175" t="s">
        <v>71</v>
      </c>
      <c r="I49" s="342" t="s">
        <v>99</v>
      </c>
      <c r="J49" s="353">
        <v>399</v>
      </c>
      <c r="K49" s="118">
        <f t="shared" si="6"/>
        <v>27.930000000000007</v>
      </c>
      <c r="L49" s="118">
        <f t="shared" si="7"/>
        <v>426.93</v>
      </c>
      <c r="M49" s="118">
        <v>426.93</v>
      </c>
      <c r="N49" s="4"/>
      <c r="O49" s="10" t="s">
        <v>91</v>
      </c>
      <c r="P49" s="40"/>
      <c r="Q49" s="7">
        <f t="shared" si="2"/>
        <v>279.3</v>
      </c>
      <c r="R49" s="7">
        <f t="shared" si="12"/>
        <v>139.65</v>
      </c>
      <c r="S49" s="7">
        <f t="shared" si="13"/>
        <v>55.860000000000014</v>
      </c>
      <c r="T49" s="7">
        <f t="shared" si="14"/>
        <v>83.79000000000002</v>
      </c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5">
        <v>48</v>
      </c>
      <c r="B50" s="343">
        <v>243837</v>
      </c>
      <c r="C50" s="342" t="s">
        <v>262</v>
      </c>
      <c r="D50" s="344" t="s">
        <v>3331</v>
      </c>
      <c r="E50" s="344" t="s">
        <v>3332</v>
      </c>
      <c r="F50" s="175" t="s">
        <v>3333</v>
      </c>
      <c r="G50" s="10" t="s">
        <v>499</v>
      </c>
      <c r="H50" s="175" t="s">
        <v>71</v>
      </c>
      <c r="I50" s="342" t="s">
        <v>72</v>
      </c>
      <c r="J50" s="353">
        <v>299</v>
      </c>
      <c r="K50" s="118">
        <f t="shared" si="6"/>
        <v>20.930000000000007</v>
      </c>
      <c r="L50" s="118">
        <f t="shared" si="7"/>
        <v>319.93</v>
      </c>
      <c r="M50" s="118">
        <v>319.93</v>
      </c>
      <c r="N50" s="4"/>
      <c r="O50" s="77" t="s">
        <v>23</v>
      </c>
      <c r="P50" s="40"/>
      <c r="Q50" s="7">
        <f t="shared" si="2"/>
        <v>209.3</v>
      </c>
      <c r="R50" s="7">
        <f t="shared" si="12"/>
        <v>104.65</v>
      </c>
      <c r="S50" s="7">
        <f t="shared" si="13"/>
        <v>41.860000000000014</v>
      </c>
      <c r="T50" s="7">
        <f t="shared" si="14"/>
        <v>62.79000000000002</v>
      </c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5">
        <v>49</v>
      </c>
      <c r="B51" s="343">
        <v>243837</v>
      </c>
      <c r="C51" s="342" t="s">
        <v>100</v>
      </c>
      <c r="D51" s="344" t="s">
        <v>3334</v>
      </c>
      <c r="E51" s="344" t="s">
        <v>3335</v>
      </c>
      <c r="F51" s="175" t="s">
        <v>3336</v>
      </c>
      <c r="G51" s="10" t="s">
        <v>103</v>
      </c>
      <c r="H51" s="175" t="s">
        <v>71</v>
      </c>
      <c r="I51" s="342" t="s">
        <v>72</v>
      </c>
      <c r="J51" s="353">
        <v>299</v>
      </c>
      <c r="K51" s="118">
        <f t="shared" si="6"/>
        <v>20.930000000000007</v>
      </c>
      <c r="L51" s="118">
        <f t="shared" si="7"/>
        <v>319.93</v>
      </c>
      <c r="M51" s="118">
        <v>319.93</v>
      </c>
      <c r="N51" s="4"/>
      <c r="O51" s="10" t="s">
        <v>91</v>
      </c>
      <c r="P51" s="40"/>
      <c r="Q51" s="7">
        <f t="shared" si="2"/>
        <v>209.3</v>
      </c>
      <c r="R51" s="7">
        <f t="shared" si="12"/>
        <v>104.65</v>
      </c>
      <c r="S51" s="7">
        <f t="shared" si="13"/>
        <v>41.860000000000014</v>
      </c>
      <c r="T51" s="7">
        <f t="shared" si="14"/>
        <v>62.79000000000002</v>
      </c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5">
        <v>50</v>
      </c>
      <c r="B52" s="343">
        <v>243837</v>
      </c>
      <c r="C52" s="342" t="s">
        <v>100</v>
      </c>
      <c r="D52" s="344" t="s">
        <v>3337</v>
      </c>
      <c r="E52" s="344" t="s">
        <v>3338</v>
      </c>
      <c r="F52" s="175" t="s">
        <v>3339</v>
      </c>
      <c r="G52" s="10" t="s">
        <v>103</v>
      </c>
      <c r="H52" s="175" t="s">
        <v>71</v>
      </c>
      <c r="I52" s="342" t="s">
        <v>99</v>
      </c>
      <c r="J52" s="353">
        <v>399</v>
      </c>
      <c r="K52" s="118">
        <f t="shared" si="6"/>
        <v>27.930000000000007</v>
      </c>
      <c r="L52" s="118">
        <f t="shared" si="7"/>
        <v>426.93</v>
      </c>
      <c r="M52" s="118">
        <v>426.93</v>
      </c>
      <c r="N52" s="4"/>
      <c r="O52" s="10" t="s">
        <v>91</v>
      </c>
      <c r="P52" s="40"/>
      <c r="Q52" s="7">
        <f t="shared" si="2"/>
        <v>279.3</v>
      </c>
      <c r="R52" s="7">
        <f t="shared" si="12"/>
        <v>139.65</v>
      </c>
      <c r="S52" s="7">
        <f t="shared" si="13"/>
        <v>55.860000000000014</v>
      </c>
      <c r="T52" s="7">
        <f t="shared" si="14"/>
        <v>83.79000000000002</v>
      </c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5">
        <v>51</v>
      </c>
      <c r="B53" s="343">
        <v>243837</v>
      </c>
      <c r="C53" s="342" t="s">
        <v>100</v>
      </c>
      <c r="D53" s="344" t="s">
        <v>3340</v>
      </c>
      <c r="E53" s="344" t="s">
        <v>722</v>
      </c>
      <c r="F53" s="175" t="s">
        <v>3341</v>
      </c>
      <c r="G53" s="10" t="s">
        <v>103</v>
      </c>
      <c r="H53" s="175" t="s">
        <v>71</v>
      </c>
      <c r="I53" s="342" t="s">
        <v>72</v>
      </c>
      <c r="J53" s="353">
        <v>299</v>
      </c>
      <c r="K53" s="118">
        <f t="shared" si="6"/>
        <v>20.930000000000007</v>
      </c>
      <c r="L53" s="118">
        <f t="shared" si="7"/>
        <v>319.93</v>
      </c>
      <c r="M53" s="118">
        <v>319.93</v>
      </c>
      <c r="N53" s="4"/>
      <c r="O53" s="77" t="s">
        <v>23</v>
      </c>
      <c r="P53" s="40"/>
      <c r="Q53" s="7">
        <f t="shared" si="2"/>
        <v>209.3</v>
      </c>
      <c r="R53" s="7">
        <f t="shared" si="12"/>
        <v>104.65</v>
      </c>
      <c r="S53" s="7">
        <f t="shared" si="13"/>
        <v>41.860000000000014</v>
      </c>
      <c r="T53" s="7">
        <f t="shared" si="14"/>
        <v>62.79000000000002</v>
      </c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5">
        <v>52</v>
      </c>
      <c r="B54" s="343">
        <v>243837</v>
      </c>
      <c r="C54" s="342" t="s">
        <v>100</v>
      </c>
      <c r="D54" s="344" t="s">
        <v>3342</v>
      </c>
      <c r="E54" s="344" t="s">
        <v>3343</v>
      </c>
      <c r="F54" s="175" t="s">
        <v>3344</v>
      </c>
      <c r="G54" s="10" t="s">
        <v>103</v>
      </c>
      <c r="H54" s="175" t="s">
        <v>71</v>
      </c>
      <c r="I54" s="342" t="s">
        <v>72</v>
      </c>
      <c r="J54" s="353">
        <v>299</v>
      </c>
      <c r="K54" s="118">
        <f t="shared" si="6"/>
        <v>20.930000000000007</v>
      </c>
      <c r="L54" s="118">
        <f t="shared" si="7"/>
        <v>319.93</v>
      </c>
      <c r="M54" s="118">
        <v>320</v>
      </c>
      <c r="N54" s="4"/>
      <c r="O54" s="10" t="s">
        <v>91</v>
      </c>
      <c r="P54" s="40"/>
      <c r="Q54" s="7">
        <f t="shared" si="2"/>
        <v>209.3</v>
      </c>
      <c r="R54" s="7">
        <f t="shared" si="12"/>
        <v>104.65</v>
      </c>
      <c r="S54" s="7">
        <f t="shared" si="13"/>
        <v>41.860000000000014</v>
      </c>
      <c r="T54" s="7">
        <f t="shared" si="14"/>
        <v>62.79000000000002</v>
      </c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5">
        <v>53</v>
      </c>
      <c r="B55" s="343">
        <v>243837</v>
      </c>
      <c r="C55" s="342" t="s">
        <v>100</v>
      </c>
      <c r="D55" s="344" t="s">
        <v>3345</v>
      </c>
      <c r="E55" s="344" t="s">
        <v>3346</v>
      </c>
      <c r="F55" s="175" t="s">
        <v>3347</v>
      </c>
      <c r="G55" s="10" t="s">
        <v>103</v>
      </c>
      <c r="H55" s="175" t="s">
        <v>71</v>
      </c>
      <c r="I55" s="342" t="s">
        <v>72</v>
      </c>
      <c r="J55" s="353">
        <v>299</v>
      </c>
      <c r="K55" s="118">
        <f t="shared" si="6"/>
        <v>20.930000000000007</v>
      </c>
      <c r="L55" s="118">
        <f t="shared" si="7"/>
        <v>319.93</v>
      </c>
      <c r="M55" s="118">
        <v>320</v>
      </c>
      <c r="N55" s="4"/>
      <c r="O55" s="10" t="s">
        <v>91</v>
      </c>
      <c r="P55" s="40"/>
      <c r="Q55" s="7">
        <f t="shared" si="2"/>
        <v>209.3</v>
      </c>
      <c r="R55" s="7">
        <f t="shared" si="12"/>
        <v>104.65</v>
      </c>
      <c r="S55" s="7">
        <f t="shared" si="13"/>
        <v>41.860000000000014</v>
      </c>
      <c r="T55" s="7">
        <f t="shared" si="14"/>
        <v>62.79000000000002</v>
      </c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5">
        <v>54</v>
      </c>
      <c r="B56" s="343">
        <v>243838</v>
      </c>
      <c r="C56" s="342" t="s">
        <v>100</v>
      </c>
      <c r="D56" s="344" t="s">
        <v>3348</v>
      </c>
      <c r="E56" s="342" t="s">
        <v>3349</v>
      </c>
      <c r="F56" s="175" t="s">
        <v>3350</v>
      </c>
      <c r="G56" s="10" t="s">
        <v>103</v>
      </c>
      <c r="H56" s="175" t="s">
        <v>71</v>
      </c>
      <c r="I56" s="342" t="s">
        <v>2303</v>
      </c>
      <c r="J56" s="353">
        <v>499</v>
      </c>
      <c r="K56" s="118">
        <f t="shared" si="6"/>
        <v>34.930000000000064</v>
      </c>
      <c r="L56" s="118">
        <f t="shared" si="7"/>
        <v>533.93000000000006</v>
      </c>
      <c r="M56" s="118">
        <v>533.92999999999995</v>
      </c>
      <c r="N56" s="4"/>
      <c r="O56" s="10" t="s">
        <v>91</v>
      </c>
      <c r="P56" s="40"/>
      <c r="Q56" s="7">
        <f t="shared" si="2"/>
        <v>349.3</v>
      </c>
      <c r="R56" s="7">
        <f t="shared" si="12"/>
        <v>174.65</v>
      </c>
      <c r="S56" s="7">
        <f t="shared" si="13"/>
        <v>69.860000000000014</v>
      </c>
      <c r="T56" s="7">
        <f t="shared" si="14"/>
        <v>104.79000000000002</v>
      </c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5">
        <v>55</v>
      </c>
      <c r="B57" s="343">
        <v>243838</v>
      </c>
      <c r="C57" s="342" t="s">
        <v>100</v>
      </c>
      <c r="D57" s="344" t="s">
        <v>3351</v>
      </c>
      <c r="E57" s="342" t="s">
        <v>3352</v>
      </c>
      <c r="F57" s="175" t="s">
        <v>3353</v>
      </c>
      <c r="G57" s="10" t="s">
        <v>103</v>
      </c>
      <c r="H57" s="175" t="s">
        <v>71</v>
      </c>
      <c r="I57" s="342" t="s">
        <v>72</v>
      </c>
      <c r="J57" s="353">
        <v>299</v>
      </c>
      <c r="K57" s="118">
        <f t="shared" si="6"/>
        <v>20.930000000000007</v>
      </c>
      <c r="L57" s="118">
        <f t="shared" si="7"/>
        <v>319.93</v>
      </c>
      <c r="M57" s="118">
        <v>319.93</v>
      </c>
      <c r="N57" s="4"/>
      <c r="O57" s="10" t="s">
        <v>91</v>
      </c>
      <c r="P57" s="40"/>
      <c r="Q57" s="7">
        <f t="shared" si="2"/>
        <v>209.3</v>
      </c>
      <c r="R57" s="7">
        <f t="shared" si="12"/>
        <v>104.65</v>
      </c>
      <c r="S57" s="7">
        <f t="shared" si="13"/>
        <v>41.860000000000014</v>
      </c>
      <c r="T57" s="7">
        <f t="shared" si="14"/>
        <v>62.79000000000002</v>
      </c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5">
        <v>56</v>
      </c>
      <c r="B58" s="343">
        <v>243838</v>
      </c>
      <c r="C58" s="342" t="s">
        <v>265</v>
      </c>
      <c r="D58" s="344" t="s">
        <v>3354</v>
      </c>
      <c r="E58" s="342" t="s">
        <v>3355</v>
      </c>
      <c r="F58" s="175" t="s">
        <v>3356</v>
      </c>
      <c r="G58" s="10" t="s">
        <v>515</v>
      </c>
      <c r="H58" s="175" t="s">
        <v>71</v>
      </c>
      <c r="I58" s="342" t="s">
        <v>72</v>
      </c>
      <c r="J58" s="353">
        <v>299</v>
      </c>
      <c r="K58" s="118">
        <f t="shared" si="6"/>
        <v>20.930000000000007</v>
      </c>
      <c r="L58" s="118">
        <f t="shared" si="7"/>
        <v>319.93</v>
      </c>
      <c r="M58" s="118">
        <v>554.54999999999995</v>
      </c>
      <c r="N58" s="4"/>
      <c r="O58" s="10" t="s">
        <v>91</v>
      </c>
      <c r="P58" s="40"/>
      <c r="Q58" s="7">
        <f t="shared" si="2"/>
        <v>209.3</v>
      </c>
      <c r="R58" s="7">
        <f t="shared" si="12"/>
        <v>104.65</v>
      </c>
      <c r="S58" s="7">
        <f t="shared" si="13"/>
        <v>41.860000000000014</v>
      </c>
      <c r="T58" s="7">
        <f t="shared" si="14"/>
        <v>62.79000000000002</v>
      </c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5">
        <v>57</v>
      </c>
      <c r="B59" s="343">
        <v>243838</v>
      </c>
      <c r="C59" s="342" t="s">
        <v>100</v>
      </c>
      <c r="D59" s="344" t="s">
        <v>3357</v>
      </c>
      <c r="E59" s="342" t="s">
        <v>3358</v>
      </c>
      <c r="F59" s="175" t="s">
        <v>3359</v>
      </c>
      <c r="G59" s="10" t="s">
        <v>103</v>
      </c>
      <c r="H59" s="175" t="s">
        <v>71</v>
      </c>
      <c r="I59" s="342" t="s">
        <v>72</v>
      </c>
      <c r="J59" s="353">
        <v>299</v>
      </c>
      <c r="K59" s="118">
        <f t="shared" si="6"/>
        <v>20.930000000000007</v>
      </c>
      <c r="L59" s="118">
        <f t="shared" si="7"/>
        <v>319.93</v>
      </c>
      <c r="M59" s="118">
        <v>319.93</v>
      </c>
      <c r="N59" s="4"/>
      <c r="O59" s="10" t="s">
        <v>91</v>
      </c>
      <c r="P59" s="40"/>
      <c r="Q59" s="7">
        <f t="shared" si="2"/>
        <v>209.3</v>
      </c>
      <c r="R59" s="7">
        <f t="shared" si="12"/>
        <v>104.65</v>
      </c>
      <c r="S59" s="7">
        <f t="shared" si="13"/>
        <v>41.860000000000014</v>
      </c>
      <c r="T59" s="7">
        <f t="shared" si="14"/>
        <v>62.79000000000002</v>
      </c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5">
        <v>58</v>
      </c>
      <c r="B60" s="343">
        <v>243838</v>
      </c>
      <c r="C60" s="342" t="s">
        <v>100</v>
      </c>
      <c r="D60" s="286" t="s">
        <v>3360</v>
      </c>
      <c r="E60" s="286" t="s">
        <v>3361</v>
      </c>
      <c r="F60" s="175" t="s">
        <v>3362</v>
      </c>
      <c r="G60" s="10" t="s">
        <v>103</v>
      </c>
      <c r="H60" s="175" t="s">
        <v>71</v>
      </c>
      <c r="I60" s="286" t="s">
        <v>72</v>
      </c>
      <c r="J60" s="353">
        <v>299</v>
      </c>
      <c r="K60" s="118">
        <f t="shared" ref="K60:K121" si="15">L60-J60</f>
        <v>20.930000000000007</v>
      </c>
      <c r="L60" s="118">
        <f t="shared" ref="L60:L121" si="16">J60*1.07</f>
        <v>319.93</v>
      </c>
      <c r="M60" s="118">
        <v>320</v>
      </c>
      <c r="N60" s="4"/>
      <c r="O60" s="10" t="s">
        <v>91</v>
      </c>
      <c r="P60" s="40"/>
      <c r="Q60" s="7">
        <f t="shared" si="2"/>
        <v>209.3</v>
      </c>
      <c r="R60" s="7">
        <f t="shared" si="12"/>
        <v>104.65</v>
      </c>
      <c r="S60" s="7">
        <f t="shared" si="13"/>
        <v>41.860000000000014</v>
      </c>
      <c r="T60" s="7">
        <f t="shared" si="14"/>
        <v>62.79000000000002</v>
      </c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5">
        <v>59</v>
      </c>
      <c r="B61" s="343">
        <v>243839</v>
      </c>
      <c r="C61" s="342" t="s">
        <v>100</v>
      </c>
      <c r="D61" s="344" t="s">
        <v>3363</v>
      </c>
      <c r="E61" s="342" t="s">
        <v>3364</v>
      </c>
      <c r="F61" s="175" t="s">
        <v>3365</v>
      </c>
      <c r="G61" s="10" t="s">
        <v>103</v>
      </c>
      <c r="H61" s="175" t="s">
        <v>71</v>
      </c>
      <c r="I61" s="342" t="s">
        <v>72</v>
      </c>
      <c r="J61" s="353">
        <v>299</v>
      </c>
      <c r="K61" s="118">
        <f t="shared" si="15"/>
        <v>20.930000000000007</v>
      </c>
      <c r="L61" s="118">
        <f t="shared" si="16"/>
        <v>319.93</v>
      </c>
      <c r="M61" s="118">
        <v>319.93</v>
      </c>
      <c r="N61" s="4"/>
      <c r="O61" s="10" t="s">
        <v>91</v>
      </c>
      <c r="P61" s="40"/>
      <c r="Q61" s="7">
        <f t="shared" si="2"/>
        <v>209.3</v>
      </c>
      <c r="R61" s="7">
        <f t="shared" si="12"/>
        <v>104.65</v>
      </c>
      <c r="S61" s="7">
        <f t="shared" si="13"/>
        <v>41.860000000000014</v>
      </c>
      <c r="T61" s="7">
        <f t="shared" si="14"/>
        <v>62.79000000000002</v>
      </c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5">
        <v>60</v>
      </c>
      <c r="B62" s="343">
        <v>243839</v>
      </c>
      <c r="C62" s="342" t="s">
        <v>100</v>
      </c>
      <c r="D62" s="344" t="s">
        <v>3366</v>
      </c>
      <c r="E62" s="342" t="s">
        <v>3367</v>
      </c>
      <c r="F62" s="175" t="s">
        <v>3368</v>
      </c>
      <c r="G62" s="10" t="s">
        <v>103</v>
      </c>
      <c r="H62" s="175" t="s">
        <v>71</v>
      </c>
      <c r="I62" s="342" t="s">
        <v>99</v>
      </c>
      <c r="J62" s="353">
        <v>399</v>
      </c>
      <c r="K62" s="118">
        <f t="shared" si="15"/>
        <v>27.930000000000007</v>
      </c>
      <c r="L62" s="118">
        <f t="shared" si="16"/>
        <v>426.93</v>
      </c>
      <c r="M62" s="118">
        <v>427</v>
      </c>
      <c r="N62" s="4"/>
      <c r="O62" s="10" t="s">
        <v>2817</v>
      </c>
      <c r="P62" s="40"/>
      <c r="Q62" s="7">
        <f t="shared" si="2"/>
        <v>279.3</v>
      </c>
      <c r="R62" s="7">
        <f t="shared" si="12"/>
        <v>139.65</v>
      </c>
      <c r="S62" s="7">
        <f t="shared" si="13"/>
        <v>55.860000000000014</v>
      </c>
      <c r="T62" s="7">
        <f t="shared" si="14"/>
        <v>83.79000000000002</v>
      </c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5">
        <v>61</v>
      </c>
      <c r="B63" s="343">
        <v>243839</v>
      </c>
      <c r="C63" s="342" t="s">
        <v>100</v>
      </c>
      <c r="D63" s="344" t="s">
        <v>3369</v>
      </c>
      <c r="E63" s="342" t="s">
        <v>3370</v>
      </c>
      <c r="F63" s="175" t="s">
        <v>3371</v>
      </c>
      <c r="G63" s="10" t="s">
        <v>103</v>
      </c>
      <c r="H63" s="175" t="s">
        <v>71</v>
      </c>
      <c r="I63" s="342" t="s">
        <v>72</v>
      </c>
      <c r="J63" s="353">
        <v>299</v>
      </c>
      <c r="K63" s="118">
        <f t="shared" si="15"/>
        <v>20.930000000000007</v>
      </c>
      <c r="L63" s="118">
        <f t="shared" si="16"/>
        <v>319.93</v>
      </c>
      <c r="M63" s="118">
        <v>319.93</v>
      </c>
      <c r="N63" s="4"/>
      <c r="O63" s="10" t="s">
        <v>2817</v>
      </c>
      <c r="P63" s="40"/>
      <c r="Q63" s="7">
        <f t="shared" si="2"/>
        <v>209.3</v>
      </c>
      <c r="R63" s="7">
        <f t="shared" si="12"/>
        <v>104.65</v>
      </c>
      <c r="S63" s="7">
        <f t="shared" si="13"/>
        <v>41.860000000000014</v>
      </c>
      <c r="T63" s="7">
        <f t="shared" si="14"/>
        <v>62.79000000000002</v>
      </c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5">
        <v>62</v>
      </c>
      <c r="B64" s="343">
        <v>243839</v>
      </c>
      <c r="C64" s="342" t="s">
        <v>100</v>
      </c>
      <c r="D64" s="344" t="s">
        <v>3372</v>
      </c>
      <c r="E64" s="342" t="s">
        <v>3373</v>
      </c>
      <c r="F64" s="175" t="s">
        <v>3374</v>
      </c>
      <c r="G64" s="10" t="s">
        <v>103</v>
      </c>
      <c r="H64" s="175" t="s">
        <v>71</v>
      </c>
      <c r="I64" s="342" t="s">
        <v>72</v>
      </c>
      <c r="J64" s="353">
        <v>299</v>
      </c>
      <c r="K64" s="118">
        <f t="shared" si="15"/>
        <v>20.930000000000007</v>
      </c>
      <c r="L64" s="118">
        <f t="shared" si="16"/>
        <v>319.93</v>
      </c>
      <c r="M64" s="118">
        <v>319.93</v>
      </c>
      <c r="N64" s="4"/>
      <c r="O64" s="10" t="s">
        <v>2817</v>
      </c>
      <c r="P64" s="40"/>
      <c r="Q64" s="7">
        <f t="shared" si="2"/>
        <v>209.3</v>
      </c>
      <c r="R64" s="7">
        <f t="shared" si="12"/>
        <v>104.65</v>
      </c>
      <c r="S64" s="7">
        <f t="shared" si="13"/>
        <v>41.860000000000014</v>
      </c>
      <c r="T64" s="7">
        <f t="shared" si="14"/>
        <v>62.79000000000002</v>
      </c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5">
        <v>63</v>
      </c>
      <c r="B65" s="343">
        <v>243840</v>
      </c>
      <c r="C65" s="342" t="s">
        <v>100</v>
      </c>
      <c r="D65" s="342" t="s">
        <v>3375</v>
      </c>
      <c r="E65" s="342" t="s">
        <v>3376</v>
      </c>
      <c r="F65" s="175" t="s">
        <v>3377</v>
      </c>
      <c r="G65" s="10" t="s">
        <v>103</v>
      </c>
      <c r="H65" s="175" t="s">
        <v>71</v>
      </c>
      <c r="I65" s="342" t="s">
        <v>72</v>
      </c>
      <c r="J65" s="353">
        <v>299</v>
      </c>
      <c r="K65" s="118">
        <f t="shared" si="15"/>
        <v>20.930000000000007</v>
      </c>
      <c r="L65" s="118">
        <f t="shared" si="16"/>
        <v>319.93</v>
      </c>
      <c r="M65" s="118">
        <v>320</v>
      </c>
      <c r="N65" s="4"/>
      <c r="O65" s="10" t="s">
        <v>2817</v>
      </c>
      <c r="P65" s="40"/>
      <c r="Q65" s="7">
        <f t="shared" si="2"/>
        <v>209.3</v>
      </c>
      <c r="R65" s="7">
        <f t="shared" si="12"/>
        <v>104.65</v>
      </c>
      <c r="S65" s="7">
        <f t="shared" si="13"/>
        <v>41.860000000000014</v>
      </c>
      <c r="T65" s="7">
        <f t="shared" si="14"/>
        <v>62.79000000000002</v>
      </c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5">
        <v>64</v>
      </c>
      <c r="B66" s="343">
        <v>243840</v>
      </c>
      <c r="C66" s="342" t="s">
        <v>100</v>
      </c>
      <c r="D66" s="342" t="s">
        <v>3378</v>
      </c>
      <c r="E66" s="342" t="s">
        <v>3379</v>
      </c>
      <c r="F66" s="175" t="s">
        <v>3380</v>
      </c>
      <c r="G66" s="10" t="s">
        <v>103</v>
      </c>
      <c r="H66" s="175" t="s">
        <v>71</v>
      </c>
      <c r="I66" s="342" t="s">
        <v>99</v>
      </c>
      <c r="J66" s="353">
        <v>399</v>
      </c>
      <c r="K66" s="118">
        <f t="shared" si="15"/>
        <v>27.930000000000007</v>
      </c>
      <c r="L66" s="118">
        <f t="shared" si="16"/>
        <v>426.93</v>
      </c>
      <c r="M66" s="118">
        <v>426.93</v>
      </c>
      <c r="N66" s="4"/>
      <c r="O66" s="10" t="s">
        <v>2817</v>
      </c>
      <c r="P66" s="40"/>
      <c r="Q66" s="7">
        <f t="shared" si="2"/>
        <v>279.3</v>
      </c>
      <c r="R66" s="7">
        <f t="shared" si="12"/>
        <v>139.65</v>
      </c>
      <c r="S66" s="7">
        <f t="shared" si="13"/>
        <v>55.860000000000014</v>
      </c>
      <c r="T66" s="7">
        <f t="shared" si="14"/>
        <v>83.79000000000002</v>
      </c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5">
        <v>65</v>
      </c>
      <c r="B67" s="343">
        <v>243840</v>
      </c>
      <c r="C67" s="342" t="s">
        <v>100</v>
      </c>
      <c r="D67" s="342" t="s">
        <v>3381</v>
      </c>
      <c r="E67" s="342" t="s">
        <v>3382</v>
      </c>
      <c r="F67" s="175" t="s">
        <v>3383</v>
      </c>
      <c r="G67" s="10" t="s">
        <v>103</v>
      </c>
      <c r="H67" s="175" t="s">
        <v>71</v>
      </c>
      <c r="I67" s="342" t="s">
        <v>72</v>
      </c>
      <c r="J67" s="353">
        <v>299</v>
      </c>
      <c r="K67" s="118">
        <f t="shared" si="15"/>
        <v>20.930000000000007</v>
      </c>
      <c r="L67" s="118">
        <f t="shared" si="16"/>
        <v>319.93</v>
      </c>
      <c r="M67" s="118">
        <v>319.93</v>
      </c>
      <c r="N67" s="4"/>
      <c r="O67" s="10" t="s">
        <v>2817</v>
      </c>
      <c r="P67" s="40"/>
      <c r="Q67" s="7">
        <f t="shared" si="2"/>
        <v>209.3</v>
      </c>
      <c r="R67" s="7">
        <f t="shared" si="12"/>
        <v>104.65</v>
      </c>
      <c r="S67" s="7">
        <f t="shared" si="13"/>
        <v>41.860000000000014</v>
      </c>
      <c r="T67" s="7">
        <f t="shared" si="14"/>
        <v>62.79000000000002</v>
      </c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5">
        <v>66</v>
      </c>
      <c r="B68" s="343">
        <v>243840</v>
      </c>
      <c r="C68" s="342" t="s">
        <v>263</v>
      </c>
      <c r="D68" s="342" t="s">
        <v>3384</v>
      </c>
      <c r="E68" s="342" t="s">
        <v>3385</v>
      </c>
      <c r="F68" s="175" t="s">
        <v>3386</v>
      </c>
      <c r="G68" s="10" t="s">
        <v>1195</v>
      </c>
      <c r="H68" s="175" t="s">
        <v>71</v>
      </c>
      <c r="I68" s="342" t="s">
        <v>72</v>
      </c>
      <c r="J68" s="353">
        <v>499</v>
      </c>
      <c r="K68" s="118">
        <f t="shared" si="15"/>
        <v>34.930000000000064</v>
      </c>
      <c r="L68" s="118">
        <f t="shared" si="16"/>
        <v>533.93000000000006</v>
      </c>
      <c r="M68" s="118">
        <v>534</v>
      </c>
      <c r="N68" s="4"/>
      <c r="O68" s="10" t="s">
        <v>489</v>
      </c>
      <c r="P68" s="40"/>
      <c r="Q68" s="7">
        <f t="shared" ref="Q68:Q131" si="17">J68*70/100</f>
        <v>349.3</v>
      </c>
      <c r="R68" s="7">
        <f t="shared" si="12"/>
        <v>174.65</v>
      </c>
      <c r="S68" s="7">
        <f t="shared" si="13"/>
        <v>69.860000000000014</v>
      </c>
      <c r="T68" s="7">
        <f t="shared" si="14"/>
        <v>104.79000000000002</v>
      </c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5">
        <v>67</v>
      </c>
      <c r="B69" s="343">
        <v>243840</v>
      </c>
      <c r="C69" s="342" t="s">
        <v>73</v>
      </c>
      <c r="D69" s="342" t="s">
        <v>3387</v>
      </c>
      <c r="E69" s="342" t="s">
        <v>712</v>
      </c>
      <c r="F69" s="175" t="s">
        <v>3388</v>
      </c>
      <c r="G69" s="10" t="s">
        <v>859</v>
      </c>
      <c r="H69" s="175" t="s">
        <v>86</v>
      </c>
      <c r="I69" s="342" t="s">
        <v>87</v>
      </c>
      <c r="J69" s="353">
        <v>399</v>
      </c>
      <c r="K69" s="118">
        <f t="shared" si="15"/>
        <v>27.930000000000007</v>
      </c>
      <c r="L69" s="118">
        <f t="shared" si="16"/>
        <v>426.93</v>
      </c>
      <c r="M69" s="118">
        <v>711.55</v>
      </c>
      <c r="N69" s="4"/>
      <c r="O69" s="77" t="s">
        <v>23</v>
      </c>
      <c r="P69" s="40"/>
      <c r="Q69" s="7">
        <f t="shared" si="17"/>
        <v>279.3</v>
      </c>
      <c r="R69" s="7">
        <f t="shared" si="12"/>
        <v>139.65</v>
      </c>
      <c r="S69" s="7">
        <f t="shared" si="13"/>
        <v>55.860000000000014</v>
      </c>
      <c r="T69" s="7">
        <f t="shared" si="14"/>
        <v>83.79000000000002</v>
      </c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5">
        <v>68</v>
      </c>
      <c r="B70" s="343">
        <v>243840</v>
      </c>
      <c r="C70" s="342" t="s">
        <v>73</v>
      </c>
      <c r="D70" s="342" t="s">
        <v>3389</v>
      </c>
      <c r="E70" s="342" t="s">
        <v>3390</v>
      </c>
      <c r="F70" s="175" t="s">
        <v>3391</v>
      </c>
      <c r="G70" s="10" t="s">
        <v>1021</v>
      </c>
      <c r="H70" s="175" t="s">
        <v>86</v>
      </c>
      <c r="I70" s="342" t="s">
        <v>87</v>
      </c>
      <c r="J70" s="353">
        <v>399</v>
      </c>
      <c r="K70" s="118">
        <f t="shared" si="15"/>
        <v>27.930000000000007</v>
      </c>
      <c r="L70" s="118">
        <f t="shared" si="16"/>
        <v>426.93</v>
      </c>
      <c r="M70" s="118">
        <v>712</v>
      </c>
      <c r="N70" s="4"/>
      <c r="O70" s="77" t="s">
        <v>23</v>
      </c>
      <c r="P70" s="40"/>
      <c r="Q70" s="7">
        <f t="shared" si="17"/>
        <v>279.3</v>
      </c>
      <c r="R70" s="7">
        <f t="shared" si="12"/>
        <v>139.65</v>
      </c>
      <c r="S70" s="7">
        <f t="shared" si="13"/>
        <v>55.860000000000014</v>
      </c>
      <c r="T70" s="7">
        <f t="shared" si="14"/>
        <v>83.79000000000002</v>
      </c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5">
        <v>69</v>
      </c>
      <c r="B71" s="343">
        <v>243842</v>
      </c>
      <c r="C71" s="342" t="s">
        <v>73</v>
      </c>
      <c r="D71" s="342" t="s">
        <v>3392</v>
      </c>
      <c r="E71" s="342" t="s">
        <v>3393</v>
      </c>
      <c r="F71" s="175" t="s">
        <v>3394</v>
      </c>
      <c r="G71" s="10" t="s">
        <v>3188</v>
      </c>
      <c r="H71" s="175" t="s">
        <v>86</v>
      </c>
      <c r="I71" s="342" t="s">
        <v>87</v>
      </c>
      <c r="J71" s="353">
        <v>399</v>
      </c>
      <c r="K71" s="118">
        <f t="shared" si="15"/>
        <v>27.930000000000007</v>
      </c>
      <c r="L71" s="118">
        <f t="shared" si="16"/>
        <v>426.93</v>
      </c>
      <c r="M71" s="118">
        <v>684.96</v>
      </c>
      <c r="N71" s="4"/>
      <c r="O71" s="77" t="s">
        <v>23</v>
      </c>
      <c r="P71" s="40"/>
      <c r="Q71" s="7">
        <f t="shared" si="17"/>
        <v>279.3</v>
      </c>
      <c r="R71" s="7">
        <f t="shared" si="12"/>
        <v>139.65</v>
      </c>
      <c r="S71" s="7">
        <f t="shared" si="13"/>
        <v>55.860000000000014</v>
      </c>
      <c r="T71" s="7">
        <f t="shared" si="14"/>
        <v>83.79000000000002</v>
      </c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5">
        <v>70</v>
      </c>
      <c r="B72" s="343">
        <v>243843</v>
      </c>
      <c r="C72" s="342" t="s">
        <v>73</v>
      </c>
      <c r="D72" s="342" t="s">
        <v>3395</v>
      </c>
      <c r="E72" s="342" t="s">
        <v>3396</v>
      </c>
      <c r="F72" s="345" t="s">
        <v>3397</v>
      </c>
      <c r="G72" s="10" t="s">
        <v>3685</v>
      </c>
      <c r="H72" s="175" t="s">
        <v>71</v>
      </c>
      <c r="I72" s="342" t="s">
        <v>3398</v>
      </c>
      <c r="J72" s="353">
        <v>399</v>
      </c>
      <c r="K72" s="118">
        <f t="shared" si="15"/>
        <v>27.930000000000007</v>
      </c>
      <c r="L72" s="118">
        <f t="shared" si="16"/>
        <v>426.93</v>
      </c>
      <c r="M72" s="118">
        <v>426.93</v>
      </c>
      <c r="N72" s="4"/>
      <c r="O72" s="77" t="s">
        <v>23</v>
      </c>
      <c r="P72" s="40"/>
      <c r="Q72" s="7">
        <f t="shared" si="17"/>
        <v>279.3</v>
      </c>
      <c r="R72" s="7">
        <f t="shared" si="12"/>
        <v>139.65</v>
      </c>
      <c r="S72" s="7">
        <f t="shared" si="13"/>
        <v>55.860000000000014</v>
      </c>
      <c r="T72" s="7">
        <f t="shared" si="14"/>
        <v>83.79000000000002</v>
      </c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5">
        <v>71</v>
      </c>
      <c r="B73" s="343">
        <v>243843</v>
      </c>
      <c r="C73" s="342" t="s">
        <v>73</v>
      </c>
      <c r="D73" s="342" t="s">
        <v>3399</v>
      </c>
      <c r="E73" s="342" t="s">
        <v>3400</v>
      </c>
      <c r="F73" s="345" t="s">
        <v>3401</v>
      </c>
      <c r="G73" s="10" t="s">
        <v>3685</v>
      </c>
      <c r="H73" s="175" t="s">
        <v>71</v>
      </c>
      <c r="I73" s="342" t="s">
        <v>3398</v>
      </c>
      <c r="J73" s="353">
        <v>399</v>
      </c>
      <c r="K73" s="118">
        <f t="shared" si="15"/>
        <v>27.930000000000007</v>
      </c>
      <c r="L73" s="118">
        <f t="shared" si="16"/>
        <v>426.93</v>
      </c>
      <c r="M73" s="118">
        <v>426.93</v>
      </c>
      <c r="N73" s="4"/>
      <c r="O73" s="77" t="s">
        <v>23</v>
      </c>
      <c r="P73" s="40"/>
      <c r="Q73" s="7">
        <f t="shared" si="17"/>
        <v>279.3</v>
      </c>
      <c r="R73" s="7">
        <f t="shared" si="12"/>
        <v>139.65</v>
      </c>
      <c r="S73" s="7">
        <f t="shared" si="13"/>
        <v>55.860000000000014</v>
      </c>
      <c r="T73" s="7">
        <f t="shared" si="14"/>
        <v>83.79000000000002</v>
      </c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5">
        <v>72</v>
      </c>
      <c r="B74" s="343">
        <v>243843</v>
      </c>
      <c r="C74" s="342" t="s">
        <v>73</v>
      </c>
      <c r="D74" s="342" t="s">
        <v>3402</v>
      </c>
      <c r="E74" s="342" t="s">
        <v>3403</v>
      </c>
      <c r="F74" s="345" t="s">
        <v>3404</v>
      </c>
      <c r="G74" s="10" t="s">
        <v>3685</v>
      </c>
      <c r="H74" s="175" t="s">
        <v>71</v>
      </c>
      <c r="I74" s="342" t="s">
        <v>3398</v>
      </c>
      <c r="J74" s="353">
        <v>399</v>
      </c>
      <c r="K74" s="118">
        <f t="shared" si="15"/>
        <v>27.930000000000007</v>
      </c>
      <c r="L74" s="118">
        <f t="shared" si="16"/>
        <v>426.93</v>
      </c>
      <c r="M74" s="118">
        <v>426.93</v>
      </c>
      <c r="N74" s="4"/>
      <c r="O74" s="77" t="s">
        <v>23</v>
      </c>
      <c r="P74" s="40"/>
      <c r="Q74" s="7">
        <f t="shared" si="17"/>
        <v>279.3</v>
      </c>
      <c r="R74" s="7">
        <f t="shared" si="12"/>
        <v>139.65</v>
      </c>
      <c r="S74" s="7">
        <f t="shared" si="13"/>
        <v>55.860000000000014</v>
      </c>
      <c r="T74" s="7">
        <f t="shared" si="14"/>
        <v>83.79000000000002</v>
      </c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5">
        <v>73</v>
      </c>
      <c r="B75" s="343">
        <v>243843</v>
      </c>
      <c r="C75" s="342" t="s">
        <v>100</v>
      </c>
      <c r="D75" s="342" t="s">
        <v>3405</v>
      </c>
      <c r="E75" s="342" t="s">
        <v>3406</v>
      </c>
      <c r="F75" s="175" t="s">
        <v>3407</v>
      </c>
      <c r="G75" s="10" t="s">
        <v>103</v>
      </c>
      <c r="H75" s="175" t="s">
        <v>71</v>
      </c>
      <c r="I75" s="342" t="s">
        <v>3408</v>
      </c>
      <c r="J75" s="353">
        <v>499</v>
      </c>
      <c r="K75" s="118">
        <f t="shared" si="15"/>
        <v>34.930000000000064</v>
      </c>
      <c r="L75" s="118">
        <f t="shared" si="16"/>
        <v>533.93000000000006</v>
      </c>
      <c r="M75" s="118">
        <v>533.92999999999995</v>
      </c>
      <c r="N75" s="4"/>
      <c r="O75" s="77" t="s">
        <v>23</v>
      </c>
      <c r="P75" s="40"/>
      <c r="Q75" s="7">
        <f t="shared" si="17"/>
        <v>349.3</v>
      </c>
      <c r="R75" s="7">
        <f t="shared" si="12"/>
        <v>174.65</v>
      </c>
      <c r="S75" s="7">
        <f t="shared" si="13"/>
        <v>69.860000000000014</v>
      </c>
      <c r="T75" s="7">
        <f t="shared" si="14"/>
        <v>104.79000000000002</v>
      </c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5">
        <v>74</v>
      </c>
      <c r="B76" s="343">
        <v>243843</v>
      </c>
      <c r="C76" s="342" t="s">
        <v>100</v>
      </c>
      <c r="D76" s="342" t="s">
        <v>3409</v>
      </c>
      <c r="E76" s="342" t="s">
        <v>3410</v>
      </c>
      <c r="F76" s="175" t="s">
        <v>3411</v>
      </c>
      <c r="G76" s="10" t="s">
        <v>103</v>
      </c>
      <c r="H76" s="175" t="s">
        <v>71</v>
      </c>
      <c r="I76" s="342" t="s">
        <v>3412</v>
      </c>
      <c r="J76" s="353">
        <v>299</v>
      </c>
      <c r="K76" s="118">
        <f t="shared" si="15"/>
        <v>20.930000000000007</v>
      </c>
      <c r="L76" s="118">
        <f t="shared" si="16"/>
        <v>319.93</v>
      </c>
      <c r="M76" s="118">
        <v>320</v>
      </c>
      <c r="N76" s="4"/>
      <c r="O76" s="10" t="s">
        <v>2817</v>
      </c>
      <c r="P76" s="40"/>
      <c r="Q76" s="7">
        <f t="shared" si="17"/>
        <v>209.3</v>
      </c>
      <c r="R76" s="7">
        <f t="shared" si="12"/>
        <v>104.65</v>
      </c>
      <c r="S76" s="7">
        <f t="shared" si="13"/>
        <v>41.860000000000014</v>
      </c>
      <c r="T76" s="7">
        <f t="shared" si="14"/>
        <v>62.79000000000002</v>
      </c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5">
        <v>75</v>
      </c>
      <c r="B77" s="343">
        <v>243843</v>
      </c>
      <c r="C77" s="342" t="s">
        <v>100</v>
      </c>
      <c r="D77" s="342" t="s">
        <v>3413</v>
      </c>
      <c r="E77" s="342" t="s">
        <v>3414</v>
      </c>
      <c r="F77" s="175" t="s">
        <v>3415</v>
      </c>
      <c r="G77" s="10" t="s">
        <v>103</v>
      </c>
      <c r="H77" s="175" t="s">
        <v>71</v>
      </c>
      <c r="I77" s="342" t="s">
        <v>3412</v>
      </c>
      <c r="J77" s="353">
        <v>299</v>
      </c>
      <c r="K77" s="118">
        <f t="shared" si="15"/>
        <v>20.930000000000007</v>
      </c>
      <c r="L77" s="118">
        <f t="shared" si="16"/>
        <v>319.93</v>
      </c>
      <c r="M77" s="118">
        <v>320</v>
      </c>
      <c r="N77" s="4"/>
      <c r="O77" s="77" t="s">
        <v>23</v>
      </c>
      <c r="P77" s="40"/>
      <c r="Q77" s="7">
        <f t="shared" si="17"/>
        <v>209.3</v>
      </c>
      <c r="R77" s="7">
        <f t="shared" si="12"/>
        <v>104.65</v>
      </c>
      <c r="S77" s="7">
        <f t="shared" si="13"/>
        <v>41.860000000000014</v>
      </c>
      <c r="T77" s="7">
        <f t="shared" si="14"/>
        <v>62.79000000000002</v>
      </c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5">
        <v>76</v>
      </c>
      <c r="B78" s="343">
        <v>243843</v>
      </c>
      <c r="C78" s="342" t="s">
        <v>100</v>
      </c>
      <c r="D78" s="342" t="s">
        <v>3416</v>
      </c>
      <c r="E78" s="342" t="s">
        <v>3417</v>
      </c>
      <c r="F78" s="175" t="s">
        <v>3418</v>
      </c>
      <c r="G78" s="10" t="s">
        <v>103</v>
      </c>
      <c r="H78" s="175" t="s">
        <v>71</v>
      </c>
      <c r="I78" s="342" t="s">
        <v>3412</v>
      </c>
      <c r="J78" s="353">
        <v>299</v>
      </c>
      <c r="K78" s="118">
        <f t="shared" si="15"/>
        <v>20.930000000000007</v>
      </c>
      <c r="L78" s="118">
        <f t="shared" si="16"/>
        <v>319.93</v>
      </c>
      <c r="M78" s="118">
        <v>319.93</v>
      </c>
      <c r="N78" s="4"/>
      <c r="O78" s="77" t="s">
        <v>23</v>
      </c>
      <c r="P78" s="40"/>
      <c r="Q78" s="7">
        <f t="shared" si="17"/>
        <v>209.3</v>
      </c>
      <c r="R78" s="7">
        <f t="shared" si="12"/>
        <v>104.65</v>
      </c>
      <c r="S78" s="7">
        <f t="shared" si="13"/>
        <v>41.860000000000014</v>
      </c>
      <c r="T78" s="7">
        <f t="shared" si="14"/>
        <v>62.79000000000002</v>
      </c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5">
        <v>77</v>
      </c>
      <c r="B79" s="343">
        <v>243843</v>
      </c>
      <c r="C79" s="342" t="s">
        <v>100</v>
      </c>
      <c r="D79" s="342" t="s">
        <v>3419</v>
      </c>
      <c r="E79" s="342" t="s">
        <v>3420</v>
      </c>
      <c r="F79" s="175" t="s">
        <v>3421</v>
      </c>
      <c r="G79" s="10" t="s">
        <v>103</v>
      </c>
      <c r="H79" s="175" t="s">
        <v>71</v>
      </c>
      <c r="I79" s="342" t="s">
        <v>3412</v>
      </c>
      <c r="J79" s="353">
        <v>299</v>
      </c>
      <c r="K79" s="118">
        <f t="shared" si="15"/>
        <v>20.930000000000007</v>
      </c>
      <c r="L79" s="118">
        <f t="shared" si="16"/>
        <v>319.93</v>
      </c>
      <c r="M79" s="118">
        <v>319.93</v>
      </c>
      <c r="N79" s="4"/>
      <c r="O79" s="10" t="s">
        <v>2817</v>
      </c>
      <c r="P79" s="40"/>
      <c r="Q79" s="7">
        <f t="shared" si="17"/>
        <v>209.3</v>
      </c>
      <c r="R79" s="7">
        <f t="shared" si="12"/>
        <v>104.65</v>
      </c>
      <c r="S79" s="7">
        <f t="shared" si="13"/>
        <v>41.860000000000014</v>
      </c>
      <c r="T79" s="7">
        <f t="shared" si="14"/>
        <v>62.79000000000002</v>
      </c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5">
        <v>78</v>
      </c>
      <c r="B80" s="343">
        <v>243843</v>
      </c>
      <c r="C80" s="342" t="s">
        <v>100</v>
      </c>
      <c r="D80" s="342" t="s">
        <v>3422</v>
      </c>
      <c r="E80" s="342" t="s">
        <v>3423</v>
      </c>
      <c r="F80" s="175" t="s">
        <v>3424</v>
      </c>
      <c r="G80" s="10" t="s">
        <v>103</v>
      </c>
      <c r="H80" s="175" t="s">
        <v>71</v>
      </c>
      <c r="I80" s="342" t="s">
        <v>3412</v>
      </c>
      <c r="J80" s="353">
        <v>299</v>
      </c>
      <c r="K80" s="118">
        <f t="shared" si="15"/>
        <v>20.930000000000007</v>
      </c>
      <c r="L80" s="118">
        <f t="shared" si="16"/>
        <v>319.93</v>
      </c>
      <c r="M80" s="118">
        <v>319.93</v>
      </c>
      <c r="N80" s="4"/>
      <c r="O80" s="10" t="s">
        <v>91</v>
      </c>
      <c r="P80" s="40"/>
      <c r="Q80" s="7">
        <f t="shared" si="17"/>
        <v>209.3</v>
      </c>
      <c r="R80" s="7">
        <f t="shared" si="12"/>
        <v>104.65</v>
      </c>
      <c r="S80" s="7">
        <f t="shared" si="13"/>
        <v>41.860000000000014</v>
      </c>
      <c r="T80" s="7">
        <f t="shared" si="14"/>
        <v>62.79000000000002</v>
      </c>
      <c r="V80" s="20"/>
      <c r="W80" s="19"/>
      <c r="X80" s="19"/>
      <c r="Y80" s="19"/>
      <c r="Z80" s="19"/>
      <c r="AA80" s="19"/>
      <c r="AB80" s="19"/>
    </row>
    <row r="81" spans="1:28" s="5" customFormat="1" ht="22.95" customHeight="1">
      <c r="A81" s="35">
        <v>79</v>
      </c>
      <c r="B81" s="343">
        <v>243844</v>
      </c>
      <c r="C81" s="342" t="s">
        <v>73</v>
      </c>
      <c r="D81" s="344" t="s">
        <v>3425</v>
      </c>
      <c r="E81" s="344" t="s">
        <v>3426</v>
      </c>
      <c r="F81" s="175" t="s">
        <v>3427</v>
      </c>
      <c r="G81" s="10" t="s">
        <v>1021</v>
      </c>
      <c r="H81" s="175" t="s">
        <v>86</v>
      </c>
      <c r="I81" s="342" t="s">
        <v>87</v>
      </c>
      <c r="J81" s="353">
        <v>399</v>
      </c>
      <c r="K81" s="118">
        <f t="shared" si="15"/>
        <v>27.930000000000007</v>
      </c>
      <c r="L81" s="118">
        <f t="shared" si="16"/>
        <v>426.93</v>
      </c>
      <c r="M81" s="118">
        <v>654.63</v>
      </c>
      <c r="N81" s="4"/>
      <c r="O81" s="77" t="s">
        <v>23</v>
      </c>
      <c r="P81" s="40"/>
      <c r="Q81" s="7">
        <f t="shared" si="17"/>
        <v>279.3</v>
      </c>
      <c r="R81" s="7">
        <f t="shared" si="12"/>
        <v>139.65</v>
      </c>
      <c r="S81" s="7">
        <f t="shared" si="13"/>
        <v>55.860000000000014</v>
      </c>
      <c r="T81" s="7">
        <f t="shared" si="14"/>
        <v>83.79000000000002</v>
      </c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5">
        <v>80</v>
      </c>
      <c r="B82" s="343">
        <v>243844</v>
      </c>
      <c r="C82" s="342" t="s">
        <v>82</v>
      </c>
      <c r="D82" s="344" t="s">
        <v>3428</v>
      </c>
      <c r="E82" s="344" t="s">
        <v>3429</v>
      </c>
      <c r="F82" s="175" t="s">
        <v>3430</v>
      </c>
      <c r="G82" s="10" t="s">
        <v>848</v>
      </c>
      <c r="H82" s="175" t="s">
        <v>71</v>
      </c>
      <c r="I82" s="342" t="s">
        <v>99</v>
      </c>
      <c r="J82" s="353">
        <v>599</v>
      </c>
      <c r="K82" s="118">
        <f t="shared" si="15"/>
        <v>41.930000000000064</v>
      </c>
      <c r="L82" s="118">
        <f t="shared" si="16"/>
        <v>640.93000000000006</v>
      </c>
      <c r="M82" s="118">
        <v>1025.49</v>
      </c>
      <c r="N82" s="4"/>
      <c r="O82" s="77" t="s">
        <v>23</v>
      </c>
      <c r="P82" s="40"/>
      <c r="Q82" s="7">
        <f t="shared" si="17"/>
        <v>419.3</v>
      </c>
      <c r="R82" s="7">
        <f t="shared" si="12"/>
        <v>209.65</v>
      </c>
      <c r="S82" s="7">
        <f t="shared" si="13"/>
        <v>83.860000000000014</v>
      </c>
      <c r="T82" s="7">
        <f t="shared" si="14"/>
        <v>125.79000000000002</v>
      </c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35">
        <v>81</v>
      </c>
      <c r="B83" s="343">
        <v>243844</v>
      </c>
      <c r="C83" s="342" t="s">
        <v>262</v>
      </c>
      <c r="D83" s="344" t="s">
        <v>3431</v>
      </c>
      <c r="E83" s="344" t="s">
        <v>3432</v>
      </c>
      <c r="F83" s="175" t="s">
        <v>3433</v>
      </c>
      <c r="G83" s="10" t="s">
        <v>849</v>
      </c>
      <c r="H83" s="175" t="s">
        <v>71</v>
      </c>
      <c r="I83" s="342" t="s">
        <v>3412</v>
      </c>
      <c r="J83" s="353">
        <v>299</v>
      </c>
      <c r="K83" s="118">
        <f t="shared" si="15"/>
        <v>20.930000000000007</v>
      </c>
      <c r="L83" s="118">
        <f t="shared" si="16"/>
        <v>319.93</v>
      </c>
      <c r="M83" s="118">
        <v>490.57</v>
      </c>
      <c r="N83" s="4"/>
      <c r="O83" s="77" t="s">
        <v>23</v>
      </c>
      <c r="P83" s="40"/>
      <c r="Q83" s="7">
        <f t="shared" si="17"/>
        <v>209.3</v>
      </c>
      <c r="R83" s="7">
        <f t="shared" si="12"/>
        <v>104.65</v>
      </c>
      <c r="S83" s="7">
        <f t="shared" si="13"/>
        <v>41.860000000000014</v>
      </c>
      <c r="T83" s="7">
        <f t="shared" si="14"/>
        <v>62.79000000000002</v>
      </c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5">
        <v>82</v>
      </c>
      <c r="B84" s="343">
        <v>243844</v>
      </c>
      <c r="C84" s="342" t="s">
        <v>262</v>
      </c>
      <c r="D84" s="344" t="s">
        <v>3434</v>
      </c>
      <c r="E84" s="344" t="s">
        <v>3435</v>
      </c>
      <c r="F84" s="175" t="s">
        <v>3436</v>
      </c>
      <c r="G84" s="10" t="s">
        <v>849</v>
      </c>
      <c r="H84" s="175" t="s">
        <v>71</v>
      </c>
      <c r="I84" s="342" t="s">
        <v>3412</v>
      </c>
      <c r="J84" s="353">
        <v>299</v>
      </c>
      <c r="K84" s="118">
        <f t="shared" si="15"/>
        <v>20.930000000000007</v>
      </c>
      <c r="L84" s="118">
        <f t="shared" si="16"/>
        <v>319.93</v>
      </c>
      <c r="M84" s="118">
        <v>490.56</v>
      </c>
      <c r="N84" s="4"/>
      <c r="O84" s="77" t="s">
        <v>23</v>
      </c>
      <c r="P84" s="40"/>
      <c r="Q84" s="7">
        <f t="shared" si="17"/>
        <v>209.3</v>
      </c>
      <c r="R84" s="7">
        <f t="shared" si="12"/>
        <v>104.65</v>
      </c>
      <c r="S84" s="7">
        <f t="shared" si="13"/>
        <v>41.860000000000014</v>
      </c>
      <c r="T84" s="7">
        <f t="shared" si="14"/>
        <v>62.79000000000002</v>
      </c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35">
        <v>83</v>
      </c>
      <c r="B85" s="343">
        <v>243844</v>
      </c>
      <c r="C85" s="342" t="s">
        <v>100</v>
      </c>
      <c r="D85" s="344" t="s">
        <v>3437</v>
      </c>
      <c r="E85" s="344" t="s">
        <v>3438</v>
      </c>
      <c r="F85" s="175" t="s">
        <v>3439</v>
      </c>
      <c r="G85" s="10" t="s">
        <v>103</v>
      </c>
      <c r="H85" s="175" t="s">
        <v>71</v>
      </c>
      <c r="I85" s="342" t="s">
        <v>3412</v>
      </c>
      <c r="J85" s="353">
        <v>299</v>
      </c>
      <c r="K85" s="118">
        <f t="shared" si="15"/>
        <v>20.930000000000007</v>
      </c>
      <c r="L85" s="118">
        <f t="shared" si="16"/>
        <v>319.93</v>
      </c>
      <c r="M85" s="118">
        <v>319.93</v>
      </c>
      <c r="N85" s="4"/>
      <c r="O85" s="77" t="s">
        <v>23</v>
      </c>
      <c r="P85" s="40"/>
      <c r="Q85" s="7">
        <f t="shared" si="17"/>
        <v>209.3</v>
      </c>
      <c r="R85" s="7">
        <f t="shared" si="12"/>
        <v>104.65</v>
      </c>
      <c r="S85" s="7">
        <f t="shared" si="13"/>
        <v>41.860000000000014</v>
      </c>
      <c r="T85" s="7">
        <f t="shared" si="14"/>
        <v>62.79000000000002</v>
      </c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35">
        <v>84</v>
      </c>
      <c r="B86" s="343">
        <v>243844</v>
      </c>
      <c r="C86" s="342" t="s">
        <v>100</v>
      </c>
      <c r="D86" s="344" t="s">
        <v>3440</v>
      </c>
      <c r="E86" s="344" t="s">
        <v>3441</v>
      </c>
      <c r="F86" s="175" t="s">
        <v>3442</v>
      </c>
      <c r="G86" s="10" t="s">
        <v>103</v>
      </c>
      <c r="H86" s="175" t="s">
        <v>71</v>
      </c>
      <c r="I86" s="342" t="s">
        <v>3412</v>
      </c>
      <c r="J86" s="353">
        <v>299</v>
      </c>
      <c r="K86" s="118">
        <f t="shared" si="15"/>
        <v>20.930000000000007</v>
      </c>
      <c r="L86" s="118">
        <f t="shared" si="16"/>
        <v>319.93</v>
      </c>
      <c r="M86" s="118">
        <v>319.93</v>
      </c>
      <c r="N86" s="4"/>
      <c r="O86" s="10" t="s">
        <v>2817</v>
      </c>
      <c r="P86" s="40"/>
      <c r="Q86" s="7">
        <f t="shared" si="17"/>
        <v>209.3</v>
      </c>
      <c r="R86" s="7">
        <f t="shared" si="12"/>
        <v>104.65</v>
      </c>
      <c r="S86" s="7">
        <f t="shared" si="13"/>
        <v>41.860000000000014</v>
      </c>
      <c r="T86" s="7">
        <f t="shared" si="14"/>
        <v>62.79000000000002</v>
      </c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35">
        <v>85</v>
      </c>
      <c r="B87" s="343">
        <v>243844</v>
      </c>
      <c r="C87" s="342" t="s">
        <v>100</v>
      </c>
      <c r="D87" s="344" t="s">
        <v>3443</v>
      </c>
      <c r="E87" s="344" t="s">
        <v>3444</v>
      </c>
      <c r="F87" s="175" t="s">
        <v>3445</v>
      </c>
      <c r="G87" s="10" t="s">
        <v>103</v>
      </c>
      <c r="H87" s="175" t="s">
        <v>71</v>
      </c>
      <c r="I87" s="342" t="s">
        <v>99</v>
      </c>
      <c r="J87" s="353">
        <v>399</v>
      </c>
      <c r="K87" s="118">
        <f t="shared" si="15"/>
        <v>27.930000000000007</v>
      </c>
      <c r="L87" s="118">
        <f t="shared" si="16"/>
        <v>426.93</v>
      </c>
      <c r="M87" s="118">
        <v>426.93</v>
      </c>
      <c r="N87" s="4"/>
      <c r="O87" s="10" t="s">
        <v>91</v>
      </c>
      <c r="P87" s="40"/>
      <c r="Q87" s="7">
        <f t="shared" si="17"/>
        <v>279.3</v>
      </c>
      <c r="R87" s="7">
        <f t="shared" si="12"/>
        <v>139.65</v>
      </c>
      <c r="S87" s="7">
        <f t="shared" si="13"/>
        <v>55.860000000000014</v>
      </c>
      <c r="T87" s="7">
        <f t="shared" si="14"/>
        <v>83.79000000000002</v>
      </c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35">
        <v>86</v>
      </c>
      <c r="B88" s="343">
        <v>243844</v>
      </c>
      <c r="C88" s="342" t="s">
        <v>100</v>
      </c>
      <c r="D88" s="344" t="s">
        <v>3446</v>
      </c>
      <c r="E88" s="344" t="s">
        <v>3447</v>
      </c>
      <c r="F88" s="175" t="s">
        <v>3448</v>
      </c>
      <c r="G88" s="10" t="s">
        <v>103</v>
      </c>
      <c r="H88" s="175" t="s">
        <v>71</v>
      </c>
      <c r="I88" s="342" t="s">
        <v>3412</v>
      </c>
      <c r="J88" s="353">
        <v>299</v>
      </c>
      <c r="K88" s="118">
        <f t="shared" si="15"/>
        <v>20.930000000000007</v>
      </c>
      <c r="L88" s="118">
        <f t="shared" si="16"/>
        <v>319.93</v>
      </c>
      <c r="M88" s="118">
        <v>319.93</v>
      </c>
      <c r="N88" s="4"/>
      <c r="O88" s="10" t="s">
        <v>91</v>
      </c>
      <c r="P88" s="40"/>
      <c r="Q88" s="7">
        <f t="shared" si="17"/>
        <v>209.3</v>
      </c>
      <c r="R88" s="7">
        <f t="shared" si="12"/>
        <v>104.65</v>
      </c>
      <c r="S88" s="7">
        <f t="shared" si="13"/>
        <v>41.860000000000014</v>
      </c>
      <c r="T88" s="7">
        <f t="shared" si="14"/>
        <v>62.79000000000002</v>
      </c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35">
        <v>87</v>
      </c>
      <c r="B89" s="343">
        <v>243844</v>
      </c>
      <c r="C89" s="342" t="s">
        <v>100</v>
      </c>
      <c r="D89" s="344" t="s">
        <v>3449</v>
      </c>
      <c r="E89" s="344" t="s">
        <v>3450</v>
      </c>
      <c r="F89" s="175" t="s">
        <v>3451</v>
      </c>
      <c r="G89" s="10" t="s">
        <v>103</v>
      </c>
      <c r="H89" s="175" t="s">
        <v>71</v>
      </c>
      <c r="I89" s="342" t="s">
        <v>3412</v>
      </c>
      <c r="J89" s="353">
        <v>299</v>
      </c>
      <c r="K89" s="118">
        <f t="shared" si="15"/>
        <v>20.930000000000007</v>
      </c>
      <c r="L89" s="118">
        <f t="shared" si="16"/>
        <v>319.93</v>
      </c>
      <c r="M89" s="118">
        <v>319.93</v>
      </c>
      <c r="N89" s="4"/>
      <c r="O89" s="77" t="s">
        <v>23</v>
      </c>
      <c r="P89" s="40"/>
      <c r="Q89" s="7">
        <f t="shared" si="17"/>
        <v>209.3</v>
      </c>
      <c r="R89" s="7">
        <f t="shared" si="12"/>
        <v>104.65</v>
      </c>
      <c r="S89" s="7">
        <f t="shared" si="13"/>
        <v>41.860000000000014</v>
      </c>
      <c r="T89" s="7">
        <f t="shared" si="14"/>
        <v>62.79000000000002</v>
      </c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35">
        <v>88</v>
      </c>
      <c r="B90" s="343">
        <v>243844</v>
      </c>
      <c r="C90" s="342" t="s">
        <v>100</v>
      </c>
      <c r="D90" s="344" t="s">
        <v>3452</v>
      </c>
      <c r="E90" s="344" t="s">
        <v>3453</v>
      </c>
      <c r="F90" s="175" t="s">
        <v>3454</v>
      </c>
      <c r="G90" s="10" t="s">
        <v>103</v>
      </c>
      <c r="H90" s="175" t="s">
        <v>71</v>
      </c>
      <c r="I90" s="342" t="s">
        <v>3408</v>
      </c>
      <c r="J90" s="353">
        <v>499</v>
      </c>
      <c r="K90" s="118">
        <f t="shared" si="15"/>
        <v>34.930000000000064</v>
      </c>
      <c r="L90" s="118">
        <f t="shared" si="16"/>
        <v>533.93000000000006</v>
      </c>
      <c r="M90" s="118">
        <v>550</v>
      </c>
      <c r="N90" s="4"/>
      <c r="O90" s="10" t="s">
        <v>91</v>
      </c>
      <c r="P90" s="40"/>
      <c r="Q90" s="7">
        <f t="shared" si="17"/>
        <v>349.3</v>
      </c>
      <c r="R90" s="7">
        <f t="shared" si="12"/>
        <v>174.65</v>
      </c>
      <c r="S90" s="7">
        <f t="shared" si="13"/>
        <v>69.860000000000014</v>
      </c>
      <c r="T90" s="7">
        <f t="shared" si="14"/>
        <v>104.79000000000002</v>
      </c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35">
        <v>89</v>
      </c>
      <c r="B91" s="343">
        <v>243844</v>
      </c>
      <c r="C91" s="342" t="s">
        <v>100</v>
      </c>
      <c r="D91" s="344" t="s">
        <v>3455</v>
      </c>
      <c r="E91" s="344" t="s">
        <v>3456</v>
      </c>
      <c r="F91" s="175" t="s">
        <v>3457</v>
      </c>
      <c r="G91" s="10" t="s">
        <v>103</v>
      </c>
      <c r="H91" s="175" t="s">
        <v>71</v>
      </c>
      <c r="I91" s="342" t="s">
        <v>99</v>
      </c>
      <c r="J91" s="353">
        <v>399</v>
      </c>
      <c r="K91" s="118">
        <f t="shared" si="15"/>
        <v>27.930000000000007</v>
      </c>
      <c r="L91" s="118">
        <f t="shared" si="16"/>
        <v>426.93</v>
      </c>
      <c r="M91" s="118">
        <v>426.93</v>
      </c>
      <c r="N91" s="4"/>
      <c r="O91" s="10" t="s">
        <v>91</v>
      </c>
      <c r="P91" s="40"/>
      <c r="Q91" s="7">
        <f t="shared" si="17"/>
        <v>279.3</v>
      </c>
      <c r="R91" s="7">
        <f t="shared" si="12"/>
        <v>139.65</v>
      </c>
      <c r="S91" s="7">
        <f t="shared" si="13"/>
        <v>55.860000000000014</v>
      </c>
      <c r="T91" s="7">
        <f t="shared" si="14"/>
        <v>83.79000000000002</v>
      </c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35">
        <v>90</v>
      </c>
      <c r="B92" s="343">
        <v>243845</v>
      </c>
      <c r="C92" s="342" t="s">
        <v>262</v>
      </c>
      <c r="D92" s="344" t="s">
        <v>3458</v>
      </c>
      <c r="E92" s="344" t="s">
        <v>3459</v>
      </c>
      <c r="F92" s="175" t="s">
        <v>3460</v>
      </c>
      <c r="G92" s="10" t="s">
        <v>849</v>
      </c>
      <c r="H92" s="175" t="s">
        <v>71</v>
      </c>
      <c r="I92" s="342" t="s">
        <v>3412</v>
      </c>
      <c r="J92" s="353">
        <v>299</v>
      </c>
      <c r="K92" s="118">
        <f t="shared" si="15"/>
        <v>20.930000000000007</v>
      </c>
      <c r="L92" s="118">
        <f t="shared" si="16"/>
        <v>319.93</v>
      </c>
      <c r="M92" s="118">
        <v>491</v>
      </c>
      <c r="N92" s="4"/>
      <c r="O92" s="10" t="s">
        <v>91</v>
      </c>
      <c r="P92" s="40"/>
      <c r="Q92" s="7">
        <f t="shared" si="17"/>
        <v>209.3</v>
      </c>
      <c r="R92" s="7">
        <f t="shared" si="12"/>
        <v>104.65</v>
      </c>
      <c r="S92" s="7">
        <f t="shared" si="13"/>
        <v>41.860000000000014</v>
      </c>
      <c r="T92" s="7">
        <f t="shared" si="14"/>
        <v>62.79000000000002</v>
      </c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35">
        <v>91</v>
      </c>
      <c r="B93" s="343">
        <v>243845</v>
      </c>
      <c r="C93" s="342" t="s">
        <v>262</v>
      </c>
      <c r="D93" s="344" t="s">
        <v>3461</v>
      </c>
      <c r="E93" s="344" t="s">
        <v>3462</v>
      </c>
      <c r="F93" s="175" t="s">
        <v>3463</v>
      </c>
      <c r="G93" s="10" t="s">
        <v>3686</v>
      </c>
      <c r="H93" s="175" t="s">
        <v>71</v>
      </c>
      <c r="I93" s="342" t="s">
        <v>3412</v>
      </c>
      <c r="J93" s="353">
        <v>299</v>
      </c>
      <c r="K93" s="118">
        <f t="shared" si="15"/>
        <v>20.930000000000007</v>
      </c>
      <c r="L93" s="118">
        <f t="shared" si="16"/>
        <v>319.93</v>
      </c>
      <c r="M93" s="118">
        <v>490.55</v>
      </c>
      <c r="N93" s="4"/>
      <c r="O93" s="77" t="s">
        <v>23</v>
      </c>
      <c r="P93" s="40"/>
      <c r="Q93" s="7">
        <f t="shared" si="17"/>
        <v>209.3</v>
      </c>
      <c r="R93" s="7">
        <f t="shared" si="12"/>
        <v>104.65</v>
      </c>
      <c r="S93" s="7">
        <f t="shared" si="13"/>
        <v>41.860000000000014</v>
      </c>
      <c r="T93" s="7">
        <f t="shared" si="14"/>
        <v>62.79000000000002</v>
      </c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35">
        <v>92</v>
      </c>
      <c r="B94" s="343">
        <v>243845</v>
      </c>
      <c r="C94" s="342" t="s">
        <v>100</v>
      </c>
      <c r="D94" s="344" t="s">
        <v>3464</v>
      </c>
      <c r="E94" s="344" t="s">
        <v>3465</v>
      </c>
      <c r="F94" s="175" t="s">
        <v>3466</v>
      </c>
      <c r="G94" s="10" t="s">
        <v>103</v>
      </c>
      <c r="H94" s="175" t="s">
        <v>71</v>
      </c>
      <c r="I94" s="342" t="s">
        <v>99</v>
      </c>
      <c r="J94" s="353">
        <v>399</v>
      </c>
      <c r="K94" s="118">
        <f t="shared" si="15"/>
        <v>27.930000000000007</v>
      </c>
      <c r="L94" s="118">
        <f t="shared" si="16"/>
        <v>426.93</v>
      </c>
      <c r="M94" s="118">
        <v>426.93</v>
      </c>
      <c r="N94" s="4"/>
      <c r="O94" s="10" t="s">
        <v>2817</v>
      </c>
      <c r="P94" s="40"/>
      <c r="Q94" s="7">
        <f t="shared" si="17"/>
        <v>279.3</v>
      </c>
      <c r="R94" s="7">
        <f t="shared" si="12"/>
        <v>139.65</v>
      </c>
      <c r="S94" s="7">
        <f t="shared" si="13"/>
        <v>55.860000000000014</v>
      </c>
      <c r="T94" s="7">
        <f t="shared" si="14"/>
        <v>83.79000000000002</v>
      </c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35">
        <v>93</v>
      </c>
      <c r="B95" s="343">
        <v>243845</v>
      </c>
      <c r="C95" s="342" t="s">
        <v>100</v>
      </c>
      <c r="D95" s="344" t="s">
        <v>3467</v>
      </c>
      <c r="E95" s="344" t="s">
        <v>3468</v>
      </c>
      <c r="F95" s="175" t="s">
        <v>3469</v>
      </c>
      <c r="G95" s="10" t="s">
        <v>103</v>
      </c>
      <c r="H95" s="175" t="s">
        <v>71</v>
      </c>
      <c r="I95" s="342" t="s">
        <v>3412</v>
      </c>
      <c r="J95" s="353">
        <v>299</v>
      </c>
      <c r="K95" s="118">
        <f t="shared" si="15"/>
        <v>20.930000000000007</v>
      </c>
      <c r="L95" s="118">
        <f t="shared" si="16"/>
        <v>319.93</v>
      </c>
      <c r="M95" s="118">
        <v>319.93</v>
      </c>
      <c r="N95" s="4"/>
      <c r="O95" s="10" t="s">
        <v>91</v>
      </c>
      <c r="P95" s="40"/>
      <c r="Q95" s="7">
        <f t="shared" si="17"/>
        <v>209.3</v>
      </c>
      <c r="R95" s="7">
        <f t="shared" si="12"/>
        <v>104.65</v>
      </c>
      <c r="S95" s="7">
        <f t="shared" si="13"/>
        <v>41.860000000000014</v>
      </c>
      <c r="T95" s="7">
        <f t="shared" si="14"/>
        <v>62.79000000000002</v>
      </c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35">
        <v>94</v>
      </c>
      <c r="B96" s="343">
        <v>243845</v>
      </c>
      <c r="C96" s="342" t="s">
        <v>100</v>
      </c>
      <c r="D96" s="344" t="s">
        <v>3470</v>
      </c>
      <c r="E96" s="344" t="s">
        <v>3471</v>
      </c>
      <c r="F96" s="175" t="s">
        <v>3472</v>
      </c>
      <c r="G96" s="10" t="s">
        <v>103</v>
      </c>
      <c r="H96" s="175" t="s">
        <v>71</v>
      </c>
      <c r="I96" s="342" t="s">
        <v>3412</v>
      </c>
      <c r="J96" s="353">
        <v>299</v>
      </c>
      <c r="K96" s="118">
        <f t="shared" si="15"/>
        <v>20.930000000000007</v>
      </c>
      <c r="L96" s="118">
        <f t="shared" si="16"/>
        <v>319.93</v>
      </c>
      <c r="M96" s="118">
        <v>319.93</v>
      </c>
      <c r="N96" s="4"/>
      <c r="O96" s="10" t="s">
        <v>2817</v>
      </c>
      <c r="P96" s="40"/>
      <c r="Q96" s="7">
        <f t="shared" si="17"/>
        <v>209.3</v>
      </c>
      <c r="R96" s="7">
        <f t="shared" si="12"/>
        <v>104.65</v>
      </c>
      <c r="S96" s="7">
        <f t="shared" si="13"/>
        <v>41.860000000000014</v>
      </c>
      <c r="T96" s="7">
        <f t="shared" si="14"/>
        <v>62.79000000000002</v>
      </c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35">
        <v>95</v>
      </c>
      <c r="B97" s="343">
        <v>243846</v>
      </c>
      <c r="C97" s="342" t="s">
        <v>100</v>
      </c>
      <c r="D97" s="344" t="s">
        <v>3473</v>
      </c>
      <c r="E97" s="344" t="s">
        <v>3474</v>
      </c>
      <c r="F97" s="175" t="s">
        <v>3475</v>
      </c>
      <c r="G97" s="10" t="s">
        <v>103</v>
      </c>
      <c r="H97" s="175" t="s">
        <v>71</v>
      </c>
      <c r="I97" s="342" t="s">
        <v>99</v>
      </c>
      <c r="J97" s="353">
        <v>399</v>
      </c>
      <c r="K97" s="118">
        <f t="shared" si="15"/>
        <v>27.930000000000007</v>
      </c>
      <c r="L97" s="118">
        <f t="shared" si="16"/>
        <v>426.93</v>
      </c>
      <c r="M97" s="118">
        <v>427</v>
      </c>
      <c r="N97" s="4"/>
      <c r="O97" s="10" t="s">
        <v>2817</v>
      </c>
      <c r="P97" s="40"/>
      <c r="Q97" s="7">
        <f t="shared" si="17"/>
        <v>279.3</v>
      </c>
      <c r="R97" s="7">
        <f t="shared" si="12"/>
        <v>139.65</v>
      </c>
      <c r="S97" s="7">
        <f t="shared" si="13"/>
        <v>55.860000000000014</v>
      </c>
      <c r="T97" s="7">
        <f t="shared" si="14"/>
        <v>83.79000000000002</v>
      </c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35">
        <v>96</v>
      </c>
      <c r="B98" s="343">
        <v>243846</v>
      </c>
      <c r="C98" s="342" t="s">
        <v>100</v>
      </c>
      <c r="D98" s="344" t="s">
        <v>3476</v>
      </c>
      <c r="E98" s="344" t="s">
        <v>3477</v>
      </c>
      <c r="F98" s="175" t="s">
        <v>3478</v>
      </c>
      <c r="G98" s="10" t="s">
        <v>103</v>
      </c>
      <c r="H98" s="175" t="s">
        <v>71</v>
      </c>
      <c r="I98" s="342" t="s">
        <v>3412</v>
      </c>
      <c r="J98" s="353">
        <v>299</v>
      </c>
      <c r="K98" s="118">
        <f t="shared" si="15"/>
        <v>20.930000000000007</v>
      </c>
      <c r="L98" s="118">
        <f t="shared" si="16"/>
        <v>319.93</v>
      </c>
      <c r="M98" s="118">
        <v>319.93</v>
      </c>
      <c r="N98" s="4"/>
      <c r="O98" s="10" t="s">
        <v>3191</v>
      </c>
      <c r="P98" s="40"/>
      <c r="Q98" s="7">
        <f t="shared" si="17"/>
        <v>209.3</v>
      </c>
      <c r="R98" s="7">
        <f t="shared" si="12"/>
        <v>104.65</v>
      </c>
      <c r="S98" s="7">
        <f t="shared" si="13"/>
        <v>41.860000000000014</v>
      </c>
      <c r="T98" s="7">
        <f t="shared" si="14"/>
        <v>62.79000000000002</v>
      </c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35">
        <v>97</v>
      </c>
      <c r="B99" s="343">
        <v>243846</v>
      </c>
      <c r="C99" s="342" t="s">
        <v>100</v>
      </c>
      <c r="D99" s="344" t="s">
        <v>3479</v>
      </c>
      <c r="E99" s="344" t="s">
        <v>3480</v>
      </c>
      <c r="F99" s="175" t="s">
        <v>3481</v>
      </c>
      <c r="G99" s="10" t="s">
        <v>103</v>
      </c>
      <c r="H99" s="175" t="s">
        <v>71</v>
      </c>
      <c r="I99" s="342" t="s">
        <v>3412</v>
      </c>
      <c r="J99" s="353">
        <v>299</v>
      </c>
      <c r="K99" s="118">
        <f t="shared" si="15"/>
        <v>20.930000000000007</v>
      </c>
      <c r="L99" s="118">
        <f t="shared" si="16"/>
        <v>319.93</v>
      </c>
      <c r="M99" s="118">
        <v>319.93</v>
      </c>
      <c r="N99" s="4"/>
      <c r="O99" s="10" t="s">
        <v>2817</v>
      </c>
      <c r="P99" s="40"/>
      <c r="Q99" s="7">
        <f t="shared" si="17"/>
        <v>209.3</v>
      </c>
      <c r="R99" s="7">
        <f t="shared" si="12"/>
        <v>104.65</v>
      </c>
      <c r="S99" s="7">
        <f t="shared" si="13"/>
        <v>41.860000000000014</v>
      </c>
      <c r="T99" s="7">
        <f t="shared" si="14"/>
        <v>62.79000000000002</v>
      </c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35">
        <v>98</v>
      </c>
      <c r="B100" s="343">
        <v>243846</v>
      </c>
      <c r="C100" s="342" t="s">
        <v>100</v>
      </c>
      <c r="D100" s="344" t="s">
        <v>3482</v>
      </c>
      <c r="E100" s="344" t="s">
        <v>3483</v>
      </c>
      <c r="F100" s="175" t="s">
        <v>3484</v>
      </c>
      <c r="G100" s="10" t="s">
        <v>103</v>
      </c>
      <c r="H100" s="175" t="s">
        <v>71</v>
      </c>
      <c r="I100" s="342" t="s">
        <v>99</v>
      </c>
      <c r="J100" s="353">
        <v>399</v>
      </c>
      <c r="K100" s="118">
        <f t="shared" si="15"/>
        <v>27.930000000000007</v>
      </c>
      <c r="L100" s="118">
        <f t="shared" si="16"/>
        <v>426.93</v>
      </c>
      <c r="M100" s="118">
        <v>427</v>
      </c>
      <c r="N100" s="4"/>
      <c r="O100" s="10" t="s">
        <v>2817</v>
      </c>
      <c r="P100" s="40"/>
      <c r="Q100" s="7">
        <f t="shared" si="17"/>
        <v>279.3</v>
      </c>
      <c r="R100" s="7">
        <f t="shared" si="12"/>
        <v>139.65</v>
      </c>
      <c r="S100" s="7">
        <f t="shared" si="13"/>
        <v>55.860000000000014</v>
      </c>
      <c r="T100" s="7">
        <f t="shared" si="14"/>
        <v>83.79000000000002</v>
      </c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35">
        <v>99</v>
      </c>
      <c r="B101" s="343">
        <v>243847</v>
      </c>
      <c r="C101" s="342" t="s">
        <v>68</v>
      </c>
      <c r="D101" s="344" t="s">
        <v>3485</v>
      </c>
      <c r="E101" s="344" t="s">
        <v>3486</v>
      </c>
      <c r="F101" s="175" t="s">
        <v>3487</v>
      </c>
      <c r="G101" s="10" t="s">
        <v>524</v>
      </c>
      <c r="H101" s="175" t="s">
        <v>71</v>
      </c>
      <c r="I101" s="286" t="s">
        <v>3412</v>
      </c>
      <c r="J101" s="353">
        <v>399</v>
      </c>
      <c r="K101" s="118">
        <f t="shared" si="15"/>
        <v>27.930000000000007</v>
      </c>
      <c r="L101" s="118">
        <f t="shared" si="16"/>
        <v>426.93</v>
      </c>
      <c r="M101" s="118">
        <v>611.94000000000005</v>
      </c>
      <c r="N101" s="4"/>
      <c r="O101" s="10" t="s">
        <v>2817</v>
      </c>
      <c r="P101" s="40"/>
      <c r="Q101" s="7">
        <f t="shared" si="17"/>
        <v>279.3</v>
      </c>
      <c r="R101" s="7">
        <f t="shared" si="12"/>
        <v>139.65</v>
      </c>
      <c r="S101" s="7">
        <f t="shared" si="13"/>
        <v>55.860000000000014</v>
      </c>
      <c r="T101" s="7">
        <f t="shared" si="14"/>
        <v>83.79000000000002</v>
      </c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35">
        <v>100</v>
      </c>
      <c r="B102" s="343">
        <v>243847</v>
      </c>
      <c r="C102" s="342" t="s">
        <v>100</v>
      </c>
      <c r="D102" s="344" t="s">
        <v>3488</v>
      </c>
      <c r="E102" s="344" t="s">
        <v>3489</v>
      </c>
      <c r="F102" s="175" t="s">
        <v>3490</v>
      </c>
      <c r="G102" s="10" t="s">
        <v>103</v>
      </c>
      <c r="H102" s="175" t="s">
        <v>71</v>
      </c>
      <c r="I102" s="342" t="s">
        <v>2171</v>
      </c>
      <c r="J102" s="353">
        <v>599</v>
      </c>
      <c r="K102" s="118">
        <f t="shared" si="15"/>
        <v>41.930000000000064</v>
      </c>
      <c r="L102" s="118">
        <f t="shared" si="16"/>
        <v>640.93000000000006</v>
      </c>
      <c r="M102" s="118">
        <v>640.92999999999995</v>
      </c>
      <c r="N102" s="4"/>
      <c r="O102" s="10" t="s">
        <v>2817</v>
      </c>
      <c r="P102" s="40"/>
      <c r="Q102" s="7">
        <f t="shared" si="17"/>
        <v>419.3</v>
      </c>
      <c r="R102" s="7">
        <f t="shared" si="12"/>
        <v>209.65</v>
      </c>
      <c r="S102" s="7">
        <f t="shared" si="13"/>
        <v>83.860000000000014</v>
      </c>
      <c r="T102" s="7">
        <f t="shared" si="14"/>
        <v>125.79000000000002</v>
      </c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35">
        <v>101</v>
      </c>
      <c r="B103" s="343">
        <v>243847</v>
      </c>
      <c r="C103" s="342" t="s">
        <v>100</v>
      </c>
      <c r="D103" s="344" t="s">
        <v>3491</v>
      </c>
      <c r="E103" s="344" t="s">
        <v>3492</v>
      </c>
      <c r="F103" s="175" t="s">
        <v>3493</v>
      </c>
      <c r="G103" s="10" t="s">
        <v>103</v>
      </c>
      <c r="H103" s="175" t="s">
        <v>71</v>
      </c>
      <c r="I103" s="342" t="s">
        <v>99</v>
      </c>
      <c r="J103" s="353">
        <v>399</v>
      </c>
      <c r="K103" s="118">
        <f t="shared" si="15"/>
        <v>27.930000000000007</v>
      </c>
      <c r="L103" s="118">
        <f t="shared" si="16"/>
        <v>426.93</v>
      </c>
      <c r="M103" s="118">
        <v>426.93</v>
      </c>
      <c r="N103" s="4"/>
      <c r="O103" s="10" t="s">
        <v>2817</v>
      </c>
      <c r="P103" s="40"/>
      <c r="Q103" s="7">
        <f t="shared" si="17"/>
        <v>279.3</v>
      </c>
      <c r="R103" s="7">
        <f t="shared" si="12"/>
        <v>139.65</v>
      </c>
      <c r="S103" s="7">
        <f t="shared" si="13"/>
        <v>55.860000000000014</v>
      </c>
      <c r="T103" s="7">
        <f t="shared" si="14"/>
        <v>83.79000000000002</v>
      </c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35">
        <v>102</v>
      </c>
      <c r="B104" s="343">
        <v>243847</v>
      </c>
      <c r="C104" s="342" t="s">
        <v>100</v>
      </c>
      <c r="D104" s="344" t="s">
        <v>3494</v>
      </c>
      <c r="E104" s="344" t="s">
        <v>3495</v>
      </c>
      <c r="F104" s="175" t="s">
        <v>3496</v>
      </c>
      <c r="G104" s="10" t="s">
        <v>103</v>
      </c>
      <c r="H104" s="175" t="s">
        <v>71</v>
      </c>
      <c r="I104" s="342" t="s">
        <v>3412</v>
      </c>
      <c r="J104" s="353">
        <v>299</v>
      </c>
      <c r="K104" s="118">
        <f t="shared" si="15"/>
        <v>20.930000000000007</v>
      </c>
      <c r="L104" s="118">
        <f t="shared" si="16"/>
        <v>319.93</v>
      </c>
      <c r="M104" s="118">
        <v>319.93</v>
      </c>
      <c r="N104" s="4"/>
      <c r="O104" s="10" t="s">
        <v>91</v>
      </c>
      <c r="P104" s="40"/>
      <c r="Q104" s="7">
        <f t="shared" si="17"/>
        <v>209.3</v>
      </c>
      <c r="R104" s="7">
        <f t="shared" si="12"/>
        <v>104.65</v>
      </c>
      <c r="S104" s="7">
        <f t="shared" si="13"/>
        <v>41.860000000000014</v>
      </c>
      <c r="T104" s="7">
        <f t="shared" si="14"/>
        <v>62.79000000000002</v>
      </c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35">
        <v>103</v>
      </c>
      <c r="B105" s="343">
        <v>243847</v>
      </c>
      <c r="C105" s="342" t="s">
        <v>100</v>
      </c>
      <c r="D105" s="344" t="s">
        <v>3497</v>
      </c>
      <c r="E105" s="344" t="s">
        <v>3498</v>
      </c>
      <c r="F105" s="175" t="s">
        <v>3499</v>
      </c>
      <c r="G105" s="10" t="s">
        <v>103</v>
      </c>
      <c r="H105" s="175" t="s">
        <v>71</v>
      </c>
      <c r="I105" s="342" t="s">
        <v>3412</v>
      </c>
      <c r="J105" s="353">
        <v>299</v>
      </c>
      <c r="K105" s="118">
        <f t="shared" si="15"/>
        <v>20.930000000000007</v>
      </c>
      <c r="L105" s="118">
        <f t="shared" si="16"/>
        <v>319.93</v>
      </c>
      <c r="M105" s="118">
        <v>319.93</v>
      </c>
      <c r="N105" s="4"/>
      <c r="O105" s="10" t="s">
        <v>2817</v>
      </c>
      <c r="P105" s="40"/>
      <c r="Q105" s="7">
        <f t="shared" si="17"/>
        <v>209.3</v>
      </c>
      <c r="R105" s="7">
        <f t="shared" si="12"/>
        <v>104.65</v>
      </c>
      <c r="S105" s="7">
        <f t="shared" si="13"/>
        <v>41.860000000000014</v>
      </c>
      <c r="T105" s="7">
        <f t="shared" si="14"/>
        <v>62.79000000000002</v>
      </c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35">
        <v>104</v>
      </c>
      <c r="B106" s="343">
        <v>243847</v>
      </c>
      <c r="C106" s="342" t="s">
        <v>100</v>
      </c>
      <c r="D106" s="344" t="s">
        <v>3500</v>
      </c>
      <c r="E106" s="342" t="s">
        <v>3501</v>
      </c>
      <c r="F106" s="175" t="s">
        <v>3502</v>
      </c>
      <c r="G106" s="10" t="s">
        <v>103</v>
      </c>
      <c r="H106" s="175" t="s">
        <v>71</v>
      </c>
      <c r="I106" s="342" t="s">
        <v>104</v>
      </c>
      <c r="J106" s="353">
        <v>299</v>
      </c>
      <c r="K106" s="118">
        <f t="shared" si="15"/>
        <v>20.930000000000007</v>
      </c>
      <c r="L106" s="118">
        <f t="shared" si="16"/>
        <v>319.93</v>
      </c>
      <c r="M106" s="118">
        <v>490.57</v>
      </c>
      <c r="N106" s="4"/>
      <c r="O106" s="10" t="s">
        <v>91</v>
      </c>
      <c r="P106" s="40"/>
      <c r="Q106" s="7">
        <f t="shared" si="17"/>
        <v>209.3</v>
      </c>
      <c r="R106" s="7">
        <f t="shared" si="12"/>
        <v>104.65</v>
      </c>
      <c r="S106" s="7">
        <f t="shared" si="13"/>
        <v>41.860000000000014</v>
      </c>
      <c r="T106" s="7">
        <f t="shared" si="14"/>
        <v>62.79000000000002</v>
      </c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5">
        <v>105</v>
      </c>
      <c r="B107" s="343">
        <v>243847</v>
      </c>
      <c r="C107" s="342" t="s">
        <v>100</v>
      </c>
      <c r="D107" s="344" t="s">
        <v>3503</v>
      </c>
      <c r="E107" s="342" t="s">
        <v>3504</v>
      </c>
      <c r="F107" s="175" t="s">
        <v>3505</v>
      </c>
      <c r="G107" s="10" t="s">
        <v>103</v>
      </c>
      <c r="H107" s="175" t="s">
        <v>71</v>
      </c>
      <c r="I107" s="342" t="s">
        <v>3412</v>
      </c>
      <c r="J107" s="353">
        <v>299</v>
      </c>
      <c r="K107" s="118">
        <f t="shared" si="15"/>
        <v>20.930000000000007</v>
      </c>
      <c r="L107" s="118">
        <f t="shared" si="16"/>
        <v>319.93</v>
      </c>
      <c r="M107" s="118">
        <v>319.93</v>
      </c>
      <c r="N107" s="4"/>
      <c r="O107" s="77" t="s">
        <v>23</v>
      </c>
      <c r="P107" s="40"/>
      <c r="Q107" s="7">
        <f t="shared" si="17"/>
        <v>209.3</v>
      </c>
      <c r="R107" s="7">
        <f t="shared" si="12"/>
        <v>104.65</v>
      </c>
      <c r="S107" s="7">
        <f t="shared" si="13"/>
        <v>41.860000000000014</v>
      </c>
      <c r="T107" s="7">
        <f t="shared" si="14"/>
        <v>62.79000000000002</v>
      </c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5">
        <v>106</v>
      </c>
      <c r="B108" s="343">
        <v>243847</v>
      </c>
      <c r="C108" s="342" t="s">
        <v>100</v>
      </c>
      <c r="D108" s="344" t="s">
        <v>3506</v>
      </c>
      <c r="E108" s="342" t="s">
        <v>3507</v>
      </c>
      <c r="F108" s="175" t="s">
        <v>3508</v>
      </c>
      <c r="G108" s="10" t="s">
        <v>103</v>
      </c>
      <c r="H108" s="175" t="s">
        <v>71</v>
      </c>
      <c r="I108" s="342" t="s">
        <v>109</v>
      </c>
      <c r="J108" s="353">
        <v>499</v>
      </c>
      <c r="K108" s="118">
        <f t="shared" si="15"/>
        <v>34.930000000000064</v>
      </c>
      <c r="L108" s="118">
        <f t="shared" si="16"/>
        <v>533.93000000000006</v>
      </c>
      <c r="M108" s="118">
        <v>533.92999999999995</v>
      </c>
      <c r="N108" s="4"/>
      <c r="O108" s="10" t="s">
        <v>2817</v>
      </c>
      <c r="P108" s="40"/>
      <c r="Q108" s="7">
        <f t="shared" si="17"/>
        <v>349.3</v>
      </c>
      <c r="R108" s="7">
        <f t="shared" si="12"/>
        <v>174.65</v>
      </c>
      <c r="S108" s="7">
        <f t="shared" si="13"/>
        <v>69.860000000000014</v>
      </c>
      <c r="T108" s="7">
        <f t="shared" si="14"/>
        <v>104.79000000000002</v>
      </c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5">
        <v>107</v>
      </c>
      <c r="B109" s="343">
        <v>243849</v>
      </c>
      <c r="C109" s="342" t="s">
        <v>82</v>
      </c>
      <c r="D109" s="344" t="s">
        <v>3509</v>
      </c>
      <c r="E109" s="342" t="s">
        <v>3510</v>
      </c>
      <c r="F109" s="175" t="s">
        <v>3511</v>
      </c>
      <c r="G109" s="10" t="s">
        <v>1963</v>
      </c>
      <c r="H109" s="175" t="s">
        <v>71</v>
      </c>
      <c r="I109" s="342" t="s">
        <v>72</v>
      </c>
      <c r="J109" s="353">
        <v>399</v>
      </c>
      <c r="K109" s="118">
        <f t="shared" si="15"/>
        <v>27.930000000000007</v>
      </c>
      <c r="L109" s="118">
        <f t="shared" si="16"/>
        <v>426.93</v>
      </c>
      <c r="M109" s="118">
        <v>584</v>
      </c>
      <c r="N109" s="4"/>
      <c r="O109" s="10" t="s">
        <v>91</v>
      </c>
      <c r="P109" s="40"/>
      <c r="Q109" s="7">
        <f t="shared" si="17"/>
        <v>279.3</v>
      </c>
      <c r="R109" s="7">
        <f t="shared" si="12"/>
        <v>139.65</v>
      </c>
      <c r="S109" s="7">
        <f t="shared" si="13"/>
        <v>55.860000000000014</v>
      </c>
      <c r="T109" s="7">
        <f t="shared" si="14"/>
        <v>83.79000000000002</v>
      </c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5">
        <v>108</v>
      </c>
      <c r="B110" s="343">
        <v>243849</v>
      </c>
      <c r="C110" s="342" t="s">
        <v>265</v>
      </c>
      <c r="D110" s="344" t="s">
        <v>3512</v>
      </c>
      <c r="E110" s="342" t="s">
        <v>3513</v>
      </c>
      <c r="F110" s="175" t="s">
        <v>3514</v>
      </c>
      <c r="G110" s="10" t="s">
        <v>515</v>
      </c>
      <c r="H110" s="175" t="s">
        <v>71</v>
      </c>
      <c r="I110" s="342" t="s">
        <v>72</v>
      </c>
      <c r="J110" s="353">
        <v>299</v>
      </c>
      <c r="K110" s="118">
        <f t="shared" si="15"/>
        <v>20.930000000000007</v>
      </c>
      <c r="L110" s="118">
        <f t="shared" si="16"/>
        <v>319.93</v>
      </c>
      <c r="M110" s="118">
        <v>437.26</v>
      </c>
      <c r="N110" s="4"/>
      <c r="O110" s="10" t="s">
        <v>91</v>
      </c>
      <c r="P110" s="40"/>
      <c r="Q110" s="7">
        <f t="shared" si="17"/>
        <v>209.3</v>
      </c>
      <c r="R110" s="7">
        <f t="shared" ref="R110:R162" si="18">Q110-(Q110*50/100)</f>
        <v>104.65</v>
      </c>
      <c r="S110" s="7">
        <f t="shared" ref="S110:S162" si="19">Q110-(Q110*80/100)</f>
        <v>41.860000000000014</v>
      </c>
      <c r="T110" s="7">
        <f t="shared" ref="T110:T162" si="20">Q110-(Q110*70/100)</f>
        <v>62.79000000000002</v>
      </c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5">
        <v>109</v>
      </c>
      <c r="B111" s="343">
        <v>243849</v>
      </c>
      <c r="C111" s="342" t="s">
        <v>100</v>
      </c>
      <c r="D111" s="344" t="s">
        <v>3515</v>
      </c>
      <c r="E111" s="342" t="s">
        <v>3516</v>
      </c>
      <c r="F111" s="175" t="s">
        <v>3517</v>
      </c>
      <c r="G111" s="10" t="s">
        <v>103</v>
      </c>
      <c r="H111" s="175" t="s">
        <v>71</v>
      </c>
      <c r="I111" s="342" t="s">
        <v>3518</v>
      </c>
      <c r="J111" s="353">
        <v>299</v>
      </c>
      <c r="K111" s="118">
        <f t="shared" si="15"/>
        <v>20.930000000000007</v>
      </c>
      <c r="L111" s="118">
        <f t="shared" si="16"/>
        <v>319.93</v>
      </c>
      <c r="M111" s="118">
        <v>319.93</v>
      </c>
      <c r="N111" s="4"/>
      <c r="O111" s="10" t="s">
        <v>3191</v>
      </c>
      <c r="P111" s="40"/>
      <c r="Q111" s="7">
        <f t="shared" si="17"/>
        <v>209.3</v>
      </c>
      <c r="R111" s="7">
        <f t="shared" si="18"/>
        <v>104.65</v>
      </c>
      <c r="S111" s="7">
        <f t="shared" si="19"/>
        <v>41.860000000000014</v>
      </c>
      <c r="T111" s="7">
        <f t="shared" si="20"/>
        <v>62.79000000000002</v>
      </c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5">
        <v>110</v>
      </c>
      <c r="B112" s="343">
        <v>243849</v>
      </c>
      <c r="C112" s="342" t="s">
        <v>263</v>
      </c>
      <c r="D112" s="344" t="s">
        <v>3519</v>
      </c>
      <c r="E112" s="342" t="s">
        <v>3520</v>
      </c>
      <c r="F112" s="175" t="s">
        <v>3521</v>
      </c>
      <c r="G112" s="10" t="s">
        <v>1195</v>
      </c>
      <c r="H112" s="175" t="s">
        <v>71</v>
      </c>
      <c r="I112" s="342" t="s">
        <v>3522</v>
      </c>
      <c r="J112" s="353">
        <v>399</v>
      </c>
      <c r="K112" s="118">
        <f t="shared" si="15"/>
        <v>27.930000000000007</v>
      </c>
      <c r="L112" s="118">
        <f t="shared" si="16"/>
        <v>426.93</v>
      </c>
      <c r="M112" s="118">
        <v>569.24</v>
      </c>
      <c r="N112" s="4"/>
      <c r="O112" s="10" t="s">
        <v>489</v>
      </c>
      <c r="P112" s="40"/>
      <c r="Q112" s="7">
        <f t="shared" si="17"/>
        <v>279.3</v>
      </c>
      <c r="R112" s="7">
        <f t="shared" si="18"/>
        <v>139.65</v>
      </c>
      <c r="S112" s="7">
        <f t="shared" si="19"/>
        <v>55.860000000000014</v>
      </c>
      <c r="T112" s="7">
        <f t="shared" si="20"/>
        <v>83.79000000000002</v>
      </c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5">
        <v>111</v>
      </c>
      <c r="B113" s="343">
        <v>243850</v>
      </c>
      <c r="C113" s="342" t="s">
        <v>263</v>
      </c>
      <c r="D113" s="344" t="s">
        <v>3523</v>
      </c>
      <c r="E113" s="342" t="s">
        <v>3524</v>
      </c>
      <c r="F113" s="175" t="s">
        <v>3525</v>
      </c>
      <c r="G113" s="10" t="s">
        <v>1589</v>
      </c>
      <c r="H113" s="175" t="s">
        <v>71</v>
      </c>
      <c r="I113" s="342" t="s">
        <v>2277</v>
      </c>
      <c r="J113" s="353">
        <v>299</v>
      </c>
      <c r="K113" s="118">
        <f t="shared" si="15"/>
        <v>20.930000000000007</v>
      </c>
      <c r="L113" s="118">
        <f t="shared" si="16"/>
        <v>319.93</v>
      </c>
      <c r="M113" s="118">
        <v>427</v>
      </c>
      <c r="N113" s="4"/>
      <c r="O113" s="10" t="s">
        <v>91</v>
      </c>
      <c r="P113" s="40"/>
      <c r="Q113" s="7">
        <f t="shared" si="17"/>
        <v>209.3</v>
      </c>
      <c r="R113" s="7">
        <f t="shared" si="18"/>
        <v>104.65</v>
      </c>
      <c r="S113" s="7">
        <f t="shared" si="19"/>
        <v>41.860000000000014</v>
      </c>
      <c r="T113" s="7">
        <f t="shared" si="20"/>
        <v>62.79000000000002</v>
      </c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5">
        <v>112</v>
      </c>
      <c r="B114" s="343">
        <v>243850</v>
      </c>
      <c r="C114" s="342" t="s">
        <v>100</v>
      </c>
      <c r="D114" s="344" t="s">
        <v>3526</v>
      </c>
      <c r="E114" s="342" t="s">
        <v>3527</v>
      </c>
      <c r="F114" s="175" t="s">
        <v>3528</v>
      </c>
      <c r="G114" s="10" t="s">
        <v>103</v>
      </c>
      <c r="H114" s="175" t="s">
        <v>71</v>
      </c>
      <c r="I114" s="342" t="s">
        <v>2277</v>
      </c>
      <c r="J114" s="353">
        <v>299</v>
      </c>
      <c r="K114" s="118">
        <f t="shared" si="15"/>
        <v>20.930000000000007</v>
      </c>
      <c r="L114" s="118">
        <f t="shared" si="16"/>
        <v>319.93</v>
      </c>
      <c r="M114" s="118">
        <v>319.93</v>
      </c>
      <c r="N114" s="4"/>
      <c r="O114" s="10" t="s">
        <v>91</v>
      </c>
      <c r="P114" s="40"/>
      <c r="Q114" s="7">
        <f t="shared" si="17"/>
        <v>209.3</v>
      </c>
      <c r="R114" s="7">
        <f t="shared" si="18"/>
        <v>104.65</v>
      </c>
      <c r="S114" s="7">
        <f t="shared" si="19"/>
        <v>41.860000000000014</v>
      </c>
      <c r="T114" s="7">
        <f t="shared" si="20"/>
        <v>62.79000000000002</v>
      </c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5">
        <v>113</v>
      </c>
      <c r="B115" s="343">
        <v>243850</v>
      </c>
      <c r="C115" s="342" t="s">
        <v>100</v>
      </c>
      <c r="D115" s="344" t="s">
        <v>3529</v>
      </c>
      <c r="E115" s="342" t="s">
        <v>3530</v>
      </c>
      <c r="F115" s="175" t="s">
        <v>3531</v>
      </c>
      <c r="G115" s="10" t="s">
        <v>103</v>
      </c>
      <c r="H115" s="175" t="s">
        <v>71</v>
      </c>
      <c r="I115" s="342" t="s">
        <v>99</v>
      </c>
      <c r="J115" s="353">
        <v>399</v>
      </c>
      <c r="K115" s="118">
        <f t="shared" si="15"/>
        <v>27.930000000000007</v>
      </c>
      <c r="L115" s="118">
        <f t="shared" si="16"/>
        <v>426.93</v>
      </c>
      <c r="M115" s="118">
        <v>426.93</v>
      </c>
      <c r="N115" s="4"/>
      <c r="O115" s="10" t="s">
        <v>91</v>
      </c>
      <c r="P115" s="40"/>
      <c r="Q115" s="7">
        <f t="shared" si="17"/>
        <v>279.3</v>
      </c>
      <c r="R115" s="7">
        <f t="shared" si="18"/>
        <v>139.65</v>
      </c>
      <c r="S115" s="7">
        <f t="shared" si="19"/>
        <v>55.860000000000014</v>
      </c>
      <c r="T115" s="7">
        <f t="shared" si="20"/>
        <v>83.79000000000002</v>
      </c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5">
        <v>114</v>
      </c>
      <c r="B116" s="343">
        <v>243850</v>
      </c>
      <c r="C116" s="342" t="s">
        <v>100</v>
      </c>
      <c r="D116" s="344" t="s">
        <v>3532</v>
      </c>
      <c r="E116" s="342" t="s">
        <v>3533</v>
      </c>
      <c r="F116" s="175" t="s">
        <v>3534</v>
      </c>
      <c r="G116" s="10" t="s">
        <v>103</v>
      </c>
      <c r="H116" s="175" t="s">
        <v>71</v>
      </c>
      <c r="I116" s="342" t="s">
        <v>2277</v>
      </c>
      <c r="J116" s="353">
        <v>299</v>
      </c>
      <c r="K116" s="118">
        <f t="shared" si="15"/>
        <v>20.930000000000007</v>
      </c>
      <c r="L116" s="118">
        <f t="shared" si="16"/>
        <v>319.93</v>
      </c>
      <c r="M116" s="118">
        <v>319.93</v>
      </c>
      <c r="N116" s="4"/>
      <c r="O116" s="10" t="s">
        <v>91</v>
      </c>
      <c r="P116" s="40"/>
      <c r="Q116" s="7">
        <f t="shared" si="17"/>
        <v>209.3</v>
      </c>
      <c r="R116" s="7">
        <f t="shared" si="18"/>
        <v>104.65</v>
      </c>
      <c r="S116" s="7">
        <f t="shared" si="19"/>
        <v>41.860000000000014</v>
      </c>
      <c r="T116" s="7">
        <f t="shared" si="20"/>
        <v>62.79000000000002</v>
      </c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5">
        <v>115</v>
      </c>
      <c r="B117" s="343">
        <v>243851</v>
      </c>
      <c r="C117" s="342" t="s">
        <v>100</v>
      </c>
      <c r="D117" s="344" t="s">
        <v>3535</v>
      </c>
      <c r="E117" s="342" t="s">
        <v>3536</v>
      </c>
      <c r="F117" s="175" t="s">
        <v>3537</v>
      </c>
      <c r="G117" s="10" t="s">
        <v>103</v>
      </c>
      <c r="H117" s="175" t="s">
        <v>71</v>
      </c>
      <c r="I117" s="342" t="s">
        <v>2277</v>
      </c>
      <c r="J117" s="353">
        <v>299</v>
      </c>
      <c r="K117" s="118">
        <f t="shared" si="15"/>
        <v>20.930000000000007</v>
      </c>
      <c r="L117" s="118">
        <f t="shared" si="16"/>
        <v>319.93</v>
      </c>
      <c r="M117" s="118">
        <v>320</v>
      </c>
      <c r="N117" s="4"/>
      <c r="O117" s="10" t="s">
        <v>91</v>
      </c>
      <c r="P117" s="40"/>
      <c r="Q117" s="7">
        <f t="shared" si="17"/>
        <v>209.3</v>
      </c>
      <c r="R117" s="7">
        <f t="shared" si="18"/>
        <v>104.65</v>
      </c>
      <c r="S117" s="7">
        <f t="shared" si="19"/>
        <v>41.860000000000014</v>
      </c>
      <c r="T117" s="7">
        <f t="shared" si="20"/>
        <v>62.79000000000002</v>
      </c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5">
        <v>116</v>
      </c>
      <c r="B118" s="343">
        <v>243851</v>
      </c>
      <c r="C118" s="342" t="s">
        <v>100</v>
      </c>
      <c r="D118" s="344" t="s">
        <v>3538</v>
      </c>
      <c r="E118" s="342" t="s">
        <v>3539</v>
      </c>
      <c r="F118" s="175" t="s">
        <v>3540</v>
      </c>
      <c r="G118" s="10" t="s">
        <v>103</v>
      </c>
      <c r="H118" s="175" t="s">
        <v>71</v>
      </c>
      <c r="I118" s="342" t="s">
        <v>99</v>
      </c>
      <c r="J118" s="353">
        <v>399</v>
      </c>
      <c r="K118" s="118">
        <f t="shared" si="15"/>
        <v>27.930000000000007</v>
      </c>
      <c r="L118" s="118">
        <f t="shared" si="16"/>
        <v>426.93</v>
      </c>
      <c r="M118" s="118">
        <v>426.93</v>
      </c>
      <c r="N118" s="4"/>
      <c r="O118" s="10" t="s">
        <v>2817</v>
      </c>
      <c r="P118" s="40"/>
      <c r="Q118" s="7">
        <f t="shared" si="17"/>
        <v>279.3</v>
      </c>
      <c r="R118" s="7">
        <f t="shared" si="18"/>
        <v>139.65</v>
      </c>
      <c r="S118" s="7">
        <f t="shared" si="19"/>
        <v>55.860000000000014</v>
      </c>
      <c r="T118" s="7">
        <f t="shared" si="20"/>
        <v>83.79000000000002</v>
      </c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5">
        <v>117</v>
      </c>
      <c r="B119" s="343">
        <v>243851</v>
      </c>
      <c r="C119" s="342" t="s">
        <v>100</v>
      </c>
      <c r="D119" s="344" t="s">
        <v>3541</v>
      </c>
      <c r="E119" s="342" t="s">
        <v>3542</v>
      </c>
      <c r="F119" s="175" t="s">
        <v>3543</v>
      </c>
      <c r="G119" s="10" t="s">
        <v>103</v>
      </c>
      <c r="H119" s="175" t="s">
        <v>71</v>
      </c>
      <c r="I119" s="342" t="s">
        <v>2277</v>
      </c>
      <c r="J119" s="353">
        <v>299</v>
      </c>
      <c r="K119" s="118">
        <f t="shared" si="15"/>
        <v>20.930000000000007</v>
      </c>
      <c r="L119" s="118">
        <f t="shared" si="16"/>
        <v>319.93</v>
      </c>
      <c r="M119" s="118">
        <v>319.93</v>
      </c>
      <c r="N119" s="4"/>
      <c r="O119" s="77" t="s">
        <v>23</v>
      </c>
      <c r="P119" s="40"/>
      <c r="Q119" s="7">
        <f t="shared" si="17"/>
        <v>209.3</v>
      </c>
      <c r="R119" s="7">
        <f t="shared" si="18"/>
        <v>104.65</v>
      </c>
      <c r="S119" s="7">
        <f t="shared" si="19"/>
        <v>41.860000000000014</v>
      </c>
      <c r="T119" s="7">
        <f t="shared" si="20"/>
        <v>62.79000000000002</v>
      </c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5">
        <v>118</v>
      </c>
      <c r="B120" s="343">
        <v>243852</v>
      </c>
      <c r="C120" s="342" t="s">
        <v>3544</v>
      </c>
      <c r="D120" s="344" t="s">
        <v>3545</v>
      </c>
      <c r="E120" s="342" t="s">
        <v>3546</v>
      </c>
      <c r="F120" s="175" t="s">
        <v>3547</v>
      </c>
      <c r="G120" s="10" t="s">
        <v>3687</v>
      </c>
      <c r="H120" s="175" t="s">
        <v>71</v>
      </c>
      <c r="I120" s="342" t="s">
        <v>3522</v>
      </c>
      <c r="J120" s="353">
        <v>399</v>
      </c>
      <c r="K120" s="118">
        <f t="shared" si="15"/>
        <v>27.930000000000007</v>
      </c>
      <c r="L120" s="118">
        <f t="shared" si="16"/>
        <v>426.93</v>
      </c>
      <c r="M120" s="118">
        <v>540.78</v>
      </c>
      <c r="N120" s="4"/>
      <c r="O120" s="10" t="s">
        <v>91</v>
      </c>
      <c r="P120" s="40"/>
      <c r="Q120" s="7">
        <f t="shared" si="17"/>
        <v>279.3</v>
      </c>
      <c r="R120" s="7">
        <f t="shared" si="18"/>
        <v>139.65</v>
      </c>
      <c r="S120" s="7">
        <f t="shared" si="19"/>
        <v>55.860000000000014</v>
      </c>
      <c r="T120" s="7">
        <f t="shared" si="20"/>
        <v>83.79000000000002</v>
      </c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5">
        <v>119</v>
      </c>
      <c r="B121" s="343">
        <v>243853</v>
      </c>
      <c r="C121" s="342" t="s">
        <v>100</v>
      </c>
      <c r="D121" s="344" t="s">
        <v>3548</v>
      </c>
      <c r="E121" s="342" t="s">
        <v>3549</v>
      </c>
      <c r="F121" s="175" t="s">
        <v>3550</v>
      </c>
      <c r="G121" s="10" t="s">
        <v>103</v>
      </c>
      <c r="H121" s="175" t="s">
        <v>71</v>
      </c>
      <c r="I121" s="342" t="s">
        <v>3518</v>
      </c>
      <c r="J121" s="353">
        <v>299</v>
      </c>
      <c r="K121" s="118">
        <f t="shared" si="15"/>
        <v>20.930000000000007</v>
      </c>
      <c r="L121" s="118">
        <f t="shared" si="16"/>
        <v>319.93</v>
      </c>
      <c r="M121" s="118">
        <v>319.93</v>
      </c>
      <c r="N121" s="4"/>
      <c r="O121" s="10" t="s">
        <v>91</v>
      </c>
      <c r="P121" s="40"/>
      <c r="Q121" s="7">
        <f t="shared" si="17"/>
        <v>209.3</v>
      </c>
      <c r="R121" s="7">
        <f t="shared" si="18"/>
        <v>104.65</v>
      </c>
      <c r="S121" s="7">
        <f t="shared" si="19"/>
        <v>41.860000000000014</v>
      </c>
      <c r="T121" s="7">
        <f t="shared" si="20"/>
        <v>62.79000000000002</v>
      </c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5">
        <v>120</v>
      </c>
      <c r="B122" s="343">
        <v>243853</v>
      </c>
      <c r="C122" s="342" t="s">
        <v>100</v>
      </c>
      <c r="D122" s="344" t="s">
        <v>3551</v>
      </c>
      <c r="E122" s="342" t="s">
        <v>3552</v>
      </c>
      <c r="F122" s="175" t="s">
        <v>3553</v>
      </c>
      <c r="G122" s="10" t="s">
        <v>103</v>
      </c>
      <c r="H122" s="175" t="s">
        <v>71</v>
      </c>
      <c r="I122" s="342" t="s">
        <v>3518</v>
      </c>
      <c r="J122" s="353">
        <v>299</v>
      </c>
      <c r="K122" s="118">
        <f t="shared" ref="K122:K162" si="21">L122-J122</f>
        <v>20.930000000000007</v>
      </c>
      <c r="L122" s="118">
        <f t="shared" ref="L122:L162" si="22">J122*1.07</f>
        <v>319.93</v>
      </c>
      <c r="M122" s="118">
        <v>319.93</v>
      </c>
      <c r="N122" s="4"/>
      <c r="O122" s="10" t="s">
        <v>91</v>
      </c>
      <c r="P122" s="40"/>
      <c r="Q122" s="7">
        <f t="shared" si="17"/>
        <v>209.3</v>
      </c>
      <c r="R122" s="7">
        <f t="shared" si="18"/>
        <v>104.65</v>
      </c>
      <c r="S122" s="7">
        <f t="shared" si="19"/>
        <v>41.860000000000014</v>
      </c>
      <c r="T122" s="7">
        <f t="shared" si="20"/>
        <v>62.79000000000002</v>
      </c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5">
        <v>121</v>
      </c>
      <c r="B123" s="343">
        <v>243853</v>
      </c>
      <c r="C123" s="342" t="s">
        <v>100</v>
      </c>
      <c r="D123" s="344" t="s">
        <v>3554</v>
      </c>
      <c r="E123" s="342" t="s">
        <v>3555</v>
      </c>
      <c r="F123" s="175" t="s">
        <v>3556</v>
      </c>
      <c r="G123" s="10" t="s">
        <v>103</v>
      </c>
      <c r="H123" s="175" t="s">
        <v>71</v>
      </c>
      <c r="I123" s="342" t="s">
        <v>3518</v>
      </c>
      <c r="J123" s="353">
        <v>299</v>
      </c>
      <c r="K123" s="118">
        <f t="shared" si="21"/>
        <v>20.930000000000007</v>
      </c>
      <c r="L123" s="118">
        <f t="shared" si="22"/>
        <v>319.93</v>
      </c>
      <c r="M123" s="118">
        <v>319.93</v>
      </c>
      <c r="N123" s="4"/>
      <c r="O123" s="77" t="s">
        <v>23</v>
      </c>
      <c r="P123" s="40"/>
      <c r="Q123" s="7">
        <f t="shared" si="17"/>
        <v>209.3</v>
      </c>
      <c r="R123" s="7">
        <f t="shared" si="18"/>
        <v>104.65</v>
      </c>
      <c r="S123" s="7">
        <f t="shared" si="19"/>
        <v>41.860000000000014</v>
      </c>
      <c r="T123" s="7">
        <f t="shared" si="20"/>
        <v>62.79000000000002</v>
      </c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5">
        <v>122</v>
      </c>
      <c r="B124" s="343">
        <v>243854</v>
      </c>
      <c r="C124" s="342" t="s">
        <v>82</v>
      </c>
      <c r="D124" s="344" t="s">
        <v>3557</v>
      </c>
      <c r="E124" s="344" t="s">
        <v>3558</v>
      </c>
      <c r="F124" s="175" t="s">
        <v>3559</v>
      </c>
      <c r="G124" s="10" t="s">
        <v>3688</v>
      </c>
      <c r="H124" s="175" t="s">
        <v>71</v>
      </c>
      <c r="I124" s="342" t="s">
        <v>3560</v>
      </c>
      <c r="J124" s="353">
        <v>399</v>
      </c>
      <c r="K124" s="118">
        <f t="shared" si="21"/>
        <v>27.930000000000007</v>
      </c>
      <c r="L124" s="118">
        <f t="shared" si="22"/>
        <v>426.93</v>
      </c>
      <c r="M124" s="118">
        <v>540.77</v>
      </c>
      <c r="N124" s="4"/>
      <c r="O124" s="164" t="s">
        <v>1953</v>
      </c>
      <c r="P124" s="40"/>
      <c r="Q124" s="7">
        <f t="shared" si="17"/>
        <v>279.3</v>
      </c>
      <c r="R124" s="7">
        <f t="shared" si="18"/>
        <v>139.65</v>
      </c>
      <c r="S124" s="7">
        <f t="shared" si="19"/>
        <v>55.860000000000014</v>
      </c>
      <c r="T124" s="7">
        <f t="shared" si="20"/>
        <v>83.79000000000002</v>
      </c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5">
        <v>123</v>
      </c>
      <c r="B125" s="343">
        <v>243854</v>
      </c>
      <c r="C125" s="342" t="s">
        <v>100</v>
      </c>
      <c r="D125" s="344" t="s">
        <v>3561</v>
      </c>
      <c r="E125" s="344" t="s">
        <v>3562</v>
      </c>
      <c r="F125" s="175" t="s">
        <v>3563</v>
      </c>
      <c r="G125" s="10" t="s">
        <v>103</v>
      </c>
      <c r="H125" s="175" t="s">
        <v>71</v>
      </c>
      <c r="I125" s="342" t="s">
        <v>3518</v>
      </c>
      <c r="J125" s="353">
        <v>299</v>
      </c>
      <c r="K125" s="118">
        <f t="shared" si="21"/>
        <v>20.930000000000007</v>
      </c>
      <c r="L125" s="118">
        <f t="shared" si="22"/>
        <v>319.93</v>
      </c>
      <c r="M125" s="118">
        <v>319.93</v>
      </c>
      <c r="N125" s="4"/>
      <c r="O125" s="10" t="s">
        <v>2817</v>
      </c>
      <c r="P125" s="40"/>
      <c r="Q125" s="7">
        <f t="shared" si="17"/>
        <v>209.3</v>
      </c>
      <c r="R125" s="7">
        <f t="shared" si="18"/>
        <v>104.65</v>
      </c>
      <c r="S125" s="7">
        <f t="shared" si="19"/>
        <v>41.860000000000014</v>
      </c>
      <c r="T125" s="7">
        <f t="shared" si="20"/>
        <v>62.79000000000002</v>
      </c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5">
        <v>124</v>
      </c>
      <c r="B126" s="343">
        <v>243854</v>
      </c>
      <c r="C126" s="342" t="s">
        <v>100</v>
      </c>
      <c r="D126" s="344" t="s">
        <v>3564</v>
      </c>
      <c r="E126" s="344" t="s">
        <v>3565</v>
      </c>
      <c r="F126" s="175" t="s">
        <v>3566</v>
      </c>
      <c r="G126" s="10" t="s">
        <v>103</v>
      </c>
      <c r="H126" s="175" t="s">
        <v>71</v>
      </c>
      <c r="I126" s="342" t="s">
        <v>3518</v>
      </c>
      <c r="J126" s="353">
        <v>299</v>
      </c>
      <c r="K126" s="118">
        <f t="shared" si="21"/>
        <v>20.930000000000007</v>
      </c>
      <c r="L126" s="118">
        <f t="shared" si="22"/>
        <v>319.93</v>
      </c>
      <c r="M126" s="118">
        <v>319.93</v>
      </c>
      <c r="N126" s="4"/>
      <c r="O126" s="10" t="s">
        <v>91</v>
      </c>
      <c r="P126" s="40"/>
      <c r="Q126" s="7">
        <f t="shared" si="17"/>
        <v>209.3</v>
      </c>
      <c r="R126" s="7">
        <f t="shared" si="18"/>
        <v>104.65</v>
      </c>
      <c r="S126" s="7">
        <f t="shared" si="19"/>
        <v>41.860000000000014</v>
      </c>
      <c r="T126" s="7">
        <f t="shared" si="20"/>
        <v>62.79000000000002</v>
      </c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5">
        <v>125</v>
      </c>
      <c r="B127" s="343">
        <v>243854</v>
      </c>
      <c r="C127" s="342" t="s">
        <v>100</v>
      </c>
      <c r="D127" s="344" t="s">
        <v>3567</v>
      </c>
      <c r="E127" s="344" t="s">
        <v>3568</v>
      </c>
      <c r="F127" s="175" t="s">
        <v>3569</v>
      </c>
      <c r="G127" s="10" t="s">
        <v>103</v>
      </c>
      <c r="H127" s="175" t="s">
        <v>71</v>
      </c>
      <c r="I127" s="342" t="s">
        <v>109</v>
      </c>
      <c r="J127" s="353">
        <v>499</v>
      </c>
      <c r="K127" s="118">
        <f t="shared" si="21"/>
        <v>34.930000000000064</v>
      </c>
      <c r="L127" s="118">
        <f t="shared" si="22"/>
        <v>533.93000000000006</v>
      </c>
      <c r="M127" s="118">
        <v>534</v>
      </c>
      <c r="N127" s="4"/>
      <c r="O127" s="10" t="s">
        <v>91</v>
      </c>
      <c r="P127" s="40"/>
      <c r="Q127" s="7">
        <f t="shared" si="17"/>
        <v>349.3</v>
      </c>
      <c r="R127" s="7">
        <f t="shared" si="18"/>
        <v>174.65</v>
      </c>
      <c r="S127" s="7">
        <f t="shared" si="19"/>
        <v>69.860000000000014</v>
      </c>
      <c r="T127" s="7">
        <f t="shared" si="20"/>
        <v>104.79000000000002</v>
      </c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5">
        <v>126</v>
      </c>
      <c r="B128" s="343">
        <v>243854</v>
      </c>
      <c r="C128" s="342" t="s">
        <v>100</v>
      </c>
      <c r="D128" s="344" t="s">
        <v>3570</v>
      </c>
      <c r="E128" s="344" t="s">
        <v>3571</v>
      </c>
      <c r="F128" s="175" t="s">
        <v>3572</v>
      </c>
      <c r="G128" s="10" t="s">
        <v>103</v>
      </c>
      <c r="H128" s="175" t="s">
        <v>71</v>
      </c>
      <c r="I128" s="342" t="s">
        <v>3518</v>
      </c>
      <c r="J128" s="353">
        <v>299</v>
      </c>
      <c r="K128" s="118">
        <f t="shared" si="21"/>
        <v>20.930000000000007</v>
      </c>
      <c r="L128" s="118">
        <f t="shared" si="22"/>
        <v>319.93</v>
      </c>
      <c r="M128" s="118">
        <v>319.93</v>
      </c>
      <c r="N128" s="4"/>
      <c r="O128" s="10" t="s">
        <v>91</v>
      </c>
      <c r="P128" s="40"/>
      <c r="Q128" s="7">
        <f t="shared" si="17"/>
        <v>209.3</v>
      </c>
      <c r="R128" s="7">
        <f t="shared" si="18"/>
        <v>104.65</v>
      </c>
      <c r="S128" s="7">
        <f t="shared" si="19"/>
        <v>41.860000000000014</v>
      </c>
      <c r="T128" s="7">
        <f t="shared" si="20"/>
        <v>62.79000000000002</v>
      </c>
      <c r="V128" s="248"/>
      <c r="W128" s="248"/>
      <c r="X128" s="248"/>
      <c r="Y128" s="248"/>
      <c r="Z128" s="248"/>
      <c r="AA128" s="248"/>
      <c r="AB128" s="248"/>
    </row>
    <row r="129" spans="1:28" s="5" customFormat="1" ht="22.95" customHeight="1">
      <c r="A129" s="35">
        <v>127</v>
      </c>
      <c r="B129" s="343">
        <v>243854</v>
      </c>
      <c r="C129" s="342" t="s">
        <v>100</v>
      </c>
      <c r="D129" s="344" t="s">
        <v>3573</v>
      </c>
      <c r="E129" s="344" t="s">
        <v>3574</v>
      </c>
      <c r="F129" s="175" t="s">
        <v>3575</v>
      </c>
      <c r="G129" s="10" t="s">
        <v>103</v>
      </c>
      <c r="H129" s="175" t="s">
        <v>71</v>
      </c>
      <c r="I129" s="342" t="s">
        <v>3518</v>
      </c>
      <c r="J129" s="353">
        <v>299</v>
      </c>
      <c r="K129" s="118">
        <f t="shared" si="21"/>
        <v>20.930000000000007</v>
      </c>
      <c r="L129" s="118">
        <f t="shared" si="22"/>
        <v>319.93</v>
      </c>
      <c r="M129" s="118">
        <v>319.93</v>
      </c>
      <c r="N129" s="4"/>
      <c r="O129" s="10" t="s">
        <v>91</v>
      </c>
      <c r="P129" s="40"/>
      <c r="Q129" s="7">
        <f t="shared" si="17"/>
        <v>209.3</v>
      </c>
      <c r="R129" s="7">
        <f t="shared" si="18"/>
        <v>104.65</v>
      </c>
      <c r="S129" s="7">
        <f t="shared" si="19"/>
        <v>41.860000000000014</v>
      </c>
      <c r="T129" s="7">
        <f t="shared" si="20"/>
        <v>62.79000000000002</v>
      </c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5">
        <v>128</v>
      </c>
      <c r="B130" s="343">
        <v>243856</v>
      </c>
      <c r="C130" s="342" t="s">
        <v>100</v>
      </c>
      <c r="D130" s="344" t="s">
        <v>3576</v>
      </c>
      <c r="E130" s="344" t="s">
        <v>3577</v>
      </c>
      <c r="F130" s="175" t="s">
        <v>3578</v>
      </c>
      <c r="G130" s="10" t="s">
        <v>103</v>
      </c>
      <c r="H130" s="175" t="s">
        <v>71</v>
      </c>
      <c r="I130" s="342" t="s">
        <v>99</v>
      </c>
      <c r="J130" s="353">
        <v>399</v>
      </c>
      <c r="K130" s="118">
        <f t="shared" si="21"/>
        <v>27.930000000000007</v>
      </c>
      <c r="L130" s="118">
        <f t="shared" si="22"/>
        <v>426.93</v>
      </c>
      <c r="M130" s="118">
        <v>426.93</v>
      </c>
      <c r="N130" s="4"/>
      <c r="O130" s="10" t="s">
        <v>2817</v>
      </c>
      <c r="P130" s="40"/>
      <c r="Q130" s="7">
        <f t="shared" si="17"/>
        <v>279.3</v>
      </c>
      <c r="R130" s="7">
        <f t="shared" si="18"/>
        <v>139.65</v>
      </c>
      <c r="S130" s="7">
        <f t="shared" si="19"/>
        <v>55.860000000000014</v>
      </c>
      <c r="T130" s="7">
        <f t="shared" si="20"/>
        <v>83.79000000000002</v>
      </c>
      <c r="V130" s="19"/>
      <c r="W130" s="19"/>
      <c r="X130" s="19"/>
      <c r="Y130" s="19"/>
      <c r="Z130" s="19"/>
      <c r="AA130" s="19"/>
      <c r="AB130" s="19"/>
    </row>
    <row r="131" spans="1:28" s="5" customFormat="1" ht="22.95" customHeight="1">
      <c r="A131" s="35">
        <v>129</v>
      </c>
      <c r="B131" s="343">
        <v>243856</v>
      </c>
      <c r="C131" s="342" t="s">
        <v>100</v>
      </c>
      <c r="D131" s="344" t="s">
        <v>3579</v>
      </c>
      <c r="E131" s="344" t="s">
        <v>3580</v>
      </c>
      <c r="F131" s="175" t="s">
        <v>3581</v>
      </c>
      <c r="G131" s="10" t="s">
        <v>103</v>
      </c>
      <c r="H131" s="175" t="s">
        <v>71</v>
      </c>
      <c r="I131" s="342" t="s">
        <v>3518</v>
      </c>
      <c r="J131" s="353">
        <v>299</v>
      </c>
      <c r="K131" s="118">
        <f t="shared" si="21"/>
        <v>20.930000000000007</v>
      </c>
      <c r="L131" s="118">
        <f t="shared" si="22"/>
        <v>319.93</v>
      </c>
      <c r="M131" s="118">
        <v>319.93</v>
      </c>
      <c r="N131" s="4"/>
      <c r="O131" s="10" t="s">
        <v>91</v>
      </c>
      <c r="P131" s="40"/>
      <c r="Q131" s="7">
        <f t="shared" si="17"/>
        <v>209.3</v>
      </c>
      <c r="R131" s="7">
        <f t="shared" si="18"/>
        <v>104.65</v>
      </c>
      <c r="S131" s="7">
        <f t="shared" si="19"/>
        <v>41.860000000000014</v>
      </c>
      <c r="T131" s="7">
        <f t="shared" si="20"/>
        <v>62.79000000000002</v>
      </c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5">
        <v>130</v>
      </c>
      <c r="B132" s="343">
        <v>243856</v>
      </c>
      <c r="C132" s="342" t="s">
        <v>100</v>
      </c>
      <c r="D132" s="344" t="s">
        <v>3582</v>
      </c>
      <c r="E132" s="344" t="s">
        <v>3583</v>
      </c>
      <c r="F132" s="175" t="s">
        <v>3584</v>
      </c>
      <c r="G132" s="10" t="s">
        <v>103</v>
      </c>
      <c r="H132" s="175" t="s">
        <v>71</v>
      </c>
      <c r="I132" s="342" t="s">
        <v>3518</v>
      </c>
      <c r="J132" s="353">
        <v>299</v>
      </c>
      <c r="K132" s="118">
        <f t="shared" si="21"/>
        <v>20.930000000000007</v>
      </c>
      <c r="L132" s="118">
        <f t="shared" si="22"/>
        <v>319.93</v>
      </c>
      <c r="M132" s="118">
        <v>320</v>
      </c>
      <c r="N132" s="4"/>
      <c r="O132" s="10" t="s">
        <v>2817</v>
      </c>
      <c r="P132" s="40"/>
      <c r="Q132" s="7">
        <f t="shared" ref="Q132:Q162" si="23">J132*70/100</f>
        <v>209.3</v>
      </c>
      <c r="R132" s="7">
        <f t="shared" si="18"/>
        <v>104.65</v>
      </c>
      <c r="S132" s="7">
        <f t="shared" si="19"/>
        <v>41.860000000000014</v>
      </c>
      <c r="T132" s="7">
        <f t="shared" si="20"/>
        <v>62.79000000000002</v>
      </c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5">
        <v>131</v>
      </c>
      <c r="B133" s="343">
        <v>243856</v>
      </c>
      <c r="C133" s="342" t="s">
        <v>100</v>
      </c>
      <c r="D133" s="344" t="s">
        <v>3585</v>
      </c>
      <c r="E133" s="344" t="s">
        <v>3586</v>
      </c>
      <c r="F133" s="175" t="s">
        <v>3587</v>
      </c>
      <c r="G133" s="10" t="s">
        <v>103</v>
      </c>
      <c r="H133" s="175" t="s">
        <v>71</v>
      </c>
      <c r="I133" s="342" t="s">
        <v>99</v>
      </c>
      <c r="J133" s="353">
        <v>399</v>
      </c>
      <c r="K133" s="118">
        <f t="shared" si="21"/>
        <v>27.930000000000007</v>
      </c>
      <c r="L133" s="118">
        <f t="shared" si="22"/>
        <v>426.93</v>
      </c>
      <c r="M133" s="118">
        <v>426.93</v>
      </c>
      <c r="N133" s="4"/>
      <c r="O133" s="10" t="s">
        <v>91</v>
      </c>
      <c r="P133" s="40"/>
      <c r="Q133" s="7">
        <f t="shared" si="23"/>
        <v>279.3</v>
      </c>
      <c r="R133" s="7">
        <f t="shared" si="18"/>
        <v>139.65</v>
      </c>
      <c r="S133" s="7">
        <f t="shared" si="19"/>
        <v>55.860000000000014</v>
      </c>
      <c r="T133" s="7">
        <f t="shared" si="20"/>
        <v>83.79000000000002</v>
      </c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5">
        <v>132</v>
      </c>
      <c r="B134" s="343">
        <v>243856</v>
      </c>
      <c r="C134" s="342" t="s">
        <v>100</v>
      </c>
      <c r="D134" s="344" t="s">
        <v>3588</v>
      </c>
      <c r="E134" s="344" t="s">
        <v>3589</v>
      </c>
      <c r="F134" s="175" t="s">
        <v>3590</v>
      </c>
      <c r="G134" s="10" t="s">
        <v>103</v>
      </c>
      <c r="H134" s="175" t="s">
        <v>71</v>
      </c>
      <c r="I134" s="342" t="s">
        <v>2171</v>
      </c>
      <c r="J134" s="353">
        <v>599</v>
      </c>
      <c r="K134" s="118">
        <f t="shared" si="21"/>
        <v>41.930000000000064</v>
      </c>
      <c r="L134" s="118">
        <f t="shared" si="22"/>
        <v>640.93000000000006</v>
      </c>
      <c r="M134" s="118">
        <v>641</v>
      </c>
      <c r="N134" s="4"/>
      <c r="O134" s="10" t="s">
        <v>2817</v>
      </c>
      <c r="P134" s="40"/>
      <c r="Q134" s="7">
        <f t="shared" si="23"/>
        <v>419.3</v>
      </c>
      <c r="R134" s="7">
        <f t="shared" si="18"/>
        <v>209.65</v>
      </c>
      <c r="S134" s="7">
        <f t="shared" si="19"/>
        <v>83.860000000000014</v>
      </c>
      <c r="T134" s="7">
        <f t="shared" si="20"/>
        <v>125.79000000000002</v>
      </c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5">
        <v>133</v>
      </c>
      <c r="B135" s="343">
        <v>243856</v>
      </c>
      <c r="C135" s="342" t="s">
        <v>82</v>
      </c>
      <c r="D135" s="344" t="s">
        <v>3591</v>
      </c>
      <c r="E135" s="344" t="s">
        <v>3592</v>
      </c>
      <c r="F135" s="175" t="s">
        <v>3593</v>
      </c>
      <c r="G135" s="10" t="s">
        <v>1180</v>
      </c>
      <c r="H135" s="175" t="s">
        <v>71</v>
      </c>
      <c r="I135" s="342" t="s">
        <v>3522</v>
      </c>
      <c r="J135" s="353">
        <v>399</v>
      </c>
      <c r="K135" s="118">
        <f t="shared" si="21"/>
        <v>27.930000000000007</v>
      </c>
      <c r="L135" s="118">
        <f t="shared" si="22"/>
        <v>426.93</v>
      </c>
      <c r="M135" s="118">
        <v>426.93</v>
      </c>
      <c r="N135" s="4"/>
      <c r="O135" s="10" t="s">
        <v>2817</v>
      </c>
      <c r="P135" s="40"/>
      <c r="Q135" s="7">
        <f t="shared" si="23"/>
        <v>279.3</v>
      </c>
      <c r="R135" s="7">
        <f t="shared" si="18"/>
        <v>139.65</v>
      </c>
      <c r="S135" s="7">
        <f t="shared" si="19"/>
        <v>55.860000000000014</v>
      </c>
      <c r="T135" s="7">
        <f t="shared" si="20"/>
        <v>83.79000000000002</v>
      </c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5">
        <v>134</v>
      </c>
      <c r="B136" s="343">
        <v>243856</v>
      </c>
      <c r="C136" s="342" t="s">
        <v>82</v>
      </c>
      <c r="D136" s="344" t="s">
        <v>3594</v>
      </c>
      <c r="E136" s="344" t="s">
        <v>3595</v>
      </c>
      <c r="F136" s="175" t="s">
        <v>3596</v>
      </c>
      <c r="G136" s="10" t="s">
        <v>1180</v>
      </c>
      <c r="H136" s="175" t="s">
        <v>71</v>
      </c>
      <c r="I136" s="342" t="s">
        <v>99</v>
      </c>
      <c r="J136" s="353">
        <v>599</v>
      </c>
      <c r="K136" s="118">
        <f t="shared" si="21"/>
        <v>41.930000000000064</v>
      </c>
      <c r="L136" s="118">
        <f t="shared" si="22"/>
        <v>640.93000000000006</v>
      </c>
      <c r="M136" s="118">
        <v>641</v>
      </c>
      <c r="N136" s="4"/>
      <c r="O136" s="10" t="s">
        <v>2817</v>
      </c>
      <c r="P136" s="40"/>
      <c r="Q136" s="7">
        <f t="shared" si="23"/>
        <v>419.3</v>
      </c>
      <c r="R136" s="7">
        <f t="shared" si="18"/>
        <v>209.65</v>
      </c>
      <c r="S136" s="7">
        <f t="shared" si="19"/>
        <v>83.860000000000014</v>
      </c>
      <c r="T136" s="7">
        <f t="shared" si="20"/>
        <v>125.79000000000002</v>
      </c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5">
        <v>135</v>
      </c>
      <c r="B137" s="343">
        <v>243856</v>
      </c>
      <c r="C137" s="342" t="s">
        <v>3544</v>
      </c>
      <c r="D137" s="344" t="s">
        <v>3597</v>
      </c>
      <c r="E137" s="344" t="s">
        <v>3598</v>
      </c>
      <c r="F137" s="175" t="s">
        <v>3599</v>
      </c>
      <c r="G137" s="10" t="s">
        <v>3689</v>
      </c>
      <c r="H137" s="175" t="s">
        <v>71</v>
      </c>
      <c r="I137" s="342" t="s">
        <v>3522</v>
      </c>
      <c r="J137" s="353">
        <v>399</v>
      </c>
      <c r="K137" s="118">
        <f t="shared" si="21"/>
        <v>27.930000000000007</v>
      </c>
      <c r="L137" s="118">
        <f t="shared" si="22"/>
        <v>426.93</v>
      </c>
      <c r="M137" s="118">
        <v>426.93</v>
      </c>
      <c r="N137" s="4"/>
      <c r="O137" s="10" t="s">
        <v>91</v>
      </c>
      <c r="P137" s="40"/>
      <c r="Q137" s="7">
        <f t="shared" si="23"/>
        <v>279.3</v>
      </c>
      <c r="R137" s="7">
        <f t="shared" si="18"/>
        <v>139.65</v>
      </c>
      <c r="S137" s="7">
        <f t="shared" si="19"/>
        <v>55.860000000000014</v>
      </c>
      <c r="T137" s="7">
        <f t="shared" si="20"/>
        <v>83.79000000000002</v>
      </c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5">
        <v>136</v>
      </c>
      <c r="B138" s="343">
        <v>243857</v>
      </c>
      <c r="C138" s="342" t="s">
        <v>100</v>
      </c>
      <c r="D138" s="344" t="s">
        <v>3600</v>
      </c>
      <c r="E138" s="344" t="s">
        <v>3601</v>
      </c>
      <c r="F138" s="175" t="s">
        <v>3602</v>
      </c>
      <c r="G138" s="10" t="s">
        <v>103</v>
      </c>
      <c r="H138" s="175" t="s">
        <v>71</v>
      </c>
      <c r="I138" s="342" t="s">
        <v>3518</v>
      </c>
      <c r="J138" s="353">
        <v>299</v>
      </c>
      <c r="K138" s="118">
        <f t="shared" si="21"/>
        <v>20.930000000000007</v>
      </c>
      <c r="L138" s="118">
        <f t="shared" si="22"/>
        <v>319.93</v>
      </c>
      <c r="M138" s="118">
        <v>319.93</v>
      </c>
      <c r="N138" s="4"/>
      <c r="O138" s="10" t="s">
        <v>23</v>
      </c>
      <c r="P138" s="40"/>
      <c r="Q138" s="7">
        <f t="shared" si="23"/>
        <v>209.3</v>
      </c>
      <c r="R138" s="7">
        <f t="shared" si="18"/>
        <v>104.65</v>
      </c>
      <c r="S138" s="7">
        <f t="shared" si="19"/>
        <v>41.860000000000014</v>
      </c>
      <c r="T138" s="7">
        <f t="shared" si="20"/>
        <v>62.79000000000002</v>
      </c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5">
        <v>137</v>
      </c>
      <c r="B139" s="343">
        <v>243857</v>
      </c>
      <c r="C139" s="342" t="s">
        <v>100</v>
      </c>
      <c r="D139" s="344" t="s">
        <v>3603</v>
      </c>
      <c r="E139" s="344" t="s">
        <v>3604</v>
      </c>
      <c r="F139" s="175" t="s">
        <v>3605</v>
      </c>
      <c r="G139" s="10" t="s">
        <v>103</v>
      </c>
      <c r="H139" s="175" t="s">
        <v>71</v>
      </c>
      <c r="I139" s="342" t="s">
        <v>99</v>
      </c>
      <c r="J139" s="353">
        <v>399</v>
      </c>
      <c r="K139" s="118">
        <f t="shared" si="21"/>
        <v>27.930000000000007</v>
      </c>
      <c r="L139" s="118">
        <f t="shared" si="22"/>
        <v>426.93</v>
      </c>
      <c r="M139" s="118">
        <v>426.93</v>
      </c>
      <c r="N139" s="4"/>
      <c r="O139" s="10" t="s">
        <v>23</v>
      </c>
      <c r="P139" s="40"/>
      <c r="Q139" s="7">
        <f t="shared" si="23"/>
        <v>279.3</v>
      </c>
      <c r="R139" s="7">
        <f t="shared" si="18"/>
        <v>139.65</v>
      </c>
      <c r="S139" s="7">
        <f t="shared" si="19"/>
        <v>55.860000000000014</v>
      </c>
      <c r="T139" s="7">
        <f t="shared" si="20"/>
        <v>83.79000000000002</v>
      </c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5">
        <v>138</v>
      </c>
      <c r="B140" s="343">
        <v>243857</v>
      </c>
      <c r="C140" s="342" t="s">
        <v>260</v>
      </c>
      <c r="D140" s="344" t="s">
        <v>3606</v>
      </c>
      <c r="E140" s="344" t="s">
        <v>3607</v>
      </c>
      <c r="F140" s="175" t="s">
        <v>3608</v>
      </c>
      <c r="G140" s="10" t="s">
        <v>2538</v>
      </c>
      <c r="H140" s="175" t="s">
        <v>71</v>
      </c>
      <c r="I140" s="342" t="s">
        <v>109</v>
      </c>
      <c r="J140" s="353">
        <v>499</v>
      </c>
      <c r="K140" s="118">
        <f t="shared" si="21"/>
        <v>34.930000000000064</v>
      </c>
      <c r="L140" s="118">
        <f t="shared" si="22"/>
        <v>533.93000000000006</v>
      </c>
      <c r="M140" s="118">
        <v>534</v>
      </c>
      <c r="N140" s="4"/>
      <c r="O140" s="10" t="s">
        <v>489</v>
      </c>
      <c r="P140" s="40"/>
      <c r="Q140" s="7">
        <f t="shared" si="23"/>
        <v>349.3</v>
      </c>
      <c r="R140" s="7">
        <f t="shared" si="18"/>
        <v>174.65</v>
      </c>
      <c r="S140" s="7">
        <f t="shared" si="19"/>
        <v>69.860000000000014</v>
      </c>
      <c r="T140" s="7">
        <f t="shared" si="20"/>
        <v>104.79000000000002</v>
      </c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5">
        <v>139</v>
      </c>
      <c r="B141" s="343">
        <v>243857</v>
      </c>
      <c r="C141" s="342" t="s">
        <v>1527</v>
      </c>
      <c r="D141" s="344" t="s">
        <v>3609</v>
      </c>
      <c r="E141" s="344" t="s">
        <v>3610</v>
      </c>
      <c r="F141" s="175" t="s">
        <v>3611</v>
      </c>
      <c r="G141" s="10" t="s">
        <v>3690</v>
      </c>
      <c r="H141" s="175" t="s">
        <v>71</v>
      </c>
      <c r="I141" s="342" t="s">
        <v>109</v>
      </c>
      <c r="J141" s="353">
        <v>599</v>
      </c>
      <c r="K141" s="118">
        <f t="shared" si="21"/>
        <v>41.930000000000064</v>
      </c>
      <c r="L141" s="118">
        <f t="shared" si="22"/>
        <v>640.93000000000006</v>
      </c>
      <c r="M141" s="118">
        <v>640.92999999999995</v>
      </c>
      <c r="N141" s="4"/>
      <c r="O141" s="10" t="s">
        <v>91</v>
      </c>
      <c r="P141" s="40"/>
      <c r="Q141" s="7">
        <f t="shared" si="23"/>
        <v>419.3</v>
      </c>
      <c r="R141" s="7">
        <f t="shared" si="18"/>
        <v>209.65</v>
      </c>
      <c r="S141" s="7">
        <f t="shared" si="19"/>
        <v>83.860000000000014</v>
      </c>
      <c r="T141" s="7">
        <f t="shared" si="20"/>
        <v>125.79000000000002</v>
      </c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5">
        <v>140</v>
      </c>
      <c r="B142" s="343">
        <v>243858</v>
      </c>
      <c r="C142" s="342" t="s">
        <v>100</v>
      </c>
      <c r="D142" s="344" t="s">
        <v>3612</v>
      </c>
      <c r="E142" s="342" t="s">
        <v>3613</v>
      </c>
      <c r="F142" s="175" t="s">
        <v>3614</v>
      </c>
      <c r="G142" s="10" t="s">
        <v>103</v>
      </c>
      <c r="H142" s="175" t="s">
        <v>71</v>
      </c>
      <c r="I142" s="342" t="s">
        <v>3518</v>
      </c>
      <c r="J142" s="353">
        <v>299</v>
      </c>
      <c r="K142" s="118">
        <f t="shared" si="21"/>
        <v>20.930000000000007</v>
      </c>
      <c r="L142" s="118">
        <f t="shared" si="22"/>
        <v>319.93</v>
      </c>
      <c r="M142" s="118">
        <v>319.93</v>
      </c>
      <c r="N142" s="4"/>
      <c r="O142" s="10" t="s">
        <v>2817</v>
      </c>
      <c r="P142" s="40"/>
      <c r="Q142" s="7">
        <f t="shared" si="23"/>
        <v>209.3</v>
      </c>
      <c r="R142" s="7">
        <f t="shared" si="18"/>
        <v>104.65</v>
      </c>
      <c r="S142" s="7">
        <f t="shared" si="19"/>
        <v>41.860000000000014</v>
      </c>
      <c r="T142" s="7">
        <f t="shared" si="20"/>
        <v>62.79000000000002</v>
      </c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5">
        <v>141</v>
      </c>
      <c r="B143" s="343">
        <v>243859</v>
      </c>
      <c r="C143" s="342" t="s">
        <v>100</v>
      </c>
      <c r="D143" s="344" t="s">
        <v>3615</v>
      </c>
      <c r="E143" s="342" t="s">
        <v>3616</v>
      </c>
      <c r="F143" s="175" t="s">
        <v>3617</v>
      </c>
      <c r="G143" s="10" t="s">
        <v>103</v>
      </c>
      <c r="H143" s="175" t="s">
        <v>71</v>
      </c>
      <c r="I143" s="342" t="s">
        <v>3518</v>
      </c>
      <c r="J143" s="353">
        <v>299</v>
      </c>
      <c r="K143" s="118">
        <f t="shared" si="21"/>
        <v>20.930000000000007</v>
      </c>
      <c r="L143" s="118">
        <f t="shared" si="22"/>
        <v>319.93</v>
      </c>
      <c r="M143" s="118">
        <v>319.93</v>
      </c>
      <c r="N143" s="4"/>
      <c r="O143" s="10" t="s">
        <v>2817</v>
      </c>
      <c r="P143" s="40"/>
      <c r="Q143" s="7">
        <f t="shared" si="23"/>
        <v>209.3</v>
      </c>
      <c r="R143" s="7">
        <f t="shared" si="18"/>
        <v>104.65</v>
      </c>
      <c r="S143" s="7">
        <f t="shared" si="19"/>
        <v>41.860000000000014</v>
      </c>
      <c r="T143" s="7">
        <f t="shared" si="20"/>
        <v>62.79000000000002</v>
      </c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5">
        <v>142</v>
      </c>
      <c r="B144" s="343">
        <v>243859</v>
      </c>
      <c r="C144" s="342" t="s">
        <v>100</v>
      </c>
      <c r="D144" s="344" t="s">
        <v>3618</v>
      </c>
      <c r="E144" s="342" t="s">
        <v>3619</v>
      </c>
      <c r="F144" s="175" t="s">
        <v>3620</v>
      </c>
      <c r="G144" s="10" t="s">
        <v>103</v>
      </c>
      <c r="H144" s="175" t="s">
        <v>71</v>
      </c>
      <c r="I144" s="342" t="s">
        <v>99</v>
      </c>
      <c r="J144" s="353">
        <v>399</v>
      </c>
      <c r="K144" s="118">
        <f t="shared" si="21"/>
        <v>27.930000000000007</v>
      </c>
      <c r="L144" s="118">
        <f t="shared" si="22"/>
        <v>426.93</v>
      </c>
      <c r="M144" s="118">
        <v>426.93</v>
      </c>
      <c r="N144" s="4"/>
      <c r="O144" s="10" t="s">
        <v>91</v>
      </c>
      <c r="P144" s="40"/>
      <c r="Q144" s="7">
        <f t="shared" si="23"/>
        <v>279.3</v>
      </c>
      <c r="R144" s="7">
        <f t="shared" si="18"/>
        <v>139.65</v>
      </c>
      <c r="S144" s="7">
        <f t="shared" si="19"/>
        <v>55.860000000000014</v>
      </c>
      <c r="T144" s="7">
        <f t="shared" si="20"/>
        <v>83.79000000000002</v>
      </c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5">
        <v>143</v>
      </c>
      <c r="B145" s="343">
        <v>243859</v>
      </c>
      <c r="C145" s="342" t="s">
        <v>100</v>
      </c>
      <c r="D145" s="344" t="s">
        <v>3621</v>
      </c>
      <c r="E145" s="342" t="s">
        <v>3622</v>
      </c>
      <c r="F145" s="175" t="s">
        <v>3623</v>
      </c>
      <c r="G145" s="10" t="s">
        <v>103</v>
      </c>
      <c r="H145" s="175" t="s">
        <v>71</v>
      </c>
      <c r="I145" s="342" t="s">
        <v>3518</v>
      </c>
      <c r="J145" s="353">
        <v>299</v>
      </c>
      <c r="K145" s="118">
        <f t="shared" si="21"/>
        <v>20.930000000000007</v>
      </c>
      <c r="L145" s="118">
        <f t="shared" si="22"/>
        <v>319.93</v>
      </c>
      <c r="M145" s="118">
        <v>319.93</v>
      </c>
      <c r="N145" s="4"/>
      <c r="O145" s="10" t="s">
        <v>2817</v>
      </c>
      <c r="P145" s="40"/>
      <c r="Q145" s="7">
        <f t="shared" si="23"/>
        <v>209.3</v>
      </c>
      <c r="R145" s="7">
        <f t="shared" si="18"/>
        <v>104.65</v>
      </c>
      <c r="S145" s="7">
        <f t="shared" si="19"/>
        <v>41.860000000000014</v>
      </c>
      <c r="T145" s="7">
        <f t="shared" si="20"/>
        <v>62.79000000000002</v>
      </c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5">
        <v>144</v>
      </c>
      <c r="B146" s="343">
        <v>243860</v>
      </c>
      <c r="C146" s="342" t="s">
        <v>100</v>
      </c>
      <c r="D146" s="344" t="s">
        <v>3624</v>
      </c>
      <c r="E146" s="342" t="s">
        <v>3625</v>
      </c>
      <c r="F146" s="175" t="s">
        <v>3626</v>
      </c>
      <c r="G146" s="10" t="s">
        <v>103</v>
      </c>
      <c r="H146" s="175" t="s">
        <v>71</v>
      </c>
      <c r="I146" s="342" t="s">
        <v>3518</v>
      </c>
      <c r="J146" s="353">
        <v>299</v>
      </c>
      <c r="K146" s="118">
        <f t="shared" si="21"/>
        <v>20.930000000000007</v>
      </c>
      <c r="L146" s="118">
        <f t="shared" si="22"/>
        <v>319.93</v>
      </c>
      <c r="M146" s="118">
        <v>319.93</v>
      </c>
      <c r="N146" s="4"/>
      <c r="O146" s="10" t="s">
        <v>91</v>
      </c>
      <c r="P146" s="40"/>
      <c r="Q146" s="7">
        <f t="shared" si="23"/>
        <v>209.3</v>
      </c>
      <c r="R146" s="7">
        <f t="shared" si="18"/>
        <v>104.65</v>
      </c>
      <c r="S146" s="7">
        <f t="shared" si="19"/>
        <v>41.860000000000014</v>
      </c>
      <c r="T146" s="7">
        <f t="shared" si="20"/>
        <v>62.79000000000002</v>
      </c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5">
        <v>145</v>
      </c>
      <c r="B147" s="343">
        <v>243860</v>
      </c>
      <c r="C147" s="342" t="s">
        <v>100</v>
      </c>
      <c r="D147" s="344" t="s">
        <v>3627</v>
      </c>
      <c r="E147" s="342" t="s">
        <v>3628</v>
      </c>
      <c r="F147" s="175" t="s">
        <v>3629</v>
      </c>
      <c r="G147" s="10" t="s">
        <v>103</v>
      </c>
      <c r="H147" s="175" t="s">
        <v>71</v>
      </c>
      <c r="I147" s="342" t="s">
        <v>3630</v>
      </c>
      <c r="J147" s="353">
        <v>299</v>
      </c>
      <c r="K147" s="118">
        <f t="shared" si="21"/>
        <v>20.930000000000007</v>
      </c>
      <c r="L147" s="118">
        <f t="shared" si="22"/>
        <v>319.93</v>
      </c>
      <c r="M147" s="118">
        <v>319.93</v>
      </c>
      <c r="N147" s="4"/>
      <c r="O147" s="10" t="s">
        <v>91</v>
      </c>
      <c r="P147" s="40"/>
      <c r="Q147" s="7">
        <f t="shared" si="23"/>
        <v>209.3</v>
      </c>
      <c r="R147" s="7">
        <f t="shared" si="18"/>
        <v>104.65</v>
      </c>
      <c r="S147" s="7">
        <f t="shared" si="19"/>
        <v>41.860000000000014</v>
      </c>
      <c r="T147" s="7">
        <f t="shared" si="20"/>
        <v>62.79000000000002</v>
      </c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5">
        <v>146</v>
      </c>
      <c r="B148" s="343">
        <v>243860</v>
      </c>
      <c r="C148" s="342" t="s">
        <v>82</v>
      </c>
      <c r="D148" s="344" t="s">
        <v>3631</v>
      </c>
      <c r="E148" s="342" t="s">
        <v>3632</v>
      </c>
      <c r="F148" s="175" t="s">
        <v>3633</v>
      </c>
      <c r="G148" s="10" t="s">
        <v>1538</v>
      </c>
      <c r="H148" s="175" t="s">
        <v>86</v>
      </c>
      <c r="I148" s="342" t="s">
        <v>87</v>
      </c>
      <c r="J148" s="353">
        <v>399</v>
      </c>
      <c r="K148" s="118">
        <f t="shared" si="21"/>
        <v>27.930000000000007</v>
      </c>
      <c r="L148" s="118">
        <f t="shared" si="22"/>
        <v>426.93</v>
      </c>
      <c r="M148" s="118">
        <v>426.93</v>
      </c>
      <c r="N148" s="4"/>
      <c r="O148" s="10" t="s">
        <v>23</v>
      </c>
      <c r="P148" s="40"/>
      <c r="Q148" s="7">
        <f t="shared" si="23"/>
        <v>279.3</v>
      </c>
      <c r="R148" s="7">
        <f t="shared" si="18"/>
        <v>139.65</v>
      </c>
      <c r="S148" s="7">
        <f t="shared" si="19"/>
        <v>55.860000000000014</v>
      </c>
      <c r="T148" s="7">
        <f t="shared" si="20"/>
        <v>83.79000000000002</v>
      </c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5">
        <v>147</v>
      </c>
      <c r="B149" s="343">
        <v>243860</v>
      </c>
      <c r="C149" s="342" t="s">
        <v>262</v>
      </c>
      <c r="D149" s="344" t="s">
        <v>3634</v>
      </c>
      <c r="E149" s="342" t="s">
        <v>3635</v>
      </c>
      <c r="F149" s="175" t="s">
        <v>3636</v>
      </c>
      <c r="G149" s="10" t="s">
        <v>500</v>
      </c>
      <c r="H149" s="175" t="s">
        <v>71</v>
      </c>
      <c r="I149" s="342" t="s">
        <v>99</v>
      </c>
      <c r="J149" s="353">
        <v>399</v>
      </c>
      <c r="K149" s="118">
        <f t="shared" si="21"/>
        <v>27.930000000000007</v>
      </c>
      <c r="L149" s="118">
        <f t="shared" si="22"/>
        <v>426.93</v>
      </c>
      <c r="M149" s="118">
        <v>426.93</v>
      </c>
      <c r="N149" s="4"/>
      <c r="O149" s="10" t="s">
        <v>2817</v>
      </c>
      <c r="P149" s="40"/>
      <c r="Q149" s="7">
        <f t="shared" si="23"/>
        <v>279.3</v>
      </c>
      <c r="R149" s="7">
        <f t="shared" si="18"/>
        <v>139.65</v>
      </c>
      <c r="S149" s="7">
        <f t="shared" si="19"/>
        <v>55.860000000000014</v>
      </c>
      <c r="T149" s="7">
        <f t="shared" si="20"/>
        <v>83.79000000000002</v>
      </c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5">
        <v>148</v>
      </c>
      <c r="B150" s="343">
        <v>243860</v>
      </c>
      <c r="C150" s="342" t="s">
        <v>265</v>
      </c>
      <c r="D150" s="344" t="s">
        <v>3637</v>
      </c>
      <c r="E150" s="342" t="s">
        <v>3638</v>
      </c>
      <c r="F150" s="175" t="s">
        <v>3639</v>
      </c>
      <c r="G150" s="10" t="s">
        <v>515</v>
      </c>
      <c r="H150" s="175" t="s">
        <v>71</v>
      </c>
      <c r="I150" s="342" t="s">
        <v>3678</v>
      </c>
      <c r="J150" s="353">
        <v>499</v>
      </c>
      <c r="K150" s="118">
        <f t="shared" si="21"/>
        <v>34.930000000000064</v>
      </c>
      <c r="L150" s="118">
        <f t="shared" si="22"/>
        <v>533.93000000000006</v>
      </c>
      <c r="M150" s="118">
        <v>534</v>
      </c>
      <c r="N150" s="4"/>
      <c r="O150" s="10" t="s">
        <v>91</v>
      </c>
      <c r="P150" s="40"/>
      <c r="Q150" s="7">
        <f t="shared" si="23"/>
        <v>349.3</v>
      </c>
      <c r="R150" s="7">
        <f t="shared" si="18"/>
        <v>174.65</v>
      </c>
      <c r="S150" s="7">
        <f t="shared" si="19"/>
        <v>69.860000000000014</v>
      </c>
      <c r="T150" s="7">
        <f t="shared" si="20"/>
        <v>104.79000000000002</v>
      </c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5">
        <v>149</v>
      </c>
      <c r="B151" s="343">
        <v>243860</v>
      </c>
      <c r="C151" s="342" t="s">
        <v>100</v>
      </c>
      <c r="D151" s="344" t="s">
        <v>3640</v>
      </c>
      <c r="E151" s="342" t="s">
        <v>3641</v>
      </c>
      <c r="F151" s="175" t="s">
        <v>3642</v>
      </c>
      <c r="G151" s="10" t="s">
        <v>103</v>
      </c>
      <c r="H151" s="175" t="s">
        <v>71</v>
      </c>
      <c r="I151" s="342" t="s">
        <v>3518</v>
      </c>
      <c r="J151" s="353">
        <v>299</v>
      </c>
      <c r="K151" s="118">
        <f t="shared" si="21"/>
        <v>20.930000000000007</v>
      </c>
      <c r="L151" s="118">
        <f t="shared" si="22"/>
        <v>319.93</v>
      </c>
      <c r="M151" s="118">
        <v>319.93</v>
      </c>
      <c r="N151" s="4"/>
      <c r="O151" s="10" t="s">
        <v>91</v>
      </c>
      <c r="P151" s="40"/>
      <c r="Q151" s="7">
        <f t="shared" si="23"/>
        <v>209.3</v>
      </c>
      <c r="R151" s="7">
        <f t="shared" si="18"/>
        <v>104.65</v>
      </c>
      <c r="S151" s="7">
        <f t="shared" si="19"/>
        <v>41.860000000000014</v>
      </c>
      <c r="T151" s="7">
        <f t="shared" si="20"/>
        <v>62.79000000000002</v>
      </c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5">
        <v>150</v>
      </c>
      <c r="B152" s="343">
        <v>243860</v>
      </c>
      <c r="C152" s="342" t="s">
        <v>100</v>
      </c>
      <c r="D152" s="344" t="s">
        <v>3643</v>
      </c>
      <c r="E152" s="344" t="s">
        <v>3644</v>
      </c>
      <c r="F152" s="175" t="s">
        <v>3645</v>
      </c>
      <c r="G152" s="10" t="s">
        <v>103</v>
      </c>
      <c r="H152" s="175" t="s">
        <v>71</v>
      </c>
      <c r="I152" s="342" t="s">
        <v>3678</v>
      </c>
      <c r="J152" s="353">
        <v>499</v>
      </c>
      <c r="K152" s="118">
        <f t="shared" si="21"/>
        <v>34.930000000000064</v>
      </c>
      <c r="L152" s="118">
        <f t="shared" si="22"/>
        <v>533.93000000000006</v>
      </c>
      <c r="M152" s="118">
        <v>533.92999999999995</v>
      </c>
      <c r="N152" s="4"/>
      <c r="O152" s="10" t="s">
        <v>2817</v>
      </c>
      <c r="P152" s="40"/>
      <c r="Q152" s="7">
        <f t="shared" si="23"/>
        <v>349.3</v>
      </c>
      <c r="R152" s="7">
        <f t="shared" si="18"/>
        <v>174.65</v>
      </c>
      <c r="S152" s="7">
        <f t="shared" si="19"/>
        <v>69.860000000000014</v>
      </c>
      <c r="T152" s="7">
        <f t="shared" si="20"/>
        <v>104.79000000000002</v>
      </c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5">
        <v>151</v>
      </c>
      <c r="B153" s="343">
        <v>243860</v>
      </c>
      <c r="C153" s="342" t="s">
        <v>263</v>
      </c>
      <c r="D153" s="344" t="s">
        <v>3646</v>
      </c>
      <c r="E153" s="344" t="s">
        <v>3647</v>
      </c>
      <c r="F153" s="175" t="s">
        <v>3648</v>
      </c>
      <c r="G153" s="10" t="s">
        <v>3691</v>
      </c>
      <c r="H153" s="175" t="s">
        <v>71</v>
      </c>
      <c r="I153" s="342" t="s">
        <v>3678</v>
      </c>
      <c r="J153" s="353">
        <v>499</v>
      </c>
      <c r="K153" s="118">
        <f t="shared" si="21"/>
        <v>34.930000000000064</v>
      </c>
      <c r="L153" s="118">
        <f t="shared" si="22"/>
        <v>533.93000000000006</v>
      </c>
      <c r="M153" s="118">
        <v>534</v>
      </c>
      <c r="N153" s="4"/>
      <c r="O153" s="10" t="s">
        <v>91</v>
      </c>
      <c r="P153" s="40"/>
      <c r="Q153" s="7">
        <f t="shared" si="23"/>
        <v>349.3</v>
      </c>
      <c r="R153" s="7">
        <f t="shared" si="18"/>
        <v>174.65</v>
      </c>
      <c r="S153" s="7">
        <f t="shared" si="19"/>
        <v>69.860000000000014</v>
      </c>
      <c r="T153" s="7">
        <f t="shared" si="20"/>
        <v>104.79000000000002</v>
      </c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5">
        <v>152</v>
      </c>
      <c r="B154" s="343">
        <v>243860</v>
      </c>
      <c r="C154" s="342" t="s">
        <v>68</v>
      </c>
      <c r="D154" s="344" t="s">
        <v>3649</v>
      </c>
      <c r="E154" s="344" t="s">
        <v>3650</v>
      </c>
      <c r="F154" s="175" t="s">
        <v>3651</v>
      </c>
      <c r="G154" s="10" t="s">
        <v>3692</v>
      </c>
      <c r="H154" s="175" t="s">
        <v>71</v>
      </c>
      <c r="I154" s="342" t="s">
        <v>99</v>
      </c>
      <c r="J154" s="353">
        <v>499</v>
      </c>
      <c r="K154" s="118">
        <f t="shared" si="21"/>
        <v>34.930000000000064</v>
      </c>
      <c r="L154" s="118">
        <f t="shared" si="22"/>
        <v>533.93000000000006</v>
      </c>
      <c r="M154" s="118">
        <v>533.92999999999995</v>
      </c>
      <c r="N154" s="4"/>
      <c r="O154" s="10" t="s">
        <v>91</v>
      </c>
      <c r="P154" s="40"/>
      <c r="Q154" s="7">
        <f t="shared" si="23"/>
        <v>349.3</v>
      </c>
      <c r="R154" s="7">
        <f t="shared" si="18"/>
        <v>174.65</v>
      </c>
      <c r="S154" s="7">
        <f t="shared" si="19"/>
        <v>69.860000000000014</v>
      </c>
      <c r="T154" s="7">
        <f t="shared" si="20"/>
        <v>104.79000000000002</v>
      </c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5">
        <v>153</v>
      </c>
      <c r="B155" s="343">
        <v>243861</v>
      </c>
      <c r="C155" s="342" t="s">
        <v>100</v>
      </c>
      <c r="D155" s="344" t="s">
        <v>3652</v>
      </c>
      <c r="E155" s="344" t="s">
        <v>3653</v>
      </c>
      <c r="F155" s="175" t="s">
        <v>3654</v>
      </c>
      <c r="G155" s="10" t="s">
        <v>103</v>
      </c>
      <c r="H155" s="175" t="s">
        <v>71</v>
      </c>
      <c r="I155" s="342" t="s">
        <v>3518</v>
      </c>
      <c r="J155" s="353">
        <v>299</v>
      </c>
      <c r="K155" s="118">
        <f t="shared" si="21"/>
        <v>20.930000000000007</v>
      </c>
      <c r="L155" s="118">
        <f t="shared" si="22"/>
        <v>319.93</v>
      </c>
      <c r="M155" s="118">
        <v>427</v>
      </c>
      <c r="N155" s="4"/>
      <c r="O155" s="10" t="s">
        <v>91</v>
      </c>
      <c r="P155" s="40"/>
      <c r="Q155" s="7">
        <f t="shared" si="23"/>
        <v>209.3</v>
      </c>
      <c r="R155" s="7">
        <f t="shared" si="18"/>
        <v>104.65</v>
      </c>
      <c r="S155" s="7">
        <f t="shared" si="19"/>
        <v>41.860000000000014</v>
      </c>
      <c r="T155" s="7">
        <f t="shared" si="20"/>
        <v>62.79000000000002</v>
      </c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5">
        <v>154</v>
      </c>
      <c r="B156" s="343">
        <v>243861</v>
      </c>
      <c r="C156" s="342" t="s">
        <v>100</v>
      </c>
      <c r="D156" s="344" t="s">
        <v>3655</v>
      </c>
      <c r="E156" s="344" t="s">
        <v>3656</v>
      </c>
      <c r="F156" s="175" t="s">
        <v>3657</v>
      </c>
      <c r="G156" s="10" t="s">
        <v>103</v>
      </c>
      <c r="H156" s="175" t="s">
        <v>71</v>
      </c>
      <c r="I156" s="342" t="s">
        <v>3518</v>
      </c>
      <c r="J156" s="353">
        <v>299</v>
      </c>
      <c r="K156" s="118">
        <f t="shared" si="21"/>
        <v>20.930000000000007</v>
      </c>
      <c r="L156" s="118">
        <f t="shared" si="22"/>
        <v>319.93</v>
      </c>
      <c r="M156" s="118">
        <v>319.93</v>
      </c>
      <c r="N156" s="4"/>
      <c r="O156" s="10" t="s">
        <v>2817</v>
      </c>
      <c r="P156" s="40"/>
      <c r="Q156" s="7">
        <f t="shared" si="23"/>
        <v>209.3</v>
      </c>
      <c r="R156" s="7">
        <f t="shared" si="18"/>
        <v>104.65</v>
      </c>
      <c r="S156" s="7">
        <f t="shared" si="19"/>
        <v>41.860000000000014</v>
      </c>
      <c r="T156" s="7">
        <f t="shared" si="20"/>
        <v>62.79000000000002</v>
      </c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5">
        <v>155</v>
      </c>
      <c r="B157" s="343">
        <v>243861</v>
      </c>
      <c r="C157" s="342" t="s">
        <v>100</v>
      </c>
      <c r="D157" s="344" t="s">
        <v>3658</v>
      </c>
      <c r="E157" s="344" t="s">
        <v>3659</v>
      </c>
      <c r="F157" s="175" t="s">
        <v>3660</v>
      </c>
      <c r="G157" s="75" t="s">
        <v>103</v>
      </c>
      <c r="H157" s="175" t="s">
        <v>71</v>
      </c>
      <c r="I157" s="342" t="s">
        <v>3518</v>
      </c>
      <c r="J157" s="353">
        <v>299</v>
      </c>
      <c r="K157" s="118">
        <f t="shared" si="21"/>
        <v>20.930000000000007</v>
      </c>
      <c r="L157" s="118">
        <f t="shared" si="22"/>
        <v>319.93</v>
      </c>
      <c r="M157" s="118">
        <v>319.93</v>
      </c>
      <c r="N157" s="4"/>
      <c r="O157" s="10" t="s">
        <v>2817</v>
      </c>
      <c r="P157" s="40"/>
      <c r="Q157" s="7">
        <f t="shared" si="23"/>
        <v>209.3</v>
      </c>
      <c r="R157" s="7">
        <f t="shared" si="18"/>
        <v>104.65</v>
      </c>
      <c r="S157" s="7">
        <f t="shared" si="19"/>
        <v>41.860000000000014</v>
      </c>
      <c r="T157" s="7">
        <f t="shared" si="20"/>
        <v>62.79000000000002</v>
      </c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5">
        <v>156</v>
      </c>
      <c r="B158" s="343">
        <v>243861</v>
      </c>
      <c r="C158" s="342" t="s">
        <v>100</v>
      </c>
      <c r="D158" s="344" t="s">
        <v>3661</v>
      </c>
      <c r="E158" s="344" t="s">
        <v>3662</v>
      </c>
      <c r="F158" s="175" t="s">
        <v>3663</v>
      </c>
      <c r="G158" s="10" t="s">
        <v>103</v>
      </c>
      <c r="H158" s="175" t="s">
        <v>71</v>
      </c>
      <c r="I158" s="342" t="s">
        <v>3518</v>
      </c>
      <c r="J158" s="353">
        <v>299</v>
      </c>
      <c r="K158" s="118">
        <f t="shared" si="21"/>
        <v>20.930000000000007</v>
      </c>
      <c r="L158" s="118">
        <f t="shared" si="22"/>
        <v>319.93</v>
      </c>
      <c r="M158" s="118">
        <v>319.93</v>
      </c>
      <c r="N158" s="4"/>
      <c r="O158" s="10" t="s">
        <v>91</v>
      </c>
      <c r="P158" s="40"/>
      <c r="Q158" s="7">
        <f t="shared" si="23"/>
        <v>209.3</v>
      </c>
      <c r="R158" s="7">
        <f t="shared" si="18"/>
        <v>104.65</v>
      </c>
      <c r="S158" s="7">
        <f t="shared" si="19"/>
        <v>41.860000000000014</v>
      </c>
      <c r="T158" s="7">
        <f t="shared" si="20"/>
        <v>62.79000000000002</v>
      </c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5">
        <v>157</v>
      </c>
      <c r="B159" s="343">
        <v>243861</v>
      </c>
      <c r="C159" s="342" t="s">
        <v>100</v>
      </c>
      <c r="D159" s="344" t="s">
        <v>3664</v>
      </c>
      <c r="E159" s="344" t="s">
        <v>3665</v>
      </c>
      <c r="F159" s="175" t="s">
        <v>3666</v>
      </c>
      <c r="G159" s="10" t="s">
        <v>103</v>
      </c>
      <c r="H159" s="175" t="s">
        <v>71</v>
      </c>
      <c r="I159" s="342" t="s">
        <v>3667</v>
      </c>
      <c r="J159" s="353">
        <v>599</v>
      </c>
      <c r="K159" s="118">
        <f t="shared" si="21"/>
        <v>41.930000000000064</v>
      </c>
      <c r="L159" s="118">
        <f t="shared" si="22"/>
        <v>640.93000000000006</v>
      </c>
      <c r="M159" s="118">
        <v>640.92999999999995</v>
      </c>
      <c r="N159" s="4"/>
      <c r="O159" s="10" t="s">
        <v>91</v>
      </c>
      <c r="P159" s="40"/>
      <c r="Q159" s="7">
        <f t="shared" si="23"/>
        <v>419.3</v>
      </c>
      <c r="R159" s="7">
        <f t="shared" si="18"/>
        <v>209.65</v>
      </c>
      <c r="S159" s="7">
        <f t="shared" si="19"/>
        <v>83.860000000000014</v>
      </c>
      <c r="T159" s="7">
        <f t="shared" si="20"/>
        <v>125.79000000000002</v>
      </c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5">
        <v>158</v>
      </c>
      <c r="B160" s="343">
        <v>243861</v>
      </c>
      <c r="C160" s="342" t="s">
        <v>3668</v>
      </c>
      <c r="D160" s="344" t="s">
        <v>3669</v>
      </c>
      <c r="E160" s="344" t="s">
        <v>3670</v>
      </c>
      <c r="F160" s="175" t="s">
        <v>3671</v>
      </c>
      <c r="G160" s="10" t="s">
        <v>98</v>
      </c>
      <c r="H160" s="175" t="s">
        <v>71</v>
      </c>
      <c r="I160" s="342" t="s">
        <v>3518</v>
      </c>
      <c r="J160" s="353">
        <v>299</v>
      </c>
      <c r="K160" s="118">
        <f t="shared" si="21"/>
        <v>20.930000000000007</v>
      </c>
      <c r="L160" s="118">
        <f t="shared" si="22"/>
        <v>319.93</v>
      </c>
      <c r="M160" s="118">
        <v>319.93</v>
      </c>
      <c r="N160" s="4"/>
      <c r="O160" s="10" t="s">
        <v>91</v>
      </c>
      <c r="P160" s="40"/>
      <c r="Q160" s="7">
        <f t="shared" si="23"/>
        <v>209.3</v>
      </c>
      <c r="R160" s="7">
        <f t="shared" si="18"/>
        <v>104.65</v>
      </c>
      <c r="S160" s="7">
        <f t="shared" si="19"/>
        <v>41.860000000000014</v>
      </c>
      <c r="T160" s="7">
        <f t="shared" si="20"/>
        <v>62.79000000000002</v>
      </c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5">
        <v>159</v>
      </c>
      <c r="B161" s="343">
        <v>243861</v>
      </c>
      <c r="C161" s="342" t="s">
        <v>100</v>
      </c>
      <c r="D161" s="344" t="s">
        <v>3672</v>
      </c>
      <c r="E161" s="344" t="s">
        <v>3673</v>
      </c>
      <c r="F161" s="175" t="s">
        <v>3674</v>
      </c>
      <c r="G161" s="10" t="s">
        <v>103</v>
      </c>
      <c r="H161" s="175" t="s">
        <v>71</v>
      </c>
      <c r="I161" s="342" t="s">
        <v>3518</v>
      </c>
      <c r="J161" s="353">
        <v>299</v>
      </c>
      <c r="K161" s="118">
        <f t="shared" si="21"/>
        <v>20.930000000000007</v>
      </c>
      <c r="L161" s="118">
        <f t="shared" si="22"/>
        <v>319.93</v>
      </c>
      <c r="M161" s="118">
        <v>319.93</v>
      </c>
      <c r="N161" s="4"/>
      <c r="O161" s="10" t="s">
        <v>2817</v>
      </c>
      <c r="P161" s="40"/>
      <c r="Q161" s="7">
        <f t="shared" si="23"/>
        <v>209.3</v>
      </c>
      <c r="R161" s="7">
        <f t="shared" si="18"/>
        <v>104.65</v>
      </c>
      <c r="S161" s="7">
        <f t="shared" si="19"/>
        <v>41.860000000000014</v>
      </c>
      <c r="T161" s="7">
        <f t="shared" si="20"/>
        <v>62.79000000000002</v>
      </c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5">
        <v>160</v>
      </c>
      <c r="B162" s="343">
        <v>243861</v>
      </c>
      <c r="C162" s="342" t="s">
        <v>100</v>
      </c>
      <c r="D162" s="344" t="s">
        <v>3675</v>
      </c>
      <c r="E162" s="342" t="s">
        <v>3676</v>
      </c>
      <c r="F162" s="175" t="s">
        <v>3677</v>
      </c>
      <c r="G162" s="10" t="s">
        <v>103</v>
      </c>
      <c r="H162" s="175" t="s">
        <v>71</v>
      </c>
      <c r="I162" s="342" t="s">
        <v>3518</v>
      </c>
      <c r="J162" s="353">
        <v>299</v>
      </c>
      <c r="K162" s="118">
        <f t="shared" si="21"/>
        <v>20.930000000000007</v>
      </c>
      <c r="L162" s="118">
        <f t="shared" si="22"/>
        <v>319.93</v>
      </c>
      <c r="M162" s="118">
        <v>319.93</v>
      </c>
      <c r="N162" s="4"/>
      <c r="O162" s="10" t="s">
        <v>2817</v>
      </c>
      <c r="P162" s="40"/>
      <c r="Q162" s="7">
        <f t="shared" si="23"/>
        <v>209.3</v>
      </c>
      <c r="R162" s="7">
        <f t="shared" si="18"/>
        <v>104.65</v>
      </c>
      <c r="S162" s="7">
        <f t="shared" si="19"/>
        <v>41.860000000000014</v>
      </c>
      <c r="T162" s="7">
        <f t="shared" si="20"/>
        <v>62.79000000000002</v>
      </c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"/>
      <c r="C163" s="3"/>
      <c r="F163" s="354"/>
      <c r="H163" s="3"/>
      <c r="I163" s="3"/>
      <c r="J163" s="6"/>
      <c r="K163" s="6"/>
      <c r="L163" s="6"/>
      <c r="M163" s="6"/>
      <c r="P163" s="40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"/>
      <c r="C164" s="3"/>
      <c r="F164" s="354"/>
      <c r="H164" s="3"/>
      <c r="I164" s="3"/>
      <c r="J164" s="6">
        <f>SUM(J3:J163)</f>
        <v>58868.1</v>
      </c>
      <c r="K164" s="6">
        <f>SUM(K3:K163)</f>
        <v>4120.7669999999953</v>
      </c>
      <c r="L164" s="6">
        <f>SUM(L3:L163)</f>
        <v>62988.867000000042</v>
      </c>
      <c r="M164" s="6">
        <f>SUM(M3:M163)</f>
        <v>66471.37000000001</v>
      </c>
      <c r="Q164" s="81">
        <f>SUM(Q3:Q163)</f>
        <v>41207.67000000002</v>
      </c>
      <c r="R164" s="81">
        <f t="shared" ref="R164:T164" si="24">SUM(R3:R163)</f>
        <v>20603.83500000001</v>
      </c>
      <c r="S164" s="81">
        <f t="shared" si="24"/>
        <v>8241.5339999999833</v>
      </c>
      <c r="T164" s="81">
        <f t="shared" si="24"/>
        <v>12362.301000000043</v>
      </c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C165" s="3"/>
      <c r="F165" s="354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C166" s="3"/>
      <c r="F166" s="354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C167" s="3"/>
      <c r="F167" s="354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C168" s="3"/>
      <c r="F168" s="354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C169" s="3"/>
      <c r="F169" s="354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C170" s="3"/>
      <c r="F170" s="354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C171" s="3"/>
      <c r="F171" s="354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  <c r="AC171" s="2"/>
    </row>
    <row r="172" spans="1:29" s="5" customFormat="1" ht="22.95" customHeight="1">
      <c r="A172" s="3"/>
      <c r="C172" s="3"/>
      <c r="F172" s="354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  <c r="AC172" s="2"/>
    </row>
    <row r="173" spans="1:29" s="5" customFormat="1" ht="22.95" customHeight="1">
      <c r="A173" s="3"/>
      <c r="C173" s="3"/>
      <c r="F173" s="354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3"/>
      <c r="C174" s="3"/>
      <c r="F174" s="354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  <c r="AC174" s="2"/>
    </row>
  </sheetData>
  <mergeCells count="21">
    <mergeCell ref="V17:W17"/>
    <mergeCell ref="V18:W18"/>
    <mergeCell ref="V19:W19"/>
    <mergeCell ref="V20:W20"/>
    <mergeCell ref="V21:W21"/>
    <mergeCell ref="V23:AB23"/>
    <mergeCell ref="V13:W13"/>
    <mergeCell ref="V14:W14"/>
    <mergeCell ref="A1:O1"/>
    <mergeCell ref="V12:W12"/>
    <mergeCell ref="V3:W3"/>
    <mergeCell ref="V4:W4"/>
    <mergeCell ref="V5:W5"/>
    <mergeCell ref="V6:W6"/>
    <mergeCell ref="V7:W7"/>
    <mergeCell ref="V8:W8"/>
    <mergeCell ref="V9:W9"/>
    <mergeCell ref="V10:W10"/>
    <mergeCell ref="V11:W11"/>
    <mergeCell ref="V15:W15"/>
    <mergeCell ref="V16:W16"/>
  </mergeCells>
  <dataValidations count="1">
    <dataValidation type="list" allowBlank="1" showErrorMessage="1" sqref="H3:H162" xr:uid="{A54E2AA5-898A-4002-8C46-476E2D715E87}">
      <formula1>Service_Model</formula1>
    </dataValidation>
  </dataValidations>
  <pageMargins left="0.11811023622047245" right="0.11811023622047245" top="0.35433070866141736" bottom="0.15748031496062992" header="0.31496062992125984" footer="0.31496062992125984"/>
  <pageSetup paperSize="9" scale="3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305C9-ADFE-4A67-9912-2C1AB531BE10}">
  <dimension ref="A1:AC176"/>
  <sheetViews>
    <sheetView view="pageBreakPreview" zoomScale="90" zoomScaleNormal="70" zoomScaleSheetLayoutView="90" workbookViewId="0">
      <selection activeCell="G6" sqref="G6"/>
    </sheetView>
  </sheetViews>
  <sheetFormatPr defaultColWidth="8.88671875" defaultRowHeight="23.4"/>
  <cols>
    <col min="1" max="1" width="4" style="46" bestFit="1" customWidth="1"/>
    <col min="2" max="2" width="13.6640625" style="55" customWidth="1"/>
    <col min="3" max="3" width="11.88671875" style="47" bestFit="1" customWidth="1"/>
    <col min="4" max="4" width="13.6640625" style="2" bestFit="1" customWidth="1"/>
    <col min="5" max="5" width="54" style="2" bestFit="1" customWidth="1"/>
    <col min="6" max="6" width="15.5546875" style="3" customWidth="1"/>
    <col min="7" max="7" width="23.44140625" style="5" customWidth="1"/>
    <col min="8" max="8" width="9.5546875" style="3" customWidth="1"/>
    <col min="9" max="9" width="12.109375" style="2" customWidth="1"/>
    <col min="10" max="10" width="13" style="41" customWidth="1"/>
    <col min="11" max="11" width="8.6640625" style="48" customWidth="1"/>
    <col min="12" max="12" width="13.21875" style="48" customWidth="1"/>
    <col min="13" max="13" width="12.33203125" style="48" customWidth="1"/>
    <col min="14" max="14" width="9.6640625" style="2" customWidth="1"/>
    <col min="15" max="15" width="20.33203125" style="3" bestFit="1" customWidth="1"/>
    <col min="16" max="16" width="1.33203125" style="2" customWidth="1"/>
    <col min="17" max="17" width="12" style="2" customWidth="1"/>
    <col min="18" max="18" width="10.33203125" style="2" customWidth="1"/>
    <col min="19" max="19" width="15.44140625" style="2" customWidth="1"/>
    <col min="20" max="20" width="10.33203125" style="2" customWidth="1"/>
    <col min="21" max="21" width="1.33203125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4.33203125" style="19" customWidth="1"/>
    <col min="26" max="26" width="8" style="19" bestFit="1" customWidth="1"/>
    <col min="27" max="27" width="11.33203125" style="19" bestFit="1" customWidth="1"/>
    <col min="28" max="28" width="11.109375" style="19" bestFit="1" customWidth="1"/>
    <col min="29" max="16384" width="8.88671875" style="2"/>
  </cols>
  <sheetData>
    <row r="1" spans="1:29" ht="36" customHeight="1">
      <c r="A1" s="445" t="s">
        <v>64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V1" s="2"/>
      <c r="W1" s="2"/>
      <c r="X1" s="2"/>
      <c r="Y1" s="2"/>
      <c r="Z1" s="2"/>
      <c r="AA1" s="2"/>
      <c r="AB1" s="2"/>
    </row>
    <row r="2" spans="1:29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44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5" customFormat="1" ht="22.95" customHeight="1">
      <c r="A3" s="73">
        <v>1</v>
      </c>
      <c r="B3" s="124">
        <v>243784</v>
      </c>
      <c r="C3" s="61" t="s">
        <v>68</v>
      </c>
      <c r="D3" s="61" t="s">
        <v>3924</v>
      </c>
      <c r="E3" s="61" t="s">
        <v>3693</v>
      </c>
      <c r="F3" s="168" t="s">
        <v>3925</v>
      </c>
      <c r="G3" s="286" t="s">
        <v>4054</v>
      </c>
      <c r="H3" s="83" t="s">
        <v>71</v>
      </c>
      <c r="I3" s="61" t="s">
        <v>72</v>
      </c>
      <c r="J3" s="209">
        <v>499</v>
      </c>
      <c r="K3" s="255">
        <f t="shared" ref="K3:K61" si="0">L3-J3</f>
        <v>34.930000000000064</v>
      </c>
      <c r="L3" s="255">
        <f t="shared" ref="L3:L61" si="1">J3*1.07</f>
        <v>533.93000000000006</v>
      </c>
      <c r="M3" s="324">
        <v>534</v>
      </c>
      <c r="N3" s="61"/>
      <c r="O3" s="61" t="s">
        <v>23</v>
      </c>
      <c r="Q3" s="7">
        <f>J3*70/100</f>
        <v>349.3</v>
      </c>
      <c r="R3" s="7">
        <f>Q3-(Q3*50/100)</f>
        <v>174.65</v>
      </c>
      <c r="S3" s="7">
        <f>Q3-(Q3*80/100)</f>
        <v>69.860000000000014</v>
      </c>
      <c r="T3" s="7">
        <f>Q3-(Q3*70/100)</f>
        <v>104.79000000000002</v>
      </c>
      <c r="V3" s="421" t="s">
        <v>20</v>
      </c>
      <c r="W3" s="421"/>
      <c r="X3" s="22">
        <f>SUM(Q122)</f>
        <v>29807.399999999943</v>
      </c>
      <c r="Y3" s="33"/>
      <c r="Z3" s="33"/>
      <c r="AA3" s="33"/>
      <c r="AB3" s="33"/>
      <c r="AC3" s="95"/>
    </row>
    <row r="4" spans="1:29" s="5" customFormat="1" ht="22.95" customHeight="1">
      <c r="A4" s="73">
        <v>2</v>
      </c>
      <c r="B4" s="124">
        <v>243802</v>
      </c>
      <c r="C4" s="68" t="s">
        <v>68</v>
      </c>
      <c r="D4" s="328" t="s">
        <v>3807</v>
      </c>
      <c r="E4" s="68" t="s">
        <v>3694</v>
      </c>
      <c r="F4" s="168" t="s">
        <v>3926</v>
      </c>
      <c r="G4" s="329" t="s">
        <v>4055</v>
      </c>
      <c r="H4" s="83" t="s">
        <v>71</v>
      </c>
      <c r="I4" s="68" t="s">
        <v>81</v>
      </c>
      <c r="J4" s="330">
        <v>399</v>
      </c>
      <c r="K4" s="255">
        <f t="shared" si="0"/>
        <v>27.930000000000007</v>
      </c>
      <c r="L4" s="255">
        <f t="shared" si="1"/>
        <v>426.93</v>
      </c>
      <c r="M4" s="330">
        <v>426.93</v>
      </c>
      <c r="N4" s="61"/>
      <c r="O4" s="106" t="s">
        <v>23</v>
      </c>
      <c r="Q4" s="7">
        <f t="shared" ref="Q4" si="2">J4*70/100</f>
        <v>279.3</v>
      </c>
      <c r="R4" s="7">
        <f t="shared" ref="R4:R41" si="3">Q4-(Q4*50/100)</f>
        <v>139.65</v>
      </c>
      <c r="S4" s="7">
        <f t="shared" ref="S4:S41" si="4">Q4-(Q4*80/100)</f>
        <v>55.860000000000014</v>
      </c>
      <c r="T4" s="7">
        <f t="shared" ref="T4:T41" si="5">Q4-(Q4*70/100)</f>
        <v>83.79000000000002</v>
      </c>
      <c r="V4" s="421" t="s">
        <v>21</v>
      </c>
      <c r="W4" s="421"/>
      <c r="X4" s="22">
        <f>SUM(R122)</f>
        <v>14903.699999999972</v>
      </c>
      <c r="Y4" s="33"/>
      <c r="Z4" s="33"/>
      <c r="AA4" s="33"/>
      <c r="AB4" s="33"/>
      <c r="AC4" s="95"/>
    </row>
    <row r="5" spans="1:29" s="5" customFormat="1" ht="22.95" customHeight="1">
      <c r="A5" s="73">
        <v>5</v>
      </c>
      <c r="B5" s="124">
        <v>243863</v>
      </c>
      <c r="C5" s="68" t="s">
        <v>100</v>
      </c>
      <c r="D5" s="328" t="s">
        <v>3808</v>
      </c>
      <c r="E5" s="68" t="s">
        <v>3695</v>
      </c>
      <c r="F5" s="86" t="s">
        <v>3927</v>
      </c>
      <c r="G5" s="66" t="s">
        <v>103</v>
      </c>
      <c r="H5" s="83" t="s">
        <v>71</v>
      </c>
      <c r="I5" s="68" t="s">
        <v>99</v>
      </c>
      <c r="J5" s="356">
        <v>399</v>
      </c>
      <c r="K5" s="356">
        <f t="shared" si="0"/>
        <v>27.930000000000007</v>
      </c>
      <c r="L5" s="356">
        <f t="shared" si="1"/>
        <v>426.93</v>
      </c>
      <c r="M5" s="356">
        <v>426.93</v>
      </c>
      <c r="N5" s="61"/>
      <c r="O5" s="357" t="s">
        <v>23</v>
      </c>
      <c r="Q5" s="7">
        <f t="shared" ref="Q5:Q36" si="6">J5*70/100</f>
        <v>279.3</v>
      </c>
      <c r="R5" s="7">
        <f t="shared" si="3"/>
        <v>139.65</v>
      </c>
      <c r="S5" s="7">
        <f t="shared" si="4"/>
        <v>55.860000000000014</v>
      </c>
      <c r="T5" s="7">
        <f t="shared" si="5"/>
        <v>83.79000000000002</v>
      </c>
      <c r="V5" s="424" t="s">
        <v>22</v>
      </c>
      <c r="W5" s="424"/>
      <c r="X5" s="11">
        <f>X4*15/100</f>
        <v>2235.5549999999957</v>
      </c>
      <c r="Y5" s="33"/>
      <c r="Z5" s="33"/>
      <c r="AA5" s="33"/>
      <c r="AB5" s="33"/>
      <c r="AC5" s="95"/>
    </row>
    <row r="6" spans="1:29" s="5" customFormat="1" ht="22.95" customHeight="1">
      <c r="A6" s="73">
        <v>6</v>
      </c>
      <c r="B6" s="124">
        <v>243863</v>
      </c>
      <c r="C6" s="68" t="s">
        <v>100</v>
      </c>
      <c r="D6" s="328" t="s">
        <v>3809</v>
      </c>
      <c r="E6" s="68" t="s">
        <v>3628</v>
      </c>
      <c r="F6" s="86" t="s">
        <v>3928</v>
      </c>
      <c r="G6" s="66" t="s">
        <v>103</v>
      </c>
      <c r="H6" s="83" t="s">
        <v>71</v>
      </c>
      <c r="I6" s="68" t="s">
        <v>3630</v>
      </c>
      <c r="J6" s="356">
        <v>299</v>
      </c>
      <c r="K6" s="356">
        <f t="shared" si="0"/>
        <v>20.930000000000007</v>
      </c>
      <c r="L6" s="356">
        <f t="shared" si="1"/>
        <v>319.93</v>
      </c>
      <c r="M6" s="356">
        <v>319.93</v>
      </c>
      <c r="N6" s="61"/>
      <c r="O6" s="357" t="s">
        <v>91</v>
      </c>
      <c r="Q6" s="7">
        <f t="shared" si="6"/>
        <v>209.3</v>
      </c>
      <c r="R6" s="7">
        <f t="shared" si="3"/>
        <v>104.65</v>
      </c>
      <c r="S6" s="7">
        <f t="shared" si="4"/>
        <v>41.860000000000014</v>
      </c>
      <c r="T6" s="7">
        <f t="shared" si="5"/>
        <v>62.79000000000002</v>
      </c>
      <c r="V6" s="424" t="s">
        <v>2539</v>
      </c>
      <c r="W6" s="424"/>
      <c r="X6" s="11">
        <f>X4*52/100</f>
        <v>7749.9239999999854</v>
      </c>
      <c r="Y6" s="33"/>
      <c r="Z6" s="33"/>
      <c r="AA6" s="33"/>
      <c r="AB6" s="33"/>
      <c r="AC6" s="95"/>
    </row>
    <row r="7" spans="1:29" s="5" customFormat="1" ht="22.95" customHeight="1">
      <c r="A7" s="73">
        <v>7</v>
      </c>
      <c r="B7" s="124">
        <v>243863</v>
      </c>
      <c r="C7" s="68" t="s">
        <v>100</v>
      </c>
      <c r="D7" s="328" t="s">
        <v>3810</v>
      </c>
      <c r="E7" s="328" t="s">
        <v>3696</v>
      </c>
      <c r="F7" s="86" t="s">
        <v>3929</v>
      </c>
      <c r="G7" s="66" t="s">
        <v>103</v>
      </c>
      <c r="H7" s="83" t="s">
        <v>71</v>
      </c>
      <c r="I7" s="68" t="s">
        <v>3518</v>
      </c>
      <c r="J7" s="356">
        <v>299</v>
      </c>
      <c r="K7" s="356">
        <f t="shared" si="0"/>
        <v>20.930000000000007</v>
      </c>
      <c r="L7" s="356">
        <f t="shared" si="1"/>
        <v>319.93</v>
      </c>
      <c r="M7" s="356">
        <v>320</v>
      </c>
      <c r="N7" s="61"/>
      <c r="O7" s="357" t="s">
        <v>91</v>
      </c>
      <c r="Q7" s="7">
        <f t="shared" si="6"/>
        <v>209.3</v>
      </c>
      <c r="R7" s="7">
        <f t="shared" si="3"/>
        <v>104.65</v>
      </c>
      <c r="S7" s="7">
        <f t="shared" si="4"/>
        <v>41.860000000000014</v>
      </c>
      <c r="T7" s="7">
        <f t="shared" si="5"/>
        <v>62.79000000000002</v>
      </c>
      <c r="V7" s="424" t="s">
        <v>23</v>
      </c>
      <c r="W7" s="424"/>
      <c r="X7" s="11">
        <f>X4*15/100</f>
        <v>2235.5549999999957</v>
      </c>
      <c r="Y7" s="33"/>
      <c r="Z7" s="33"/>
      <c r="AA7" s="33"/>
      <c r="AB7" s="33"/>
      <c r="AC7" s="95"/>
    </row>
    <row r="8" spans="1:29" s="5" customFormat="1" ht="22.95" customHeight="1">
      <c r="A8" s="73">
        <v>8</v>
      </c>
      <c r="B8" s="124">
        <v>243863</v>
      </c>
      <c r="C8" s="68" t="s">
        <v>100</v>
      </c>
      <c r="D8" s="328" t="s">
        <v>3811</v>
      </c>
      <c r="E8" s="359" t="s">
        <v>3697</v>
      </c>
      <c r="F8" s="86" t="s">
        <v>3930</v>
      </c>
      <c r="G8" s="66" t="s">
        <v>103</v>
      </c>
      <c r="H8" s="83" t="s">
        <v>71</v>
      </c>
      <c r="I8" s="68" t="s">
        <v>99</v>
      </c>
      <c r="J8" s="356">
        <v>399</v>
      </c>
      <c r="K8" s="356">
        <f t="shared" si="0"/>
        <v>27.930000000000007</v>
      </c>
      <c r="L8" s="356">
        <f t="shared" si="1"/>
        <v>426.93</v>
      </c>
      <c r="M8" s="356">
        <v>427</v>
      </c>
      <c r="N8" s="61"/>
      <c r="O8" s="357" t="s">
        <v>91</v>
      </c>
      <c r="Q8" s="355">
        <f t="shared" si="6"/>
        <v>279.3</v>
      </c>
      <c r="R8" s="355">
        <f t="shared" si="3"/>
        <v>139.65</v>
      </c>
      <c r="S8" s="355">
        <f t="shared" si="4"/>
        <v>55.860000000000014</v>
      </c>
      <c r="T8" s="355">
        <f t="shared" si="5"/>
        <v>83.79000000000002</v>
      </c>
      <c r="V8" s="424" t="s">
        <v>24</v>
      </c>
      <c r="W8" s="424"/>
      <c r="X8" s="11">
        <f>X4*15/100</f>
        <v>2235.5549999999957</v>
      </c>
      <c r="Y8" s="33"/>
      <c r="Z8" s="33"/>
      <c r="AA8" s="33"/>
      <c r="AB8" s="33"/>
      <c r="AC8" s="95"/>
    </row>
    <row r="9" spans="1:29" s="5" customFormat="1" ht="22.95" customHeight="1">
      <c r="A9" s="358">
        <v>9</v>
      </c>
      <c r="B9" s="124">
        <v>243863</v>
      </c>
      <c r="C9" s="68" t="s">
        <v>100</v>
      </c>
      <c r="D9" s="328" t="s">
        <v>3812</v>
      </c>
      <c r="E9" s="328" t="s">
        <v>3698</v>
      </c>
      <c r="F9" s="86" t="s">
        <v>3931</v>
      </c>
      <c r="G9" s="66" t="s">
        <v>103</v>
      </c>
      <c r="H9" s="83" t="s">
        <v>71</v>
      </c>
      <c r="I9" s="68" t="s">
        <v>99</v>
      </c>
      <c r="J9" s="356">
        <v>399</v>
      </c>
      <c r="K9" s="356">
        <f t="shared" si="0"/>
        <v>27.930000000000007</v>
      </c>
      <c r="L9" s="356">
        <f t="shared" si="1"/>
        <v>426.93</v>
      </c>
      <c r="M9" s="356">
        <v>426.93</v>
      </c>
      <c r="N9" s="61"/>
      <c r="O9" s="357" t="s">
        <v>2817</v>
      </c>
      <c r="P9" s="4"/>
      <c r="Q9" s="7">
        <f t="shared" si="6"/>
        <v>279.3</v>
      </c>
      <c r="R9" s="7">
        <f t="shared" si="3"/>
        <v>139.65</v>
      </c>
      <c r="S9" s="7">
        <f t="shared" si="4"/>
        <v>55.860000000000014</v>
      </c>
      <c r="T9" s="7">
        <f t="shared" si="5"/>
        <v>83.79000000000002</v>
      </c>
      <c r="V9" s="424" t="s">
        <v>25</v>
      </c>
      <c r="W9" s="424"/>
      <c r="X9" s="11">
        <f>X4*3/100</f>
        <v>447.11099999999919</v>
      </c>
      <c r="Y9" s="33"/>
      <c r="Z9" s="33"/>
      <c r="AA9" s="33"/>
      <c r="AB9" s="33"/>
      <c r="AC9" s="95"/>
    </row>
    <row r="10" spans="1:29" s="5" customFormat="1" ht="22.95" customHeight="1">
      <c r="A10" s="73">
        <v>10</v>
      </c>
      <c r="B10" s="124">
        <v>243863</v>
      </c>
      <c r="C10" s="68" t="s">
        <v>100</v>
      </c>
      <c r="D10" s="328" t="s">
        <v>3813</v>
      </c>
      <c r="E10" s="328" t="s">
        <v>3699</v>
      </c>
      <c r="F10" s="86" t="s">
        <v>3932</v>
      </c>
      <c r="G10" s="66" t="s">
        <v>103</v>
      </c>
      <c r="H10" s="83" t="s">
        <v>71</v>
      </c>
      <c r="I10" s="68" t="s">
        <v>3518</v>
      </c>
      <c r="J10" s="356">
        <v>299</v>
      </c>
      <c r="K10" s="356">
        <f t="shared" si="0"/>
        <v>20.930000000000007</v>
      </c>
      <c r="L10" s="356">
        <f t="shared" si="1"/>
        <v>319.93</v>
      </c>
      <c r="M10" s="356">
        <v>320</v>
      </c>
      <c r="N10" s="61"/>
      <c r="O10" s="357" t="s">
        <v>23</v>
      </c>
      <c r="P10" s="4"/>
      <c r="Q10" s="7">
        <f t="shared" si="6"/>
        <v>209.3</v>
      </c>
      <c r="R10" s="7">
        <f t="shared" si="3"/>
        <v>104.65</v>
      </c>
      <c r="S10" s="7">
        <f t="shared" si="4"/>
        <v>41.860000000000014</v>
      </c>
      <c r="T10" s="7">
        <f t="shared" si="5"/>
        <v>62.79000000000002</v>
      </c>
      <c r="V10" s="421" t="s">
        <v>26</v>
      </c>
      <c r="W10" s="421"/>
      <c r="X10" s="22">
        <f>SUM(S122)</f>
        <v>5961.4799999999959</v>
      </c>
      <c r="Y10" s="33"/>
      <c r="Z10" s="33"/>
      <c r="AA10" s="33"/>
      <c r="AB10" s="33"/>
      <c r="AC10" s="95"/>
    </row>
    <row r="11" spans="1:29" s="5" customFormat="1" ht="22.95" customHeight="1">
      <c r="A11" s="73">
        <v>11</v>
      </c>
      <c r="B11" s="124">
        <v>243863</v>
      </c>
      <c r="C11" s="68" t="s">
        <v>100</v>
      </c>
      <c r="D11" s="328" t="s">
        <v>3814</v>
      </c>
      <c r="E11" s="328" t="s">
        <v>3700</v>
      </c>
      <c r="F11" s="86" t="s">
        <v>3933</v>
      </c>
      <c r="G11" s="66" t="s">
        <v>103</v>
      </c>
      <c r="H11" s="83" t="s">
        <v>71</v>
      </c>
      <c r="I11" s="68" t="s">
        <v>3518</v>
      </c>
      <c r="J11" s="356">
        <v>299</v>
      </c>
      <c r="K11" s="356">
        <f t="shared" si="0"/>
        <v>20.930000000000007</v>
      </c>
      <c r="L11" s="356">
        <f t="shared" si="1"/>
        <v>319.93</v>
      </c>
      <c r="M11" s="356">
        <v>320</v>
      </c>
      <c r="N11" s="61"/>
      <c r="O11" s="357" t="s">
        <v>91</v>
      </c>
      <c r="P11" s="4"/>
      <c r="Q11" s="7">
        <f t="shared" si="6"/>
        <v>209.3</v>
      </c>
      <c r="R11" s="7">
        <f t="shared" si="3"/>
        <v>104.65</v>
      </c>
      <c r="S11" s="7">
        <f t="shared" si="4"/>
        <v>41.860000000000014</v>
      </c>
      <c r="T11" s="7">
        <f t="shared" si="5"/>
        <v>62.79000000000002</v>
      </c>
      <c r="V11" s="424" t="s">
        <v>27</v>
      </c>
      <c r="W11" s="424"/>
      <c r="X11" s="11">
        <f>SUM(X10)</f>
        <v>5961.4799999999959</v>
      </c>
      <c r="Y11" s="33"/>
      <c r="Z11" s="33"/>
      <c r="AA11" s="33"/>
      <c r="AB11" s="33"/>
      <c r="AC11" s="95"/>
    </row>
    <row r="12" spans="1:29" s="5" customFormat="1" ht="22.95" customHeight="1">
      <c r="A12" s="73">
        <v>12</v>
      </c>
      <c r="B12" s="124">
        <v>243863</v>
      </c>
      <c r="C12" s="68" t="s">
        <v>263</v>
      </c>
      <c r="D12" s="328" t="s">
        <v>3815</v>
      </c>
      <c r="E12" s="328" t="s">
        <v>3701</v>
      </c>
      <c r="F12" s="86" t="s">
        <v>3934</v>
      </c>
      <c r="G12" s="66" t="s">
        <v>4056</v>
      </c>
      <c r="H12" s="83" t="s">
        <v>71</v>
      </c>
      <c r="I12" s="68" t="s">
        <v>99</v>
      </c>
      <c r="J12" s="356">
        <v>399</v>
      </c>
      <c r="K12" s="356">
        <f t="shared" si="0"/>
        <v>27.930000000000007</v>
      </c>
      <c r="L12" s="356">
        <f t="shared" si="1"/>
        <v>426.93</v>
      </c>
      <c r="M12" s="356">
        <v>427</v>
      </c>
      <c r="N12" s="61"/>
      <c r="O12" s="357" t="s">
        <v>91</v>
      </c>
      <c r="P12" s="4"/>
      <c r="Q12" s="7">
        <f t="shared" si="6"/>
        <v>279.3</v>
      </c>
      <c r="R12" s="7">
        <f t="shared" si="3"/>
        <v>139.65</v>
      </c>
      <c r="S12" s="7">
        <f t="shared" si="4"/>
        <v>55.860000000000014</v>
      </c>
      <c r="T12" s="7">
        <f t="shared" si="5"/>
        <v>83.79000000000002</v>
      </c>
      <c r="V12" s="421" t="s">
        <v>28</v>
      </c>
      <c r="W12" s="421"/>
      <c r="X12" s="22">
        <f>SUM(T122)</f>
        <v>8942.2200000000066</v>
      </c>
      <c r="Y12" s="33"/>
      <c r="Z12" s="33"/>
      <c r="AA12" s="33"/>
      <c r="AB12" s="33"/>
    </row>
    <row r="13" spans="1:29" s="5" customFormat="1" ht="22.95" customHeight="1">
      <c r="A13" s="73">
        <v>13</v>
      </c>
      <c r="B13" s="124">
        <v>243863</v>
      </c>
      <c r="C13" s="68" t="s">
        <v>100</v>
      </c>
      <c r="D13" s="328" t="s">
        <v>3816</v>
      </c>
      <c r="E13" s="328" t="s">
        <v>3702</v>
      </c>
      <c r="F13" s="86" t="s">
        <v>3935</v>
      </c>
      <c r="G13" s="66" t="s">
        <v>103</v>
      </c>
      <c r="H13" s="83" t="s">
        <v>71</v>
      </c>
      <c r="I13" s="68" t="s">
        <v>99</v>
      </c>
      <c r="J13" s="356">
        <v>399</v>
      </c>
      <c r="K13" s="356">
        <f t="shared" si="0"/>
        <v>27.930000000000007</v>
      </c>
      <c r="L13" s="356">
        <f t="shared" si="1"/>
        <v>426.93</v>
      </c>
      <c r="M13" s="356">
        <v>426.93</v>
      </c>
      <c r="N13" s="61"/>
      <c r="O13" s="357" t="s">
        <v>2817</v>
      </c>
      <c r="P13" s="4"/>
      <c r="Q13" s="7">
        <f t="shared" si="6"/>
        <v>279.3</v>
      </c>
      <c r="R13" s="7">
        <f t="shared" si="3"/>
        <v>139.65</v>
      </c>
      <c r="S13" s="7">
        <f t="shared" si="4"/>
        <v>55.860000000000014</v>
      </c>
      <c r="T13" s="7">
        <f t="shared" si="5"/>
        <v>83.79000000000002</v>
      </c>
      <c r="V13" s="424" t="s">
        <v>22</v>
      </c>
      <c r="W13" s="424"/>
      <c r="X13" s="24"/>
      <c r="Y13" s="33"/>
      <c r="Z13" s="33"/>
      <c r="AA13" s="33"/>
      <c r="AB13" s="33"/>
    </row>
    <row r="14" spans="1:29" s="5" customFormat="1" ht="22.95" customHeight="1">
      <c r="A14" s="73">
        <v>14</v>
      </c>
      <c r="B14" s="124">
        <v>243864</v>
      </c>
      <c r="C14" s="68" t="s">
        <v>100</v>
      </c>
      <c r="D14" s="328" t="s">
        <v>3817</v>
      </c>
      <c r="E14" s="328" t="s">
        <v>3703</v>
      </c>
      <c r="F14" s="86" t="s">
        <v>3936</v>
      </c>
      <c r="G14" s="66" t="s">
        <v>103</v>
      </c>
      <c r="H14" s="83" t="s">
        <v>71</v>
      </c>
      <c r="I14" s="68" t="s">
        <v>99</v>
      </c>
      <c r="J14" s="356">
        <v>399</v>
      </c>
      <c r="K14" s="356">
        <f t="shared" si="0"/>
        <v>27.930000000000007</v>
      </c>
      <c r="L14" s="356">
        <f t="shared" si="1"/>
        <v>426.93</v>
      </c>
      <c r="M14" s="356">
        <v>426.93</v>
      </c>
      <c r="N14" s="61"/>
      <c r="O14" s="357" t="s">
        <v>91</v>
      </c>
      <c r="P14" s="4"/>
      <c r="Q14" s="7">
        <f t="shared" si="6"/>
        <v>279.3</v>
      </c>
      <c r="R14" s="7">
        <f t="shared" si="3"/>
        <v>139.65</v>
      </c>
      <c r="S14" s="7">
        <f t="shared" si="4"/>
        <v>55.860000000000014</v>
      </c>
      <c r="T14" s="7">
        <f t="shared" si="5"/>
        <v>83.79000000000002</v>
      </c>
      <c r="V14" s="424" t="s">
        <v>23</v>
      </c>
      <c r="W14" s="424"/>
      <c r="X14" s="24">
        <f>SUM(T3:T4,T5,T10,T21,T24,T41,T44:T45,T49,T52,T54,T62,T68,T70:T72,T85,T100,T106,T115,T117:T119)</f>
        <v>1926.9599999999996</v>
      </c>
      <c r="Y14" s="33"/>
      <c r="Z14" s="33"/>
      <c r="AA14" s="33"/>
      <c r="AB14" s="33"/>
    </row>
    <row r="15" spans="1:29" s="5" customFormat="1" ht="22.95" customHeight="1">
      <c r="A15" s="73">
        <v>15</v>
      </c>
      <c r="B15" s="124">
        <v>243864</v>
      </c>
      <c r="C15" s="68" t="s">
        <v>262</v>
      </c>
      <c r="D15" s="328" t="s">
        <v>3818</v>
      </c>
      <c r="E15" s="328" t="s">
        <v>3704</v>
      </c>
      <c r="F15" s="86" t="s">
        <v>3937</v>
      </c>
      <c r="G15" s="66" t="s">
        <v>500</v>
      </c>
      <c r="H15" s="83" t="s">
        <v>71</v>
      </c>
      <c r="I15" s="68" t="s">
        <v>3518</v>
      </c>
      <c r="J15" s="356">
        <v>299</v>
      </c>
      <c r="K15" s="356">
        <f t="shared" si="0"/>
        <v>20.930000000000007</v>
      </c>
      <c r="L15" s="356">
        <f t="shared" si="1"/>
        <v>319.93</v>
      </c>
      <c r="M15" s="356">
        <v>319.93</v>
      </c>
      <c r="N15" s="61"/>
      <c r="O15" s="357" t="s">
        <v>91</v>
      </c>
      <c r="P15" s="4"/>
      <c r="Q15" s="7">
        <f t="shared" si="6"/>
        <v>209.3</v>
      </c>
      <c r="R15" s="7">
        <f t="shared" si="3"/>
        <v>104.65</v>
      </c>
      <c r="S15" s="7">
        <f t="shared" si="4"/>
        <v>41.860000000000014</v>
      </c>
      <c r="T15" s="7">
        <f t="shared" si="5"/>
        <v>62.79000000000002</v>
      </c>
      <c r="V15" s="424" t="s">
        <v>24</v>
      </c>
      <c r="W15" s="424"/>
      <c r="X15" s="24">
        <f>SUM(T9,T13,T17,T22,T27:T28,T36:T40,T42,T46,T50:T51,T57,T60:T61,T63,T65,T73:T77,T80,T87:T88,T93:T94,T97:T99,T101:T102,T107:T108,T111)</f>
        <v>2890.0199999999991</v>
      </c>
      <c r="Y15" s="33"/>
      <c r="Z15" s="33"/>
      <c r="AA15" s="33"/>
      <c r="AB15" s="33"/>
    </row>
    <row r="16" spans="1:29" s="5" customFormat="1" ht="22.95" customHeight="1">
      <c r="A16" s="73">
        <v>16</v>
      </c>
      <c r="B16" s="124">
        <v>243864</v>
      </c>
      <c r="C16" s="68" t="s">
        <v>100</v>
      </c>
      <c r="D16" s="328" t="s">
        <v>3819</v>
      </c>
      <c r="E16" s="328" t="s">
        <v>3705</v>
      </c>
      <c r="F16" s="86" t="s">
        <v>3938</v>
      </c>
      <c r="G16" s="66" t="s">
        <v>103</v>
      </c>
      <c r="H16" s="83" t="s">
        <v>71</v>
      </c>
      <c r="I16" s="68" t="s">
        <v>3630</v>
      </c>
      <c r="J16" s="356">
        <v>299</v>
      </c>
      <c r="K16" s="356">
        <f t="shared" si="0"/>
        <v>20.930000000000007</v>
      </c>
      <c r="L16" s="356">
        <f t="shared" si="1"/>
        <v>319.93</v>
      </c>
      <c r="M16" s="356">
        <v>319.93</v>
      </c>
      <c r="N16" s="61"/>
      <c r="O16" s="357" t="s">
        <v>91</v>
      </c>
      <c r="P16" s="4"/>
      <c r="Q16" s="7">
        <f t="shared" si="6"/>
        <v>209.3</v>
      </c>
      <c r="R16" s="7">
        <f t="shared" si="3"/>
        <v>104.65</v>
      </c>
      <c r="S16" s="7">
        <f t="shared" si="4"/>
        <v>41.860000000000014</v>
      </c>
      <c r="T16" s="7">
        <f t="shared" si="5"/>
        <v>62.79000000000002</v>
      </c>
      <c r="V16" s="424" t="s">
        <v>25</v>
      </c>
      <c r="W16" s="424"/>
      <c r="X16" s="24">
        <f>SUM(T34,T67,T83)</f>
        <v>230.37000000000006</v>
      </c>
      <c r="Y16" s="33"/>
      <c r="Z16" s="33"/>
      <c r="AA16" s="33"/>
      <c r="AB16" s="33"/>
    </row>
    <row r="17" spans="1:28" s="5" customFormat="1" ht="22.95" customHeight="1">
      <c r="A17" s="73">
        <v>17</v>
      </c>
      <c r="B17" s="124">
        <v>243864</v>
      </c>
      <c r="C17" s="68" t="s">
        <v>100</v>
      </c>
      <c r="D17" s="328" t="s">
        <v>3820</v>
      </c>
      <c r="E17" s="328" t="s">
        <v>3706</v>
      </c>
      <c r="F17" s="86" t="s">
        <v>3939</v>
      </c>
      <c r="G17" s="66" t="s">
        <v>103</v>
      </c>
      <c r="H17" s="83" t="s">
        <v>71</v>
      </c>
      <c r="I17" s="68" t="s">
        <v>3518</v>
      </c>
      <c r="J17" s="356">
        <v>299</v>
      </c>
      <c r="K17" s="356">
        <f t="shared" si="0"/>
        <v>20.930000000000007</v>
      </c>
      <c r="L17" s="356">
        <f t="shared" si="1"/>
        <v>319.93</v>
      </c>
      <c r="M17" s="356">
        <v>320</v>
      </c>
      <c r="N17" s="61"/>
      <c r="O17" s="357" t="s">
        <v>2817</v>
      </c>
      <c r="P17" s="4"/>
      <c r="Q17" s="7">
        <f t="shared" si="6"/>
        <v>209.3</v>
      </c>
      <c r="R17" s="7">
        <f t="shared" si="3"/>
        <v>104.65</v>
      </c>
      <c r="S17" s="7">
        <f t="shared" si="4"/>
        <v>41.860000000000014</v>
      </c>
      <c r="T17" s="7">
        <f t="shared" si="5"/>
        <v>62.79000000000002</v>
      </c>
      <c r="V17" s="424" t="s">
        <v>27</v>
      </c>
      <c r="W17" s="424"/>
      <c r="X17" s="24">
        <f>SUM(T6:T8,T11:T12,T14:T16,T18:T20,T23,T25:T26,T29:T33,T35,T43,T47:T48,T53,T55:T56,T58:T59,T64,T66,T69,T78:T79,T81:T82,T84,T86,T89:T92,T95:T96,T103:T105,T109:T110,T112:T114,T116,T120)</f>
        <v>3894.8699999999985</v>
      </c>
      <c r="Y17" s="33"/>
      <c r="Z17" s="33"/>
      <c r="AA17" s="33"/>
      <c r="AB17" s="33"/>
    </row>
    <row r="18" spans="1:28" s="5" customFormat="1" ht="22.95" customHeight="1">
      <c r="A18" s="73">
        <v>18</v>
      </c>
      <c r="B18" s="124">
        <v>243864</v>
      </c>
      <c r="C18" s="68" t="s">
        <v>100</v>
      </c>
      <c r="D18" s="328" t="s">
        <v>3821</v>
      </c>
      <c r="E18" s="328" t="s">
        <v>3707</v>
      </c>
      <c r="F18" s="86" t="s">
        <v>3940</v>
      </c>
      <c r="G18" s="66" t="s">
        <v>103</v>
      </c>
      <c r="H18" s="83" t="s">
        <v>71</v>
      </c>
      <c r="I18" s="68" t="s">
        <v>3518</v>
      </c>
      <c r="J18" s="356">
        <v>299</v>
      </c>
      <c r="K18" s="356">
        <f t="shared" si="0"/>
        <v>20.930000000000007</v>
      </c>
      <c r="L18" s="356">
        <f t="shared" si="1"/>
        <v>319.93</v>
      </c>
      <c r="M18" s="356">
        <v>320</v>
      </c>
      <c r="N18" s="61"/>
      <c r="O18" s="357" t="s">
        <v>91</v>
      </c>
      <c r="P18" s="4"/>
      <c r="Q18" s="7">
        <f t="shared" si="6"/>
        <v>209.3</v>
      </c>
      <c r="R18" s="7">
        <f t="shared" si="3"/>
        <v>104.65</v>
      </c>
      <c r="S18" s="7">
        <f t="shared" si="4"/>
        <v>41.860000000000014</v>
      </c>
      <c r="T18" s="7">
        <f t="shared" si="5"/>
        <v>62.79000000000002</v>
      </c>
      <c r="V18" s="437" t="s">
        <v>19</v>
      </c>
      <c r="W18" s="438"/>
      <c r="X18" s="24"/>
      <c r="Y18" s="33"/>
      <c r="Z18" s="33"/>
      <c r="AA18" s="33"/>
      <c r="AB18" s="33"/>
    </row>
    <row r="19" spans="1:28" s="5" customFormat="1" ht="22.95" customHeight="1">
      <c r="A19" s="73">
        <v>19</v>
      </c>
      <c r="B19" s="124">
        <v>243865</v>
      </c>
      <c r="C19" s="68" t="s">
        <v>100</v>
      </c>
      <c r="D19" s="328" t="s">
        <v>3822</v>
      </c>
      <c r="E19" s="68" t="s">
        <v>3708</v>
      </c>
      <c r="F19" s="86" t="s">
        <v>3941</v>
      </c>
      <c r="G19" s="66" t="s">
        <v>103</v>
      </c>
      <c r="H19" s="83" t="s">
        <v>71</v>
      </c>
      <c r="I19" s="68" t="s">
        <v>99</v>
      </c>
      <c r="J19" s="356">
        <v>399</v>
      </c>
      <c r="K19" s="356">
        <f t="shared" si="0"/>
        <v>27.930000000000007</v>
      </c>
      <c r="L19" s="356">
        <f t="shared" si="1"/>
        <v>426.93</v>
      </c>
      <c r="M19" s="356">
        <v>426</v>
      </c>
      <c r="N19" s="61"/>
      <c r="O19" s="357" t="s">
        <v>91</v>
      </c>
      <c r="P19" s="4"/>
      <c r="Q19" s="7">
        <f t="shared" si="6"/>
        <v>279.3</v>
      </c>
      <c r="R19" s="7">
        <f t="shared" si="3"/>
        <v>139.65</v>
      </c>
      <c r="S19" s="7">
        <f t="shared" si="4"/>
        <v>55.860000000000014</v>
      </c>
      <c r="T19" s="7">
        <f t="shared" si="5"/>
        <v>83.79000000000002</v>
      </c>
      <c r="V19" s="419" t="s">
        <v>52</v>
      </c>
      <c r="W19" s="420"/>
      <c r="X19" s="24"/>
      <c r="Y19" s="33"/>
      <c r="Z19" s="33"/>
      <c r="AA19" s="33"/>
      <c r="AB19" s="33"/>
    </row>
    <row r="20" spans="1:28" s="5" customFormat="1" ht="22.95" customHeight="1">
      <c r="A20" s="73">
        <v>20</v>
      </c>
      <c r="B20" s="124">
        <v>243865</v>
      </c>
      <c r="C20" s="68" t="s">
        <v>100</v>
      </c>
      <c r="D20" s="328" t="s">
        <v>3823</v>
      </c>
      <c r="E20" s="328" t="s">
        <v>3709</v>
      </c>
      <c r="F20" s="86" t="s">
        <v>3942</v>
      </c>
      <c r="G20" s="66" t="s">
        <v>103</v>
      </c>
      <c r="H20" s="83" t="s">
        <v>71</v>
      </c>
      <c r="I20" s="68" t="s">
        <v>3518</v>
      </c>
      <c r="J20" s="356">
        <v>299</v>
      </c>
      <c r="K20" s="356">
        <f t="shared" si="0"/>
        <v>20.930000000000007</v>
      </c>
      <c r="L20" s="356">
        <f t="shared" si="1"/>
        <v>319.93</v>
      </c>
      <c r="M20" s="356">
        <v>319.93</v>
      </c>
      <c r="N20" s="61"/>
      <c r="O20" s="357" t="s">
        <v>91</v>
      </c>
      <c r="P20" s="4"/>
      <c r="Q20" s="7">
        <f t="shared" si="6"/>
        <v>209.3</v>
      </c>
      <c r="R20" s="7">
        <f t="shared" si="3"/>
        <v>104.65</v>
      </c>
      <c r="S20" s="7">
        <f t="shared" si="4"/>
        <v>41.860000000000014</v>
      </c>
      <c r="T20" s="7">
        <f t="shared" si="5"/>
        <v>62.79000000000002</v>
      </c>
      <c r="V20" s="419" t="s">
        <v>1953</v>
      </c>
      <c r="W20" s="420"/>
      <c r="X20" s="24"/>
      <c r="Y20" s="33"/>
      <c r="Z20" s="33"/>
      <c r="AA20" s="33"/>
      <c r="AB20" s="33"/>
    </row>
    <row r="21" spans="1:28" s="5" customFormat="1" ht="22.95" customHeight="1">
      <c r="A21" s="73">
        <v>21</v>
      </c>
      <c r="B21" s="124">
        <v>243865</v>
      </c>
      <c r="C21" s="68" t="s">
        <v>4043</v>
      </c>
      <c r="D21" s="328" t="s">
        <v>3824</v>
      </c>
      <c r="E21" s="328" t="s">
        <v>3710</v>
      </c>
      <c r="F21" s="86" t="s">
        <v>3943</v>
      </c>
      <c r="G21" s="66" t="s">
        <v>4057</v>
      </c>
      <c r="H21" s="83" t="s">
        <v>71</v>
      </c>
      <c r="I21" s="68" t="s">
        <v>3518</v>
      </c>
      <c r="J21" s="356">
        <v>299</v>
      </c>
      <c r="K21" s="356">
        <f t="shared" si="0"/>
        <v>20.930000000000007</v>
      </c>
      <c r="L21" s="356">
        <f t="shared" si="1"/>
        <v>319.93</v>
      </c>
      <c r="M21" s="356">
        <v>319.93</v>
      </c>
      <c r="N21" s="61"/>
      <c r="O21" s="357" t="s">
        <v>23</v>
      </c>
      <c r="P21" s="4"/>
      <c r="Q21" s="7">
        <f t="shared" si="6"/>
        <v>209.3</v>
      </c>
      <c r="R21" s="7">
        <f t="shared" si="3"/>
        <v>104.65</v>
      </c>
      <c r="S21" s="7">
        <f t="shared" si="4"/>
        <v>41.860000000000014</v>
      </c>
      <c r="T21" s="7">
        <f t="shared" si="5"/>
        <v>62.79000000000002</v>
      </c>
      <c r="V21" s="437" t="s">
        <v>1965</v>
      </c>
      <c r="W21" s="438"/>
      <c r="X21" s="24"/>
      <c r="Y21" s="33"/>
      <c r="Z21" s="33"/>
      <c r="AA21" s="33"/>
      <c r="AB21" s="33"/>
    </row>
    <row r="22" spans="1:28" s="5" customFormat="1" ht="22.95" customHeight="1">
      <c r="A22" s="73">
        <v>22</v>
      </c>
      <c r="B22" s="124">
        <v>243865</v>
      </c>
      <c r="C22" s="68" t="s">
        <v>100</v>
      </c>
      <c r="D22" s="328" t="s">
        <v>3825</v>
      </c>
      <c r="E22" s="328" t="s">
        <v>3711</v>
      </c>
      <c r="F22" s="86" t="s">
        <v>3944</v>
      </c>
      <c r="G22" s="66" t="s">
        <v>103</v>
      </c>
      <c r="H22" s="83" t="s">
        <v>71</v>
      </c>
      <c r="I22" s="68" t="s">
        <v>3518</v>
      </c>
      <c r="J22" s="356">
        <v>299</v>
      </c>
      <c r="K22" s="356">
        <f t="shared" si="0"/>
        <v>20.930000000000007</v>
      </c>
      <c r="L22" s="356">
        <f t="shared" si="1"/>
        <v>319.93</v>
      </c>
      <c r="M22" s="356">
        <v>319.93</v>
      </c>
      <c r="N22" s="61"/>
      <c r="O22" s="357" t="s">
        <v>2817</v>
      </c>
      <c r="P22" s="4"/>
      <c r="Q22" s="7">
        <f t="shared" si="6"/>
        <v>209.3</v>
      </c>
      <c r="R22" s="7">
        <f t="shared" si="3"/>
        <v>104.65</v>
      </c>
      <c r="S22" s="7">
        <f t="shared" si="4"/>
        <v>41.860000000000014</v>
      </c>
      <c r="T22" s="7">
        <f t="shared" si="5"/>
        <v>62.79000000000002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73">
        <v>23</v>
      </c>
      <c r="B23" s="124">
        <v>243866</v>
      </c>
      <c r="C23" s="68" t="s">
        <v>100</v>
      </c>
      <c r="D23" s="328" t="s">
        <v>3826</v>
      </c>
      <c r="E23" s="68" t="s">
        <v>337</v>
      </c>
      <c r="F23" s="86" t="s">
        <v>3945</v>
      </c>
      <c r="G23" s="66" t="s">
        <v>103</v>
      </c>
      <c r="H23" s="83" t="s">
        <v>71</v>
      </c>
      <c r="I23" s="68" t="s">
        <v>3518</v>
      </c>
      <c r="J23" s="356">
        <v>299</v>
      </c>
      <c r="K23" s="356">
        <f t="shared" si="0"/>
        <v>20.930000000000007</v>
      </c>
      <c r="L23" s="356">
        <f t="shared" si="1"/>
        <v>319.93</v>
      </c>
      <c r="M23" s="356">
        <v>319.93</v>
      </c>
      <c r="N23" s="61"/>
      <c r="O23" s="357" t="s">
        <v>91</v>
      </c>
      <c r="P23" s="4"/>
      <c r="Q23" s="7">
        <f t="shared" si="6"/>
        <v>209.3</v>
      </c>
      <c r="R23" s="7">
        <f t="shared" si="3"/>
        <v>104.65</v>
      </c>
      <c r="S23" s="7">
        <f t="shared" si="4"/>
        <v>41.860000000000014</v>
      </c>
      <c r="T23" s="7">
        <f t="shared" si="5"/>
        <v>62.79000000000002</v>
      </c>
      <c r="V23" s="418" t="s">
        <v>29</v>
      </c>
      <c r="W23" s="418"/>
      <c r="X23" s="418"/>
      <c r="Y23" s="418"/>
      <c r="Z23" s="418"/>
      <c r="AA23" s="418"/>
      <c r="AB23" s="418"/>
    </row>
    <row r="24" spans="1:28" s="5" customFormat="1" ht="22.95" customHeight="1">
      <c r="A24" s="73">
        <v>24</v>
      </c>
      <c r="B24" s="124">
        <v>243866</v>
      </c>
      <c r="C24" s="68" t="s">
        <v>262</v>
      </c>
      <c r="D24" s="328" t="s">
        <v>3827</v>
      </c>
      <c r="E24" s="68" t="s">
        <v>3712</v>
      </c>
      <c r="F24" s="86" t="s">
        <v>3946</v>
      </c>
      <c r="G24" s="66" t="s">
        <v>500</v>
      </c>
      <c r="H24" s="83" t="s">
        <v>71</v>
      </c>
      <c r="I24" s="68" t="s">
        <v>4044</v>
      </c>
      <c r="J24" s="356">
        <v>399</v>
      </c>
      <c r="K24" s="356">
        <f t="shared" si="0"/>
        <v>27.930000000000007</v>
      </c>
      <c r="L24" s="356">
        <f t="shared" si="1"/>
        <v>426.93</v>
      </c>
      <c r="M24" s="356">
        <v>427</v>
      </c>
      <c r="N24" s="61"/>
      <c r="O24" s="357" t="s">
        <v>23</v>
      </c>
      <c r="P24" s="4"/>
      <c r="Q24" s="7">
        <f t="shared" si="6"/>
        <v>279.3</v>
      </c>
      <c r="R24" s="7">
        <f t="shared" si="3"/>
        <v>139.65</v>
      </c>
      <c r="S24" s="7">
        <f t="shared" si="4"/>
        <v>55.860000000000014</v>
      </c>
      <c r="T24" s="7">
        <f t="shared" si="5"/>
        <v>83.79000000000002</v>
      </c>
      <c r="V24" s="295" t="s">
        <v>30</v>
      </c>
      <c r="W24" s="295" t="s">
        <v>31</v>
      </c>
      <c r="X24" s="295" t="s">
        <v>32</v>
      </c>
      <c r="Y24" s="12" t="s">
        <v>33</v>
      </c>
      <c r="Z24" s="295" t="s">
        <v>34</v>
      </c>
      <c r="AA24" s="295" t="s">
        <v>18</v>
      </c>
      <c r="AB24" s="295" t="s">
        <v>35</v>
      </c>
    </row>
    <row r="25" spans="1:28" s="5" customFormat="1" ht="22.95" customHeight="1">
      <c r="A25" s="73">
        <v>25</v>
      </c>
      <c r="B25" s="124">
        <v>243866</v>
      </c>
      <c r="C25" s="68" t="s">
        <v>68</v>
      </c>
      <c r="D25" s="328" t="s">
        <v>3828</v>
      </c>
      <c r="E25" s="68" t="s">
        <v>3713</v>
      </c>
      <c r="F25" s="86" t="s">
        <v>3947</v>
      </c>
      <c r="G25" s="66" t="s">
        <v>4058</v>
      </c>
      <c r="H25" s="83" t="s">
        <v>86</v>
      </c>
      <c r="I25" s="68" t="s">
        <v>3560</v>
      </c>
      <c r="J25" s="356">
        <v>399</v>
      </c>
      <c r="K25" s="356">
        <f t="shared" si="0"/>
        <v>27.930000000000007</v>
      </c>
      <c r="L25" s="356">
        <f t="shared" si="1"/>
        <v>426.93</v>
      </c>
      <c r="M25" s="356">
        <v>426.93</v>
      </c>
      <c r="N25" s="61"/>
      <c r="O25" s="357" t="s">
        <v>91</v>
      </c>
      <c r="P25" s="4"/>
      <c r="Q25" s="7">
        <f t="shared" si="6"/>
        <v>279.3</v>
      </c>
      <c r="R25" s="7">
        <f t="shared" si="3"/>
        <v>139.65</v>
      </c>
      <c r="S25" s="7">
        <f t="shared" si="4"/>
        <v>55.860000000000014</v>
      </c>
      <c r="T25" s="7">
        <f t="shared" si="5"/>
        <v>83.79000000000002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2235.5549999999957</v>
      </c>
      <c r="AB25" s="32">
        <f>SUM(AA25)</f>
        <v>2235.5549999999957</v>
      </c>
    </row>
    <row r="26" spans="1:28" s="5" customFormat="1" ht="22.95" customHeight="1">
      <c r="A26" s="73">
        <v>26</v>
      </c>
      <c r="B26" s="124">
        <v>243866</v>
      </c>
      <c r="C26" s="68" t="s">
        <v>82</v>
      </c>
      <c r="D26" s="328" t="s">
        <v>3829</v>
      </c>
      <c r="E26" s="68" t="s">
        <v>3714</v>
      </c>
      <c r="F26" s="86" t="s">
        <v>3948</v>
      </c>
      <c r="G26" s="66" t="s">
        <v>1963</v>
      </c>
      <c r="H26" s="83" t="s">
        <v>71</v>
      </c>
      <c r="I26" s="68" t="s">
        <v>4045</v>
      </c>
      <c r="J26" s="356">
        <v>399</v>
      </c>
      <c r="K26" s="356">
        <f t="shared" si="0"/>
        <v>27.930000000000007</v>
      </c>
      <c r="L26" s="356">
        <f t="shared" si="1"/>
        <v>426.93</v>
      </c>
      <c r="M26" s="356">
        <v>426.93</v>
      </c>
      <c r="N26" s="61"/>
      <c r="O26" s="357" t="s">
        <v>91</v>
      </c>
      <c r="P26" s="4"/>
      <c r="Q26" s="7">
        <f t="shared" si="6"/>
        <v>279.3</v>
      </c>
      <c r="R26" s="7">
        <f t="shared" si="3"/>
        <v>139.65</v>
      </c>
      <c r="S26" s="7">
        <f t="shared" si="4"/>
        <v>55.860000000000014</v>
      </c>
      <c r="T26" s="7">
        <f t="shared" si="5"/>
        <v>83.79000000000002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7749.9239999999854</v>
      </c>
      <c r="AB26" s="32">
        <f t="shared" ref="AA26:AB35" si="7">SUM(AA26)</f>
        <v>7749.9239999999854</v>
      </c>
    </row>
    <row r="27" spans="1:28" s="5" customFormat="1" ht="22.95" customHeight="1">
      <c r="A27" s="73">
        <v>27</v>
      </c>
      <c r="B27" s="124">
        <v>243866</v>
      </c>
      <c r="C27" s="68" t="s">
        <v>100</v>
      </c>
      <c r="D27" s="328" t="s">
        <v>3830</v>
      </c>
      <c r="E27" s="328" t="s">
        <v>3715</v>
      </c>
      <c r="F27" s="86" t="s">
        <v>3949</v>
      </c>
      <c r="G27" s="66" t="s">
        <v>103</v>
      </c>
      <c r="H27" s="83" t="s">
        <v>71</v>
      </c>
      <c r="I27" s="68" t="s">
        <v>4045</v>
      </c>
      <c r="J27" s="356">
        <v>299</v>
      </c>
      <c r="K27" s="356">
        <f t="shared" si="0"/>
        <v>20.930000000000007</v>
      </c>
      <c r="L27" s="356">
        <f t="shared" si="1"/>
        <v>319.93</v>
      </c>
      <c r="M27" s="356">
        <v>319.93</v>
      </c>
      <c r="N27" s="61"/>
      <c r="O27" s="357" t="s">
        <v>2817</v>
      </c>
      <c r="P27" s="4"/>
      <c r="Q27" s="7">
        <f t="shared" si="6"/>
        <v>209.3</v>
      </c>
      <c r="R27" s="7">
        <f t="shared" si="3"/>
        <v>104.65</v>
      </c>
      <c r="S27" s="7">
        <f t="shared" si="4"/>
        <v>41.860000000000014</v>
      </c>
      <c r="T27" s="7">
        <f t="shared" si="5"/>
        <v>62.79000000000002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4162.5149999999958</v>
      </c>
      <c r="AB27" s="32">
        <f t="shared" si="7"/>
        <v>4162.5149999999958</v>
      </c>
    </row>
    <row r="28" spans="1:28" s="5" customFormat="1" ht="22.95" customHeight="1">
      <c r="A28" s="73">
        <v>28</v>
      </c>
      <c r="B28" s="124">
        <v>243867</v>
      </c>
      <c r="C28" s="68" t="s">
        <v>100</v>
      </c>
      <c r="D28" s="328" t="s">
        <v>3831</v>
      </c>
      <c r="E28" s="68" t="s">
        <v>3716</v>
      </c>
      <c r="F28" s="86" t="s">
        <v>3950</v>
      </c>
      <c r="G28" s="66" t="s">
        <v>103</v>
      </c>
      <c r="H28" s="83" t="s">
        <v>71</v>
      </c>
      <c r="I28" s="68" t="s">
        <v>4044</v>
      </c>
      <c r="J28" s="356">
        <v>399</v>
      </c>
      <c r="K28" s="356">
        <f t="shared" si="0"/>
        <v>27.930000000000007</v>
      </c>
      <c r="L28" s="356">
        <f t="shared" si="1"/>
        <v>426.93</v>
      </c>
      <c r="M28" s="356">
        <v>426.93</v>
      </c>
      <c r="N28" s="61"/>
      <c r="O28" s="357" t="s">
        <v>2817</v>
      </c>
      <c r="P28" s="4"/>
      <c r="Q28" s="7">
        <f t="shared" si="6"/>
        <v>279.3</v>
      </c>
      <c r="R28" s="7">
        <f t="shared" si="3"/>
        <v>139.65</v>
      </c>
      <c r="S28" s="7">
        <f t="shared" si="4"/>
        <v>55.860000000000014</v>
      </c>
      <c r="T28" s="7">
        <f t="shared" si="5"/>
        <v>83.79000000000002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5125.5749999999953</v>
      </c>
      <c r="AB28" s="32">
        <f t="shared" si="7"/>
        <v>5125.5749999999953</v>
      </c>
    </row>
    <row r="29" spans="1:28" s="5" customFormat="1" ht="22.95" customHeight="1">
      <c r="A29" s="73">
        <v>29</v>
      </c>
      <c r="B29" s="124">
        <v>243867</v>
      </c>
      <c r="C29" s="68" t="s">
        <v>100</v>
      </c>
      <c r="D29" s="328" t="s">
        <v>3832</v>
      </c>
      <c r="E29" s="68" t="s">
        <v>3717</v>
      </c>
      <c r="F29" s="86" t="s">
        <v>3951</v>
      </c>
      <c r="G29" s="66" t="s">
        <v>103</v>
      </c>
      <c r="H29" s="83" t="s">
        <v>71</v>
      </c>
      <c r="I29" s="68" t="s">
        <v>4045</v>
      </c>
      <c r="J29" s="356">
        <v>299</v>
      </c>
      <c r="K29" s="356">
        <f t="shared" si="0"/>
        <v>20.930000000000007</v>
      </c>
      <c r="L29" s="356">
        <f t="shared" si="1"/>
        <v>319.93</v>
      </c>
      <c r="M29" s="356">
        <v>319.93</v>
      </c>
      <c r="N29" s="61"/>
      <c r="O29" s="357" t="s">
        <v>91</v>
      </c>
      <c r="P29" s="4"/>
      <c r="Q29" s="7">
        <f t="shared" si="6"/>
        <v>209.3</v>
      </c>
      <c r="R29" s="7">
        <f t="shared" si="3"/>
        <v>104.65</v>
      </c>
      <c r="S29" s="7">
        <f t="shared" si="4"/>
        <v>41.860000000000014</v>
      </c>
      <c r="T29" s="7">
        <f t="shared" si="5"/>
        <v>62.79000000000002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677.48099999999931</v>
      </c>
      <c r="AB29" s="32">
        <f t="shared" si="7"/>
        <v>677.48099999999931</v>
      </c>
    </row>
    <row r="30" spans="1:28" s="5" customFormat="1" ht="22.95" customHeight="1">
      <c r="A30" s="73">
        <v>30</v>
      </c>
      <c r="B30" s="124">
        <v>243867</v>
      </c>
      <c r="C30" s="68" t="s">
        <v>100</v>
      </c>
      <c r="D30" s="328" t="s">
        <v>3833</v>
      </c>
      <c r="E30" s="68" t="s">
        <v>3718</v>
      </c>
      <c r="F30" s="86" t="s">
        <v>3952</v>
      </c>
      <c r="G30" s="66" t="s">
        <v>103</v>
      </c>
      <c r="H30" s="83" t="s">
        <v>71</v>
      </c>
      <c r="I30" s="68" t="s">
        <v>4044</v>
      </c>
      <c r="J30" s="356">
        <v>399</v>
      </c>
      <c r="K30" s="356">
        <f t="shared" si="0"/>
        <v>27.930000000000007</v>
      </c>
      <c r="L30" s="356">
        <f t="shared" si="1"/>
        <v>426.93</v>
      </c>
      <c r="M30" s="356">
        <v>426.93</v>
      </c>
      <c r="N30" s="61"/>
      <c r="O30" s="357" t="s">
        <v>91</v>
      </c>
      <c r="P30" s="4"/>
      <c r="Q30" s="7">
        <f t="shared" si="6"/>
        <v>279.3</v>
      </c>
      <c r="R30" s="7">
        <f t="shared" si="3"/>
        <v>139.65</v>
      </c>
      <c r="S30" s="7">
        <f t="shared" si="4"/>
        <v>55.860000000000014</v>
      </c>
      <c r="T30" s="7">
        <f t="shared" si="5"/>
        <v>83.79000000000002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9856.3499999999949</v>
      </c>
      <c r="AB30" s="32">
        <f t="shared" si="7"/>
        <v>9856.3499999999949</v>
      </c>
    </row>
    <row r="31" spans="1:28" s="5" customFormat="1" ht="22.95" customHeight="1">
      <c r="A31" s="73">
        <v>31</v>
      </c>
      <c r="B31" s="124">
        <v>243867</v>
      </c>
      <c r="C31" s="68" t="s">
        <v>82</v>
      </c>
      <c r="D31" s="328" t="s">
        <v>3834</v>
      </c>
      <c r="E31" s="68" t="s">
        <v>3719</v>
      </c>
      <c r="F31" s="86" t="s">
        <v>3953</v>
      </c>
      <c r="G31" s="66" t="s">
        <v>1539</v>
      </c>
      <c r="H31" s="83" t="s">
        <v>71</v>
      </c>
      <c r="I31" s="68" t="s">
        <v>4045</v>
      </c>
      <c r="J31" s="356">
        <v>399</v>
      </c>
      <c r="K31" s="356">
        <f t="shared" si="0"/>
        <v>27.930000000000007</v>
      </c>
      <c r="L31" s="356">
        <f t="shared" si="1"/>
        <v>426.93</v>
      </c>
      <c r="M31" s="356">
        <v>427</v>
      </c>
      <c r="N31" s="61"/>
      <c r="O31" s="357" t="s">
        <v>91</v>
      </c>
      <c r="P31" s="4"/>
      <c r="Q31" s="7">
        <f t="shared" si="6"/>
        <v>279.3</v>
      </c>
      <c r="R31" s="7">
        <f t="shared" si="3"/>
        <v>139.65</v>
      </c>
      <c r="S31" s="7">
        <f t="shared" si="4"/>
        <v>55.860000000000014</v>
      </c>
      <c r="T31" s="7">
        <f t="shared" si="5"/>
        <v>83.79000000000002</v>
      </c>
      <c r="V31" s="30">
        <v>7</v>
      </c>
      <c r="W31" s="25" t="s">
        <v>19</v>
      </c>
      <c r="X31" s="251" t="s">
        <v>46</v>
      </c>
      <c r="Y31" s="35" t="s">
        <v>47</v>
      </c>
      <c r="Z31" s="35" t="s">
        <v>38</v>
      </c>
      <c r="AA31" s="32">
        <f t="shared" si="7"/>
        <v>0</v>
      </c>
      <c r="AB31" s="32">
        <f t="shared" si="7"/>
        <v>0</v>
      </c>
    </row>
    <row r="32" spans="1:28" s="5" customFormat="1" ht="22.95" customHeight="1">
      <c r="A32" s="73">
        <v>32</v>
      </c>
      <c r="B32" s="124">
        <v>243868</v>
      </c>
      <c r="C32" s="68" t="s">
        <v>100</v>
      </c>
      <c r="D32" s="328" t="s">
        <v>3835</v>
      </c>
      <c r="E32" s="68" t="s">
        <v>3720</v>
      </c>
      <c r="F32" s="86" t="s">
        <v>3954</v>
      </c>
      <c r="G32" s="66" t="s">
        <v>103</v>
      </c>
      <c r="H32" s="83" t="s">
        <v>71</v>
      </c>
      <c r="I32" s="68" t="s">
        <v>4045</v>
      </c>
      <c r="J32" s="356">
        <v>299</v>
      </c>
      <c r="K32" s="356">
        <f t="shared" si="0"/>
        <v>20.930000000000007</v>
      </c>
      <c r="L32" s="356">
        <f t="shared" si="1"/>
        <v>319.93</v>
      </c>
      <c r="M32" s="356">
        <v>319.93</v>
      </c>
      <c r="N32" s="61"/>
      <c r="O32" s="357" t="s">
        <v>91</v>
      </c>
      <c r="P32" s="4"/>
      <c r="Q32" s="7">
        <f t="shared" si="6"/>
        <v>209.3</v>
      </c>
      <c r="R32" s="7">
        <f t="shared" si="3"/>
        <v>104.65</v>
      </c>
      <c r="S32" s="7">
        <f t="shared" si="4"/>
        <v>41.860000000000014</v>
      </c>
      <c r="T32" s="7">
        <f t="shared" si="5"/>
        <v>62.79000000000002</v>
      </c>
      <c r="V32" s="30">
        <v>8</v>
      </c>
      <c r="W32" s="13" t="s">
        <v>52</v>
      </c>
      <c r="X32" s="252" t="s">
        <v>1966</v>
      </c>
      <c r="Y32" s="35" t="s">
        <v>54</v>
      </c>
      <c r="Z32" s="35" t="s">
        <v>38</v>
      </c>
      <c r="AA32" s="32">
        <f t="shared" si="7"/>
        <v>0</v>
      </c>
      <c r="AB32" s="32">
        <f t="shared" si="7"/>
        <v>0</v>
      </c>
    </row>
    <row r="33" spans="1:28" s="5" customFormat="1" ht="22.95" customHeight="1">
      <c r="A33" s="73">
        <v>33</v>
      </c>
      <c r="B33" s="124">
        <v>243868</v>
      </c>
      <c r="C33" s="68" t="s">
        <v>100</v>
      </c>
      <c r="D33" s="328" t="s">
        <v>3836</v>
      </c>
      <c r="E33" s="68" t="s">
        <v>3721</v>
      </c>
      <c r="F33" s="86" t="s">
        <v>3955</v>
      </c>
      <c r="G33" s="66" t="s">
        <v>103</v>
      </c>
      <c r="H33" s="83" t="s">
        <v>71</v>
      </c>
      <c r="I33" s="68" t="s">
        <v>4045</v>
      </c>
      <c r="J33" s="356">
        <v>299</v>
      </c>
      <c r="K33" s="356">
        <f t="shared" si="0"/>
        <v>20.930000000000007</v>
      </c>
      <c r="L33" s="356">
        <f t="shared" si="1"/>
        <v>319.93</v>
      </c>
      <c r="M33" s="356">
        <v>320</v>
      </c>
      <c r="N33" s="61"/>
      <c r="O33" s="357" t="s">
        <v>91</v>
      </c>
      <c r="P33" s="4"/>
      <c r="Q33" s="7">
        <f t="shared" si="6"/>
        <v>209.3</v>
      </c>
      <c r="R33" s="7">
        <f t="shared" si="3"/>
        <v>104.65</v>
      </c>
      <c r="S33" s="7">
        <f t="shared" si="4"/>
        <v>41.860000000000014</v>
      </c>
      <c r="T33" s="7">
        <f t="shared" si="5"/>
        <v>62.79000000000002</v>
      </c>
      <c r="V33" s="30">
        <v>9</v>
      </c>
      <c r="W33" s="25" t="s">
        <v>1953</v>
      </c>
      <c r="X33" s="252" t="s">
        <v>1967</v>
      </c>
      <c r="Y33" s="35" t="s">
        <v>1968</v>
      </c>
      <c r="Z33" s="35" t="s">
        <v>38</v>
      </c>
      <c r="AA33" s="32">
        <f t="shared" si="7"/>
        <v>0</v>
      </c>
      <c r="AB33" s="32">
        <f t="shared" si="7"/>
        <v>0</v>
      </c>
    </row>
    <row r="34" spans="1:28" s="5" customFormat="1" ht="22.95" customHeight="1">
      <c r="A34" s="73">
        <v>34</v>
      </c>
      <c r="B34" s="124">
        <v>243868</v>
      </c>
      <c r="C34" s="68" t="s">
        <v>263</v>
      </c>
      <c r="D34" s="328" t="s">
        <v>3837</v>
      </c>
      <c r="E34" s="68" t="s">
        <v>3722</v>
      </c>
      <c r="F34" s="86" t="s">
        <v>3956</v>
      </c>
      <c r="G34" s="66" t="s">
        <v>1195</v>
      </c>
      <c r="H34" s="83" t="s">
        <v>71</v>
      </c>
      <c r="I34" s="68" t="s">
        <v>4046</v>
      </c>
      <c r="J34" s="356">
        <v>399</v>
      </c>
      <c r="K34" s="356">
        <f t="shared" si="0"/>
        <v>27.930000000000007</v>
      </c>
      <c r="L34" s="356">
        <f t="shared" si="1"/>
        <v>426.93</v>
      </c>
      <c r="M34" s="356">
        <v>427</v>
      </c>
      <c r="N34" s="61"/>
      <c r="O34" s="357" t="s">
        <v>489</v>
      </c>
      <c r="P34" s="4"/>
      <c r="Q34" s="7">
        <f t="shared" si="6"/>
        <v>279.3</v>
      </c>
      <c r="R34" s="7">
        <f t="shared" si="3"/>
        <v>139.65</v>
      </c>
      <c r="S34" s="7">
        <f t="shared" si="4"/>
        <v>55.860000000000014</v>
      </c>
      <c r="T34" s="7">
        <f t="shared" si="5"/>
        <v>83.79000000000002</v>
      </c>
      <c r="V34" s="30">
        <v>10</v>
      </c>
      <c r="W34" s="252" t="s">
        <v>1965</v>
      </c>
      <c r="X34" s="252" t="s">
        <v>1969</v>
      </c>
      <c r="Y34" s="35" t="s">
        <v>1970</v>
      </c>
      <c r="Z34" s="35" t="s">
        <v>38</v>
      </c>
      <c r="AA34" s="32">
        <f t="shared" si="7"/>
        <v>0</v>
      </c>
      <c r="AB34" s="32">
        <f t="shared" si="7"/>
        <v>0</v>
      </c>
    </row>
    <row r="35" spans="1:28" s="5" customFormat="1" ht="22.95" customHeight="1" thickBot="1">
      <c r="A35" s="73">
        <v>35</v>
      </c>
      <c r="B35" s="124">
        <v>243868</v>
      </c>
      <c r="C35" s="68" t="s">
        <v>100</v>
      </c>
      <c r="D35" s="328" t="s">
        <v>3838</v>
      </c>
      <c r="E35" s="68" t="s">
        <v>3723</v>
      </c>
      <c r="F35" s="86" t="s">
        <v>3957</v>
      </c>
      <c r="G35" s="66" t="s">
        <v>103</v>
      </c>
      <c r="H35" s="83" t="s">
        <v>71</v>
      </c>
      <c r="I35" s="68" t="s">
        <v>3630</v>
      </c>
      <c r="J35" s="356">
        <v>299</v>
      </c>
      <c r="K35" s="356">
        <f t="shared" si="0"/>
        <v>20.930000000000007</v>
      </c>
      <c r="L35" s="356">
        <f t="shared" si="1"/>
        <v>319.93</v>
      </c>
      <c r="M35" s="356">
        <v>565.22</v>
      </c>
      <c r="N35" s="61"/>
      <c r="O35" s="357" t="s">
        <v>91</v>
      </c>
      <c r="P35" s="4"/>
      <c r="Q35" s="7">
        <f t="shared" si="6"/>
        <v>209.3</v>
      </c>
      <c r="R35" s="7">
        <f t="shared" si="3"/>
        <v>104.65</v>
      </c>
      <c r="S35" s="7">
        <f t="shared" si="4"/>
        <v>41.860000000000014</v>
      </c>
      <c r="T35" s="7">
        <f t="shared" si="5"/>
        <v>62.79000000000002</v>
      </c>
      <c r="V35" s="19"/>
      <c r="W35" s="19"/>
      <c r="X35" s="19"/>
      <c r="Y35" s="19"/>
      <c r="Z35" s="19"/>
      <c r="AA35" s="247">
        <f>SUM(AA25:AA34)</f>
        <v>29807.399999999969</v>
      </c>
      <c r="AB35" s="247">
        <f t="shared" si="7"/>
        <v>29807.399999999969</v>
      </c>
    </row>
    <row r="36" spans="1:28" s="5" customFormat="1" ht="22.95" customHeight="1" thickTop="1">
      <c r="A36" s="73">
        <v>36</v>
      </c>
      <c r="B36" s="124">
        <v>243868</v>
      </c>
      <c r="C36" s="68" t="s">
        <v>100</v>
      </c>
      <c r="D36" s="328" t="s">
        <v>3839</v>
      </c>
      <c r="E36" s="68" t="s">
        <v>3724</v>
      </c>
      <c r="F36" s="86" t="s">
        <v>3958</v>
      </c>
      <c r="G36" s="66" t="s">
        <v>103</v>
      </c>
      <c r="H36" s="83" t="s">
        <v>71</v>
      </c>
      <c r="I36" s="68" t="s">
        <v>4044</v>
      </c>
      <c r="J36" s="356">
        <v>399</v>
      </c>
      <c r="K36" s="356">
        <f t="shared" si="0"/>
        <v>27.930000000000007</v>
      </c>
      <c r="L36" s="356">
        <f t="shared" si="1"/>
        <v>426.93</v>
      </c>
      <c r="M36" s="356">
        <v>426.93</v>
      </c>
      <c r="N36" s="61"/>
      <c r="O36" s="357" t="s">
        <v>2817</v>
      </c>
      <c r="P36" s="4"/>
      <c r="Q36" s="7">
        <f t="shared" si="6"/>
        <v>279.3</v>
      </c>
      <c r="R36" s="7">
        <f t="shared" si="3"/>
        <v>139.65</v>
      </c>
      <c r="S36" s="7">
        <f t="shared" si="4"/>
        <v>55.860000000000014</v>
      </c>
      <c r="T36" s="7">
        <f t="shared" si="5"/>
        <v>83.79000000000002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73">
        <v>37</v>
      </c>
      <c r="B37" s="124">
        <v>243868</v>
      </c>
      <c r="C37" s="68" t="s">
        <v>100</v>
      </c>
      <c r="D37" s="328" t="s">
        <v>3840</v>
      </c>
      <c r="E37" s="68" t="s">
        <v>3725</v>
      </c>
      <c r="F37" s="86" t="s">
        <v>3959</v>
      </c>
      <c r="G37" s="66" t="s">
        <v>103</v>
      </c>
      <c r="H37" s="83" t="s">
        <v>71</v>
      </c>
      <c r="I37" s="68" t="s">
        <v>4045</v>
      </c>
      <c r="J37" s="356">
        <v>299</v>
      </c>
      <c r="K37" s="356">
        <f t="shared" si="0"/>
        <v>20.930000000000007</v>
      </c>
      <c r="L37" s="356">
        <f t="shared" si="1"/>
        <v>319.93</v>
      </c>
      <c r="M37" s="356">
        <v>319.93</v>
      </c>
      <c r="N37" s="61"/>
      <c r="O37" s="357" t="s">
        <v>2817</v>
      </c>
      <c r="P37" s="4"/>
      <c r="Q37" s="7">
        <f t="shared" ref="Q37:Q68" si="8">J37*70/100</f>
        <v>209.3</v>
      </c>
      <c r="R37" s="7">
        <f t="shared" si="3"/>
        <v>104.65</v>
      </c>
      <c r="S37" s="7">
        <f t="shared" si="4"/>
        <v>41.860000000000014</v>
      </c>
      <c r="T37" s="7">
        <f t="shared" si="5"/>
        <v>62.79000000000002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73">
        <v>38</v>
      </c>
      <c r="B38" s="124">
        <v>243870</v>
      </c>
      <c r="C38" s="68" t="s">
        <v>100</v>
      </c>
      <c r="D38" s="328" t="s">
        <v>3841</v>
      </c>
      <c r="E38" s="328" t="s">
        <v>3726</v>
      </c>
      <c r="F38" s="86" t="s">
        <v>3960</v>
      </c>
      <c r="G38" s="66" t="s">
        <v>103</v>
      </c>
      <c r="H38" s="83" t="s">
        <v>71</v>
      </c>
      <c r="I38" s="68" t="s">
        <v>4045</v>
      </c>
      <c r="J38" s="356">
        <v>299</v>
      </c>
      <c r="K38" s="356">
        <f t="shared" si="0"/>
        <v>20.930000000000007</v>
      </c>
      <c r="L38" s="356">
        <f t="shared" si="1"/>
        <v>319.93</v>
      </c>
      <c r="M38" s="356">
        <v>319.93</v>
      </c>
      <c r="N38" s="61"/>
      <c r="O38" s="357" t="s">
        <v>2817</v>
      </c>
      <c r="P38" s="4"/>
      <c r="Q38" s="7">
        <f t="shared" si="8"/>
        <v>209.3</v>
      </c>
      <c r="R38" s="7">
        <f t="shared" si="3"/>
        <v>104.65</v>
      </c>
      <c r="S38" s="7">
        <f t="shared" si="4"/>
        <v>41.860000000000014</v>
      </c>
      <c r="T38" s="7">
        <f t="shared" si="5"/>
        <v>62.79000000000002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73">
        <v>39</v>
      </c>
      <c r="B39" s="124">
        <v>243870</v>
      </c>
      <c r="C39" s="68" t="s">
        <v>100</v>
      </c>
      <c r="D39" s="328" t="s">
        <v>3842</v>
      </c>
      <c r="E39" s="328" t="s">
        <v>3727</v>
      </c>
      <c r="F39" s="86" t="s">
        <v>3961</v>
      </c>
      <c r="G39" s="66" t="s">
        <v>103</v>
      </c>
      <c r="H39" s="83" t="s">
        <v>71</v>
      </c>
      <c r="I39" s="68" t="s">
        <v>4045</v>
      </c>
      <c r="J39" s="356">
        <v>299</v>
      </c>
      <c r="K39" s="356">
        <f t="shared" si="0"/>
        <v>20.930000000000007</v>
      </c>
      <c r="L39" s="356">
        <f t="shared" si="1"/>
        <v>319.93</v>
      </c>
      <c r="M39" s="356">
        <v>319.93</v>
      </c>
      <c r="N39" s="61"/>
      <c r="O39" s="357" t="s">
        <v>2817</v>
      </c>
      <c r="P39" s="4"/>
      <c r="Q39" s="7">
        <f t="shared" si="8"/>
        <v>209.3</v>
      </c>
      <c r="R39" s="7">
        <f t="shared" si="3"/>
        <v>104.65</v>
      </c>
      <c r="S39" s="7">
        <f t="shared" si="4"/>
        <v>41.860000000000014</v>
      </c>
      <c r="T39" s="7">
        <f t="shared" si="5"/>
        <v>62.79000000000002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73">
        <v>40</v>
      </c>
      <c r="B40" s="124">
        <v>243870</v>
      </c>
      <c r="C40" s="68" t="s">
        <v>100</v>
      </c>
      <c r="D40" s="328" t="s">
        <v>3843</v>
      </c>
      <c r="E40" s="328" t="s">
        <v>3728</v>
      </c>
      <c r="F40" s="86" t="s">
        <v>3962</v>
      </c>
      <c r="G40" s="66" t="s">
        <v>103</v>
      </c>
      <c r="H40" s="83" t="s">
        <v>71</v>
      </c>
      <c r="I40" s="68" t="s">
        <v>4045</v>
      </c>
      <c r="J40" s="356">
        <v>299</v>
      </c>
      <c r="K40" s="356">
        <f t="shared" si="0"/>
        <v>20.930000000000007</v>
      </c>
      <c r="L40" s="356">
        <f t="shared" si="1"/>
        <v>319.93</v>
      </c>
      <c r="M40" s="356">
        <v>319.93</v>
      </c>
      <c r="N40" s="61"/>
      <c r="O40" s="357" t="s">
        <v>2817</v>
      </c>
      <c r="P40" s="4"/>
      <c r="Q40" s="7">
        <f t="shared" si="8"/>
        <v>209.3</v>
      </c>
      <c r="R40" s="7">
        <f t="shared" si="3"/>
        <v>104.65</v>
      </c>
      <c r="S40" s="7">
        <f t="shared" si="4"/>
        <v>41.860000000000014</v>
      </c>
      <c r="T40" s="7">
        <f t="shared" si="5"/>
        <v>62.79000000000002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73">
        <v>41</v>
      </c>
      <c r="B41" s="124">
        <v>243870</v>
      </c>
      <c r="C41" s="68" t="s">
        <v>100</v>
      </c>
      <c r="D41" s="328" t="s">
        <v>3844</v>
      </c>
      <c r="E41" s="328" t="s">
        <v>3729</v>
      </c>
      <c r="F41" s="86" t="s">
        <v>3963</v>
      </c>
      <c r="G41" s="66" t="s">
        <v>103</v>
      </c>
      <c r="H41" s="83" t="s">
        <v>71</v>
      </c>
      <c r="I41" s="68" t="s">
        <v>4045</v>
      </c>
      <c r="J41" s="356">
        <v>299</v>
      </c>
      <c r="K41" s="356">
        <f t="shared" si="0"/>
        <v>20.930000000000007</v>
      </c>
      <c r="L41" s="356">
        <f t="shared" si="1"/>
        <v>319.93</v>
      </c>
      <c r="M41" s="356">
        <v>319.93</v>
      </c>
      <c r="N41" s="61"/>
      <c r="O41" s="357" t="s">
        <v>23</v>
      </c>
      <c r="P41" s="4"/>
      <c r="Q41" s="7">
        <f t="shared" si="8"/>
        <v>209.3</v>
      </c>
      <c r="R41" s="7">
        <f t="shared" si="3"/>
        <v>104.65</v>
      </c>
      <c r="S41" s="7">
        <f t="shared" si="4"/>
        <v>41.860000000000014</v>
      </c>
      <c r="T41" s="7">
        <f t="shared" si="5"/>
        <v>62.79000000000002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73">
        <v>42</v>
      </c>
      <c r="B42" s="124">
        <v>243870</v>
      </c>
      <c r="C42" s="68" t="s">
        <v>100</v>
      </c>
      <c r="D42" s="328" t="s">
        <v>3845</v>
      </c>
      <c r="E42" s="328" t="s">
        <v>3730</v>
      </c>
      <c r="F42" s="86" t="s">
        <v>3964</v>
      </c>
      <c r="G42" s="66" t="s">
        <v>103</v>
      </c>
      <c r="H42" s="83" t="s">
        <v>71</v>
      </c>
      <c r="I42" s="68" t="s">
        <v>4045</v>
      </c>
      <c r="J42" s="356">
        <v>299</v>
      </c>
      <c r="K42" s="356">
        <f t="shared" si="0"/>
        <v>20.930000000000007</v>
      </c>
      <c r="L42" s="356">
        <f t="shared" si="1"/>
        <v>319.93</v>
      </c>
      <c r="M42" s="356">
        <v>319.93</v>
      </c>
      <c r="N42" s="61"/>
      <c r="O42" s="357" t="s">
        <v>2817</v>
      </c>
      <c r="P42" s="4"/>
      <c r="Q42" s="7">
        <f t="shared" si="8"/>
        <v>209.3</v>
      </c>
      <c r="R42" s="7">
        <f t="shared" ref="R42:R104" si="9">Q42-(Q42*50/100)</f>
        <v>104.65</v>
      </c>
      <c r="S42" s="7">
        <f t="shared" ref="S42:S104" si="10">Q42-(Q42*80/100)</f>
        <v>41.860000000000014</v>
      </c>
      <c r="T42" s="7">
        <f t="shared" ref="T42:T104" si="11">Q42-(Q42*70/100)</f>
        <v>62.79000000000002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73">
        <v>43</v>
      </c>
      <c r="B43" s="124">
        <v>243870</v>
      </c>
      <c r="C43" s="68" t="s">
        <v>260</v>
      </c>
      <c r="D43" s="328" t="s">
        <v>3846</v>
      </c>
      <c r="E43" s="328" t="s">
        <v>3731</v>
      </c>
      <c r="F43" s="86" t="s">
        <v>3965</v>
      </c>
      <c r="G43" s="66" t="s">
        <v>4059</v>
      </c>
      <c r="H43" s="83" t="s">
        <v>71</v>
      </c>
      <c r="I43" s="68" t="s">
        <v>4045</v>
      </c>
      <c r="J43" s="356">
        <v>299</v>
      </c>
      <c r="K43" s="356">
        <f t="shared" si="0"/>
        <v>20.930000000000007</v>
      </c>
      <c r="L43" s="356">
        <f t="shared" si="1"/>
        <v>319.93</v>
      </c>
      <c r="M43" s="356">
        <v>544</v>
      </c>
      <c r="N43" s="61"/>
      <c r="O43" s="357" t="s">
        <v>91</v>
      </c>
      <c r="P43" s="4"/>
      <c r="Q43" s="7">
        <f t="shared" si="8"/>
        <v>209.3</v>
      </c>
      <c r="R43" s="7">
        <f t="shared" si="9"/>
        <v>104.65</v>
      </c>
      <c r="S43" s="7">
        <f t="shared" si="10"/>
        <v>41.860000000000014</v>
      </c>
      <c r="T43" s="7">
        <f t="shared" si="11"/>
        <v>62.79000000000002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73">
        <v>44</v>
      </c>
      <c r="B44" s="124">
        <v>243871</v>
      </c>
      <c r="C44" s="68" t="s">
        <v>100</v>
      </c>
      <c r="D44" s="328" t="s">
        <v>3847</v>
      </c>
      <c r="E44" s="328" t="s">
        <v>3732</v>
      </c>
      <c r="F44" s="86" t="s">
        <v>3966</v>
      </c>
      <c r="G44" s="66" t="s">
        <v>103</v>
      </c>
      <c r="H44" s="83" t="s">
        <v>71</v>
      </c>
      <c r="I44" s="68" t="s">
        <v>4045</v>
      </c>
      <c r="J44" s="356">
        <v>299</v>
      </c>
      <c r="K44" s="356">
        <f t="shared" si="0"/>
        <v>20.930000000000007</v>
      </c>
      <c r="L44" s="356">
        <f t="shared" si="1"/>
        <v>319.93</v>
      </c>
      <c r="M44" s="356">
        <v>319.93</v>
      </c>
      <c r="N44" s="61"/>
      <c r="O44" s="357" t="s">
        <v>23</v>
      </c>
      <c r="P44" s="4"/>
      <c r="Q44" s="7">
        <f t="shared" si="8"/>
        <v>209.3</v>
      </c>
      <c r="R44" s="7">
        <f t="shared" si="9"/>
        <v>104.65</v>
      </c>
      <c r="S44" s="7">
        <f t="shared" si="10"/>
        <v>41.860000000000014</v>
      </c>
      <c r="T44" s="7">
        <f t="shared" si="11"/>
        <v>62.79000000000002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73">
        <v>45</v>
      </c>
      <c r="B45" s="124">
        <v>243871</v>
      </c>
      <c r="C45" s="68" t="s">
        <v>73</v>
      </c>
      <c r="D45" s="328" t="s">
        <v>3848</v>
      </c>
      <c r="E45" s="328" t="s">
        <v>3733</v>
      </c>
      <c r="F45" s="86" t="s">
        <v>3967</v>
      </c>
      <c r="G45" s="66" t="s">
        <v>1532</v>
      </c>
      <c r="H45" s="83" t="s">
        <v>71</v>
      </c>
      <c r="I45" s="68" t="s">
        <v>4046</v>
      </c>
      <c r="J45" s="356">
        <v>399</v>
      </c>
      <c r="K45" s="356">
        <f t="shared" si="0"/>
        <v>27.930000000000007</v>
      </c>
      <c r="L45" s="356">
        <f t="shared" si="1"/>
        <v>426.93</v>
      </c>
      <c r="M45" s="356">
        <v>426.93</v>
      </c>
      <c r="N45" s="61"/>
      <c r="O45" s="357" t="s">
        <v>23</v>
      </c>
      <c r="P45" s="4"/>
      <c r="Q45" s="7">
        <f t="shared" si="8"/>
        <v>279.3</v>
      </c>
      <c r="R45" s="7">
        <f t="shared" si="9"/>
        <v>139.65</v>
      </c>
      <c r="S45" s="7">
        <f t="shared" si="10"/>
        <v>55.860000000000014</v>
      </c>
      <c r="T45" s="7">
        <f t="shared" si="11"/>
        <v>83.79000000000002</v>
      </c>
      <c r="V45" s="19"/>
      <c r="W45" s="19"/>
      <c r="X45" s="19"/>
      <c r="Y45" s="19"/>
      <c r="Z45" s="19"/>
      <c r="AA45" s="95"/>
      <c r="AB45" s="95"/>
    </row>
    <row r="46" spans="1:28" s="5" customFormat="1" ht="22.95" customHeight="1">
      <c r="A46" s="73">
        <v>46</v>
      </c>
      <c r="B46" s="124">
        <v>243871</v>
      </c>
      <c r="C46" s="68" t="s">
        <v>100</v>
      </c>
      <c r="D46" s="328" t="s">
        <v>3849</v>
      </c>
      <c r="E46" s="328" t="s">
        <v>3734</v>
      </c>
      <c r="F46" s="86" t="s">
        <v>3968</v>
      </c>
      <c r="G46" s="66" t="s">
        <v>103</v>
      </c>
      <c r="H46" s="83" t="s">
        <v>71</v>
      </c>
      <c r="I46" s="68" t="s">
        <v>4045</v>
      </c>
      <c r="J46" s="356">
        <v>299</v>
      </c>
      <c r="K46" s="356">
        <f t="shared" si="0"/>
        <v>20.930000000000007</v>
      </c>
      <c r="L46" s="356">
        <f t="shared" si="1"/>
        <v>319.93</v>
      </c>
      <c r="M46" s="356">
        <v>319.93</v>
      </c>
      <c r="N46" s="61"/>
      <c r="O46" s="357" t="s">
        <v>2817</v>
      </c>
      <c r="P46" s="4"/>
      <c r="Q46" s="7">
        <f t="shared" si="8"/>
        <v>209.3</v>
      </c>
      <c r="R46" s="7">
        <f t="shared" si="9"/>
        <v>104.65</v>
      </c>
      <c r="S46" s="7">
        <f t="shared" si="10"/>
        <v>41.860000000000014</v>
      </c>
      <c r="T46" s="7">
        <f t="shared" si="11"/>
        <v>62.79000000000002</v>
      </c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73">
        <v>47</v>
      </c>
      <c r="B47" s="124">
        <v>243871</v>
      </c>
      <c r="C47" s="68" t="s">
        <v>262</v>
      </c>
      <c r="D47" s="328" t="s">
        <v>3850</v>
      </c>
      <c r="E47" s="328" t="s">
        <v>3735</v>
      </c>
      <c r="F47" s="86" t="s">
        <v>3969</v>
      </c>
      <c r="G47" s="66" t="s">
        <v>500</v>
      </c>
      <c r="H47" s="83" t="s">
        <v>71</v>
      </c>
      <c r="I47" s="68" t="s">
        <v>109</v>
      </c>
      <c r="J47" s="356">
        <v>499</v>
      </c>
      <c r="K47" s="356">
        <f t="shared" si="0"/>
        <v>34.930000000000064</v>
      </c>
      <c r="L47" s="356">
        <f t="shared" si="1"/>
        <v>533.93000000000006</v>
      </c>
      <c r="M47" s="356">
        <v>889.89</v>
      </c>
      <c r="N47" s="61"/>
      <c r="O47" s="357" t="s">
        <v>91</v>
      </c>
      <c r="P47" s="4"/>
      <c r="Q47" s="7">
        <f t="shared" si="8"/>
        <v>349.3</v>
      </c>
      <c r="R47" s="7">
        <f t="shared" si="9"/>
        <v>174.65</v>
      </c>
      <c r="S47" s="7">
        <f t="shared" si="10"/>
        <v>69.860000000000014</v>
      </c>
      <c r="T47" s="7">
        <f t="shared" si="11"/>
        <v>104.79000000000002</v>
      </c>
      <c r="U47" s="19"/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73">
        <v>48</v>
      </c>
      <c r="B48" s="124">
        <v>243871</v>
      </c>
      <c r="C48" s="68" t="s">
        <v>100</v>
      </c>
      <c r="D48" s="328" t="s">
        <v>3851</v>
      </c>
      <c r="E48" s="328" t="s">
        <v>3628</v>
      </c>
      <c r="F48" s="86" t="s">
        <v>3970</v>
      </c>
      <c r="G48" s="66" t="s">
        <v>103</v>
      </c>
      <c r="H48" s="83" t="s">
        <v>71</v>
      </c>
      <c r="I48" s="68" t="s">
        <v>4047</v>
      </c>
      <c r="J48" s="356">
        <v>299</v>
      </c>
      <c r="K48" s="356">
        <f t="shared" si="0"/>
        <v>20.930000000000007</v>
      </c>
      <c r="L48" s="356">
        <f t="shared" si="1"/>
        <v>319.93</v>
      </c>
      <c r="M48" s="356">
        <v>533.23</v>
      </c>
      <c r="N48" s="61"/>
      <c r="O48" s="357" t="s">
        <v>91</v>
      </c>
      <c r="P48" s="4"/>
      <c r="Q48" s="7">
        <f t="shared" si="8"/>
        <v>209.3</v>
      </c>
      <c r="R48" s="7">
        <f t="shared" si="9"/>
        <v>104.65</v>
      </c>
      <c r="S48" s="7">
        <f t="shared" si="10"/>
        <v>41.860000000000014</v>
      </c>
      <c r="T48" s="7">
        <f t="shared" si="11"/>
        <v>62.79000000000002</v>
      </c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73">
        <v>49</v>
      </c>
      <c r="B49" s="124">
        <v>243872</v>
      </c>
      <c r="C49" s="68" t="s">
        <v>4043</v>
      </c>
      <c r="D49" s="328" t="s">
        <v>3852</v>
      </c>
      <c r="E49" s="328" t="s">
        <v>3710</v>
      </c>
      <c r="F49" s="86" t="s">
        <v>3971</v>
      </c>
      <c r="G49" s="66" t="s">
        <v>4057</v>
      </c>
      <c r="H49" s="83" t="s">
        <v>71</v>
      </c>
      <c r="I49" s="68" t="s">
        <v>4045</v>
      </c>
      <c r="J49" s="356">
        <v>299</v>
      </c>
      <c r="K49" s="356">
        <f t="shared" si="0"/>
        <v>20.930000000000007</v>
      </c>
      <c r="L49" s="356">
        <f t="shared" si="1"/>
        <v>319.93</v>
      </c>
      <c r="M49" s="356">
        <v>319.93</v>
      </c>
      <c r="N49" s="61"/>
      <c r="O49" s="357" t="s">
        <v>23</v>
      </c>
      <c r="P49" s="4"/>
      <c r="Q49" s="7">
        <f t="shared" si="8"/>
        <v>209.3</v>
      </c>
      <c r="R49" s="7">
        <f t="shared" si="9"/>
        <v>104.65</v>
      </c>
      <c r="S49" s="7">
        <f t="shared" si="10"/>
        <v>41.860000000000014</v>
      </c>
      <c r="T49" s="7">
        <f t="shared" si="11"/>
        <v>62.79000000000002</v>
      </c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73">
        <v>50</v>
      </c>
      <c r="B50" s="124">
        <v>243872</v>
      </c>
      <c r="C50" s="68" t="s">
        <v>100</v>
      </c>
      <c r="D50" s="328" t="s">
        <v>3853</v>
      </c>
      <c r="E50" s="328" t="s">
        <v>3736</v>
      </c>
      <c r="F50" s="86" t="s">
        <v>3972</v>
      </c>
      <c r="G50" s="66" t="s">
        <v>103</v>
      </c>
      <c r="H50" s="83" t="s">
        <v>71</v>
      </c>
      <c r="I50" s="68" t="s">
        <v>4048</v>
      </c>
      <c r="J50" s="356">
        <v>599</v>
      </c>
      <c r="K50" s="356">
        <f t="shared" si="0"/>
        <v>41.930000000000064</v>
      </c>
      <c r="L50" s="356">
        <f t="shared" si="1"/>
        <v>640.93000000000006</v>
      </c>
      <c r="M50" s="356">
        <v>641</v>
      </c>
      <c r="N50" s="61"/>
      <c r="O50" s="357" t="s">
        <v>2817</v>
      </c>
      <c r="P50" s="4"/>
      <c r="Q50" s="7">
        <f t="shared" si="8"/>
        <v>419.3</v>
      </c>
      <c r="R50" s="7">
        <f t="shared" si="9"/>
        <v>209.65</v>
      </c>
      <c r="S50" s="7">
        <f t="shared" si="10"/>
        <v>83.860000000000014</v>
      </c>
      <c r="T50" s="7">
        <f t="shared" si="11"/>
        <v>125.79000000000002</v>
      </c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73">
        <v>51</v>
      </c>
      <c r="B51" s="124">
        <v>243872</v>
      </c>
      <c r="C51" s="68" t="s">
        <v>100</v>
      </c>
      <c r="D51" s="328" t="s">
        <v>3854</v>
      </c>
      <c r="E51" s="328" t="s">
        <v>3737</v>
      </c>
      <c r="F51" s="86" t="s">
        <v>3973</v>
      </c>
      <c r="G51" s="66" t="s">
        <v>103</v>
      </c>
      <c r="H51" s="83" t="s">
        <v>71</v>
      </c>
      <c r="I51" s="68" t="s">
        <v>4049</v>
      </c>
      <c r="J51" s="356">
        <v>399</v>
      </c>
      <c r="K51" s="356">
        <f t="shared" si="0"/>
        <v>27.930000000000007</v>
      </c>
      <c r="L51" s="356">
        <f t="shared" si="1"/>
        <v>426.93</v>
      </c>
      <c r="M51" s="356">
        <v>426.93</v>
      </c>
      <c r="N51" s="61"/>
      <c r="O51" s="357" t="s">
        <v>2817</v>
      </c>
      <c r="P51" s="4"/>
      <c r="Q51" s="7">
        <f t="shared" si="8"/>
        <v>279.3</v>
      </c>
      <c r="R51" s="7">
        <f t="shared" si="9"/>
        <v>139.65</v>
      </c>
      <c r="S51" s="7">
        <f t="shared" si="10"/>
        <v>55.860000000000014</v>
      </c>
      <c r="T51" s="7">
        <f t="shared" si="11"/>
        <v>83.79000000000002</v>
      </c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73">
        <v>52</v>
      </c>
      <c r="B52" s="124">
        <v>243872</v>
      </c>
      <c r="C52" s="68" t="s">
        <v>100</v>
      </c>
      <c r="D52" s="328" t="s">
        <v>3855</v>
      </c>
      <c r="E52" s="328" t="s">
        <v>3738</v>
      </c>
      <c r="F52" s="86" t="s">
        <v>3974</v>
      </c>
      <c r="G52" s="66" t="s">
        <v>103</v>
      </c>
      <c r="H52" s="83" t="s">
        <v>71</v>
      </c>
      <c r="I52" s="68" t="s">
        <v>4045</v>
      </c>
      <c r="J52" s="356">
        <v>299</v>
      </c>
      <c r="K52" s="356">
        <f t="shared" si="0"/>
        <v>20.930000000000007</v>
      </c>
      <c r="L52" s="356">
        <f t="shared" si="1"/>
        <v>319.93</v>
      </c>
      <c r="M52" s="356">
        <v>319.93</v>
      </c>
      <c r="N52" s="61"/>
      <c r="O52" s="357" t="s">
        <v>23</v>
      </c>
      <c r="P52" s="4"/>
      <c r="Q52" s="7">
        <f t="shared" si="8"/>
        <v>209.3</v>
      </c>
      <c r="R52" s="7">
        <f t="shared" si="9"/>
        <v>104.65</v>
      </c>
      <c r="S52" s="7">
        <f t="shared" si="10"/>
        <v>41.860000000000014</v>
      </c>
      <c r="T52" s="7">
        <f t="shared" si="11"/>
        <v>62.79000000000002</v>
      </c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73">
        <v>53</v>
      </c>
      <c r="B53" s="124">
        <v>243873</v>
      </c>
      <c r="C53" s="68" t="s">
        <v>73</v>
      </c>
      <c r="D53" s="328" t="s">
        <v>3856</v>
      </c>
      <c r="E53" s="328" t="s">
        <v>3739</v>
      </c>
      <c r="F53" s="86" t="s">
        <v>3975</v>
      </c>
      <c r="G53" s="66" t="s">
        <v>4060</v>
      </c>
      <c r="H53" s="83" t="s">
        <v>71</v>
      </c>
      <c r="I53" s="68" t="s">
        <v>4045</v>
      </c>
      <c r="J53" s="356">
        <v>299</v>
      </c>
      <c r="K53" s="356">
        <f t="shared" si="0"/>
        <v>20.930000000000007</v>
      </c>
      <c r="L53" s="356">
        <f t="shared" si="1"/>
        <v>319.93</v>
      </c>
      <c r="M53" s="356">
        <v>511.89</v>
      </c>
      <c r="N53" s="61"/>
      <c r="O53" s="357" t="s">
        <v>91</v>
      </c>
      <c r="P53" s="4"/>
      <c r="Q53" s="7">
        <f t="shared" si="8"/>
        <v>209.3</v>
      </c>
      <c r="R53" s="7">
        <f t="shared" si="9"/>
        <v>104.65</v>
      </c>
      <c r="S53" s="7">
        <f t="shared" si="10"/>
        <v>41.860000000000014</v>
      </c>
      <c r="T53" s="7">
        <f t="shared" si="11"/>
        <v>62.79000000000002</v>
      </c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73">
        <v>54</v>
      </c>
      <c r="B54" s="124">
        <v>243873</v>
      </c>
      <c r="C54" s="68" t="s">
        <v>73</v>
      </c>
      <c r="D54" s="328" t="s">
        <v>3857</v>
      </c>
      <c r="E54" s="328" t="s">
        <v>3740</v>
      </c>
      <c r="F54" s="86" t="s">
        <v>3976</v>
      </c>
      <c r="G54" s="66" t="s">
        <v>3079</v>
      </c>
      <c r="H54" s="83" t="s">
        <v>71</v>
      </c>
      <c r="I54" s="68" t="s">
        <v>77</v>
      </c>
      <c r="J54" s="356">
        <v>399</v>
      </c>
      <c r="K54" s="356">
        <f t="shared" si="0"/>
        <v>27.930000000000007</v>
      </c>
      <c r="L54" s="356">
        <f t="shared" si="1"/>
        <v>426.93</v>
      </c>
      <c r="M54" s="356">
        <v>426.93</v>
      </c>
      <c r="N54" s="61"/>
      <c r="O54" s="357" t="s">
        <v>23</v>
      </c>
      <c r="P54" s="4"/>
      <c r="Q54" s="7">
        <f t="shared" si="8"/>
        <v>279.3</v>
      </c>
      <c r="R54" s="7">
        <f t="shared" si="9"/>
        <v>139.65</v>
      </c>
      <c r="S54" s="7">
        <f t="shared" si="10"/>
        <v>55.860000000000014</v>
      </c>
      <c r="T54" s="7">
        <f t="shared" si="11"/>
        <v>83.79000000000002</v>
      </c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73">
        <v>55</v>
      </c>
      <c r="B55" s="124">
        <v>243873</v>
      </c>
      <c r="C55" s="68" t="s">
        <v>113</v>
      </c>
      <c r="D55" s="328" t="s">
        <v>3858</v>
      </c>
      <c r="E55" s="328" t="s">
        <v>3741</v>
      </c>
      <c r="F55" s="86" t="s">
        <v>3977</v>
      </c>
      <c r="G55" s="66" t="s">
        <v>4061</v>
      </c>
      <c r="H55" s="83" t="s">
        <v>71</v>
      </c>
      <c r="I55" s="68" t="s">
        <v>4045</v>
      </c>
      <c r="J55" s="356">
        <v>299</v>
      </c>
      <c r="K55" s="356">
        <f t="shared" si="0"/>
        <v>20.930000000000007</v>
      </c>
      <c r="L55" s="356">
        <f t="shared" si="1"/>
        <v>319.93</v>
      </c>
      <c r="M55" s="356">
        <v>511.89</v>
      </c>
      <c r="N55" s="61"/>
      <c r="O55" s="357" t="s">
        <v>91</v>
      </c>
      <c r="P55" s="4"/>
      <c r="Q55" s="7">
        <f t="shared" si="8"/>
        <v>209.3</v>
      </c>
      <c r="R55" s="7">
        <f t="shared" si="9"/>
        <v>104.65</v>
      </c>
      <c r="S55" s="7">
        <f t="shared" si="10"/>
        <v>41.860000000000014</v>
      </c>
      <c r="T55" s="7">
        <f t="shared" si="11"/>
        <v>62.79000000000002</v>
      </c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73">
        <v>56</v>
      </c>
      <c r="B56" s="124">
        <v>243874</v>
      </c>
      <c r="C56" s="68" t="s">
        <v>113</v>
      </c>
      <c r="D56" s="328" t="s">
        <v>3859</v>
      </c>
      <c r="E56" s="328" t="s">
        <v>3742</v>
      </c>
      <c r="F56" s="86" t="s">
        <v>3978</v>
      </c>
      <c r="G56" s="66" t="s">
        <v>4061</v>
      </c>
      <c r="H56" s="83" t="s">
        <v>71</v>
      </c>
      <c r="I56" s="68" t="s">
        <v>4045</v>
      </c>
      <c r="J56" s="356">
        <v>299</v>
      </c>
      <c r="K56" s="356">
        <f t="shared" si="0"/>
        <v>20.930000000000007</v>
      </c>
      <c r="L56" s="356">
        <f t="shared" si="1"/>
        <v>319.93</v>
      </c>
      <c r="M56" s="356">
        <v>502.24</v>
      </c>
      <c r="N56" s="61"/>
      <c r="O56" s="357" t="s">
        <v>91</v>
      </c>
      <c r="P56" s="4"/>
      <c r="Q56" s="7">
        <f t="shared" si="8"/>
        <v>209.3</v>
      </c>
      <c r="R56" s="7">
        <f t="shared" si="9"/>
        <v>104.65</v>
      </c>
      <c r="S56" s="7">
        <f t="shared" si="10"/>
        <v>41.860000000000014</v>
      </c>
      <c r="T56" s="7">
        <f t="shared" si="11"/>
        <v>62.79000000000002</v>
      </c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73">
        <v>57</v>
      </c>
      <c r="B57" s="124">
        <v>243874</v>
      </c>
      <c r="C57" s="68" t="s">
        <v>100</v>
      </c>
      <c r="D57" s="328" t="s">
        <v>3860</v>
      </c>
      <c r="E57" s="328" t="s">
        <v>3743</v>
      </c>
      <c r="F57" s="86" t="s">
        <v>3979</v>
      </c>
      <c r="G57" s="66" t="s">
        <v>103</v>
      </c>
      <c r="H57" s="83" t="s">
        <v>71</v>
      </c>
      <c r="I57" s="68" t="s">
        <v>109</v>
      </c>
      <c r="J57" s="356">
        <v>499</v>
      </c>
      <c r="K57" s="356">
        <f t="shared" si="0"/>
        <v>34.930000000000064</v>
      </c>
      <c r="L57" s="356">
        <f t="shared" si="1"/>
        <v>533.93000000000006</v>
      </c>
      <c r="M57" s="356">
        <v>533.92999999999995</v>
      </c>
      <c r="N57" s="61"/>
      <c r="O57" s="357" t="s">
        <v>2817</v>
      </c>
      <c r="P57" s="4"/>
      <c r="Q57" s="7">
        <f t="shared" si="8"/>
        <v>349.3</v>
      </c>
      <c r="R57" s="7">
        <f t="shared" si="9"/>
        <v>174.65</v>
      </c>
      <c r="S57" s="7">
        <f t="shared" si="10"/>
        <v>69.860000000000014</v>
      </c>
      <c r="T57" s="7">
        <f t="shared" si="11"/>
        <v>104.79000000000002</v>
      </c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73">
        <v>58</v>
      </c>
      <c r="B58" s="124">
        <v>243874</v>
      </c>
      <c r="C58" s="68" t="s">
        <v>100</v>
      </c>
      <c r="D58" s="328" t="s">
        <v>3861</v>
      </c>
      <c r="E58" s="328" t="s">
        <v>3744</v>
      </c>
      <c r="F58" s="86" t="s">
        <v>3980</v>
      </c>
      <c r="G58" s="66" t="s">
        <v>103</v>
      </c>
      <c r="H58" s="83" t="s">
        <v>71</v>
      </c>
      <c r="I58" s="68" t="s">
        <v>4045</v>
      </c>
      <c r="J58" s="356">
        <v>299</v>
      </c>
      <c r="K58" s="356">
        <f t="shared" si="0"/>
        <v>20.930000000000007</v>
      </c>
      <c r="L58" s="356">
        <f t="shared" si="1"/>
        <v>319.93</v>
      </c>
      <c r="M58" s="356">
        <v>319.93</v>
      </c>
      <c r="N58" s="61"/>
      <c r="O58" s="357" t="s">
        <v>91</v>
      </c>
      <c r="P58" s="4"/>
      <c r="Q58" s="7">
        <f t="shared" si="8"/>
        <v>209.3</v>
      </c>
      <c r="R58" s="7">
        <f t="shared" si="9"/>
        <v>104.65</v>
      </c>
      <c r="S58" s="7">
        <f t="shared" si="10"/>
        <v>41.860000000000014</v>
      </c>
      <c r="T58" s="7">
        <f t="shared" si="11"/>
        <v>62.79000000000002</v>
      </c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73">
        <v>59</v>
      </c>
      <c r="B59" s="124">
        <v>243875</v>
      </c>
      <c r="C59" s="68" t="s">
        <v>100</v>
      </c>
      <c r="D59" s="328" t="s">
        <v>3862</v>
      </c>
      <c r="E59" s="328" t="s">
        <v>3745</v>
      </c>
      <c r="F59" s="86" t="s">
        <v>3981</v>
      </c>
      <c r="G59" s="66" t="s">
        <v>103</v>
      </c>
      <c r="H59" s="83" t="s">
        <v>71</v>
      </c>
      <c r="I59" s="68" t="s">
        <v>4045</v>
      </c>
      <c r="J59" s="356">
        <v>299</v>
      </c>
      <c r="K59" s="356">
        <f t="shared" si="0"/>
        <v>20.930000000000007</v>
      </c>
      <c r="L59" s="356">
        <f t="shared" si="1"/>
        <v>319.93</v>
      </c>
      <c r="M59" s="356">
        <v>320</v>
      </c>
      <c r="N59" s="61"/>
      <c r="O59" s="357" t="s">
        <v>91</v>
      </c>
      <c r="P59" s="4"/>
      <c r="Q59" s="7">
        <f t="shared" si="8"/>
        <v>209.3</v>
      </c>
      <c r="R59" s="7">
        <f t="shared" si="9"/>
        <v>104.65</v>
      </c>
      <c r="S59" s="7">
        <f t="shared" si="10"/>
        <v>41.860000000000014</v>
      </c>
      <c r="T59" s="7">
        <f t="shared" si="11"/>
        <v>62.79000000000002</v>
      </c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73">
        <v>60</v>
      </c>
      <c r="B60" s="124">
        <v>243875</v>
      </c>
      <c r="C60" s="68" t="s">
        <v>100</v>
      </c>
      <c r="D60" s="328" t="s">
        <v>3863</v>
      </c>
      <c r="E60" s="328" t="s">
        <v>3746</v>
      </c>
      <c r="F60" s="86" t="s">
        <v>3982</v>
      </c>
      <c r="G60" s="66" t="s">
        <v>103</v>
      </c>
      <c r="H60" s="83" t="s">
        <v>71</v>
      </c>
      <c r="I60" s="68" t="s">
        <v>4045</v>
      </c>
      <c r="J60" s="356">
        <v>299</v>
      </c>
      <c r="K60" s="356">
        <f t="shared" si="0"/>
        <v>20.930000000000007</v>
      </c>
      <c r="L60" s="356">
        <f t="shared" si="1"/>
        <v>319.93</v>
      </c>
      <c r="M60" s="356">
        <v>319.93</v>
      </c>
      <c r="N60" s="61"/>
      <c r="O60" s="357" t="s">
        <v>2817</v>
      </c>
      <c r="P60" s="4"/>
      <c r="Q60" s="7">
        <f t="shared" si="8"/>
        <v>209.3</v>
      </c>
      <c r="R60" s="7">
        <f t="shared" si="9"/>
        <v>104.65</v>
      </c>
      <c r="S60" s="7">
        <f t="shared" si="10"/>
        <v>41.860000000000014</v>
      </c>
      <c r="T60" s="7">
        <f t="shared" si="11"/>
        <v>62.79000000000002</v>
      </c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73">
        <v>61</v>
      </c>
      <c r="B61" s="124">
        <v>243875</v>
      </c>
      <c r="C61" s="68" t="s">
        <v>100</v>
      </c>
      <c r="D61" s="328" t="s">
        <v>3864</v>
      </c>
      <c r="E61" s="328" t="s">
        <v>3747</v>
      </c>
      <c r="F61" s="86" t="s">
        <v>3983</v>
      </c>
      <c r="G61" s="66" t="s">
        <v>103</v>
      </c>
      <c r="H61" s="83" t="s">
        <v>71</v>
      </c>
      <c r="I61" s="68" t="s">
        <v>4045</v>
      </c>
      <c r="J61" s="356">
        <v>299</v>
      </c>
      <c r="K61" s="356">
        <f t="shared" si="0"/>
        <v>20.930000000000007</v>
      </c>
      <c r="L61" s="356">
        <f t="shared" si="1"/>
        <v>319.93</v>
      </c>
      <c r="M61" s="356">
        <v>320</v>
      </c>
      <c r="N61" s="61"/>
      <c r="O61" s="357" t="s">
        <v>2817</v>
      </c>
      <c r="P61" s="4"/>
      <c r="Q61" s="7">
        <f t="shared" si="8"/>
        <v>209.3</v>
      </c>
      <c r="R61" s="7">
        <f t="shared" si="9"/>
        <v>104.65</v>
      </c>
      <c r="S61" s="7">
        <f t="shared" si="10"/>
        <v>41.860000000000014</v>
      </c>
      <c r="T61" s="7">
        <f t="shared" si="11"/>
        <v>62.79000000000002</v>
      </c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73">
        <v>62</v>
      </c>
      <c r="B62" s="124">
        <v>243875</v>
      </c>
      <c r="C62" s="68" t="s">
        <v>100</v>
      </c>
      <c r="D62" s="328" t="s">
        <v>3865</v>
      </c>
      <c r="E62" s="328" t="s">
        <v>3748</v>
      </c>
      <c r="F62" s="86" t="s">
        <v>3984</v>
      </c>
      <c r="G62" s="66" t="s">
        <v>103</v>
      </c>
      <c r="H62" s="83" t="s">
        <v>71</v>
      </c>
      <c r="I62" s="68" t="s">
        <v>4045</v>
      </c>
      <c r="J62" s="356">
        <v>299</v>
      </c>
      <c r="K62" s="356">
        <f t="shared" ref="K62:K120" si="12">L62-J62</f>
        <v>20.930000000000007</v>
      </c>
      <c r="L62" s="356">
        <f t="shared" ref="L62:L120" si="13">J62*1.07</f>
        <v>319.93</v>
      </c>
      <c r="M62" s="356">
        <v>320</v>
      </c>
      <c r="N62" s="61"/>
      <c r="O62" s="357" t="s">
        <v>23</v>
      </c>
      <c r="P62" s="4"/>
      <c r="Q62" s="7">
        <f t="shared" si="8"/>
        <v>209.3</v>
      </c>
      <c r="R62" s="7">
        <f t="shared" si="9"/>
        <v>104.65</v>
      </c>
      <c r="S62" s="7">
        <f t="shared" si="10"/>
        <v>41.860000000000014</v>
      </c>
      <c r="T62" s="7">
        <f t="shared" si="11"/>
        <v>62.79000000000002</v>
      </c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73">
        <v>63</v>
      </c>
      <c r="B63" s="124">
        <v>243875</v>
      </c>
      <c r="C63" s="68" t="s">
        <v>100</v>
      </c>
      <c r="D63" s="328" t="s">
        <v>3866</v>
      </c>
      <c r="E63" s="328" t="s">
        <v>3749</v>
      </c>
      <c r="F63" s="86" t="s">
        <v>3985</v>
      </c>
      <c r="G63" s="66" t="s">
        <v>103</v>
      </c>
      <c r="H63" s="83" t="s">
        <v>71</v>
      </c>
      <c r="I63" s="68" t="s">
        <v>4048</v>
      </c>
      <c r="J63" s="356">
        <v>599</v>
      </c>
      <c r="K63" s="356">
        <f t="shared" si="12"/>
        <v>41.930000000000064</v>
      </c>
      <c r="L63" s="356">
        <f t="shared" si="13"/>
        <v>640.93000000000006</v>
      </c>
      <c r="M63" s="356">
        <v>641</v>
      </c>
      <c r="N63" s="61"/>
      <c r="O63" s="357" t="s">
        <v>2817</v>
      </c>
      <c r="P63" s="4"/>
      <c r="Q63" s="7">
        <f t="shared" si="8"/>
        <v>419.3</v>
      </c>
      <c r="R63" s="7">
        <f t="shared" si="9"/>
        <v>209.65</v>
      </c>
      <c r="S63" s="7">
        <f t="shared" si="10"/>
        <v>83.860000000000014</v>
      </c>
      <c r="T63" s="7">
        <f t="shared" si="11"/>
        <v>125.79000000000002</v>
      </c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73">
        <v>64</v>
      </c>
      <c r="B64" s="124">
        <v>243877</v>
      </c>
      <c r="C64" s="68" t="s">
        <v>100</v>
      </c>
      <c r="D64" s="328" t="s">
        <v>3867</v>
      </c>
      <c r="E64" s="328" t="s">
        <v>3750</v>
      </c>
      <c r="F64" s="86" t="s">
        <v>3986</v>
      </c>
      <c r="G64" s="66" t="s">
        <v>103</v>
      </c>
      <c r="H64" s="83" t="s">
        <v>71</v>
      </c>
      <c r="I64" s="68" t="s">
        <v>4045</v>
      </c>
      <c r="J64" s="356">
        <v>299</v>
      </c>
      <c r="K64" s="356">
        <f t="shared" si="12"/>
        <v>20.930000000000007</v>
      </c>
      <c r="L64" s="356">
        <f t="shared" si="13"/>
        <v>319.93</v>
      </c>
      <c r="M64" s="356">
        <v>319.93</v>
      </c>
      <c r="N64" s="61"/>
      <c r="O64" s="357" t="s">
        <v>91</v>
      </c>
      <c r="P64" s="4"/>
      <c r="Q64" s="7">
        <f t="shared" si="8"/>
        <v>209.3</v>
      </c>
      <c r="R64" s="7">
        <f t="shared" si="9"/>
        <v>104.65</v>
      </c>
      <c r="S64" s="7">
        <f t="shared" si="10"/>
        <v>41.860000000000014</v>
      </c>
      <c r="T64" s="7">
        <f t="shared" si="11"/>
        <v>62.79000000000002</v>
      </c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73">
        <v>65</v>
      </c>
      <c r="B65" s="124">
        <v>243877</v>
      </c>
      <c r="C65" s="68" t="s">
        <v>100</v>
      </c>
      <c r="D65" s="328" t="s">
        <v>3868</v>
      </c>
      <c r="E65" s="328" t="s">
        <v>3751</v>
      </c>
      <c r="F65" s="86" t="s">
        <v>3987</v>
      </c>
      <c r="G65" s="66" t="s">
        <v>103</v>
      </c>
      <c r="H65" s="83" t="s">
        <v>71</v>
      </c>
      <c r="I65" s="68" t="s">
        <v>4049</v>
      </c>
      <c r="J65" s="356">
        <v>399</v>
      </c>
      <c r="K65" s="356">
        <f t="shared" si="12"/>
        <v>27.930000000000007</v>
      </c>
      <c r="L65" s="356">
        <f t="shared" si="13"/>
        <v>426.93</v>
      </c>
      <c r="M65" s="356">
        <v>427</v>
      </c>
      <c r="N65" s="61"/>
      <c r="O65" s="357" t="s">
        <v>2817</v>
      </c>
      <c r="P65" s="4"/>
      <c r="Q65" s="7">
        <f t="shared" si="8"/>
        <v>279.3</v>
      </c>
      <c r="R65" s="7">
        <f t="shared" si="9"/>
        <v>139.65</v>
      </c>
      <c r="S65" s="7">
        <f t="shared" si="10"/>
        <v>55.860000000000014</v>
      </c>
      <c r="T65" s="7">
        <f t="shared" si="11"/>
        <v>83.79000000000002</v>
      </c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73">
        <v>66</v>
      </c>
      <c r="B66" s="124">
        <v>243877</v>
      </c>
      <c r="C66" s="68" t="s">
        <v>100</v>
      </c>
      <c r="D66" s="328" t="s">
        <v>3869</v>
      </c>
      <c r="E66" s="328" t="s">
        <v>3752</v>
      </c>
      <c r="F66" s="86" t="s">
        <v>3988</v>
      </c>
      <c r="G66" s="66" t="s">
        <v>103</v>
      </c>
      <c r="H66" s="83" t="s">
        <v>71</v>
      </c>
      <c r="I66" s="68" t="s">
        <v>4049</v>
      </c>
      <c r="J66" s="356">
        <v>399</v>
      </c>
      <c r="K66" s="356">
        <f t="shared" si="12"/>
        <v>27.930000000000007</v>
      </c>
      <c r="L66" s="356">
        <f t="shared" si="13"/>
        <v>426.93</v>
      </c>
      <c r="M66" s="356">
        <v>426.93</v>
      </c>
      <c r="N66" s="61"/>
      <c r="O66" s="357" t="s">
        <v>91</v>
      </c>
      <c r="P66" s="4"/>
      <c r="Q66" s="7">
        <f t="shared" si="8"/>
        <v>279.3</v>
      </c>
      <c r="R66" s="7">
        <f t="shared" si="9"/>
        <v>139.65</v>
      </c>
      <c r="S66" s="7">
        <f t="shared" si="10"/>
        <v>55.860000000000014</v>
      </c>
      <c r="T66" s="7">
        <f t="shared" si="11"/>
        <v>83.79000000000002</v>
      </c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73">
        <v>67</v>
      </c>
      <c r="B67" s="124">
        <v>243877</v>
      </c>
      <c r="C67" s="68" t="s">
        <v>263</v>
      </c>
      <c r="D67" s="328" t="s">
        <v>3870</v>
      </c>
      <c r="E67" s="328" t="s">
        <v>3753</v>
      </c>
      <c r="F67" s="86" t="s">
        <v>3989</v>
      </c>
      <c r="G67" s="66" t="s">
        <v>4062</v>
      </c>
      <c r="H67" s="83" t="s">
        <v>71</v>
      </c>
      <c r="I67" s="68" t="s">
        <v>4045</v>
      </c>
      <c r="J67" s="356">
        <v>299</v>
      </c>
      <c r="K67" s="356">
        <f t="shared" si="12"/>
        <v>20.930000000000007</v>
      </c>
      <c r="L67" s="356">
        <f t="shared" si="13"/>
        <v>319.93</v>
      </c>
      <c r="M67" s="356">
        <v>470</v>
      </c>
      <c r="N67" s="61"/>
      <c r="O67" s="357" t="s">
        <v>489</v>
      </c>
      <c r="P67" s="4"/>
      <c r="Q67" s="7">
        <f t="shared" si="8"/>
        <v>209.3</v>
      </c>
      <c r="R67" s="7">
        <f t="shared" si="9"/>
        <v>104.65</v>
      </c>
      <c r="S67" s="7">
        <f t="shared" si="10"/>
        <v>41.860000000000014</v>
      </c>
      <c r="T67" s="7">
        <f t="shared" si="11"/>
        <v>62.79000000000002</v>
      </c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73">
        <v>68</v>
      </c>
      <c r="B68" s="124">
        <v>243877</v>
      </c>
      <c r="C68" s="68" t="s">
        <v>266</v>
      </c>
      <c r="D68" s="328" t="s">
        <v>3871</v>
      </c>
      <c r="E68" s="328" t="s">
        <v>3754</v>
      </c>
      <c r="F68" s="86" t="s">
        <v>3990</v>
      </c>
      <c r="G68" s="66" t="s">
        <v>851</v>
      </c>
      <c r="H68" s="83" t="s">
        <v>828</v>
      </c>
      <c r="I68" s="68" t="s">
        <v>4047</v>
      </c>
      <c r="J68" s="356">
        <v>399</v>
      </c>
      <c r="K68" s="356">
        <f t="shared" si="12"/>
        <v>27.930000000000007</v>
      </c>
      <c r="L68" s="356">
        <f t="shared" si="13"/>
        <v>426.93</v>
      </c>
      <c r="M68" s="356">
        <v>626.16999999999996</v>
      </c>
      <c r="N68" s="61"/>
      <c r="O68" s="357" t="s">
        <v>23</v>
      </c>
      <c r="P68" s="4"/>
      <c r="Q68" s="7">
        <f t="shared" si="8"/>
        <v>279.3</v>
      </c>
      <c r="R68" s="7">
        <f t="shared" si="9"/>
        <v>139.65</v>
      </c>
      <c r="S68" s="7">
        <f t="shared" si="10"/>
        <v>55.860000000000014</v>
      </c>
      <c r="T68" s="7">
        <f t="shared" si="11"/>
        <v>83.79000000000002</v>
      </c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73">
        <v>69</v>
      </c>
      <c r="B69" s="124">
        <v>243878</v>
      </c>
      <c r="C69" s="68" t="s">
        <v>100</v>
      </c>
      <c r="D69" s="328" t="s">
        <v>3872</v>
      </c>
      <c r="E69" s="328" t="s">
        <v>3755</v>
      </c>
      <c r="F69" s="86" t="s">
        <v>3991</v>
      </c>
      <c r="G69" s="66" t="s">
        <v>103</v>
      </c>
      <c r="H69" s="83" t="s">
        <v>71</v>
      </c>
      <c r="I69" s="68" t="s">
        <v>99</v>
      </c>
      <c r="J69" s="356">
        <v>399</v>
      </c>
      <c r="K69" s="356">
        <f t="shared" si="12"/>
        <v>27.930000000000007</v>
      </c>
      <c r="L69" s="356">
        <f t="shared" si="13"/>
        <v>426.93</v>
      </c>
      <c r="M69" s="356">
        <v>426.93</v>
      </c>
      <c r="N69" s="61"/>
      <c r="O69" s="357" t="s">
        <v>91</v>
      </c>
      <c r="P69" s="4"/>
      <c r="Q69" s="7">
        <f t="shared" ref="Q69:Q100" si="14">J69*70/100</f>
        <v>279.3</v>
      </c>
      <c r="R69" s="7">
        <f t="shared" si="9"/>
        <v>139.65</v>
      </c>
      <c r="S69" s="7">
        <f t="shared" si="10"/>
        <v>55.860000000000014</v>
      </c>
      <c r="T69" s="7">
        <f t="shared" si="11"/>
        <v>83.79000000000002</v>
      </c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73">
        <v>70</v>
      </c>
      <c r="B70" s="124">
        <v>243878</v>
      </c>
      <c r="C70" s="68" t="s">
        <v>100</v>
      </c>
      <c r="D70" s="328" t="s">
        <v>3873</v>
      </c>
      <c r="E70" s="328" t="s">
        <v>3756</v>
      </c>
      <c r="F70" s="86" t="s">
        <v>3992</v>
      </c>
      <c r="G70" s="66" t="s">
        <v>103</v>
      </c>
      <c r="H70" s="83" t="s">
        <v>71</v>
      </c>
      <c r="I70" s="68" t="s">
        <v>4048</v>
      </c>
      <c r="J70" s="356">
        <v>599</v>
      </c>
      <c r="K70" s="356">
        <f t="shared" si="12"/>
        <v>41.930000000000064</v>
      </c>
      <c r="L70" s="356">
        <f t="shared" si="13"/>
        <v>640.93000000000006</v>
      </c>
      <c r="M70" s="356">
        <v>640.92999999999995</v>
      </c>
      <c r="N70" s="61"/>
      <c r="O70" s="357" t="s">
        <v>23</v>
      </c>
      <c r="P70" s="4"/>
      <c r="Q70" s="7">
        <f t="shared" si="14"/>
        <v>419.3</v>
      </c>
      <c r="R70" s="7">
        <f t="shared" si="9"/>
        <v>209.65</v>
      </c>
      <c r="S70" s="7">
        <f t="shared" si="10"/>
        <v>83.860000000000014</v>
      </c>
      <c r="T70" s="7">
        <f t="shared" si="11"/>
        <v>125.79000000000002</v>
      </c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73">
        <v>71</v>
      </c>
      <c r="B71" s="124">
        <v>243878</v>
      </c>
      <c r="C71" s="68" t="s">
        <v>100</v>
      </c>
      <c r="D71" s="328" t="s">
        <v>3874</v>
      </c>
      <c r="E71" s="328" t="s">
        <v>3757</v>
      </c>
      <c r="F71" s="86" t="s">
        <v>3993</v>
      </c>
      <c r="G71" s="66" t="s">
        <v>103</v>
      </c>
      <c r="H71" s="83" t="s">
        <v>71</v>
      </c>
      <c r="I71" s="68" t="s">
        <v>4045</v>
      </c>
      <c r="J71" s="356">
        <v>299</v>
      </c>
      <c r="K71" s="356">
        <f t="shared" si="12"/>
        <v>20.930000000000007</v>
      </c>
      <c r="L71" s="356">
        <f t="shared" si="13"/>
        <v>319.93</v>
      </c>
      <c r="M71" s="356">
        <v>319.93</v>
      </c>
      <c r="N71" s="61"/>
      <c r="O71" s="357" t="s">
        <v>23</v>
      </c>
      <c r="P71" s="4"/>
      <c r="Q71" s="7">
        <f t="shared" si="14"/>
        <v>209.3</v>
      </c>
      <c r="R71" s="7">
        <f t="shared" si="9"/>
        <v>104.65</v>
      </c>
      <c r="S71" s="7">
        <f t="shared" si="10"/>
        <v>41.860000000000014</v>
      </c>
      <c r="T71" s="7">
        <f t="shared" si="11"/>
        <v>62.79000000000002</v>
      </c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73">
        <v>72</v>
      </c>
      <c r="B72" s="124">
        <v>243879</v>
      </c>
      <c r="C72" s="68" t="s">
        <v>100</v>
      </c>
      <c r="D72" s="360" t="s">
        <v>3875</v>
      </c>
      <c r="E72" s="328" t="s">
        <v>3758</v>
      </c>
      <c r="F72" s="86" t="s">
        <v>3994</v>
      </c>
      <c r="G72" s="66" t="s">
        <v>103</v>
      </c>
      <c r="H72" s="83" t="s">
        <v>71</v>
      </c>
      <c r="I72" s="68" t="s">
        <v>4048</v>
      </c>
      <c r="J72" s="356">
        <v>599</v>
      </c>
      <c r="K72" s="356">
        <f t="shared" si="12"/>
        <v>41.930000000000064</v>
      </c>
      <c r="L72" s="356">
        <f t="shared" si="13"/>
        <v>640.93000000000006</v>
      </c>
      <c r="M72" s="356">
        <v>640.92999999999995</v>
      </c>
      <c r="N72" s="61"/>
      <c r="O72" s="357" t="s">
        <v>23</v>
      </c>
      <c r="P72" s="4"/>
      <c r="Q72" s="7">
        <f t="shared" si="14"/>
        <v>419.3</v>
      </c>
      <c r="R72" s="7">
        <f t="shared" si="9"/>
        <v>209.65</v>
      </c>
      <c r="S72" s="7">
        <f t="shared" si="10"/>
        <v>83.860000000000014</v>
      </c>
      <c r="T72" s="7">
        <f t="shared" si="11"/>
        <v>125.79000000000002</v>
      </c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73">
        <v>73</v>
      </c>
      <c r="B73" s="124">
        <v>243879</v>
      </c>
      <c r="C73" s="68" t="s">
        <v>100</v>
      </c>
      <c r="D73" s="360" t="s">
        <v>3876</v>
      </c>
      <c r="E73" s="328" t="s">
        <v>3759</v>
      </c>
      <c r="F73" s="86" t="s">
        <v>3995</v>
      </c>
      <c r="G73" s="66" t="s">
        <v>103</v>
      </c>
      <c r="H73" s="83" t="s">
        <v>71</v>
      </c>
      <c r="I73" s="68" t="s">
        <v>4045</v>
      </c>
      <c r="J73" s="356">
        <v>299</v>
      </c>
      <c r="K73" s="356">
        <f t="shared" si="12"/>
        <v>20.930000000000007</v>
      </c>
      <c r="L73" s="356">
        <f t="shared" si="13"/>
        <v>319.93</v>
      </c>
      <c r="M73" s="356">
        <v>319.93</v>
      </c>
      <c r="N73" s="61"/>
      <c r="O73" s="357" t="s">
        <v>2817</v>
      </c>
      <c r="P73" s="4"/>
      <c r="Q73" s="7">
        <f t="shared" si="14"/>
        <v>209.3</v>
      </c>
      <c r="R73" s="7">
        <f t="shared" si="9"/>
        <v>104.65</v>
      </c>
      <c r="S73" s="7">
        <f t="shared" si="10"/>
        <v>41.860000000000014</v>
      </c>
      <c r="T73" s="7">
        <f t="shared" si="11"/>
        <v>62.79000000000002</v>
      </c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73">
        <v>74</v>
      </c>
      <c r="B74" s="124">
        <v>243880</v>
      </c>
      <c r="C74" s="68" t="s">
        <v>100</v>
      </c>
      <c r="D74" s="328" t="s">
        <v>3877</v>
      </c>
      <c r="E74" s="68" t="s">
        <v>3760</v>
      </c>
      <c r="F74" s="86" t="s">
        <v>3996</v>
      </c>
      <c r="G74" s="66" t="s">
        <v>103</v>
      </c>
      <c r="H74" s="83" t="s">
        <v>71</v>
      </c>
      <c r="I74" s="68" t="s">
        <v>109</v>
      </c>
      <c r="J74" s="356">
        <v>499</v>
      </c>
      <c r="K74" s="356">
        <f t="shared" si="12"/>
        <v>34.930000000000064</v>
      </c>
      <c r="L74" s="356">
        <f t="shared" si="13"/>
        <v>533.93000000000006</v>
      </c>
      <c r="M74" s="356">
        <v>533.92999999999995</v>
      </c>
      <c r="N74" s="61"/>
      <c r="O74" s="357" t="s">
        <v>2817</v>
      </c>
      <c r="P74" s="4"/>
      <c r="Q74" s="7">
        <f t="shared" si="14"/>
        <v>349.3</v>
      </c>
      <c r="R74" s="7">
        <f t="shared" si="9"/>
        <v>174.65</v>
      </c>
      <c r="S74" s="7">
        <f t="shared" si="10"/>
        <v>69.860000000000014</v>
      </c>
      <c r="T74" s="7">
        <f t="shared" si="11"/>
        <v>104.79000000000002</v>
      </c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73">
        <v>75</v>
      </c>
      <c r="B75" s="124">
        <v>243880</v>
      </c>
      <c r="C75" s="68" t="s">
        <v>100</v>
      </c>
      <c r="D75" s="328" t="s">
        <v>3878</v>
      </c>
      <c r="E75" s="68" t="s">
        <v>3761</v>
      </c>
      <c r="F75" s="86" t="s">
        <v>3997</v>
      </c>
      <c r="G75" s="66" t="s">
        <v>103</v>
      </c>
      <c r="H75" s="83" t="s">
        <v>71</v>
      </c>
      <c r="I75" s="68" t="s">
        <v>4045</v>
      </c>
      <c r="J75" s="356">
        <v>299</v>
      </c>
      <c r="K75" s="356">
        <f t="shared" si="12"/>
        <v>20.930000000000007</v>
      </c>
      <c r="L75" s="356">
        <f t="shared" si="13"/>
        <v>319.93</v>
      </c>
      <c r="M75" s="356">
        <v>319.93</v>
      </c>
      <c r="N75" s="61"/>
      <c r="O75" s="357" t="s">
        <v>2817</v>
      </c>
      <c r="P75" s="4"/>
      <c r="Q75" s="7">
        <f t="shared" si="14"/>
        <v>209.3</v>
      </c>
      <c r="R75" s="7">
        <f t="shared" si="9"/>
        <v>104.65</v>
      </c>
      <c r="S75" s="7">
        <f t="shared" si="10"/>
        <v>41.860000000000014</v>
      </c>
      <c r="T75" s="7">
        <f t="shared" si="11"/>
        <v>62.79000000000002</v>
      </c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73">
        <v>76</v>
      </c>
      <c r="B76" s="124">
        <v>243880</v>
      </c>
      <c r="C76" s="68" t="s">
        <v>100</v>
      </c>
      <c r="D76" s="328" t="s">
        <v>3879</v>
      </c>
      <c r="E76" s="68" t="s">
        <v>3762</v>
      </c>
      <c r="F76" s="86" t="s">
        <v>3998</v>
      </c>
      <c r="G76" s="66" t="s">
        <v>103</v>
      </c>
      <c r="H76" s="83" t="s">
        <v>71</v>
      </c>
      <c r="I76" s="68" t="s">
        <v>4045</v>
      </c>
      <c r="J76" s="356">
        <v>299</v>
      </c>
      <c r="K76" s="356">
        <f t="shared" si="12"/>
        <v>20.930000000000007</v>
      </c>
      <c r="L76" s="356">
        <f t="shared" si="13"/>
        <v>319.93</v>
      </c>
      <c r="M76" s="356">
        <v>319.93</v>
      </c>
      <c r="N76" s="61"/>
      <c r="O76" s="357" t="s">
        <v>2817</v>
      </c>
      <c r="P76" s="4"/>
      <c r="Q76" s="7">
        <f t="shared" si="14"/>
        <v>209.3</v>
      </c>
      <c r="R76" s="7">
        <f t="shared" si="9"/>
        <v>104.65</v>
      </c>
      <c r="S76" s="7">
        <f t="shared" si="10"/>
        <v>41.860000000000014</v>
      </c>
      <c r="T76" s="7">
        <f t="shared" si="11"/>
        <v>62.79000000000002</v>
      </c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73">
        <v>77</v>
      </c>
      <c r="B77" s="124">
        <v>243880</v>
      </c>
      <c r="C77" s="68" t="s">
        <v>68</v>
      </c>
      <c r="D77" s="328" t="s">
        <v>3880</v>
      </c>
      <c r="E77" s="68" t="s">
        <v>3763</v>
      </c>
      <c r="F77" s="86" t="s">
        <v>3999</v>
      </c>
      <c r="G77" s="66" t="s">
        <v>854</v>
      </c>
      <c r="H77" s="83" t="s">
        <v>71</v>
      </c>
      <c r="I77" s="68" t="s">
        <v>4045</v>
      </c>
      <c r="J77" s="356">
        <v>399</v>
      </c>
      <c r="K77" s="356">
        <f t="shared" si="12"/>
        <v>27.930000000000007</v>
      </c>
      <c r="L77" s="356">
        <f t="shared" si="13"/>
        <v>426.93</v>
      </c>
      <c r="M77" s="356">
        <v>426.93</v>
      </c>
      <c r="N77" s="61"/>
      <c r="O77" s="357" t="s">
        <v>2817</v>
      </c>
      <c r="P77" s="4"/>
      <c r="Q77" s="7">
        <f t="shared" si="14"/>
        <v>279.3</v>
      </c>
      <c r="R77" s="7">
        <f t="shared" si="9"/>
        <v>139.65</v>
      </c>
      <c r="S77" s="7">
        <f t="shared" si="10"/>
        <v>55.860000000000014</v>
      </c>
      <c r="T77" s="7">
        <f t="shared" si="11"/>
        <v>83.79000000000002</v>
      </c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73">
        <v>78</v>
      </c>
      <c r="B78" s="124">
        <v>243881</v>
      </c>
      <c r="C78" s="68" t="s">
        <v>100</v>
      </c>
      <c r="D78" s="328" t="s">
        <v>3881</v>
      </c>
      <c r="E78" s="68" t="s">
        <v>3764</v>
      </c>
      <c r="F78" s="86" t="s">
        <v>4000</v>
      </c>
      <c r="G78" s="66" t="s">
        <v>103</v>
      </c>
      <c r="H78" s="83" t="s">
        <v>71</v>
      </c>
      <c r="I78" s="68" t="s">
        <v>4045</v>
      </c>
      <c r="J78" s="356">
        <v>299</v>
      </c>
      <c r="K78" s="356">
        <f t="shared" si="12"/>
        <v>20.930000000000007</v>
      </c>
      <c r="L78" s="356">
        <f t="shared" si="13"/>
        <v>319.93</v>
      </c>
      <c r="M78" s="356">
        <v>319.93</v>
      </c>
      <c r="N78" s="61"/>
      <c r="O78" s="357" t="s">
        <v>91</v>
      </c>
      <c r="P78" s="4"/>
      <c r="Q78" s="7">
        <f t="shared" si="14"/>
        <v>209.3</v>
      </c>
      <c r="R78" s="7">
        <f t="shared" si="9"/>
        <v>104.65</v>
      </c>
      <c r="S78" s="7">
        <f t="shared" si="10"/>
        <v>41.860000000000014</v>
      </c>
      <c r="T78" s="7">
        <f t="shared" si="11"/>
        <v>62.79000000000002</v>
      </c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73">
        <v>79</v>
      </c>
      <c r="B79" s="124">
        <v>243881</v>
      </c>
      <c r="C79" s="68" t="s">
        <v>100</v>
      </c>
      <c r="D79" s="328" t="s">
        <v>3882</v>
      </c>
      <c r="E79" s="68" t="s">
        <v>3765</v>
      </c>
      <c r="F79" s="86" t="s">
        <v>4001</v>
      </c>
      <c r="G79" s="66" t="s">
        <v>103</v>
      </c>
      <c r="H79" s="83" t="s">
        <v>71</v>
      </c>
      <c r="I79" s="68" t="s">
        <v>4045</v>
      </c>
      <c r="J79" s="356">
        <v>299</v>
      </c>
      <c r="K79" s="356">
        <f t="shared" si="12"/>
        <v>20.930000000000007</v>
      </c>
      <c r="L79" s="356">
        <f t="shared" si="13"/>
        <v>319.93</v>
      </c>
      <c r="M79" s="356">
        <v>320</v>
      </c>
      <c r="N79" s="61"/>
      <c r="O79" s="357" t="s">
        <v>91</v>
      </c>
      <c r="P79" s="4"/>
      <c r="Q79" s="7">
        <f t="shared" si="14"/>
        <v>209.3</v>
      </c>
      <c r="R79" s="7">
        <f t="shared" si="9"/>
        <v>104.65</v>
      </c>
      <c r="S79" s="7">
        <f t="shared" si="10"/>
        <v>41.860000000000014</v>
      </c>
      <c r="T79" s="7">
        <f t="shared" si="11"/>
        <v>62.79000000000002</v>
      </c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73">
        <v>80</v>
      </c>
      <c r="B80" s="124">
        <v>243882</v>
      </c>
      <c r="C80" s="68" t="s">
        <v>100</v>
      </c>
      <c r="D80" s="328" t="s">
        <v>3883</v>
      </c>
      <c r="E80" s="68" t="s">
        <v>3766</v>
      </c>
      <c r="F80" s="86" t="s">
        <v>4002</v>
      </c>
      <c r="G80" s="66" t="s">
        <v>103</v>
      </c>
      <c r="H80" s="83" t="s">
        <v>71</v>
      </c>
      <c r="I80" s="68" t="s">
        <v>4045</v>
      </c>
      <c r="J80" s="356">
        <v>299</v>
      </c>
      <c r="K80" s="356">
        <f t="shared" si="12"/>
        <v>20.930000000000007</v>
      </c>
      <c r="L80" s="356">
        <f t="shared" si="13"/>
        <v>319.93</v>
      </c>
      <c r="M80" s="356">
        <v>319.93</v>
      </c>
      <c r="N80" s="61"/>
      <c r="O80" s="357" t="s">
        <v>2817</v>
      </c>
      <c r="P80" s="4"/>
      <c r="Q80" s="7">
        <f t="shared" si="14"/>
        <v>209.3</v>
      </c>
      <c r="R80" s="7">
        <f t="shared" si="9"/>
        <v>104.65</v>
      </c>
      <c r="S80" s="7">
        <f t="shared" si="10"/>
        <v>41.860000000000014</v>
      </c>
      <c r="T80" s="7">
        <f t="shared" si="11"/>
        <v>62.79000000000002</v>
      </c>
      <c r="V80" s="20"/>
      <c r="W80" s="19"/>
      <c r="X80" s="19"/>
      <c r="Y80" s="19"/>
      <c r="Z80" s="19"/>
      <c r="AA80" s="19"/>
      <c r="AB80" s="19"/>
    </row>
    <row r="81" spans="1:28" s="5" customFormat="1" ht="22.95" customHeight="1">
      <c r="A81" s="73">
        <v>81</v>
      </c>
      <c r="B81" s="124">
        <v>243882</v>
      </c>
      <c r="C81" s="68" t="s">
        <v>100</v>
      </c>
      <c r="D81" s="328" t="s">
        <v>3884</v>
      </c>
      <c r="E81" s="68" t="s">
        <v>3767</v>
      </c>
      <c r="F81" s="86" t="s">
        <v>4003</v>
      </c>
      <c r="G81" s="66" t="s">
        <v>103</v>
      </c>
      <c r="H81" s="83" t="s">
        <v>71</v>
      </c>
      <c r="I81" s="68" t="s">
        <v>4045</v>
      </c>
      <c r="J81" s="356">
        <v>299</v>
      </c>
      <c r="K81" s="356">
        <f t="shared" si="12"/>
        <v>20.930000000000007</v>
      </c>
      <c r="L81" s="356">
        <f t="shared" si="13"/>
        <v>319.93</v>
      </c>
      <c r="M81" s="356">
        <v>320</v>
      </c>
      <c r="N81" s="61"/>
      <c r="O81" s="357" t="s">
        <v>91</v>
      </c>
      <c r="P81" s="4"/>
      <c r="Q81" s="7">
        <f t="shared" si="14"/>
        <v>209.3</v>
      </c>
      <c r="R81" s="7">
        <f t="shared" si="9"/>
        <v>104.65</v>
      </c>
      <c r="S81" s="7">
        <f t="shared" si="10"/>
        <v>41.860000000000014</v>
      </c>
      <c r="T81" s="7">
        <f t="shared" si="11"/>
        <v>62.79000000000002</v>
      </c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73">
        <v>82</v>
      </c>
      <c r="B82" s="124">
        <v>243882</v>
      </c>
      <c r="C82" s="68" t="s">
        <v>100</v>
      </c>
      <c r="D82" s="360" t="s">
        <v>3885</v>
      </c>
      <c r="E82" s="68" t="s">
        <v>3768</v>
      </c>
      <c r="F82" s="86" t="s">
        <v>4004</v>
      </c>
      <c r="G82" s="66" t="s">
        <v>103</v>
      </c>
      <c r="H82" s="83" t="s">
        <v>71</v>
      </c>
      <c r="I82" s="68" t="s">
        <v>4045</v>
      </c>
      <c r="J82" s="356">
        <v>299</v>
      </c>
      <c r="K82" s="356">
        <f t="shared" si="12"/>
        <v>20.930000000000007</v>
      </c>
      <c r="L82" s="356">
        <f t="shared" si="13"/>
        <v>319.93</v>
      </c>
      <c r="M82" s="356">
        <v>319.93</v>
      </c>
      <c r="N82" s="61"/>
      <c r="O82" s="357" t="s">
        <v>91</v>
      </c>
      <c r="P82" s="4"/>
      <c r="Q82" s="7">
        <f t="shared" si="14"/>
        <v>209.3</v>
      </c>
      <c r="R82" s="7">
        <f t="shared" si="9"/>
        <v>104.65</v>
      </c>
      <c r="S82" s="7">
        <f t="shared" si="10"/>
        <v>41.860000000000014</v>
      </c>
      <c r="T82" s="7">
        <f t="shared" si="11"/>
        <v>62.79000000000002</v>
      </c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73">
        <v>83</v>
      </c>
      <c r="B83" s="124">
        <v>243884</v>
      </c>
      <c r="C83" s="68" t="s">
        <v>260</v>
      </c>
      <c r="D83" s="328" t="s">
        <v>3886</v>
      </c>
      <c r="E83" s="68" t="s">
        <v>3769</v>
      </c>
      <c r="F83" s="86" t="s">
        <v>4005</v>
      </c>
      <c r="G83" s="66" t="s">
        <v>4063</v>
      </c>
      <c r="H83" s="83" t="s">
        <v>71</v>
      </c>
      <c r="I83" s="68" t="s">
        <v>4045</v>
      </c>
      <c r="J83" s="356">
        <v>399</v>
      </c>
      <c r="K83" s="356">
        <f t="shared" si="12"/>
        <v>27.930000000000007</v>
      </c>
      <c r="L83" s="356">
        <f t="shared" si="13"/>
        <v>426.93</v>
      </c>
      <c r="M83" s="356">
        <v>527</v>
      </c>
      <c r="N83" s="61"/>
      <c r="O83" s="357" t="s">
        <v>489</v>
      </c>
      <c r="P83" s="4"/>
      <c r="Q83" s="7">
        <f t="shared" si="14"/>
        <v>279.3</v>
      </c>
      <c r="R83" s="7">
        <f t="shared" si="9"/>
        <v>139.65</v>
      </c>
      <c r="S83" s="7">
        <f t="shared" si="10"/>
        <v>55.860000000000014</v>
      </c>
      <c r="T83" s="7">
        <f t="shared" si="11"/>
        <v>83.79000000000002</v>
      </c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73">
        <v>84</v>
      </c>
      <c r="B84" s="124">
        <v>243884</v>
      </c>
      <c r="C84" s="68" t="s">
        <v>100</v>
      </c>
      <c r="D84" s="328" t="s">
        <v>3887</v>
      </c>
      <c r="E84" s="68" t="s">
        <v>3770</v>
      </c>
      <c r="F84" s="86" t="s">
        <v>4006</v>
      </c>
      <c r="G84" s="66" t="s">
        <v>103</v>
      </c>
      <c r="H84" s="83" t="s">
        <v>71</v>
      </c>
      <c r="I84" s="68" t="s">
        <v>2171</v>
      </c>
      <c r="J84" s="356">
        <v>599</v>
      </c>
      <c r="K84" s="356">
        <f t="shared" si="12"/>
        <v>41.930000000000064</v>
      </c>
      <c r="L84" s="356">
        <f t="shared" si="13"/>
        <v>640.93000000000006</v>
      </c>
      <c r="M84" s="356">
        <v>640.92999999999995</v>
      </c>
      <c r="N84" s="61"/>
      <c r="O84" s="357" t="s">
        <v>91</v>
      </c>
      <c r="P84" s="4"/>
      <c r="Q84" s="7">
        <f t="shared" si="14"/>
        <v>419.3</v>
      </c>
      <c r="R84" s="7">
        <f t="shared" si="9"/>
        <v>209.65</v>
      </c>
      <c r="S84" s="7">
        <f t="shared" si="10"/>
        <v>83.860000000000014</v>
      </c>
      <c r="T84" s="7">
        <f t="shared" si="11"/>
        <v>125.79000000000002</v>
      </c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73">
        <v>85</v>
      </c>
      <c r="B85" s="124">
        <v>243884</v>
      </c>
      <c r="C85" s="68" t="s">
        <v>265</v>
      </c>
      <c r="D85" s="328" t="s">
        <v>3888</v>
      </c>
      <c r="E85" s="68" t="s">
        <v>3771</v>
      </c>
      <c r="F85" s="86" t="s">
        <v>4007</v>
      </c>
      <c r="G85" s="66" t="s">
        <v>515</v>
      </c>
      <c r="H85" s="83" t="s">
        <v>71</v>
      </c>
      <c r="I85" s="68" t="s">
        <v>4045</v>
      </c>
      <c r="J85" s="356">
        <v>299</v>
      </c>
      <c r="K85" s="356">
        <f t="shared" si="12"/>
        <v>20.930000000000007</v>
      </c>
      <c r="L85" s="356">
        <f t="shared" si="13"/>
        <v>319.93</v>
      </c>
      <c r="M85" s="356">
        <v>394.59</v>
      </c>
      <c r="N85" s="61"/>
      <c r="O85" s="357" t="s">
        <v>23</v>
      </c>
      <c r="P85" s="4"/>
      <c r="Q85" s="7">
        <f t="shared" si="14"/>
        <v>209.3</v>
      </c>
      <c r="R85" s="7">
        <f t="shared" si="9"/>
        <v>104.65</v>
      </c>
      <c r="S85" s="7">
        <f t="shared" si="10"/>
        <v>41.860000000000014</v>
      </c>
      <c r="T85" s="7">
        <f t="shared" si="11"/>
        <v>62.79000000000002</v>
      </c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73">
        <v>86</v>
      </c>
      <c r="B86" s="124">
        <v>243884</v>
      </c>
      <c r="C86" s="68" t="s">
        <v>266</v>
      </c>
      <c r="D86" s="328" t="s">
        <v>3889</v>
      </c>
      <c r="E86" s="68" t="s">
        <v>3772</v>
      </c>
      <c r="F86" s="86" t="s">
        <v>4008</v>
      </c>
      <c r="G86" s="66" t="s">
        <v>520</v>
      </c>
      <c r="H86" s="83" t="s">
        <v>71</v>
      </c>
      <c r="I86" s="68" t="s">
        <v>77</v>
      </c>
      <c r="J86" s="356">
        <v>399</v>
      </c>
      <c r="K86" s="356">
        <f t="shared" si="12"/>
        <v>27.930000000000007</v>
      </c>
      <c r="L86" s="356">
        <f t="shared" si="13"/>
        <v>426.93</v>
      </c>
      <c r="M86" s="356">
        <v>527</v>
      </c>
      <c r="N86" s="61"/>
      <c r="O86" s="357" t="s">
        <v>91</v>
      </c>
      <c r="P86" s="4"/>
      <c r="Q86" s="7">
        <f t="shared" si="14"/>
        <v>279.3</v>
      </c>
      <c r="R86" s="7">
        <f t="shared" si="9"/>
        <v>139.65</v>
      </c>
      <c r="S86" s="7">
        <f t="shared" si="10"/>
        <v>55.860000000000014</v>
      </c>
      <c r="T86" s="7">
        <f t="shared" si="11"/>
        <v>83.79000000000002</v>
      </c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73">
        <v>87</v>
      </c>
      <c r="B87" s="124">
        <v>243884</v>
      </c>
      <c r="C87" s="68" t="s">
        <v>100</v>
      </c>
      <c r="D87" s="328" t="s">
        <v>3890</v>
      </c>
      <c r="E87" s="68" t="s">
        <v>3773</v>
      </c>
      <c r="F87" s="86" t="s">
        <v>4009</v>
      </c>
      <c r="G87" s="66" t="s">
        <v>103</v>
      </c>
      <c r="H87" s="83" t="s">
        <v>71</v>
      </c>
      <c r="I87" s="68" t="s">
        <v>4045</v>
      </c>
      <c r="J87" s="356">
        <v>299</v>
      </c>
      <c r="K87" s="356">
        <f t="shared" si="12"/>
        <v>20.930000000000007</v>
      </c>
      <c r="L87" s="356">
        <f t="shared" si="13"/>
        <v>319.93</v>
      </c>
      <c r="M87" s="356">
        <v>319.93</v>
      </c>
      <c r="N87" s="61"/>
      <c r="O87" s="357" t="s">
        <v>2817</v>
      </c>
      <c r="P87" s="4"/>
      <c r="Q87" s="7">
        <f t="shared" si="14"/>
        <v>209.3</v>
      </c>
      <c r="R87" s="7">
        <f t="shared" si="9"/>
        <v>104.65</v>
      </c>
      <c r="S87" s="7">
        <f t="shared" si="10"/>
        <v>41.860000000000014</v>
      </c>
      <c r="T87" s="7">
        <f t="shared" si="11"/>
        <v>62.79000000000002</v>
      </c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73">
        <v>88</v>
      </c>
      <c r="B88" s="124">
        <v>243885</v>
      </c>
      <c r="C88" s="68" t="s">
        <v>100</v>
      </c>
      <c r="D88" s="328" t="s">
        <v>3891</v>
      </c>
      <c r="E88" s="68" t="s">
        <v>3774</v>
      </c>
      <c r="F88" s="86" t="s">
        <v>4010</v>
      </c>
      <c r="G88" s="66" t="s">
        <v>103</v>
      </c>
      <c r="H88" s="83" t="s">
        <v>71</v>
      </c>
      <c r="I88" s="68" t="s">
        <v>4044</v>
      </c>
      <c r="J88" s="356">
        <v>399</v>
      </c>
      <c r="K88" s="356">
        <f t="shared" si="12"/>
        <v>27.930000000000007</v>
      </c>
      <c r="L88" s="356">
        <f t="shared" si="13"/>
        <v>426.93</v>
      </c>
      <c r="M88" s="356">
        <v>426.93</v>
      </c>
      <c r="N88" s="61"/>
      <c r="O88" s="357" t="s">
        <v>2817</v>
      </c>
      <c r="P88" s="4"/>
      <c r="Q88" s="7">
        <f t="shared" si="14"/>
        <v>279.3</v>
      </c>
      <c r="R88" s="7">
        <f t="shared" si="9"/>
        <v>139.65</v>
      </c>
      <c r="S88" s="7">
        <f t="shared" si="10"/>
        <v>55.860000000000014</v>
      </c>
      <c r="T88" s="7">
        <f t="shared" si="11"/>
        <v>83.79000000000002</v>
      </c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73">
        <v>89</v>
      </c>
      <c r="B89" s="124">
        <v>243886</v>
      </c>
      <c r="C89" s="68" t="s">
        <v>4043</v>
      </c>
      <c r="D89" s="328" t="s">
        <v>3892</v>
      </c>
      <c r="E89" s="68" t="s">
        <v>3775</v>
      </c>
      <c r="F89" s="86" t="s">
        <v>4011</v>
      </c>
      <c r="G89" s="66" t="s">
        <v>4057</v>
      </c>
      <c r="H89" s="83" t="s">
        <v>71</v>
      </c>
      <c r="I89" s="68" t="s">
        <v>4045</v>
      </c>
      <c r="J89" s="356">
        <v>299</v>
      </c>
      <c r="K89" s="356">
        <f t="shared" si="12"/>
        <v>20.930000000000007</v>
      </c>
      <c r="L89" s="356">
        <f t="shared" si="13"/>
        <v>319.93</v>
      </c>
      <c r="M89" s="356">
        <v>319.93</v>
      </c>
      <c r="N89" s="61"/>
      <c r="O89" s="357" t="s">
        <v>91</v>
      </c>
      <c r="P89" s="4"/>
      <c r="Q89" s="7">
        <f t="shared" si="14"/>
        <v>209.3</v>
      </c>
      <c r="R89" s="7">
        <f t="shared" si="9"/>
        <v>104.65</v>
      </c>
      <c r="S89" s="7">
        <f t="shared" si="10"/>
        <v>41.860000000000014</v>
      </c>
      <c r="T89" s="7">
        <f t="shared" si="11"/>
        <v>62.79000000000002</v>
      </c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73">
        <v>90</v>
      </c>
      <c r="B90" s="124">
        <v>243886</v>
      </c>
      <c r="C90" s="68" t="s">
        <v>100</v>
      </c>
      <c r="D90" s="328" t="s">
        <v>3893</v>
      </c>
      <c r="E90" s="68" t="s">
        <v>3776</v>
      </c>
      <c r="F90" s="86" t="s">
        <v>4012</v>
      </c>
      <c r="G90" s="66" t="s">
        <v>103</v>
      </c>
      <c r="H90" s="83" t="s">
        <v>71</v>
      </c>
      <c r="I90" s="68" t="s">
        <v>4044</v>
      </c>
      <c r="J90" s="356">
        <v>399</v>
      </c>
      <c r="K90" s="356">
        <f t="shared" si="12"/>
        <v>27.930000000000007</v>
      </c>
      <c r="L90" s="356">
        <f t="shared" si="13"/>
        <v>426.93</v>
      </c>
      <c r="M90" s="356">
        <v>426.93</v>
      </c>
      <c r="N90" s="61"/>
      <c r="O90" s="357" t="s">
        <v>91</v>
      </c>
      <c r="P90" s="4"/>
      <c r="Q90" s="7">
        <f t="shared" si="14"/>
        <v>279.3</v>
      </c>
      <c r="R90" s="7">
        <f t="shared" si="9"/>
        <v>139.65</v>
      </c>
      <c r="S90" s="7">
        <f t="shared" si="10"/>
        <v>55.860000000000014</v>
      </c>
      <c r="T90" s="7">
        <f t="shared" si="11"/>
        <v>83.79000000000002</v>
      </c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73">
        <v>91</v>
      </c>
      <c r="B91" s="124">
        <v>243886</v>
      </c>
      <c r="C91" s="68" t="s">
        <v>100</v>
      </c>
      <c r="D91" s="328" t="s">
        <v>3894</v>
      </c>
      <c r="E91" s="68" t="s">
        <v>3777</v>
      </c>
      <c r="F91" s="86" t="s">
        <v>4013</v>
      </c>
      <c r="G91" s="66" t="s">
        <v>103</v>
      </c>
      <c r="H91" s="83" t="s">
        <v>71</v>
      </c>
      <c r="I91" s="68" t="s">
        <v>4044</v>
      </c>
      <c r="J91" s="356">
        <v>399</v>
      </c>
      <c r="K91" s="356">
        <f t="shared" si="12"/>
        <v>27.930000000000007</v>
      </c>
      <c r="L91" s="356">
        <f t="shared" si="13"/>
        <v>426.93</v>
      </c>
      <c r="M91" s="356">
        <v>426.93</v>
      </c>
      <c r="N91" s="61"/>
      <c r="O91" s="357" t="s">
        <v>91</v>
      </c>
      <c r="P91" s="4"/>
      <c r="Q91" s="7">
        <f t="shared" si="14"/>
        <v>279.3</v>
      </c>
      <c r="R91" s="7">
        <f t="shared" si="9"/>
        <v>139.65</v>
      </c>
      <c r="S91" s="7">
        <f t="shared" si="10"/>
        <v>55.860000000000014</v>
      </c>
      <c r="T91" s="7">
        <f t="shared" si="11"/>
        <v>83.79000000000002</v>
      </c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73">
        <v>92</v>
      </c>
      <c r="B92" s="124">
        <v>243887</v>
      </c>
      <c r="C92" s="68" t="s">
        <v>82</v>
      </c>
      <c r="D92" s="328" t="s">
        <v>3895</v>
      </c>
      <c r="E92" s="68" t="s">
        <v>3778</v>
      </c>
      <c r="F92" s="86" t="s">
        <v>4014</v>
      </c>
      <c r="G92" s="66" t="s">
        <v>492</v>
      </c>
      <c r="H92" s="83" t="s">
        <v>71</v>
      </c>
      <c r="I92" s="68" t="s">
        <v>4045</v>
      </c>
      <c r="J92" s="356">
        <v>299</v>
      </c>
      <c r="K92" s="356">
        <f t="shared" si="12"/>
        <v>20.930000000000007</v>
      </c>
      <c r="L92" s="356">
        <f t="shared" si="13"/>
        <v>319.93</v>
      </c>
      <c r="M92" s="356">
        <v>320</v>
      </c>
      <c r="N92" s="61"/>
      <c r="O92" s="357" t="s">
        <v>91</v>
      </c>
      <c r="P92" s="4"/>
      <c r="Q92" s="7">
        <f t="shared" si="14"/>
        <v>209.3</v>
      </c>
      <c r="R92" s="7">
        <f t="shared" si="9"/>
        <v>104.65</v>
      </c>
      <c r="S92" s="7">
        <f t="shared" si="10"/>
        <v>41.860000000000014</v>
      </c>
      <c r="T92" s="7">
        <f t="shared" si="11"/>
        <v>62.79000000000002</v>
      </c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73">
        <v>93</v>
      </c>
      <c r="B93" s="124">
        <v>243887</v>
      </c>
      <c r="C93" s="68" t="s">
        <v>262</v>
      </c>
      <c r="D93" s="328" t="s">
        <v>3896</v>
      </c>
      <c r="E93" s="68" t="s">
        <v>3779</v>
      </c>
      <c r="F93" s="86" t="s">
        <v>4015</v>
      </c>
      <c r="G93" s="66" t="s">
        <v>500</v>
      </c>
      <c r="H93" s="83" t="s">
        <v>71</v>
      </c>
      <c r="I93" s="68" t="s">
        <v>4044</v>
      </c>
      <c r="J93" s="356">
        <v>399</v>
      </c>
      <c r="K93" s="356">
        <f t="shared" si="12"/>
        <v>27.930000000000007</v>
      </c>
      <c r="L93" s="356">
        <f t="shared" si="13"/>
        <v>426.93</v>
      </c>
      <c r="M93" s="356">
        <v>427</v>
      </c>
      <c r="N93" s="61"/>
      <c r="O93" s="357" t="s">
        <v>2817</v>
      </c>
      <c r="P93" s="4"/>
      <c r="Q93" s="7">
        <f t="shared" si="14"/>
        <v>279.3</v>
      </c>
      <c r="R93" s="7">
        <f t="shared" si="9"/>
        <v>139.65</v>
      </c>
      <c r="S93" s="7">
        <f t="shared" si="10"/>
        <v>55.860000000000014</v>
      </c>
      <c r="T93" s="7">
        <f t="shared" si="11"/>
        <v>83.79000000000002</v>
      </c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73">
        <v>94</v>
      </c>
      <c r="B94" s="124">
        <v>243887</v>
      </c>
      <c r="C94" s="68" t="s">
        <v>100</v>
      </c>
      <c r="D94" s="328" t="s">
        <v>3897</v>
      </c>
      <c r="E94" s="68" t="s">
        <v>3780</v>
      </c>
      <c r="F94" s="86" t="s">
        <v>4016</v>
      </c>
      <c r="G94" s="66" t="s">
        <v>103</v>
      </c>
      <c r="H94" s="83" t="s">
        <v>71</v>
      </c>
      <c r="I94" s="68" t="s">
        <v>4045</v>
      </c>
      <c r="J94" s="356">
        <v>299</v>
      </c>
      <c r="K94" s="356">
        <f t="shared" si="12"/>
        <v>20.930000000000007</v>
      </c>
      <c r="L94" s="356">
        <f t="shared" si="13"/>
        <v>319.93</v>
      </c>
      <c r="M94" s="356">
        <v>319.93</v>
      </c>
      <c r="N94" s="61"/>
      <c r="O94" s="357" t="s">
        <v>2817</v>
      </c>
      <c r="P94" s="4"/>
      <c r="Q94" s="7">
        <f t="shared" si="14"/>
        <v>209.3</v>
      </c>
      <c r="R94" s="7">
        <f t="shared" si="9"/>
        <v>104.65</v>
      </c>
      <c r="S94" s="7">
        <f t="shared" si="10"/>
        <v>41.860000000000014</v>
      </c>
      <c r="T94" s="7">
        <f t="shared" si="11"/>
        <v>62.79000000000002</v>
      </c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73">
        <v>95</v>
      </c>
      <c r="B95" s="124">
        <v>243887</v>
      </c>
      <c r="C95" s="68" t="s">
        <v>100</v>
      </c>
      <c r="D95" s="328" t="s">
        <v>3898</v>
      </c>
      <c r="E95" s="68" t="s">
        <v>3781</v>
      </c>
      <c r="F95" s="86" t="s">
        <v>4017</v>
      </c>
      <c r="G95" s="66" t="s">
        <v>103</v>
      </c>
      <c r="H95" s="83" t="s">
        <v>71</v>
      </c>
      <c r="I95" s="68" t="s">
        <v>4045</v>
      </c>
      <c r="J95" s="356">
        <v>299</v>
      </c>
      <c r="K95" s="356">
        <f t="shared" si="12"/>
        <v>20.930000000000007</v>
      </c>
      <c r="L95" s="356">
        <f t="shared" si="13"/>
        <v>319.93</v>
      </c>
      <c r="M95" s="356">
        <v>319.93</v>
      </c>
      <c r="N95" s="61"/>
      <c r="O95" s="357" t="s">
        <v>91</v>
      </c>
      <c r="P95" s="4"/>
      <c r="Q95" s="7">
        <f t="shared" si="14"/>
        <v>209.3</v>
      </c>
      <c r="R95" s="7">
        <f t="shared" si="9"/>
        <v>104.65</v>
      </c>
      <c r="S95" s="7">
        <f t="shared" si="10"/>
        <v>41.860000000000014</v>
      </c>
      <c r="T95" s="7">
        <f t="shared" si="11"/>
        <v>62.79000000000002</v>
      </c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73">
        <v>96</v>
      </c>
      <c r="B96" s="124">
        <v>243887</v>
      </c>
      <c r="C96" s="68" t="s">
        <v>100</v>
      </c>
      <c r="D96" s="328" t="s">
        <v>3899</v>
      </c>
      <c r="E96" s="68" t="s">
        <v>3782</v>
      </c>
      <c r="F96" s="86" t="s">
        <v>4018</v>
      </c>
      <c r="G96" s="66" t="s">
        <v>103</v>
      </c>
      <c r="H96" s="83" t="s">
        <v>71</v>
      </c>
      <c r="I96" s="68" t="s">
        <v>4044</v>
      </c>
      <c r="J96" s="356">
        <v>399</v>
      </c>
      <c r="K96" s="356">
        <f t="shared" si="12"/>
        <v>27.930000000000007</v>
      </c>
      <c r="L96" s="356">
        <f t="shared" si="13"/>
        <v>426.93</v>
      </c>
      <c r="M96" s="356">
        <v>426.93</v>
      </c>
      <c r="N96" s="61"/>
      <c r="O96" s="357" t="s">
        <v>91</v>
      </c>
      <c r="P96" s="4"/>
      <c r="Q96" s="7">
        <f t="shared" si="14"/>
        <v>279.3</v>
      </c>
      <c r="R96" s="7">
        <f t="shared" si="9"/>
        <v>139.65</v>
      </c>
      <c r="S96" s="7">
        <f t="shared" si="10"/>
        <v>55.860000000000014</v>
      </c>
      <c r="T96" s="7">
        <f t="shared" si="11"/>
        <v>83.79000000000002</v>
      </c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73">
        <v>97</v>
      </c>
      <c r="B97" s="124">
        <v>243888</v>
      </c>
      <c r="C97" s="68" t="s">
        <v>100</v>
      </c>
      <c r="D97" s="328" t="s">
        <v>3900</v>
      </c>
      <c r="E97" s="68" t="s">
        <v>3783</v>
      </c>
      <c r="F97" s="86" t="s">
        <v>4019</v>
      </c>
      <c r="G97" s="66" t="s">
        <v>103</v>
      </c>
      <c r="H97" s="83" t="s">
        <v>71</v>
      </c>
      <c r="I97" s="68" t="s">
        <v>4045</v>
      </c>
      <c r="J97" s="356">
        <v>299</v>
      </c>
      <c r="K97" s="356">
        <f t="shared" si="12"/>
        <v>20.930000000000007</v>
      </c>
      <c r="L97" s="356">
        <f t="shared" si="13"/>
        <v>319.93</v>
      </c>
      <c r="M97" s="356">
        <v>319.93</v>
      </c>
      <c r="N97" s="61"/>
      <c r="O97" s="357" t="s">
        <v>2817</v>
      </c>
      <c r="P97" s="4"/>
      <c r="Q97" s="7">
        <f t="shared" si="14"/>
        <v>209.3</v>
      </c>
      <c r="R97" s="7">
        <f t="shared" si="9"/>
        <v>104.65</v>
      </c>
      <c r="S97" s="7">
        <f t="shared" si="10"/>
        <v>41.860000000000014</v>
      </c>
      <c r="T97" s="7">
        <f t="shared" si="11"/>
        <v>62.79000000000002</v>
      </c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73">
        <v>98</v>
      </c>
      <c r="B98" s="124">
        <v>243888</v>
      </c>
      <c r="C98" s="68" t="s">
        <v>265</v>
      </c>
      <c r="D98" s="328" t="s">
        <v>3901</v>
      </c>
      <c r="E98" s="68" t="s">
        <v>3784</v>
      </c>
      <c r="F98" s="86" t="s">
        <v>4020</v>
      </c>
      <c r="G98" s="66" t="s">
        <v>1185</v>
      </c>
      <c r="H98" s="83" t="s">
        <v>71</v>
      </c>
      <c r="I98" s="68" t="s">
        <v>4045</v>
      </c>
      <c r="J98" s="356">
        <v>299</v>
      </c>
      <c r="K98" s="356">
        <f t="shared" si="12"/>
        <v>20.930000000000007</v>
      </c>
      <c r="L98" s="356">
        <f t="shared" si="13"/>
        <v>319.93</v>
      </c>
      <c r="M98" s="356">
        <v>320</v>
      </c>
      <c r="N98" s="61"/>
      <c r="O98" s="357" t="s">
        <v>2817</v>
      </c>
      <c r="P98" s="4"/>
      <c r="Q98" s="7">
        <f t="shared" si="14"/>
        <v>209.3</v>
      </c>
      <c r="R98" s="7">
        <f t="shared" si="9"/>
        <v>104.65</v>
      </c>
      <c r="S98" s="7">
        <f t="shared" si="10"/>
        <v>41.860000000000014</v>
      </c>
      <c r="T98" s="7">
        <f t="shared" si="11"/>
        <v>62.79000000000002</v>
      </c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73">
        <v>99</v>
      </c>
      <c r="B99" s="124">
        <v>243888</v>
      </c>
      <c r="C99" s="68" t="s">
        <v>265</v>
      </c>
      <c r="D99" s="328" t="s">
        <v>3902</v>
      </c>
      <c r="E99" s="68" t="s">
        <v>3785</v>
      </c>
      <c r="F99" s="86" t="s">
        <v>4021</v>
      </c>
      <c r="G99" s="66" t="s">
        <v>506</v>
      </c>
      <c r="H99" s="83" t="s">
        <v>71</v>
      </c>
      <c r="I99" s="68" t="s">
        <v>4045</v>
      </c>
      <c r="J99" s="356">
        <v>299</v>
      </c>
      <c r="K99" s="356">
        <f t="shared" si="12"/>
        <v>20.930000000000007</v>
      </c>
      <c r="L99" s="356">
        <f t="shared" si="13"/>
        <v>319.93</v>
      </c>
      <c r="M99" s="356">
        <v>319.93</v>
      </c>
      <c r="N99" s="61"/>
      <c r="O99" s="357" t="s">
        <v>2817</v>
      </c>
      <c r="P99" s="4"/>
      <c r="Q99" s="7">
        <f t="shared" si="14"/>
        <v>209.3</v>
      </c>
      <c r="R99" s="7">
        <f t="shared" si="9"/>
        <v>104.65</v>
      </c>
      <c r="S99" s="7">
        <f t="shared" si="10"/>
        <v>41.860000000000014</v>
      </c>
      <c r="T99" s="7">
        <f t="shared" si="11"/>
        <v>62.79000000000002</v>
      </c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73">
        <v>100</v>
      </c>
      <c r="B100" s="124">
        <v>243888</v>
      </c>
      <c r="C100" s="68" t="s">
        <v>100</v>
      </c>
      <c r="D100" s="328" t="s">
        <v>3903</v>
      </c>
      <c r="E100" s="68" t="s">
        <v>3786</v>
      </c>
      <c r="F100" s="86" t="s">
        <v>4022</v>
      </c>
      <c r="G100" s="66" t="s">
        <v>103</v>
      </c>
      <c r="H100" s="83" t="s">
        <v>71</v>
      </c>
      <c r="I100" s="68" t="s">
        <v>4044</v>
      </c>
      <c r="J100" s="356">
        <v>399</v>
      </c>
      <c r="K100" s="356">
        <f t="shared" si="12"/>
        <v>27.930000000000007</v>
      </c>
      <c r="L100" s="356">
        <f t="shared" si="13"/>
        <v>426.93</v>
      </c>
      <c r="M100" s="356">
        <v>426.93</v>
      </c>
      <c r="N100" s="61"/>
      <c r="O100" s="357" t="s">
        <v>23</v>
      </c>
      <c r="P100" s="4"/>
      <c r="Q100" s="7">
        <f t="shared" si="14"/>
        <v>279.3</v>
      </c>
      <c r="R100" s="7">
        <f t="shared" si="9"/>
        <v>139.65</v>
      </c>
      <c r="S100" s="7">
        <f t="shared" si="10"/>
        <v>55.860000000000014</v>
      </c>
      <c r="T100" s="7">
        <f t="shared" si="11"/>
        <v>83.79000000000002</v>
      </c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73">
        <v>101</v>
      </c>
      <c r="B101" s="124">
        <v>243888</v>
      </c>
      <c r="C101" s="68" t="s">
        <v>100</v>
      </c>
      <c r="D101" s="328" t="s">
        <v>3904</v>
      </c>
      <c r="E101" s="68" t="s">
        <v>3787</v>
      </c>
      <c r="F101" s="86" t="s">
        <v>4023</v>
      </c>
      <c r="G101" s="66" t="s">
        <v>103</v>
      </c>
      <c r="H101" s="83" t="s">
        <v>71</v>
      </c>
      <c r="I101" s="68" t="s">
        <v>4050</v>
      </c>
      <c r="J101" s="356">
        <v>599</v>
      </c>
      <c r="K101" s="356">
        <f t="shared" si="12"/>
        <v>41.930000000000064</v>
      </c>
      <c r="L101" s="356">
        <f t="shared" si="13"/>
        <v>640.93000000000006</v>
      </c>
      <c r="M101" s="356">
        <v>641</v>
      </c>
      <c r="N101" s="61"/>
      <c r="O101" s="357" t="s">
        <v>2817</v>
      </c>
      <c r="P101" s="4"/>
      <c r="Q101" s="7">
        <f t="shared" ref="Q101:Q120" si="15">J101*70/100</f>
        <v>419.3</v>
      </c>
      <c r="R101" s="7">
        <f t="shared" si="9"/>
        <v>209.65</v>
      </c>
      <c r="S101" s="7">
        <f t="shared" si="10"/>
        <v>83.860000000000014</v>
      </c>
      <c r="T101" s="7">
        <f t="shared" si="11"/>
        <v>125.79000000000002</v>
      </c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73">
        <v>102</v>
      </c>
      <c r="B102" s="124">
        <v>243888</v>
      </c>
      <c r="C102" s="68" t="s">
        <v>100</v>
      </c>
      <c r="D102" s="328" t="s">
        <v>3905</v>
      </c>
      <c r="E102" s="68" t="s">
        <v>3788</v>
      </c>
      <c r="F102" s="86" t="s">
        <v>4024</v>
      </c>
      <c r="G102" s="66" t="s">
        <v>103</v>
      </c>
      <c r="H102" s="83" t="s">
        <v>71</v>
      </c>
      <c r="I102" s="68" t="s">
        <v>4045</v>
      </c>
      <c r="J102" s="356">
        <v>299</v>
      </c>
      <c r="K102" s="356">
        <f t="shared" si="12"/>
        <v>20.930000000000007</v>
      </c>
      <c r="L102" s="356">
        <f t="shared" si="13"/>
        <v>319.93</v>
      </c>
      <c r="M102" s="356">
        <v>319.93</v>
      </c>
      <c r="N102" s="61"/>
      <c r="O102" s="357" t="s">
        <v>2817</v>
      </c>
      <c r="P102" s="4"/>
      <c r="Q102" s="7">
        <f t="shared" si="15"/>
        <v>209.3</v>
      </c>
      <c r="R102" s="7">
        <f t="shared" si="9"/>
        <v>104.65</v>
      </c>
      <c r="S102" s="7">
        <f t="shared" si="10"/>
        <v>41.860000000000014</v>
      </c>
      <c r="T102" s="7">
        <f t="shared" si="11"/>
        <v>62.79000000000002</v>
      </c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73">
        <v>103</v>
      </c>
      <c r="B103" s="124">
        <v>243889</v>
      </c>
      <c r="C103" s="68" t="s">
        <v>100</v>
      </c>
      <c r="D103" s="328" t="s">
        <v>3906</v>
      </c>
      <c r="E103" s="68" t="s">
        <v>3789</v>
      </c>
      <c r="F103" s="86" t="s">
        <v>4025</v>
      </c>
      <c r="G103" s="66" t="s">
        <v>103</v>
      </c>
      <c r="H103" s="83" t="s">
        <v>71</v>
      </c>
      <c r="I103" s="68" t="s">
        <v>4045</v>
      </c>
      <c r="J103" s="356">
        <v>299</v>
      </c>
      <c r="K103" s="356">
        <f t="shared" si="12"/>
        <v>20.930000000000007</v>
      </c>
      <c r="L103" s="356">
        <f t="shared" si="13"/>
        <v>319.93</v>
      </c>
      <c r="M103" s="356">
        <v>319.93</v>
      </c>
      <c r="N103" s="61"/>
      <c r="O103" s="357" t="s">
        <v>91</v>
      </c>
      <c r="P103" s="4"/>
      <c r="Q103" s="7">
        <f t="shared" si="15"/>
        <v>209.3</v>
      </c>
      <c r="R103" s="7">
        <f t="shared" si="9"/>
        <v>104.65</v>
      </c>
      <c r="S103" s="7">
        <f t="shared" si="10"/>
        <v>41.860000000000014</v>
      </c>
      <c r="T103" s="7">
        <f t="shared" si="11"/>
        <v>62.79000000000002</v>
      </c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73">
        <v>104</v>
      </c>
      <c r="B104" s="124">
        <v>243889</v>
      </c>
      <c r="C104" s="68" t="s">
        <v>82</v>
      </c>
      <c r="D104" s="328" t="s">
        <v>3907</v>
      </c>
      <c r="E104" s="68" t="s">
        <v>3790</v>
      </c>
      <c r="F104" s="86" t="s">
        <v>4026</v>
      </c>
      <c r="G104" s="66" t="s">
        <v>4064</v>
      </c>
      <c r="H104" s="83" t="s">
        <v>86</v>
      </c>
      <c r="I104" s="68" t="s">
        <v>4051</v>
      </c>
      <c r="J104" s="356">
        <v>599</v>
      </c>
      <c r="K104" s="356">
        <f t="shared" si="12"/>
        <v>41.930000000000064</v>
      </c>
      <c r="L104" s="356">
        <f t="shared" si="13"/>
        <v>640.93000000000006</v>
      </c>
      <c r="M104" s="356">
        <v>641</v>
      </c>
      <c r="N104" s="61"/>
      <c r="O104" s="357" t="s">
        <v>91</v>
      </c>
      <c r="P104" s="4"/>
      <c r="Q104" s="7">
        <f t="shared" si="15"/>
        <v>419.3</v>
      </c>
      <c r="R104" s="7">
        <f t="shared" si="9"/>
        <v>209.65</v>
      </c>
      <c r="S104" s="7">
        <f t="shared" si="10"/>
        <v>83.860000000000014</v>
      </c>
      <c r="T104" s="7">
        <f t="shared" si="11"/>
        <v>125.79000000000002</v>
      </c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73">
        <v>105</v>
      </c>
      <c r="B105" s="124">
        <v>243889</v>
      </c>
      <c r="C105" s="68" t="s">
        <v>82</v>
      </c>
      <c r="D105" s="328" t="s">
        <v>3908</v>
      </c>
      <c r="E105" s="68" t="s">
        <v>3791</v>
      </c>
      <c r="F105" s="86" t="s">
        <v>4027</v>
      </c>
      <c r="G105" s="66" t="s">
        <v>4064</v>
      </c>
      <c r="H105" s="83" t="s">
        <v>86</v>
      </c>
      <c r="I105" s="68" t="s">
        <v>3560</v>
      </c>
      <c r="J105" s="356">
        <v>399</v>
      </c>
      <c r="K105" s="356">
        <f t="shared" si="12"/>
        <v>27.930000000000007</v>
      </c>
      <c r="L105" s="356">
        <f t="shared" si="13"/>
        <v>426.93</v>
      </c>
      <c r="M105" s="356">
        <v>427</v>
      </c>
      <c r="N105" s="61"/>
      <c r="O105" s="357" t="s">
        <v>91</v>
      </c>
      <c r="P105" s="4"/>
      <c r="Q105" s="7">
        <f t="shared" si="15"/>
        <v>279.3</v>
      </c>
      <c r="R105" s="7">
        <f t="shared" ref="R105:R120" si="16">Q105-(Q105*50/100)</f>
        <v>139.65</v>
      </c>
      <c r="S105" s="7">
        <f t="shared" ref="S105:S120" si="17">Q105-(Q105*80/100)</f>
        <v>55.860000000000014</v>
      </c>
      <c r="T105" s="7">
        <f t="shared" ref="T105:T120" si="18">Q105-(Q105*70/100)</f>
        <v>83.79000000000002</v>
      </c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73">
        <v>106</v>
      </c>
      <c r="B106" s="124">
        <v>243889</v>
      </c>
      <c r="C106" s="68" t="s">
        <v>82</v>
      </c>
      <c r="D106" s="328" t="s">
        <v>3909</v>
      </c>
      <c r="E106" s="68" t="s">
        <v>3792</v>
      </c>
      <c r="F106" s="86" t="s">
        <v>4028</v>
      </c>
      <c r="G106" s="66" t="s">
        <v>4065</v>
      </c>
      <c r="H106" s="83" t="s">
        <v>71</v>
      </c>
      <c r="I106" s="68" t="s">
        <v>4045</v>
      </c>
      <c r="J106" s="356">
        <v>399</v>
      </c>
      <c r="K106" s="356">
        <f t="shared" si="12"/>
        <v>27.930000000000007</v>
      </c>
      <c r="L106" s="356">
        <f t="shared" si="13"/>
        <v>426.93</v>
      </c>
      <c r="M106" s="356">
        <v>427</v>
      </c>
      <c r="N106" s="61"/>
      <c r="O106" s="357" t="s">
        <v>23</v>
      </c>
      <c r="P106" s="4"/>
      <c r="Q106" s="7">
        <f t="shared" si="15"/>
        <v>279.3</v>
      </c>
      <c r="R106" s="7">
        <f t="shared" si="16"/>
        <v>139.65</v>
      </c>
      <c r="S106" s="7">
        <f t="shared" si="17"/>
        <v>55.860000000000014</v>
      </c>
      <c r="T106" s="7">
        <f t="shared" si="18"/>
        <v>83.79000000000002</v>
      </c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73">
        <v>107</v>
      </c>
      <c r="B107" s="124">
        <v>243889</v>
      </c>
      <c r="C107" s="68" t="s">
        <v>100</v>
      </c>
      <c r="D107" s="328" t="s">
        <v>3910</v>
      </c>
      <c r="E107" s="68" t="s">
        <v>3793</v>
      </c>
      <c r="F107" s="86" t="s">
        <v>4029</v>
      </c>
      <c r="G107" s="66" t="s">
        <v>103</v>
      </c>
      <c r="H107" s="83" t="s">
        <v>71</v>
      </c>
      <c r="I107" s="68" t="s">
        <v>4044</v>
      </c>
      <c r="J107" s="356">
        <v>399</v>
      </c>
      <c r="K107" s="356">
        <f t="shared" si="12"/>
        <v>27.930000000000007</v>
      </c>
      <c r="L107" s="356">
        <f t="shared" si="13"/>
        <v>426.93</v>
      </c>
      <c r="M107" s="356">
        <v>426.93</v>
      </c>
      <c r="N107" s="61"/>
      <c r="O107" s="357" t="s">
        <v>2817</v>
      </c>
      <c r="P107" s="4"/>
      <c r="Q107" s="7">
        <f t="shared" si="15"/>
        <v>279.3</v>
      </c>
      <c r="R107" s="7">
        <f t="shared" si="16"/>
        <v>139.65</v>
      </c>
      <c r="S107" s="7">
        <f t="shared" si="17"/>
        <v>55.860000000000014</v>
      </c>
      <c r="T107" s="7">
        <f t="shared" si="18"/>
        <v>83.79000000000002</v>
      </c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73">
        <v>108</v>
      </c>
      <c r="B108" s="124">
        <v>243889</v>
      </c>
      <c r="C108" s="68" t="s">
        <v>100</v>
      </c>
      <c r="D108" s="328" t="s">
        <v>3911</v>
      </c>
      <c r="E108" s="68" t="s">
        <v>3794</v>
      </c>
      <c r="F108" s="86" t="s">
        <v>4030</v>
      </c>
      <c r="G108" s="66" t="s">
        <v>103</v>
      </c>
      <c r="H108" s="83" t="s">
        <v>71</v>
      </c>
      <c r="I108" s="68" t="s">
        <v>4044</v>
      </c>
      <c r="J108" s="356">
        <v>399</v>
      </c>
      <c r="K108" s="356">
        <f t="shared" si="12"/>
        <v>27.930000000000007</v>
      </c>
      <c r="L108" s="356">
        <f t="shared" si="13"/>
        <v>426.93</v>
      </c>
      <c r="M108" s="356">
        <v>426.93</v>
      </c>
      <c r="N108" s="61"/>
      <c r="O108" s="357" t="s">
        <v>2817</v>
      </c>
      <c r="P108" s="4"/>
      <c r="Q108" s="7">
        <f t="shared" si="15"/>
        <v>279.3</v>
      </c>
      <c r="R108" s="7">
        <f t="shared" si="16"/>
        <v>139.65</v>
      </c>
      <c r="S108" s="7">
        <f t="shared" si="17"/>
        <v>55.860000000000014</v>
      </c>
      <c r="T108" s="7">
        <f t="shared" si="18"/>
        <v>83.79000000000002</v>
      </c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73">
        <v>109</v>
      </c>
      <c r="B109" s="124">
        <v>243889</v>
      </c>
      <c r="C109" s="68" t="s">
        <v>100</v>
      </c>
      <c r="D109" s="328" t="s">
        <v>3912</v>
      </c>
      <c r="E109" s="68" t="s">
        <v>3795</v>
      </c>
      <c r="F109" s="86" t="s">
        <v>4031</v>
      </c>
      <c r="G109" s="66" t="s">
        <v>103</v>
      </c>
      <c r="H109" s="83" t="s">
        <v>71</v>
      </c>
      <c r="I109" s="68" t="s">
        <v>4052</v>
      </c>
      <c r="J109" s="356">
        <v>599</v>
      </c>
      <c r="K109" s="356">
        <f t="shared" si="12"/>
        <v>41.930000000000064</v>
      </c>
      <c r="L109" s="356">
        <f t="shared" si="13"/>
        <v>640.93000000000006</v>
      </c>
      <c r="M109" s="356">
        <v>640.92999999999995</v>
      </c>
      <c r="N109" s="61"/>
      <c r="O109" s="357" t="s">
        <v>91</v>
      </c>
      <c r="P109" s="4"/>
      <c r="Q109" s="7">
        <f t="shared" si="15"/>
        <v>419.3</v>
      </c>
      <c r="R109" s="7">
        <f t="shared" si="16"/>
        <v>209.65</v>
      </c>
      <c r="S109" s="7">
        <f t="shared" si="17"/>
        <v>83.860000000000014</v>
      </c>
      <c r="T109" s="7">
        <f t="shared" si="18"/>
        <v>125.79000000000002</v>
      </c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73">
        <v>110</v>
      </c>
      <c r="B110" s="124">
        <v>243889</v>
      </c>
      <c r="C110" s="68" t="s">
        <v>100</v>
      </c>
      <c r="D110" s="328" t="s">
        <v>3913</v>
      </c>
      <c r="E110" s="68" t="s">
        <v>3796</v>
      </c>
      <c r="F110" s="86" t="s">
        <v>4032</v>
      </c>
      <c r="G110" s="66" t="s">
        <v>103</v>
      </c>
      <c r="H110" s="83" t="s">
        <v>71</v>
      </c>
      <c r="I110" s="68" t="s">
        <v>3630</v>
      </c>
      <c r="J110" s="356">
        <v>299</v>
      </c>
      <c r="K110" s="356">
        <f t="shared" si="12"/>
        <v>20.930000000000007</v>
      </c>
      <c r="L110" s="356">
        <f t="shared" si="13"/>
        <v>319.93</v>
      </c>
      <c r="M110" s="356">
        <v>319.93</v>
      </c>
      <c r="N110" s="61"/>
      <c r="O110" s="357" t="s">
        <v>91</v>
      </c>
      <c r="P110" s="4"/>
      <c r="Q110" s="7">
        <f t="shared" si="15"/>
        <v>209.3</v>
      </c>
      <c r="R110" s="7">
        <f t="shared" si="16"/>
        <v>104.65</v>
      </c>
      <c r="S110" s="7">
        <f t="shared" si="17"/>
        <v>41.860000000000014</v>
      </c>
      <c r="T110" s="7">
        <f t="shared" si="18"/>
        <v>62.79000000000002</v>
      </c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73">
        <v>111</v>
      </c>
      <c r="B111" s="124">
        <v>243889</v>
      </c>
      <c r="C111" s="68" t="s">
        <v>100</v>
      </c>
      <c r="D111" s="328" t="s">
        <v>3914</v>
      </c>
      <c r="E111" s="68" t="s">
        <v>3797</v>
      </c>
      <c r="F111" s="86" t="s">
        <v>4033</v>
      </c>
      <c r="G111" s="66" t="s">
        <v>103</v>
      </c>
      <c r="H111" s="83" t="s">
        <v>71</v>
      </c>
      <c r="I111" s="68" t="s">
        <v>4045</v>
      </c>
      <c r="J111" s="356">
        <v>299</v>
      </c>
      <c r="K111" s="356">
        <f t="shared" si="12"/>
        <v>20.930000000000007</v>
      </c>
      <c r="L111" s="356">
        <f t="shared" si="13"/>
        <v>319.93</v>
      </c>
      <c r="M111" s="356">
        <v>319.93</v>
      </c>
      <c r="N111" s="61"/>
      <c r="O111" s="357" t="s">
        <v>2817</v>
      </c>
      <c r="P111" s="4"/>
      <c r="Q111" s="7">
        <f t="shared" si="15"/>
        <v>209.3</v>
      </c>
      <c r="R111" s="7">
        <f t="shared" si="16"/>
        <v>104.65</v>
      </c>
      <c r="S111" s="7">
        <f t="shared" si="17"/>
        <v>41.860000000000014</v>
      </c>
      <c r="T111" s="7">
        <f t="shared" si="18"/>
        <v>62.79000000000002</v>
      </c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73">
        <v>112</v>
      </c>
      <c r="B112" s="124">
        <v>243889</v>
      </c>
      <c r="C112" s="68" t="s">
        <v>100</v>
      </c>
      <c r="D112" s="328" t="s">
        <v>3915</v>
      </c>
      <c r="E112" s="68" t="s">
        <v>3798</v>
      </c>
      <c r="F112" s="86" t="s">
        <v>4034</v>
      </c>
      <c r="G112" s="66" t="s">
        <v>103</v>
      </c>
      <c r="H112" s="83" t="s">
        <v>71</v>
      </c>
      <c r="I112" s="68" t="s">
        <v>4045</v>
      </c>
      <c r="J112" s="356">
        <v>299</v>
      </c>
      <c r="K112" s="356">
        <f t="shared" si="12"/>
        <v>20.930000000000007</v>
      </c>
      <c r="L112" s="356">
        <f t="shared" si="13"/>
        <v>319.93</v>
      </c>
      <c r="M112" s="356">
        <v>320</v>
      </c>
      <c r="N112" s="61"/>
      <c r="O112" s="357" t="s">
        <v>91</v>
      </c>
      <c r="P112" s="4"/>
      <c r="Q112" s="7">
        <f t="shared" si="15"/>
        <v>209.3</v>
      </c>
      <c r="R112" s="7">
        <f t="shared" si="16"/>
        <v>104.65</v>
      </c>
      <c r="S112" s="7">
        <f t="shared" si="17"/>
        <v>41.860000000000014</v>
      </c>
      <c r="T112" s="7">
        <f t="shared" si="18"/>
        <v>62.79000000000002</v>
      </c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73">
        <v>113</v>
      </c>
      <c r="B113" s="124">
        <v>243891</v>
      </c>
      <c r="C113" s="68" t="s">
        <v>100</v>
      </c>
      <c r="D113" s="328" t="s">
        <v>3916</v>
      </c>
      <c r="E113" s="68" t="s">
        <v>3799</v>
      </c>
      <c r="F113" s="83" t="s">
        <v>4035</v>
      </c>
      <c r="G113" s="66" t="s">
        <v>103</v>
      </c>
      <c r="H113" s="83" t="s">
        <v>71</v>
      </c>
      <c r="I113" s="68" t="s">
        <v>4044</v>
      </c>
      <c r="J113" s="356">
        <v>399</v>
      </c>
      <c r="K113" s="356">
        <f t="shared" si="12"/>
        <v>27.930000000000007</v>
      </c>
      <c r="L113" s="356">
        <f t="shared" si="13"/>
        <v>426.93</v>
      </c>
      <c r="M113" s="356">
        <v>426.93</v>
      </c>
      <c r="N113" s="61"/>
      <c r="O113" s="357" t="s">
        <v>91</v>
      </c>
      <c r="P113" s="4"/>
      <c r="Q113" s="7">
        <f t="shared" si="15"/>
        <v>279.3</v>
      </c>
      <c r="R113" s="7">
        <f t="shared" si="16"/>
        <v>139.65</v>
      </c>
      <c r="S113" s="7">
        <f t="shared" si="17"/>
        <v>55.860000000000014</v>
      </c>
      <c r="T113" s="7">
        <f t="shared" si="18"/>
        <v>83.79000000000002</v>
      </c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73">
        <v>114</v>
      </c>
      <c r="B114" s="124">
        <v>243891</v>
      </c>
      <c r="C114" s="68" t="s">
        <v>100</v>
      </c>
      <c r="D114" s="328" t="s">
        <v>3917</v>
      </c>
      <c r="E114" s="68" t="s">
        <v>3800</v>
      </c>
      <c r="F114" s="83" t="s">
        <v>4036</v>
      </c>
      <c r="G114" s="66" t="s">
        <v>103</v>
      </c>
      <c r="H114" s="83" t="s">
        <v>71</v>
      </c>
      <c r="I114" s="68" t="s">
        <v>4045</v>
      </c>
      <c r="J114" s="356">
        <v>299</v>
      </c>
      <c r="K114" s="356">
        <f t="shared" si="12"/>
        <v>20.930000000000007</v>
      </c>
      <c r="L114" s="356">
        <f t="shared" si="13"/>
        <v>319.93</v>
      </c>
      <c r="M114" s="356">
        <v>320</v>
      </c>
      <c r="N114" s="61"/>
      <c r="O114" s="357" t="s">
        <v>91</v>
      </c>
      <c r="P114" s="4"/>
      <c r="Q114" s="7">
        <f t="shared" si="15"/>
        <v>209.3</v>
      </c>
      <c r="R114" s="7">
        <f t="shared" si="16"/>
        <v>104.65</v>
      </c>
      <c r="S114" s="7">
        <f t="shared" si="17"/>
        <v>41.860000000000014</v>
      </c>
      <c r="T114" s="7">
        <f t="shared" si="18"/>
        <v>62.79000000000002</v>
      </c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73">
        <v>115</v>
      </c>
      <c r="B115" s="124">
        <v>243891</v>
      </c>
      <c r="C115" s="68" t="s">
        <v>100</v>
      </c>
      <c r="D115" s="328" t="s">
        <v>3918</v>
      </c>
      <c r="E115" s="68" t="s">
        <v>3801</v>
      </c>
      <c r="F115" s="83" t="s">
        <v>4037</v>
      </c>
      <c r="G115" s="66" t="s">
        <v>103</v>
      </c>
      <c r="H115" s="83" t="s">
        <v>71</v>
      </c>
      <c r="I115" s="68" t="s">
        <v>4044</v>
      </c>
      <c r="J115" s="356">
        <v>399</v>
      </c>
      <c r="K115" s="356">
        <f t="shared" si="12"/>
        <v>27.930000000000007</v>
      </c>
      <c r="L115" s="356">
        <f t="shared" si="13"/>
        <v>426.93</v>
      </c>
      <c r="M115" s="356">
        <v>427</v>
      </c>
      <c r="N115" s="61"/>
      <c r="O115" s="357" t="s">
        <v>23</v>
      </c>
      <c r="P115" s="4"/>
      <c r="Q115" s="7">
        <f t="shared" si="15"/>
        <v>279.3</v>
      </c>
      <c r="R115" s="7">
        <f t="shared" si="16"/>
        <v>139.65</v>
      </c>
      <c r="S115" s="7">
        <f t="shared" si="17"/>
        <v>55.860000000000014</v>
      </c>
      <c r="T115" s="7">
        <f t="shared" si="18"/>
        <v>83.79000000000002</v>
      </c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73">
        <v>116</v>
      </c>
      <c r="B116" s="124">
        <v>243891</v>
      </c>
      <c r="C116" s="68" t="s">
        <v>100</v>
      </c>
      <c r="D116" s="328" t="s">
        <v>3919</v>
      </c>
      <c r="E116" s="68" t="s">
        <v>3802</v>
      </c>
      <c r="F116" s="83" t="s">
        <v>4038</v>
      </c>
      <c r="G116" s="66" t="s">
        <v>103</v>
      </c>
      <c r="H116" s="83" t="s">
        <v>71</v>
      </c>
      <c r="I116" s="68" t="s">
        <v>4045</v>
      </c>
      <c r="J116" s="356">
        <v>299</v>
      </c>
      <c r="K116" s="356">
        <f t="shared" si="12"/>
        <v>20.930000000000007</v>
      </c>
      <c r="L116" s="356">
        <f t="shared" si="13"/>
        <v>319.93</v>
      </c>
      <c r="M116" s="356">
        <v>319.93</v>
      </c>
      <c r="N116" s="61"/>
      <c r="O116" s="357" t="s">
        <v>91</v>
      </c>
      <c r="P116" s="4"/>
      <c r="Q116" s="7">
        <f t="shared" si="15"/>
        <v>209.3</v>
      </c>
      <c r="R116" s="7">
        <f t="shared" si="16"/>
        <v>104.65</v>
      </c>
      <c r="S116" s="7">
        <f t="shared" si="17"/>
        <v>41.860000000000014</v>
      </c>
      <c r="T116" s="7">
        <f t="shared" si="18"/>
        <v>62.79000000000002</v>
      </c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73">
        <v>117</v>
      </c>
      <c r="B117" s="124">
        <v>243891</v>
      </c>
      <c r="C117" s="68" t="s">
        <v>100</v>
      </c>
      <c r="D117" s="328" t="s">
        <v>3920</v>
      </c>
      <c r="E117" s="68" t="s">
        <v>3803</v>
      </c>
      <c r="F117" s="83" t="s">
        <v>4039</v>
      </c>
      <c r="G117" s="66" t="s">
        <v>103</v>
      </c>
      <c r="H117" s="83" t="s">
        <v>71</v>
      </c>
      <c r="I117" s="68" t="s">
        <v>4053</v>
      </c>
      <c r="J117" s="356">
        <v>599</v>
      </c>
      <c r="K117" s="356">
        <f t="shared" si="12"/>
        <v>41.930000000000064</v>
      </c>
      <c r="L117" s="356">
        <f t="shared" si="13"/>
        <v>640.93000000000006</v>
      </c>
      <c r="M117" s="356">
        <v>640.92999999999995</v>
      </c>
      <c r="N117" s="61"/>
      <c r="O117" s="357" t="s">
        <v>23</v>
      </c>
      <c r="P117" s="4"/>
      <c r="Q117" s="7">
        <f t="shared" si="15"/>
        <v>419.3</v>
      </c>
      <c r="R117" s="7">
        <f t="shared" si="16"/>
        <v>209.65</v>
      </c>
      <c r="S117" s="7">
        <f t="shared" si="17"/>
        <v>83.860000000000014</v>
      </c>
      <c r="T117" s="7">
        <f t="shared" si="18"/>
        <v>125.79000000000002</v>
      </c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73">
        <v>118</v>
      </c>
      <c r="B118" s="124">
        <v>243891</v>
      </c>
      <c r="C118" s="68" t="s">
        <v>100</v>
      </c>
      <c r="D118" s="328" t="s">
        <v>3921</v>
      </c>
      <c r="E118" s="68" t="s">
        <v>3804</v>
      </c>
      <c r="F118" s="83" t="s">
        <v>4040</v>
      </c>
      <c r="G118" s="66" t="s">
        <v>103</v>
      </c>
      <c r="H118" s="83" t="s">
        <v>71</v>
      </c>
      <c r="I118" s="68" t="s">
        <v>4045</v>
      </c>
      <c r="J118" s="356">
        <v>299</v>
      </c>
      <c r="K118" s="356">
        <f t="shared" si="12"/>
        <v>20.930000000000007</v>
      </c>
      <c r="L118" s="356">
        <f t="shared" si="13"/>
        <v>319.93</v>
      </c>
      <c r="M118" s="356">
        <v>320</v>
      </c>
      <c r="N118" s="61"/>
      <c r="O118" s="357" t="s">
        <v>23</v>
      </c>
      <c r="P118" s="4"/>
      <c r="Q118" s="7">
        <f t="shared" si="15"/>
        <v>209.3</v>
      </c>
      <c r="R118" s="7">
        <f t="shared" si="16"/>
        <v>104.65</v>
      </c>
      <c r="S118" s="7">
        <f t="shared" si="17"/>
        <v>41.860000000000014</v>
      </c>
      <c r="T118" s="7">
        <f t="shared" si="18"/>
        <v>62.79000000000002</v>
      </c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73">
        <v>119</v>
      </c>
      <c r="B119" s="124">
        <v>243891</v>
      </c>
      <c r="C119" s="68" t="s">
        <v>100</v>
      </c>
      <c r="D119" s="328" t="s">
        <v>3922</v>
      </c>
      <c r="E119" s="68" t="s">
        <v>3805</v>
      </c>
      <c r="F119" s="83" t="s">
        <v>4041</v>
      </c>
      <c r="G119" s="66" t="s">
        <v>103</v>
      </c>
      <c r="H119" s="83" t="s">
        <v>71</v>
      </c>
      <c r="I119" s="68" t="s">
        <v>4045</v>
      </c>
      <c r="J119" s="356">
        <v>299</v>
      </c>
      <c r="K119" s="356">
        <f t="shared" si="12"/>
        <v>20.930000000000007</v>
      </c>
      <c r="L119" s="356">
        <f t="shared" si="13"/>
        <v>319.93</v>
      </c>
      <c r="M119" s="356">
        <v>319.93</v>
      </c>
      <c r="N119" s="61"/>
      <c r="O119" s="357" t="s">
        <v>23</v>
      </c>
      <c r="P119" s="4"/>
      <c r="Q119" s="7">
        <f t="shared" si="15"/>
        <v>209.3</v>
      </c>
      <c r="R119" s="7">
        <f t="shared" si="16"/>
        <v>104.65</v>
      </c>
      <c r="S119" s="7">
        <f t="shared" si="17"/>
        <v>41.860000000000014</v>
      </c>
      <c r="T119" s="7">
        <f t="shared" si="18"/>
        <v>62.79000000000002</v>
      </c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73">
        <v>120</v>
      </c>
      <c r="B120" s="124">
        <v>243891</v>
      </c>
      <c r="C120" s="68" t="s">
        <v>100</v>
      </c>
      <c r="D120" s="328" t="s">
        <v>3923</v>
      </c>
      <c r="E120" s="68" t="s">
        <v>3806</v>
      </c>
      <c r="F120" s="83" t="s">
        <v>4042</v>
      </c>
      <c r="G120" s="66" t="s">
        <v>103</v>
      </c>
      <c r="H120" s="83" t="s">
        <v>71</v>
      </c>
      <c r="I120" s="68" t="s">
        <v>4045</v>
      </c>
      <c r="J120" s="356">
        <v>299</v>
      </c>
      <c r="K120" s="356">
        <f t="shared" si="12"/>
        <v>20.930000000000007</v>
      </c>
      <c r="L120" s="356">
        <f t="shared" si="13"/>
        <v>319.93</v>
      </c>
      <c r="M120" s="356">
        <v>319.93</v>
      </c>
      <c r="N120" s="61"/>
      <c r="O120" s="357" t="s">
        <v>91</v>
      </c>
      <c r="P120" s="4"/>
      <c r="Q120" s="7">
        <f t="shared" si="15"/>
        <v>209.3</v>
      </c>
      <c r="R120" s="7">
        <f t="shared" si="16"/>
        <v>104.65</v>
      </c>
      <c r="S120" s="7">
        <f t="shared" si="17"/>
        <v>41.860000000000014</v>
      </c>
      <c r="T120" s="7">
        <f t="shared" si="18"/>
        <v>62.79000000000002</v>
      </c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"/>
      <c r="B121" s="3"/>
      <c r="C121" s="3"/>
      <c r="F121" s="39"/>
      <c r="H121" s="3"/>
      <c r="I121" s="3"/>
      <c r="J121" s="6"/>
      <c r="K121" s="6"/>
      <c r="L121" s="6"/>
      <c r="M121" s="6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"/>
      <c r="B122" s="3"/>
      <c r="C122" s="3"/>
      <c r="F122" s="39"/>
      <c r="H122" s="3"/>
      <c r="I122" s="3"/>
      <c r="J122" s="6">
        <f>SUM(J3:J121)</f>
        <v>42582</v>
      </c>
      <c r="K122" s="6">
        <f>SUM(K3:K121)</f>
        <v>2980.7399999999993</v>
      </c>
      <c r="L122" s="6">
        <f>SUM(L3:L121)</f>
        <v>45562.740000000027</v>
      </c>
      <c r="M122" s="6">
        <f>SUM(M3:M121)</f>
        <v>47792.940000000017</v>
      </c>
      <c r="Q122" s="81">
        <f>SUM(Q3:Q121)</f>
        <v>29807.399999999943</v>
      </c>
      <c r="R122" s="81">
        <f>SUM(R3:R121)</f>
        <v>14903.699999999972</v>
      </c>
      <c r="S122" s="81">
        <f>SUM(S3:S121)</f>
        <v>5961.4799999999959</v>
      </c>
      <c r="T122" s="81">
        <f>SUM(T3:T121)</f>
        <v>8942.2200000000066</v>
      </c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"/>
      <c r="B123" s="3"/>
      <c r="C123" s="3"/>
      <c r="F123" s="39"/>
      <c r="H123" s="3"/>
      <c r="I123" s="3"/>
      <c r="J123" s="6"/>
      <c r="K123" s="6"/>
      <c r="L123" s="6"/>
      <c r="M123" s="6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"/>
      <c r="B124" s="3"/>
      <c r="C124" s="3"/>
      <c r="F124" s="39"/>
      <c r="H124" s="3"/>
      <c r="I124" s="3"/>
      <c r="J124" s="6"/>
      <c r="K124" s="6"/>
      <c r="L124" s="6"/>
      <c r="M124" s="6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"/>
      <c r="B125" s="3"/>
      <c r="C125" s="3"/>
      <c r="F125" s="39"/>
      <c r="H125" s="3"/>
      <c r="I125" s="3"/>
      <c r="J125" s="6"/>
      <c r="K125" s="6"/>
      <c r="L125" s="6"/>
      <c r="M125" s="6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"/>
      <c r="B126" s="3"/>
      <c r="C126" s="3"/>
      <c r="F126" s="39"/>
      <c r="H126" s="3"/>
      <c r="I126" s="3"/>
      <c r="J126" s="6"/>
      <c r="K126" s="6"/>
      <c r="L126" s="6"/>
      <c r="M126" s="6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B127" s="3"/>
      <c r="C127" s="3"/>
      <c r="F127" s="39"/>
      <c r="H127" s="3"/>
      <c r="I127" s="3"/>
      <c r="J127" s="6"/>
      <c r="K127" s="6"/>
      <c r="L127" s="6"/>
      <c r="M127" s="6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B128" s="3"/>
      <c r="C128" s="3"/>
      <c r="F128" s="39"/>
      <c r="H128" s="3"/>
      <c r="I128" s="3"/>
      <c r="J128" s="6"/>
      <c r="K128" s="6"/>
      <c r="L128" s="6"/>
      <c r="M128" s="6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B129" s="3"/>
      <c r="C129" s="3"/>
      <c r="F129" s="39"/>
      <c r="H129" s="3"/>
      <c r="I129" s="3"/>
      <c r="J129" s="6"/>
      <c r="K129" s="6"/>
      <c r="L129" s="6"/>
      <c r="M129" s="6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"/>
      <c r="B130" s="3"/>
      <c r="C130" s="3"/>
      <c r="F130" s="39"/>
      <c r="H130" s="3"/>
      <c r="I130" s="3"/>
      <c r="J130" s="6"/>
      <c r="K130" s="6"/>
      <c r="L130" s="6"/>
      <c r="M130" s="6"/>
      <c r="V130" s="248"/>
      <c r="W130" s="248"/>
      <c r="X130" s="248"/>
      <c r="Y130" s="248"/>
      <c r="Z130" s="248"/>
      <c r="AA130" s="248"/>
      <c r="AB130" s="248"/>
    </row>
    <row r="131" spans="1:28" s="5" customFormat="1" ht="22.95" customHeight="1">
      <c r="A131" s="3"/>
      <c r="B131" s="3"/>
      <c r="C131" s="3"/>
      <c r="F131" s="39"/>
      <c r="H131" s="3"/>
      <c r="I131" s="3"/>
      <c r="J131" s="6"/>
      <c r="K131" s="6"/>
      <c r="L131" s="6"/>
      <c r="M131" s="6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B132" s="3"/>
      <c r="C132" s="3"/>
      <c r="F132" s="39"/>
      <c r="H132" s="3"/>
      <c r="I132" s="3"/>
      <c r="J132" s="6"/>
      <c r="K132" s="6"/>
      <c r="L132" s="6"/>
      <c r="M132" s="6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B133" s="3"/>
      <c r="C133" s="3"/>
      <c r="F133" s="39"/>
      <c r="H133" s="3"/>
      <c r="I133" s="3"/>
      <c r="J133" s="6"/>
      <c r="K133" s="6"/>
      <c r="L133" s="6"/>
      <c r="M133" s="6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B134" s="3"/>
      <c r="C134" s="3"/>
      <c r="F134" s="39"/>
      <c r="H134" s="3"/>
      <c r="I134" s="3"/>
      <c r="J134" s="6"/>
      <c r="K134" s="6"/>
      <c r="L134" s="6"/>
      <c r="M134" s="6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B135" s="3"/>
      <c r="C135" s="3"/>
      <c r="F135" s="39"/>
      <c r="H135" s="3"/>
      <c r="I135" s="3"/>
      <c r="J135" s="6"/>
      <c r="K135" s="6"/>
      <c r="L135" s="6"/>
      <c r="M135" s="6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B136" s="3"/>
      <c r="C136" s="3"/>
      <c r="F136" s="39"/>
      <c r="H136" s="3"/>
      <c r="I136" s="3"/>
      <c r="J136" s="6"/>
      <c r="K136" s="6"/>
      <c r="L136" s="6"/>
      <c r="M136" s="6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B137" s="3"/>
      <c r="C137" s="3"/>
      <c r="F137" s="39"/>
      <c r="H137" s="3"/>
      <c r="I137" s="3"/>
      <c r="J137" s="6"/>
      <c r="K137" s="6"/>
      <c r="L137" s="6"/>
      <c r="M137" s="6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B138" s="3"/>
      <c r="C138" s="3"/>
      <c r="F138" s="39"/>
      <c r="H138" s="3"/>
      <c r="I138" s="3"/>
      <c r="J138" s="6"/>
      <c r="K138" s="6"/>
      <c r="L138" s="6"/>
      <c r="M138" s="6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B139" s="3"/>
      <c r="C139" s="3"/>
      <c r="F139" s="39"/>
      <c r="H139" s="3"/>
      <c r="I139" s="3"/>
      <c r="J139" s="6"/>
      <c r="K139" s="6"/>
      <c r="L139" s="6"/>
      <c r="M139" s="6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B140" s="3"/>
      <c r="C140" s="3"/>
      <c r="F140" s="39"/>
      <c r="H140" s="3"/>
      <c r="I140" s="3"/>
      <c r="J140" s="6"/>
      <c r="K140" s="6"/>
      <c r="L140" s="6"/>
      <c r="M140" s="6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B141" s="3"/>
      <c r="C141" s="3"/>
      <c r="F141" s="39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B142" s="3"/>
      <c r="C142" s="3"/>
      <c r="F142" s="39"/>
      <c r="H142" s="3"/>
      <c r="I142" s="3"/>
      <c r="J142" s="6"/>
      <c r="K142" s="6"/>
      <c r="L142" s="6"/>
      <c r="M142" s="6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B143" s="3"/>
      <c r="C143" s="3"/>
      <c r="F143" s="39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B144" s="3"/>
      <c r="C144" s="3"/>
      <c r="F144" s="39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B145" s="3"/>
      <c r="C145" s="3"/>
      <c r="F145" s="39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B146" s="3"/>
      <c r="C146" s="3"/>
      <c r="F146" s="39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B147" s="3"/>
      <c r="C147" s="3"/>
      <c r="F147" s="39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B148" s="3"/>
      <c r="C148" s="3"/>
      <c r="F148" s="39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B149" s="3"/>
      <c r="C149" s="3"/>
      <c r="F149" s="39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B150" s="3"/>
      <c r="C150" s="3"/>
      <c r="F150" s="39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B151" s="3"/>
      <c r="C151" s="3"/>
      <c r="F151" s="39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B152" s="3"/>
      <c r="C152" s="3"/>
      <c r="F152" s="39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B153" s="3"/>
      <c r="C153" s="3"/>
      <c r="F153" s="39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B154" s="3"/>
      <c r="C154" s="3"/>
      <c r="F154" s="39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B155" s="3"/>
      <c r="C155" s="3"/>
      <c r="F155" s="39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B156" s="3"/>
      <c r="C156" s="3"/>
      <c r="F156" s="39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B157" s="3"/>
      <c r="C157" s="3"/>
      <c r="F157" s="39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B158" s="3"/>
      <c r="C158" s="3"/>
      <c r="F158" s="39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B159" s="3"/>
      <c r="C159" s="3"/>
      <c r="F159" s="39"/>
      <c r="H159" s="3"/>
      <c r="I159" s="3"/>
      <c r="J159" s="6"/>
      <c r="K159" s="6"/>
      <c r="L159" s="6"/>
      <c r="M159" s="6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B160" s="3"/>
      <c r="C160" s="3"/>
      <c r="F160" s="39"/>
      <c r="H160" s="3"/>
      <c r="I160" s="3"/>
      <c r="J160" s="6"/>
      <c r="K160" s="6"/>
      <c r="L160" s="6"/>
      <c r="M160" s="6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"/>
      <c r="B161" s="3"/>
      <c r="C161" s="3"/>
      <c r="F161" s="39"/>
      <c r="H161" s="3"/>
      <c r="I161" s="3"/>
      <c r="J161" s="6"/>
      <c r="K161" s="6"/>
      <c r="L161" s="6"/>
      <c r="M161" s="6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"/>
      <c r="B162" s="3"/>
      <c r="C162" s="3"/>
      <c r="F162" s="39"/>
      <c r="H162" s="3"/>
      <c r="I162" s="3"/>
      <c r="J162" s="6"/>
      <c r="K162" s="6"/>
      <c r="L162" s="6"/>
      <c r="M162" s="6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"/>
      <c r="B163" s="3"/>
      <c r="C163" s="3"/>
      <c r="F163" s="39"/>
      <c r="H163" s="3"/>
      <c r="I163" s="3"/>
      <c r="J163" s="6"/>
      <c r="K163" s="6"/>
      <c r="L163" s="6"/>
      <c r="M163" s="6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"/>
      <c r="B164" s="3"/>
      <c r="C164" s="3"/>
      <c r="F164" s="39"/>
      <c r="H164" s="3"/>
      <c r="I164" s="3"/>
      <c r="J164" s="6"/>
      <c r="K164" s="6"/>
      <c r="L164" s="6"/>
      <c r="M164" s="6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B165" s="3"/>
      <c r="C165" s="3"/>
      <c r="F165" s="39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B166" s="3"/>
      <c r="C166" s="3"/>
      <c r="F166" s="39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B167" s="3"/>
      <c r="C167" s="3"/>
      <c r="F167" s="39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B168" s="3"/>
      <c r="C168" s="3"/>
      <c r="F168" s="39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B169" s="3"/>
      <c r="C169" s="3"/>
      <c r="F169" s="39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B170" s="3"/>
      <c r="C170" s="3"/>
      <c r="F170" s="39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B171" s="55"/>
      <c r="C171" s="47"/>
      <c r="D171" s="2"/>
      <c r="E171" s="2"/>
      <c r="F171" s="3"/>
      <c r="H171" s="3"/>
      <c r="I171" s="2"/>
      <c r="J171" s="41"/>
      <c r="K171" s="48"/>
      <c r="L171" s="48"/>
      <c r="M171" s="48"/>
      <c r="N171" s="2"/>
      <c r="O171" s="3"/>
      <c r="P171" s="2"/>
      <c r="Q171" s="2"/>
      <c r="R171" s="2"/>
      <c r="S171" s="2"/>
      <c r="T171" s="2"/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3"/>
      <c r="B172" s="55"/>
      <c r="C172" s="47"/>
      <c r="D172" s="2"/>
      <c r="E172" s="2"/>
      <c r="F172" s="3"/>
      <c r="H172" s="3"/>
      <c r="I172" s="2"/>
      <c r="J172" s="41"/>
      <c r="K172" s="48"/>
      <c r="L172" s="48"/>
      <c r="M172" s="48"/>
      <c r="N172" s="2"/>
      <c r="O172" s="3"/>
      <c r="P172" s="2"/>
      <c r="Q172" s="2"/>
      <c r="R172" s="2"/>
      <c r="S172" s="2"/>
      <c r="T172" s="2"/>
      <c r="V172" s="19"/>
      <c r="W172" s="19"/>
      <c r="X172" s="19"/>
      <c r="Y172" s="19"/>
      <c r="Z172" s="19"/>
      <c r="AA172" s="19"/>
      <c r="AB172" s="19"/>
    </row>
    <row r="173" spans="1:29" s="5" customFormat="1" ht="22.95" customHeight="1">
      <c r="A173" s="3"/>
      <c r="B173" s="55"/>
      <c r="C173" s="47"/>
      <c r="D173" s="2"/>
      <c r="E173" s="2"/>
      <c r="F173" s="3"/>
      <c r="H173" s="3"/>
      <c r="I173" s="2"/>
      <c r="J173" s="41"/>
      <c r="K173" s="48"/>
      <c r="L173" s="48"/>
      <c r="M173" s="48"/>
      <c r="N173" s="2"/>
      <c r="O173" s="3"/>
      <c r="P173" s="2"/>
      <c r="Q173" s="2"/>
      <c r="R173" s="2"/>
      <c r="S173" s="2"/>
      <c r="T173" s="2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3"/>
      <c r="B174" s="55"/>
      <c r="C174" s="47"/>
      <c r="D174" s="2"/>
      <c r="E174" s="2"/>
      <c r="F174" s="3"/>
      <c r="H174" s="3"/>
      <c r="I174" s="2"/>
      <c r="J174" s="41"/>
      <c r="K174" s="48"/>
      <c r="L174" s="48"/>
      <c r="M174" s="48"/>
      <c r="N174" s="2"/>
      <c r="O174" s="3"/>
      <c r="P174" s="2"/>
      <c r="Q174" s="2"/>
      <c r="R174" s="2"/>
      <c r="S174" s="2"/>
      <c r="T174" s="2"/>
      <c r="V174" s="19"/>
      <c r="W174" s="19"/>
      <c r="X174" s="19"/>
      <c r="Y174" s="19"/>
      <c r="Z174" s="19"/>
      <c r="AA174" s="19"/>
      <c r="AB174" s="19"/>
      <c r="AC174" s="2"/>
    </row>
    <row r="175" spans="1:29" s="5" customFormat="1" ht="22.95" customHeight="1">
      <c r="A175" s="46"/>
      <c r="B175" s="55"/>
      <c r="C175" s="47"/>
      <c r="D175" s="2"/>
      <c r="E175" s="2"/>
      <c r="F175" s="3"/>
      <c r="H175" s="3"/>
      <c r="I175" s="2"/>
      <c r="J175" s="41"/>
      <c r="K175" s="48"/>
      <c r="L175" s="48"/>
      <c r="M175" s="48"/>
      <c r="N175" s="2"/>
      <c r="O175" s="3"/>
      <c r="P175" s="2"/>
      <c r="Q175" s="2"/>
      <c r="R175" s="2"/>
      <c r="S175" s="2"/>
      <c r="T175" s="2"/>
      <c r="V175" s="19"/>
      <c r="W175" s="19"/>
      <c r="X175" s="19"/>
      <c r="Y175" s="19"/>
      <c r="Z175" s="19"/>
      <c r="AA175" s="19"/>
      <c r="AB175" s="19"/>
      <c r="AC175" s="2"/>
    </row>
    <row r="176" spans="1:29" s="5" customFormat="1" ht="22.95" customHeight="1">
      <c r="A176" s="46"/>
      <c r="B176" s="55"/>
      <c r="C176" s="47"/>
      <c r="D176" s="2"/>
      <c r="E176" s="2"/>
      <c r="F176" s="3"/>
      <c r="H176" s="3"/>
      <c r="I176" s="2"/>
      <c r="J176" s="41"/>
      <c r="K176" s="48"/>
      <c r="L176" s="48"/>
      <c r="M176" s="48"/>
      <c r="N176" s="2"/>
      <c r="O176" s="3"/>
      <c r="P176" s="2"/>
      <c r="Q176" s="2"/>
      <c r="R176" s="2"/>
      <c r="S176" s="2"/>
      <c r="T176" s="2"/>
      <c r="V176" s="19"/>
      <c r="W176" s="19"/>
      <c r="X176" s="19"/>
      <c r="Y176" s="19"/>
      <c r="Z176" s="19"/>
      <c r="AA176" s="19"/>
      <c r="AB176" s="19"/>
      <c r="AC176" s="2"/>
    </row>
  </sheetData>
  <mergeCells count="21">
    <mergeCell ref="V16:W16"/>
    <mergeCell ref="V17:W17"/>
    <mergeCell ref="V18:W18"/>
    <mergeCell ref="V20:W20"/>
    <mergeCell ref="V21:W21"/>
    <mergeCell ref="V23:AB23"/>
    <mergeCell ref="V13:W13"/>
    <mergeCell ref="A1:O1"/>
    <mergeCell ref="V3:W3"/>
    <mergeCell ref="V4:W4"/>
    <mergeCell ref="V5:W5"/>
    <mergeCell ref="V7:W7"/>
    <mergeCell ref="V8:W8"/>
    <mergeCell ref="V9:W9"/>
    <mergeCell ref="V6:W6"/>
    <mergeCell ref="V10:W10"/>
    <mergeCell ref="V11:W11"/>
    <mergeCell ref="V12:W12"/>
    <mergeCell ref="V19:W19"/>
    <mergeCell ref="V14:W14"/>
    <mergeCell ref="V15:W15"/>
  </mergeCells>
  <dataValidations count="1">
    <dataValidation type="list" allowBlank="1" showErrorMessage="1" sqref="H3:H120" xr:uid="{844BA668-3028-484F-99F7-EB7105787801}">
      <formula1>Service_Model</formula1>
    </dataValidation>
  </dataValidations>
  <pageMargins left="0.31496062992125984" right="0.31496062992125984" top="0.35433070866141736" bottom="0.35433070866141736" header="0.31496062992125984" footer="0.31496062992125984"/>
  <pageSetup paperSize="9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7</vt:i4>
      </vt:variant>
    </vt:vector>
  </HeadingPairs>
  <TitlesOfParts>
    <vt:vector size="21" baseType="lpstr">
      <vt:lpstr>มกราคม</vt:lpstr>
      <vt:lpstr>กุมภาพันธ์</vt:lpstr>
      <vt:lpstr>มีนาคม</vt:lpstr>
      <vt:lpstr>เมษายน</vt:lpstr>
      <vt:lpstr>พฤษภาคม</vt:lpstr>
      <vt:lpstr>มิถุนายน</vt:lpstr>
      <vt:lpstr>กรกฎาคม</vt:lpstr>
      <vt:lpstr>สิงหาคม</vt:lpstr>
      <vt:lpstr>กันยายน </vt:lpstr>
      <vt:lpstr>ตุลาคม (รายละ100บาท)</vt:lpstr>
      <vt:lpstr>ตุลาคม</vt:lpstr>
      <vt:lpstr>พฤศจิกายน (100บาท)</vt:lpstr>
      <vt:lpstr>ธันวาคม</vt:lpstr>
      <vt:lpstr>ธันวาคม (100บาท)</vt:lpstr>
      <vt:lpstr>กรกฎาคม!Print_Area</vt:lpstr>
      <vt:lpstr>'กันยายน '!Print_Area</vt:lpstr>
      <vt:lpstr>ตุลาคม!Print_Area</vt:lpstr>
      <vt:lpstr>'ตุลาคม (รายละ100บาท)'!Print_Area</vt:lpstr>
      <vt:lpstr>พฤษภาคม!Print_Area</vt:lpstr>
      <vt:lpstr>มิถุนายน!Print_Area</vt:lpstr>
      <vt:lpstr>สิงหาคม!Print_Area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2025-01-28T06:48:04Z</cp:lastPrinted>
  <dcterms:created xsi:type="dcterms:W3CDTF">2023-02-15T05:55:02Z</dcterms:created>
  <dcterms:modified xsi:type="dcterms:W3CDTF">2025-01-28T10:06:36Z</dcterms:modified>
</cp:coreProperties>
</file>