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2 งาน Oper Sale\05 Sale commission\03 ตั้งเบิก Sales Commission\"/>
    </mc:Choice>
  </mc:AlternateContent>
  <xr:revisionPtr revIDLastSave="0" documentId="8_{840BF829-A5C0-4054-8318-FF3CA76E3B09}" xr6:coauthVersionLast="43" xr6:coauthVersionMax="43" xr10:uidLastSave="{00000000-0000-0000-0000-000000000000}"/>
  <bookViews>
    <workbookView xWindow="-108" yWindow="-108" windowWidth="23256" windowHeight="12456" xr2:uid="{5A5C0C8A-CE17-4891-84ED-BFBB92FB257D}"/>
  </bookViews>
  <sheets>
    <sheet name="Holiday Inn Silo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" i="2" l="1"/>
  <c r="Q9" i="2"/>
  <c r="R8" i="2"/>
  <c r="Q8" i="2"/>
  <c r="R7" i="2"/>
  <c r="Q7" i="2"/>
  <c r="R6" i="2"/>
  <c r="Q6" i="2" l="1"/>
  <c r="F36" i="2" l="1"/>
  <c r="I36" i="2" s="1"/>
  <c r="J36" i="2" s="1"/>
  <c r="F35" i="2"/>
  <c r="I35" i="2" s="1"/>
  <c r="J35" i="2" s="1"/>
  <c r="F34" i="2"/>
  <c r="I34" i="2" s="1"/>
  <c r="J34" i="2" s="1"/>
  <c r="F33" i="2"/>
  <c r="I33" i="2" s="1"/>
  <c r="J33" i="2" s="1"/>
  <c r="F32" i="2"/>
  <c r="F31" i="2"/>
  <c r="I31" i="2" s="1"/>
  <c r="J31" i="2" s="1"/>
  <c r="F30" i="2"/>
  <c r="I30" i="2" s="1"/>
  <c r="J30" i="2" s="1"/>
  <c r="F29" i="2"/>
  <c r="I29" i="2" s="1"/>
  <c r="J29" i="2" s="1"/>
  <c r="F28" i="2"/>
  <c r="I28" i="2" s="1"/>
  <c r="J28" i="2" s="1"/>
  <c r="F27" i="2"/>
  <c r="I27" i="2" s="1"/>
  <c r="J27" i="2" s="1"/>
  <c r="F26" i="2"/>
  <c r="I26" i="2" s="1"/>
  <c r="J26" i="2" s="1"/>
  <c r="F25" i="2"/>
  <c r="I25" i="2" s="1"/>
  <c r="J25" i="2" s="1"/>
  <c r="F22" i="2"/>
  <c r="I22" i="2" s="1"/>
  <c r="J22" i="2" s="1"/>
  <c r="F21" i="2"/>
  <c r="I21" i="2" s="1"/>
  <c r="J21" i="2" s="1"/>
  <c r="F20" i="2"/>
  <c r="I20" i="2" s="1"/>
  <c r="J20" i="2" s="1"/>
  <c r="F19" i="2"/>
  <c r="I19" i="2" s="1"/>
  <c r="J19" i="2" s="1"/>
  <c r="F18" i="2"/>
  <c r="I18" i="2" s="1"/>
  <c r="J18" i="2" s="1"/>
  <c r="F17" i="2"/>
  <c r="I17" i="2" s="1"/>
  <c r="J17" i="2" s="1"/>
  <c r="F16" i="2"/>
  <c r="F15" i="2"/>
  <c r="I15" i="2" s="1"/>
  <c r="J15" i="2" s="1"/>
  <c r="F14" i="2"/>
  <c r="F13" i="2"/>
  <c r="I13" i="2" s="1"/>
  <c r="J13" i="2" s="1"/>
  <c r="F12" i="2"/>
  <c r="I12" i="2" s="1"/>
  <c r="J12" i="2" s="1"/>
  <c r="F11" i="2"/>
  <c r="K1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K38" i="2"/>
  <c r="I32" i="2"/>
  <c r="J32" i="2" s="1"/>
  <c r="K24" i="2"/>
  <c r="J23" i="2" s="1"/>
  <c r="I16" i="2"/>
  <c r="J16" i="2" s="1"/>
  <c r="I14" i="2" l="1"/>
  <c r="J14" i="2" s="1"/>
  <c r="K14" i="2"/>
  <c r="I51" i="2"/>
  <c r="J52" i="2" s="1"/>
  <c r="J39" i="2"/>
  <c r="R10" i="2"/>
  <c r="R12" i="2" s="1"/>
  <c r="Q10" i="2"/>
  <c r="Q12" i="2" s="1"/>
  <c r="I11" i="2"/>
  <c r="I37" i="2"/>
  <c r="J38" i="2" s="1"/>
  <c r="I23" i="2" l="1"/>
  <c r="J11" i="2"/>
  <c r="I53" i="2"/>
  <c r="J24" i="2"/>
</calcChain>
</file>

<file path=xl/sharedStrings.xml><?xml version="1.0" encoding="utf-8"?>
<sst xmlns="http://schemas.openxmlformats.org/spreadsheetml/2006/main" count="119" uniqueCount="91">
  <si>
    <t>อัตราค่าบริการเจริญเคเบิลทีวี ระยะเวลา 3 ปี (รวม Vat)</t>
  </si>
  <si>
    <t>ชื่อโครงการ</t>
  </si>
  <si>
    <t xml:space="preserve">จำนวนห้อง </t>
  </si>
  <si>
    <t>ห้อง</t>
  </si>
  <si>
    <t xml:space="preserve">ค่าบริการ Whole Sales Package ลดค่าบริการ 20% </t>
  </si>
  <si>
    <t>บาท/เดือน</t>
  </si>
  <si>
    <t>ลำดับ</t>
  </si>
  <si>
    <t>เดือน</t>
  </si>
  <si>
    <t>Contract</t>
  </si>
  <si>
    <t>ค่าบริการรายเดือน</t>
  </si>
  <si>
    <t>Whole sales</t>
  </si>
  <si>
    <t xml:space="preserve">A la carte </t>
  </si>
  <si>
    <t>Total</t>
  </si>
  <si>
    <t>ค่าบริการ
เฉลี่ย /ห้อง</t>
  </si>
  <si>
    <t xml:space="preserve">ส่วนลด </t>
  </si>
  <si>
    <t>ค่าบริการ</t>
  </si>
  <si>
    <t>มกราคม</t>
  </si>
  <si>
    <t>Contract First Year</t>
  </si>
  <si>
    <t>จ่าย TTT</t>
  </si>
  <si>
    <t>เก็บลูกค้า</t>
  </si>
  <si>
    <t>fee of chage</t>
  </si>
  <si>
    <t>กุมภาพันธ์</t>
  </si>
  <si>
    <t xml:space="preserve">เดือนที่ 1 </t>
  </si>
  <si>
    <t>มีนาคม</t>
  </si>
  <si>
    <t xml:space="preserve">เดือนที่ 2 </t>
  </si>
  <si>
    <t>เมษายน</t>
  </si>
  <si>
    <t xml:space="preserve">เดือนที่ 3 </t>
  </si>
  <si>
    <t>พฤษภาคม</t>
  </si>
  <si>
    <t xml:space="preserve">เดือนที่ 4 </t>
  </si>
  <si>
    <t>มิถุนายน</t>
  </si>
  <si>
    <t xml:space="preserve">เดือนที่ 5 </t>
  </si>
  <si>
    <t>กรกฎาคม</t>
  </si>
  <si>
    <t>เดือนที่ 6</t>
  </si>
  <si>
    <t>สิงหาคม</t>
  </si>
  <si>
    <t>เดือนที่ 7</t>
  </si>
  <si>
    <t>กุมภาพันธ์ 66</t>
  </si>
  <si>
    <t>กันยายน</t>
  </si>
  <si>
    <t>เดือนที่ 8</t>
  </si>
  <si>
    <t>มีนาคม 66</t>
  </si>
  <si>
    <t>ตุลาคม</t>
  </si>
  <si>
    <t>เดือนที่ 9</t>
  </si>
  <si>
    <t>เมษายน 66</t>
  </si>
  <si>
    <t>พฤศจิกายน</t>
  </si>
  <si>
    <t>เดือนที่ 10</t>
  </si>
  <si>
    <t>พฤษภาคม 66</t>
  </si>
  <si>
    <t>ธันวาคม</t>
  </si>
  <si>
    <t>เดือนที่ 11</t>
  </si>
  <si>
    <t>มิถุนายน 66</t>
  </si>
  <si>
    <t>เดือนที่ 12</t>
  </si>
  <si>
    <t>Total of yearly</t>
  </si>
  <si>
    <t xml:space="preserve">Total of Yearly Payment </t>
  </si>
  <si>
    <t>Contract Two Year</t>
  </si>
  <si>
    <t>เดือนที่ 2</t>
  </si>
  <si>
    <t>กันยายน 66</t>
  </si>
  <si>
    <t>เดือนที่ 3</t>
  </si>
  <si>
    <t>ตุลาคม 66</t>
  </si>
  <si>
    <t>เดือนที่ 4</t>
  </si>
  <si>
    <t>พฤศจิกายน 66</t>
  </si>
  <si>
    <t>เดือนที่ 5</t>
  </si>
  <si>
    <t>ธันวาคม 66</t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</si>
  <si>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</si>
  <si>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</si>
  <si>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</si>
  <si>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</si>
  <si>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</si>
  <si>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</si>
  <si>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Contract Three Year</t>
  </si>
  <si>
    <t>เดือนที่ 1</t>
  </si>
  <si>
    <t xml:space="preserve">  3 year</t>
  </si>
  <si>
    <t>ค่าคอมฯขาย</t>
  </si>
  <si>
    <t>ค่าบริการ A La Carte Package จ่าย TTT ปีที่ 1</t>
  </si>
  <si>
    <t>ค่าบริการ A La Carte Package จ่าย TTT ปีที่ 2</t>
  </si>
  <si>
    <t>จำนวนห้อง</t>
  </si>
  <si>
    <t>ช่องรายการ</t>
  </si>
  <si>
    <t>ราคา /ช่อง/ ห้อง / เดือน</t>
  </si>
  <si>
    <t>ค่าบริการ TTT</t>
  </si>
  <si>
    <t>Warner TV HD</t>
  </si>
  <si>
    <t>Australia News</t>
  </si>
  <si>
    <t>Trace Sport Stars</t>
  </si>
  <si>
    <t>Zoo Moo</t>
  </si>
  <si>
    <t xml:space="preserve">
ปีที่ 1 (31/12/65)</t>
  </si>
  <si>
    <t xml:space="preserve">
ปีที่ 2</t>
  </si>
  <si>
    <t>รวมค่าลิขสิทธิ์ชำระให้ Triple Tv</t>
  </si>
  <si>
    <t>ค่าบริการ (รายได้) ที่เรียกเก็บจากลูกค้า</t>
  </si>
  <si>
    <t>คาคอมขาย (ส่วนต่าง)</t>
  </si>
  <si>
    <t>Holiday Inn Silom</t>
  </si>
  <si>
    <t>กรกฏาคม 2566</t>
  </si>
  <si>
    <t>Triple TV จะคิดจำนวนห้อง 30% จนถึง 31 ธันวาคม 2565</t>
  </si>
  <si>
    <t>สถานะ</t>
  </si>
  <si>
    <t>การใช้บริการ</t>
  </si>
  <si>
    <t>ซื้อลิขสิทธิ์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</si>
</sst>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BrowalliaUPC"/>
      <family val="2"/>
    </font>
    <font>
      <sz val="16"/>
      <color theme="1"/>
      <name val="BrowalliaUPC"/>
      <family val="2"/>
    </font>
    <font>
      <sz val="16"/>
      <name val="BrowalliaUPC"/>
      <family val="2"/>
    </font>
    <font>
      <b/>
      <sz val="16"/>
      <name val="BrowalliaUPC"/>
      <family val="2"/>
    </font>
    <font>
      <b/>
      <sz val="16"/>
      <color theme="0"/>
      <name val="BrowalliaUPC"/>
      <family val="2"/>
    </font>
    <font>
      <b/>
      <sz val="16"/>
      <color rgb="FFFF0000"/>
      <name val="BrowalliaUPC"/>
      <family val="2"/>
    </font>
    <font>
      <sz val="16"/>
      <color rgb="FFFF0000"/>
      <name val="BrowalliaUPC"/>
      <family val="2"/>
    </font>
    <font>
      <b/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BrowalliaUPC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0" xfId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9" fontId="3" fillId="5" borderId="2" xfId="0" applyNumberFormat="1" applyFont="1" applyFill="1" applyBorder="1" applyAlignment="1">
      <alignment horizontal="center" vertical="center"/>
    </xf>
    <xf numFmtId="164" fontId="3" fillId="5" borderId="2" xfId="1" applyFont="1" applyFill="1" applyBorder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9" fontId="3" fillId="6" borderId="2" xfId="0" applyNumberFormat="1" applyFont="1" applyFill="1" applyBorder="1" applyAlignment="1">
      <alignment horizontal="center" vertical="center"/>
    </xf>
    <xf numFmtId="164" fontId="3" fillId="6" borderId="2" xfId="1" applyFont="1" applyFill="1" applyBorder="1" applyAlignment="1">
      <alignment vertical="center" wrapText="1"/>
    </xf>
    <xf numFmtId="164" fontId="3" fillId="6" borderId="2" xfId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9" fontId="2" fillId="2" borderId="3" xfId="0" applyNumberFormat="1" applyFont="1" applyFill="1" applyBorder="1" applyAlignment="1">
      <alignment horizontal="centerContinuous" vertical="center"/>
    </xf>
    <xf numFmtId="9" fontId="2" fillId="2" borderId="7" xfId="0" applyNumberFormat="1" applyFont="1" applyFill="1" applyBorder="1" applyAlignment="1">
      <alignment horizontal="centerContinuous" vertical="center"/>
    </xf>
    <xf numFmtId="9" fontId="2" fillId="2" borderId="4" xfId="0" applyNumberFormat="1" applyFont="1" applyFill="1" applyBorder="1" applyAlignment="1">
      <alignment horizontal="centerContinuous" vertical="center"/>
    </xf>
    <xf numFmtId="164" fontId="2" fillId="2" borderId="2" xfId="0" applyNumberFormat="1" applyFont="1" applyFill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0" xfId="0" applyNumberFormat="1" applyFont="1" applyAlignment="1">
      <alignment horizontal="left" vertical="center"/>
    </xf>
    <xf numFmtId="43" fontId="3" fillId="0" borderId="0" xfId="0" applyNumberFormat="1" applyFont="1" applyAlignment="1">
      <alignment horizontal="center" vertical="center"/>
    </xf>
    <xf numFmtId="0" fontId="5" fillId="7" borderId="8" xfId="0" applyFont="1" applyFill="1" applyBorder="1" applyAlignment="1">
      <alignment horizontal="centerContinuous" vertical="center" wrapText="1"/>
    </xf>
    <xf numFmtId="0" fontId="5" fillId="7" borderId="0" xfId="0" applyFont="1" applyFill="1" applyAlignment="1">
      <alignment horizontal="centerContinuous" vertical="center" wrapText="1"/>
    </xf>
    <xf numFmtId="0" fontId="5" fillId="7" borderId="9" xfId="0" applyFont="1" applyFill="1" applyBorder="1" applyAlignment="1">
      <alignment horizontal="centerContinuous" vertical="center" wrapText="1"/>
    </xf>
    <xf numFmtId="9" fontId="2" fillId="7" borderId="8" xfId="0" applyNumberFormat="1" applyFont="1" applyFill="1" applyBorder="1" applyAlignment="1">
      <alignment horizontal="centerContinuous" vertical="center"/>
    </xf>
    <xf numFmtId="9" fontId="2" fillId="7" borderId="10" xfId="0" applyNumberFormat="1" applyFont="1" applyFill="1" applyBorder="1" applyAlignment="1">
      <alignment horizontal="centerContinuous" vertical="center"/>
    </xf>
    <xf numFmtId="164" fontId="2" fillId="7" borderId="9" xfId="1" applyFont="1" applyFill="1" applyBorder="1" applyAlignment="1">
      <alignment horizontal="centerContinuous" vertical="center"/>
    </xf>
    <xf numFmtId="164" fontId="2" fillId="7" borderId="2" xfId="0" applyNumberFormat="1" applyFont="1" applyFill="1" applyBorder="1" applyAlignment="1">
      <alignment horizontal="center" vertical="center"/>
    </xf>
    <xf numFmtId="9" fontId="6" fillId="8" borderId="2" xfId="2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6" borderId="5" xfId="1" applyFont="1" applyFill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2" fillId="7" borderId="9" xfId="0" applyNumberFormat="1" applyFont="1" applyFill="1" applyBorder="1" applyAlignment="1">
      <alignment horizontal="centerContinuous" vertical="center"/>
    </xf>
    <xf numFmtId="9" fontId="2" fillId="7" borderId="2" xfId="2" applyFont="1" applyFill="1" applyBorder="1" applyAlignment="1">
      <alignment horizontal="center" vertical="center"/>
    </xf>
    <xf numFmtId="164" fontId="3" fillId="3" borderId="2" xfId="1" applyFont="1" applyFill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2" fontId="7" fillId="2" borderId="2" xfId="0" applyNumberFormat="1" applyFont="1" applyFill="1" applyBorder="1" applyAlignment="1">
      <alignment horizontal="center" vertical="center"/>
    </xf>
    <xf numFmtId="9" fontId="8" fillId="5" borderId="2" xfId="0" applyNumberFormat="1" applyFont="1" applyFill="1" applyBorder="1" applyAlignment="1">
      <alignment horizontal="center" vertical="center"/>
    </xf>
    <xf numFmtId="164" fontId="8" fillId="6" borderId="2" xfId="1" applyFont="1" applyFill="1" applyBorder="1" applyAlignment="1">
      <alignment horizontal="center" vertical="center"/>
    </xf>
    <xf numFmtId="164" fontId="8" fillId="6" borderId="1" xfId="1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164" fontId="8" fillId="6" borderId="5" xfId="1" applyFont="1" applyFill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9" fillId="9" borderId="2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/>
    <xf numFmtId="164" fontId="10" fillId="0" borderId="2" xfId="1" applyFont="1" applyBorder="1" applyAlignment="1">
      <alignment horizontal="center"/>
    </xf>
    <xf numFmtId="43" fontId="10" fillId="0" borderId="2" xfId="0" applyNumberFormat="1" applyFont="1" applyBorder="1"/>
    <xf numFmtId="0" fontId="11" fillId="0" borderId="2" xfId="0" applyFont="1" applyBorder="1"/>
    <xf numFmtId="0" fontId="12" fillId="0" borderId="2" xfId="0" applyFont="1" applyBorder="1"/>
    <xf numFmtId="43" fontId="12" fillId="0" borderId="2" xfId="0" applyNumberFormat="1" applyFont="1" applyBorder="1"/>
    <xf numFmtId="0" fontId="2" fillId="7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164" fontId="2" fillId="7" borderId="2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43" fontId="13" fillId="0" borderId="2" xfId="0" applyNumberFormat="1" applyFont="1" applyBorder="1" applyAlignment="1">
      <alignment horizontal="center" vertical="center"/>
    </xf>
    <xf numFmtId="0" fontId="11" fillId="10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43" fontId="2" fillId="7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53B-B741-4D0C-9E1D-3D36C82A1CB1}">
  <sheetPr codeName="Sheet1"/>
  <dimension ref="A1:R53"/>
  <sheetViews>
    <sheetView showGridLines="0" tabSelected="1" zoomScale="85" zoomScaleNormal="85" workbookViewId="0">
      <selection activeCell="O15" sqref="O15"/>
    </sheetView>
  </sheetViews>
  <sheetFormatPr defaultColWidth="9.6640625" defaultRowHeight="22.8" x14ac:dyDescent="0.3"/>
  <cols>
    <col min="1" max="1" width="6.6640625" style="4" customWidth="1"/>
    <col min="2" max="2" width="12" style="4" hidden="1" customWidth="1"/>
    <col min="3" max="3" width="19.5546875" style="4" customWidth="1"/>
    <col min="4" max="4" width="13.77734375" style="4" customWidth="1"/>
    <col min="5" max="5" width="12.77734375" style="4" customWidth="1"/>
    <col min="6" max="6" width="12.109375" style="6" bestFit="1" customWidth="1"/>
    <col min="7" max="7" width="11.109375" style="4" customWidth="1"/>
    <col min="8" max="8" width="12.109375" style="7" bestFit="1" customWidth="1"/>
    <col min="9" max="9" width="13.77734375" style="4" bestFit="1" customWidth="1"/>
    <col min="10" max="10" width="13.21875" style="4" customWidth="1"/>
    <col min="11" max="11" width="17" style="4" customWidth="1"/>
    <col min="12" max="12" width="13.5546875" style="3" bestFit="1" customWidth="1"/>
    <col min="13" max="13" width="2.77734375" style="4" customWidth="1"/>
    <col min="14" max="14" width="20.5546875" style="4" customWidth="1"/>
    <col min="15" max="15" width="25.77734375" style="4" customWidth="1"/>
    <col min="16" max="16" width="15.5546875" style="4" customWidth="1"/>
    <col min="17" max="17" width="15.88671875" style="4" customWidth="1"/>
    <col min="18" max="18" width="16" style="4" customWidth="1"/>
    <col min="19" max="16384" width="9.6640625" style="4"/>
  </cols>
  <sheetData>
    <row r="1" spans="1:18" ht="28.2" customHeight="1" x14ac:dyDescent="0.3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2"/>
    </row>
    <row r="2" spans="1:18" ht="22.2" customHeight="1" x14ac:dyDescent="0.3">
      <c r="A2" s="3"/>
      <c r="C2" s="5" t="s">
        <v>1</v>
      </c>
      <c r="D2" s="3" t="s">
        <v>85</v>
      </c>
    </row>
    <row r="3" spans="1:18" ht="22.2" customHeight="1" x14ac:dyDescent="0.3">
      <c r="A3" s="3"/>
      <c r="C3" s="5" t="s">
        <v>2</v>
      </c>
      <c r="D3" s="4">
        <v>684</v>
      </c>
      <c r="E3" s="3" t="s">
        <v>3</v>
      </c>
    </row>
    <row r="4" spans="1:18" ht="22.2" customHeight="1" x14ac:dyDescent="0.45">
      <c r="A4" s="3"/>
      <c r="C4" s="5" t="s">
        <v>4</v>
      </c>
      <c r="D4" s="3"/>
      <c r="F4" s="6">
        <v>51300</v>
      </c>
      <c r="G4" s="4" t="s">
        <v>5</v>
      </c>
      <c r="K4" s="3"/>
      <c r="N4" s="69" t="s">
        <v>72</v>
      </c>
      <c r="O4" s="86">
        <v>684</v>
      </c>
      <c r="P4" s="88" t="s">
        <v>88</v>
      </c>
      <c r="Q4" s="70" t="s">
        <v>75</v>
      </c>
      <c r="R4" s="70" t="s">
        <v>75</v>
      </c>
    </row>
    <row r="5" spans="1:18" ht="22.2" customHeight="1" x14ac:dyDescent="0.45">
      <c r="A5" s="3"/>
      <c r="C5" s="5" t="s">
        <v>70</v>
      </c>
      <c r="D5" s="3"/>
      <c r="F5" s="6">
        <v>24934</v>
      </c>
      <c r="G5" s="4" t="s">
        <v>5</v>
      </c>
      <c r="K5" s="3"/>
      <c r="N5" s="71" t="s">
        <v>73</v>
      </c>
      <c r="O5" s="72" t="s">
        <v>74</v>
      </c>
      <c r="P5" s="89" t="s">
        <v>89</v>
      </c>
      <c r="Q5" s="73" t="s">
        <v>80</v>
      </c>
      <c r="R5" s="73" t="s">
        <v>81</v>
      </c>
    </row>
    <row r="6" spans="1:18" ht="22.2" customHeight="1" x14ac:dyDescent="0.3">
      <c r="A6" s="3"/>
      <c r="C6" s="5" t="s">
        <v>71</v>
      </c>
      <c r="D6" s="3"/>
      <c r="F6" s="6">
        <v>24934</v>
      </c>
      <c r="G6" s="4" t="s">
        <v>5</v>
      </c>
      <c r="N6" s="74" t="s">
        <v>76</v>
      </c>
      <c r="O6" s="75">
        <v>79</v>
      </c>
      <c r="P6" s="75" t="s">
        <v>90</v>
      </c>
      <c r="Q6" s="76">
        <f>IF($P6&lt;&gt;"",ROUNDUP($O$4*30%,0)*$O6,0)</f>
        <v>16274</v>
      </c>
      <c r="R6" s="76">
        <f>IF($P6&lt;&gt;"",ROUNDUP($O$4*40%,0)*$O6,0)</f>
        <v>21646</v>
      </c>
    </row>
    <row r="7" spans="1:18" ht="22.2" customHeight="1" x14ac:dyDescent="0.3">
      <c r="A7" s="3"/>
      <c r="N7" s="74" t="s">
        <v>77</v>
      </c>
      <c r="O7" s="75">
        <v>49</v>
      </c>
      <c r="P7" s="75"/>
      <c r="Q7" s="76">
        <f t="shared" ref="Q7:Q9" si="0">IF($P7&lt;&gt;"",ROUNDUP($O$4*30%,0)*$O7,0)</f>
        <v>0</v>
      </c>
      <c r="R7" s="76">
        <f t="shared" ref="R7:R9" si="1">IF($P7&lt;&gt;"",ROUNDUP($O$4*40%,0)*$O7,0)</f>
        <v>0</v>
      </c>
    </row>
    <row r="8" spans="1:18" ht="22.2" customHeight="1" x14ac:dyDescent="0.3">
      <c r="A8" s="94" t="s">
        <v>6</v>
      </c>
      <c r="B8" s="8" t="s">
        <v>7</v>
      </c>
      <c r="C8" s="94" t="s">
        <v>8</v>
      </c>
      <c r="D8" s="96" t="s">
        <v>9</v>
      </c>
      <c r="E8" s="98" t="s">
        <v>10</v>
      </c>
      <c r="F8" s="99"/>
      <c r="G8" s="98" t="s">
        <v>11</v>
      </c>
      <c r="H8" s="99"/>
      <c r="I8" s="100" t="s">
        <v>12</v>
      </c>
      <c r="J8" s="96" t="s">
        <v>13</v>
      </c>
      <c r="K8" s="91" t="s">
        <v>69</v>
      </c>
      <c r="N8" s="74" t="s">
        <v>78</v>
      </c>
      <c r="O8" s="75">
        <v>22</v>
      </c>
      <c r="P8" s="75"/>
      <c r="Q8" s="76">
        <f t="shared" si="0"/>
        <v>0</v>
      </c>
      <c r="R8" s="52">
        <f t="shared" si="1"/>
        <v>0</v>
      </c>
    </row>
    <row r="9" spans="1:18" ht="22.2" customHeight="1" x14ac:dyDescent="0.3">
      <c r="A9" s="95"/>
      <c r="B9" s="8"/>
      <c r="C9" s="95"/>
      <c r="D9" s="97"/>
      <c r="E9" s="8" t="s">
        <v>14</v>
      </c>
      <c r="F9" s="9" t="s">
        <v>15</v>
      </c>
      <c r="G9" s="61" t="s">
        <v>15</v>
      </c>
      <c r="H9" s="10" t="s">
        <v>15</v>
      </c>
      <c r="I9" s="101"/>
      <c r="J9" s="97"/>
      <c r="K9" s="92"/>
      <c r="N9" s="74" t="s">
        <v>79</v>
      </c>
      <c r="O9" s="75">
        <v>19</v>
      </c>
      <c r="P9" s="75"/>
      <c r="Q9" s="76">
        <f t="shared" si="0"/>
        <v>0</v>
      </c>
      <c r="R9" s="52">
        <f t="shared" si="1"/>
        <v>0</v>
      </c>
    </row>
    <row r="10" spans="1:18" ht="22.2" customHeight="1" x14ac:dyDescent="0.3">
      <c r="A10" s="11">
        <v>1</v>
      </c>
      <c r="B10" s="12" t="s">
        <v>16</v>
      </c>
      <c r="C10" s="13" t="s">
        <v>17</v>
      </c>
      <c r="D10" s="14"/>
      <c r="E10" s="15"/>
      <c r="F10" s="16">
        <v>51300</v>
      </c>
      <c r="G10" s="62" t="s">
        <v>18</v>
      </c>
      <c r="H10" s="17" t="s">
        <v>19</v>
      </c>
      <c r="I10" s="18" t="s">
        <v>20</v>
      </c>
      <c r="J10" s="18"/>
      <c r="K10" s="11"/>
      <c r="N10" s="77" t="s">
        <v>82</v>
      </c>
      <c r="O10" s="78"/>
      <c r="P10" s="78"/>
      <c r="Q10" s="79">
        <f>SUM(Q6:Q9)</f>
        <v>16274</v>
      </c>
      <c r="R10" s="79">
        <f>SUM(R6:R9)</f>
        <v>21646</v>
      </c>
    </row>
    <row r="11" spans="1:18" ht="22.2" customHeight="1" x14ac:dyDescent="0.3">
      <c r="A11" s="11">
        <v>2</v>
      </c>
      <c r="B11" s="12" t="s">
        <v>21</v>
      </c>
      <c r="C11" s="19"/>
      <c r="D11" s="12" t="s">
        <v>22</v>
      </c>
      <c r="E11" s="20">
        <v>0.3</v>
      </c>
      <c r="F11" s="21">
        <f>$F$10*(1-E11)</f>
        <v>35910</v>
      </c>
      <c r="G11" s="63">
        <v>16274</v>
      </c>
      <c r="H11" s="22">
        <v>24934</v>
      </c>
      <c r="I11" s="23">
        <f>F11+H11</f>
        <v>60844</v>
      </c>
      <c r="J11" s="24">
        <f>SUM(I11/$D$3)</f>
        <v>88.953216374269005</v>
      </c>
      <c r="K11" s="47">
        <f>SUM(F11+(H11-G11))</f>
        <v>44570</v>
      </c>
      <c r="L11" s="60">
        <v>243162</v>
      </c>
      <c r="M11" s="1"/>
      <c r="N11" s="80" t="s">
        <v>83</v>
      </c>
      <c r="O11" s="81"/>
      <c r="P11" s="81"/>
      <c r="Q11" s="82">
        <v>24934</v>
      </c>
      <c r="R11" s="82">
        <v>24934</v>
      </c>
    </row>
    <row r="12" spans="1:18" ht="22.2" customHeight="1" x14ac:dyDescent="0.3">
      <c r="A12" s="11">
        <v>3</v>
      </c>
      <c r="B12" s="12" t="s">
        <v>23</v>
      </c>
      <c r="C12" s="25"/>
      <c r="D12" s="12" t="s">
        <v>24</v>
      </c>
      <c r="E12" s="20">
        <v>0.3</v>
      </c>
      <c r="F12" s="21">
        <f t="shared" ref="F12:F22" si="2">$F$10*(1-E12)</f>
        <v>35910</v>
      </c>
      <c r="G12" s="63">
        <v>16274</v>
      </c>
      <c r="H12" s="22">
        <v>24934</v>
      </c>
      <c r="I12" s="23">
        <f t="shared" ref="I12:I22" si="3">F12+H12</f>
        <v>60844</v>
      </c>
      <c r="J12" s="24">
        <f t="shared" ref="J12:J50" si="4">SUM(I12/$D$3)</f>
        <v>88.953216374269005</v>
      </c>
      <c r="K12" s="11"/>
      <c r="L12" s="60">
        <v>243193</v>
      </c>
      <c r="N12" s="83" t="s">
        <v>84</v>
      </c>
      <c r="O12" s="84"/>
      <c r="P12" s="84"/>
      <c r="Q12" s="85">
        <f>Q11-Q10</f>
        <v>8660</v>
      </c>
      <c r="R12" s="85">
        <f>R11-R10</f>
        <v>3288</v>
      </c>
    </row>
    <row r="13" spans="1:18" ht="22.2" customHeight="1" x14ac:dyDescent="0.3">
      <c r="A13" s="11">
        <v>4</v>
      </c>
      <c r="B13" s="12" t="s">
        <v>25</v>
      </c>
      <c r="C13" s="25"/>
      <c r="D13" s="12" t="s">
        <v>26</v>
      </c>
      <c r="E13" s="20">
        <v>0.3</v>
      </c>
      <c r="F13" s="21">
        <f t="shared" si="2"/>
        <v>35910</v>
      </c>
      <c r="G13" s="63">
        <v>16274</v>
      </c>
      <c r="H13" s="22">
        <v>24934</v>
      </c>
      <c r="I13" s="23">
        <f t="shared" si="3"/>
        <v>60844</v>
      </c>
      <c r="J13" s="24">
        <f t="shared" si="4"/>
        <v>88.953216374269005</v>
      </c>
      <c r="K13" s="11"/>
      <c r="L13" s="60">
        <v>243223</v>
      </c>
      <c r="N13" s="87" t="s">
        <v>87</v>
      </c>
    </row>
    <row r="14" spans="1:18" ht="22.2" customHeight="1" x14ac:dyDescent="0.3">
      <c r="A14" s="11">
        <v>5</v>
      </c>
      <c r="B14" s="12" t="s">
        <v>27</v>
      </c>
      <c r="C14" s="25"/>
      <c r="D14" s="12" t="s">
        <v>28</v>
      </c>
      <c r="E14" s="20"/>
      <c r="F14" s="21">
        <f t="shared" si="2"/>
        <v>51300</v>
      </c>
      <c r="G14" s="63">
        <v>21646</v>
      </c>
      <c r="H14" s="22">
        <v>24934</v>
      </c>
      <c r="I14" s="23">
        <f t="shared" si="3"/>
        <v>76234</v>
      </c>
      <c r="J14" s="24">
        <f t="shared" si="4"/>
        <v>111.453216374269</v>
      </c>
      <c r="K14" s="90">
        <f>SUM(F14+(H14-G14))-K11</f>
        <v>10018</v>
      </c>
      <c r="L14" s="60">
        <v>243254</v>
      </c>
    </row>
    <row r="15" spans="1:18" ht="22.2" customHeight="1" x14ac:dyDescent="0.3">
      <c r="A15" s="11">
        <v>6</v>
      </c>
      <c r="B15" s="12" t="s">
        <v>29</v>
      </c>
      <c r="C15" s="25"/>
      <c r="D15" s="12" t="s">
        <v>30</v>
      </c>
      <c r="E15" s="20"/>
      <c r="F15" s="21">
        <f t="shared" si="2"/>
        <v>51300</v>
      </c>
      <c r="G15" s="63">
        <v>21646</v>
      </c>
      <c r="H15" s="22">
        <v>24934</v>
      </c>
      <c r="I15" s="23">
        <f t="shared" si="3"/>
        <v>76234</v>
      </c>
      <c r="J15" s="24">
        <f t="shared" si="4"/>
        <v>111.453216374269</v>
      </c>
      <c r="K15" s="11"/>
      <c r="L15" s="3" t="s">
        <v>35</v>
      </c>
    </row>
    <row r="16" spans="1:18" ht="22.2" customHeight="1" x14ac:dyDescent="0.3">
      <c r="A16" s="11">
        <v>7</v>
      </c>
      <c r="B16" s="12" t="s">
        <v>31</v>
      </c>
      <c r="C16" s="25"/>
      <c r="D16" s="12" t="s">
        <v>32</v>
      </c>
      <c r="E16" s="20"/>
      <c r="F16" s="21">
        <f t="shared" si="2"/>
        <v>51300</v>
      </c>
      <c r="G16" s="63">
        <v>21646</v>
      </c>
      <c r="H16" s="22">
        <v>24934</v>
      </c>
      <c r="I16" s="23">
        <f t="shared" si="3"/>
        <v>76234</v>
      </c>
      <c r="J16" s="24">
        <f t="shared" si="4"/>
        <v>111.453216374269</v>
      </c>
      <c r="K16" s="11"/>
      <c r="L16" s="3" t="s">
        <v>38</v>
      </c>
    </row>
    <row r="17" spans="1:14" ht="22.2" customHeight="1" x14ac:dyDescent="0.3">
      <c r="A17" s="11">
        <v>8</v>
      </c>
      <c r="B17" s="12" t="s">
        <v>33</v>
      </c>
      <c r="C17" s="25"/>
      <c r="D17" s="12" t="s">
        <v>34</v>
      </c>
      <c r="E17" s="20"/>
      <c r="F17" s="21">
        <f t="shared" si="2"/>
        <v>51300</v>
      </c>
      <c r="G17" s="63">
        <v>21646</v>
      </c>
      <c r="H17" s="22">
        <v>24934</v>
      </c>
      <c r="I17" s="23">
        <f t="shared" si="3"/>
        <v>76234</v>
      </c>
      <c r="J17" s="24">
        <f t="shared" si="4"/>
        <v>111.453216374269</v>
      </c>
      <c r="K17" s="11"/>
      <c r="L17" s="3" t="s">
        <v>41</v>
      </c>
    </row>
    <row r="18" spans="1:14" ht="22.2" customHeight="1" x14ac:dyDescent="0.3">
      <c r="A18" s="11">
        <v>9</v>
      </c>
      <c r="B18" s="12" t="s">
        <v>36</v>
      </c>
      <c r="C18" s="25"/>
      <c r="D18" s="12" t="s">
        <v>37</v>
      </c>
      <c r="E18" s="20"/>
      <c r="F18" s="21">
        <f t="shared" si="2"/>
        <v>51300</v>
      </c>
      <c r="G18" s="63">
        <v>21646</v>
      </c>
      <c r="H18" s="22">
        <v>24934</v>
      </c>
      <c r="I18" s="23">
        <f t="shared" si="3"/>
        <v>76234</v>
      </c>
      <c r="J18" s="24">
        <f t="shared" si="4"/>
        <v>111.453216374269</v>
      </c>
      <c r="K18" s="11"/>
      <c r="L18" s="3" t="s">
        <v>44</v>
      </c>
    </row>
    <row r="19" spans="1:14" ht="22.2" customHeight="1" x14ac:dyDescent="0.3">
      <c r="A19" s="11">
        <v>10</v>
      </c>
      <c r="B19" s="12" t="s">
        <v>39</v>
      </c>
      <c r="C19" s="25"/>
      <c r="D19" s="12" t="s">
        <v>40</v>
      </c>
      <c r="E19" s="20"/>
      <c r="F19" s="21">
        <f t="shared" si="2"/>
        <v>51300</v>
      </c>
      <c r="G19" s="63">
        <v>21646</v>
      </c>
      <c r="H19" s="22">
        <v>24934</v>
      </c>
      <c r="I19" s="23">
        <f t="shared" si="3"/>
        <v>76234</v>
      </c>
      <c r="J19" s="24">
        <f t="shared" si="4"/>
        <v>111.453216374269</v>
      </c>
      <c r="K19" s="11"/>
      <c r="L19" s="3" t="s">
        <v>47</v>
      </c>
    </row>
    <row r="20" spans="1:14" ht="22.2" customHeight="1" x14ac:dyDescent="0.3">
      <c r="A20" s="11">
        <v>11</v>
      </c>
      <c r="B20" s="12" t="s">
        <v>42</v>
      </c>
      <c r="C20" s="25"/>
      <c r="D20" s="12" t="s">
        <v>43</v>
      </c>
      <c r="E20" s="20"/>
      <c r="F20" s="21">
        <f t="shared" si="2"/>
        <v>51300</v>
      </c>
      <c r="G20" s="63">
        <v>21646</v>
      </c>
      <c r="H20" s="22">
        <v>24934</v>
      </c>
      <c r="I20" s="23">
        <f t="shared" si="3"/>
        <v>76234</v>
      </c>
      <c r="J20" s="24">
        <f t="shared" si="4"/>
        <v>111.453216374269</v>
      </c>
      <c r="K20" s="11"/>
      <c r="L20" s="3" t="s">
        <v>86</v>
      </c>
    </row>
    <row r="21" spans="1:14" ht="22.2" customHeight="1" x14ac:dyDescent="0.3">
      <c r="A21" s="11">
        <v>12</v>
      </c>
      <c r="B21" s="12" t="s">
        <v>45</v>
      </c>
      <c r="C21" s="25"/>
      <c r="D21" s="12" t="s">
        <v>46</v>
      </c>
      <c r="E21" s="20"/>
      <c r="F21" s="21">
        <f t="shared" si="2"/>
        <v>51300</v>
      </c>
      <c r="G21" s="63">
        <v>21646</v>
      </c>
      <c r="H21" s="22">
        <v>24934</v>
      </c>
      <c r="I21" s="23">
        <f t="shared" si="3"/>
        <v>76234</v>
      </c>
      <c r="J21" s="24">
        <f t="shared" si="4"/>
        <v>111.453216374269</v>
      </c>
      <c r="K21" s="11"/>
      <c r="L21" s="60">
        <v>243466</v>
      </c>
    </row>
    <row r="22" spans="1:14" ht="22.2" customHeight="1" x14ac:dyDescent="0.3">
      <c r="A22" s="26">
        <v>13</v>
      </c>
      <c r="B22" s="27"/>
      <c r="C22" s="25"/>
      <c r="D22" s="28" t="s">
        <v>48</v>
      </c>
      <c r="E22" s="29"/>
      <c r="F22" s="21">
        <f t="shared" si="2"/>
        <v>51300</v>
      </c>
      <c r="G22" s="64">
        <v>21646</v>
      </c>
      <c r="H22" s="22">
        <v>24934</v>
      </c>
      <c r="I22" s="23">
        <f t="shared" si="3"/>
        <v>76234</v>
      </c>
      <c r="J22" s="24">
        <f t="shared" si="4"/>
        <v>111.453216374269</v>
      </c>
      <c r="L22" s="60">
        <v>243497</v>
      </c>
    </row>
    <row r="23" spans="1:14" ht="22.2" customHeight="1" x14ac:dyDescent="0.3">
      <c r="A23" s="30" t="s">
        <v>49</v>
      </c>
      <c r="B23" s="31"/>
      <c r="C23" s="31"/>
      <c r="D23" s="32"/>
      <c r="E23" s="33"/>
      <c r="F23" s="34"/>
      <c r="G23" s="34"/>
      <c r="H23" s="35"/>
      <c r="I23" s="36">
        <f>SUM(I11:I22)</f>
        <v>868638</v>
      </c>
      <c r="J23" s="37">
        <f>K24/D3</f>
        <v>0</v>
      </c>
      <c r="K23" s="38"/>
      <c r="L23" s="39"/>
      <c r="M23" s="6"/>
      <c r="N23" s="40"/>
    </row>
    <row r="24" spans="1:14" ht="22.2" customHeight="1" x14ac:dyDescent="0.3">
      <c r="A24" s="41" t="s">
        <v>50</v>
      </c>
      <c r="B24" s="42"/>
      <c r="C24" s="42"/>
      <c r="D24" s="43"/>
      <c r="E24" s="44"/>
      <c r="F24" s="45"/>
      <c r="G24" s="45"/>
      <c r="H24" s="46"/>
      <c r="I24" s="47"/>
      <c r="J24" s="48">
        <f>1-(I24/I23)</f>
        <v>1</v>
      </c>
      <c r="K24" s="37">
        <f>I24/12</f>
        <v>0</v>
      </c>
      <c r="L24" s="39"/>
      <c r="N24" s="40"/>
    </row>
    <row r="25" spans="1:14" ht="22.2" customHeight="1" x14ac:dyDescent="0.3">
      <c r="A25" s="49">
        <v>13</v>
      </c>
      <c r="C25" s="68" t="s">
        <v>51</v>
      </c>
      <c r="D25" s="49" t="s">
        <v>22</v>
      </c>
      <c r="E25" s="49"/>
      <c r="F25" s="50">
        <f t="shared" ref="F25:F36" si="5">$F$10*(1-E25)</f>
        <v>51300</v>
      </c>
      <c r="G25" s="66">
        <v>21646</v>
      </c>
      <c r="H25" s="51">
        <v>24934</v>
      </c>
      <c r="I25" s="23">
        <f>F25+H25</f>
        <v>76234</v>
      </c>
      <c r="J25" s="24">
        <f t="shared" si="4"/>
        <v>111.453216374269</v>
      </c>
      <c r="K25" s="65"/>
      <c r="L25" s="60">
        <v>243435</v>
      </c>
    </row>
    <row r="26" spans="1:14" ht="22.2" customHeight="1" x14ac:dyDescent="0.3">
      <c r="A26" s="11">
        <v>14</v>
      </c>
      <c r="C26" s="19"/>
      <c r="D26" s="11" t="s">
        <v>52</v>
      </c>
      <c r="E26" s="11"/>
      <c r="F26" s="52">
        <f t="shared" si="5"/>
        <v>51300</v>
      </c>
      <c r="G26" s="63">
        <v>21646</v>
      </c>
      <c r="H26" s="22">
        <v>24934</v>
      </c>
      <c r="I26" s="23">
        <f t="shared" ref="I26:I50" si="6">F26+H26</f>
        <v>76234</v>
      </c>
      <c r="J26" s="24">
        <f t="shared" si="4"/>
        <v>111.453216374269</v>
      </c>
      <c r="K26" s="11"/>
      <c r="L26" s="60">
        <v>243466</v>
      </c>
    </row>
    <row r="27" spans="1:14" ht="22.2" customHeight="1" x14ac:dyDescent="0.3">
      <c r="A27" s="11">
        <v>15</v>
      </c>
      <c r="C27" s="53"/>
      <c r="D27" s="11" t="s">
        <v>54</v>
      </c>
      <c r="E27" s="11"/>
      <c r="F27" s="52">
        <f t="shared" si="5"/>
        <v>51300</v>
      </c>
      <c r="G27" s="63">
        <v>21646</v>
      </c>
      <c r="H27" s="22">
        <v>24934</v>
      </c>
      <c r="I27" s="23">
        <f t="shared" si="6"/>
        <v>76234</v>
      </c>
      <c r="J27" s="24">
        <f t="shared" si="4"/>
        <v>111.453216374269</v>
      </c>
      <c r="K27" s="11"/>
      <c r="L27" s="3" t="s">
        <v>53</v>
      </c>
    </row>
    <row r="28" spans="1:14" ht="22.2" customHeight="1" x14ac:dyDescent="0.3">
      <c r="A28" s="11">
        <v>16</v>
      </c>
      <c r="C28" s="53"/>
      <c r="D28" s="11" t="s">
        <v>56</v>
      </c>
      <c r="E28" s="54"/>
      <c r="F28" s="52">
        <f t="shared" si="5"/>
        <v>51300</v>
      </c>
      <c r="G28" s="63">
        <v>21646</v>
      </c>
      <c r="H28" s="22">
        <v>24934</v>
      </c>
      <c r="I28" s="23">
        <f t="shared" si="6"/>
        <v>76234</v>
      </c>
      <c r="J28" s="24">
        <f t="shared" si="4"/>
        <v>111.453216374269</v>
      </c>
      <c r="K28" s="67"/>
      <c r="L28" s="3" t="s">
        <v>55</v>
      </c>
    </row>
    <row r="29" spans="1:14" ht="22.2" customHeight="1" x14ac:dyDescent="0.3">
      <c r="A29" s="11">
        <v>17</v>
      </c>
      <c r="C29" s="53"/>
      <c r="D29" s="11" t="s">
        <v>58</v>
      </c>
      <c r="E29" s="54"/>
      <c r="F29" s="52">
        <f t="shared" si="5"/>
        <v>51300</v>
      </c>
      <c r="G29" s="63">
        <v>21646</v>
      </c>
      <c r="H29" s="22">
        <v>24934</v>
      </c>
      <c r="I29" s="23">
        <f t="shared" si="6"/>
        <v>76234</v>
      </c>
      <c r="J29" s="24">
        <f t="shared" si="4"/>
        <v>111.453216374269</v>
      </c>
      <c r="K29" s="11"/>
      <c r="L29" s="3" t="s">
        <v>57</v>
      </c>
    </row>
    <row r="30" spans="1:14" ht="22.2" customHeight="1" x14ac:dyDescent="0.3">
      <c r="A30" s="11">
        <v>18</v>
      </c>
      <c r="C30" s="53"/>
      <c r="D30" s="11" t="s">
        <v>32</v>
      </c>
      <c r="E30" s="54"/>
      <c r="F30" s="52">
        <f t="shared" si="5"/>
        <v>51300</v>
      </c>
      <c r="G30" s="63">
        <v>21646</v>
      </c>
      <c r="H30" s="22">
        <v>24934</v>
      </c>
      <c r="I30" s="23">
        <f t="shared" si="6"/>
        <v>76234</v>
      </c>
      <c r="J30" s="24">
        <f t="shared" si="4"/>
        <v>111.453216374269</v>
      </c>
      <c r="K30" s="11"/>
      <c r="L30" s="3" t="s">
        <v>59</v>
      </c>
    </row>
    <row r="31" spans="1:14" ht="22.2" customHeight="1" x14ac:dyDescent="0.3">
      <c r="A31" s="11">
        <v>19</v>
      </c>
      <c r="C31" s="53"/>
      <c r="D31" s="11" t="s">
        <v>34</v>
      </c>
      <c r="E31" s="54"/>
      <c r="F31" s="52">
        <f t="shared" si="5"/>
        <v>51300</v>
      </c>
      <c r="G31" s="63">
        <v>21646</v>
      </c>
      <c r="H31" s="22">
        <v>24934</v>
      </c>
      <c r="I31" s="23">
        <f t="shared" si="6"/>
        <v>76234</v>
      </c>
      <c r="J31" s="24">
        <f t="shared" si="4"/>
        <v>111.453216374269</v>
      </c>
      <c r="K31" s="11"/>
      <c r="L31" s="3" t="s">
        <v>60</v>
      </c>
    </row>
    <row r="32" spans="1:14" ht="22.2" customHeight="1" x14ac:dyDescent="0.3">
      <c r="A32" s="11">
        <v>20</v>
      </c>
      <c r="C32" s="53"/>
      <c r="D32" s="11" t="s">
        <v>37</v>
      </c>
      <c r="E32" s="54"/>
      <c r="F32" s="52">
        <f t="shared" si="5"/>
        <v>51300</v>
      </c>
      <c r="G32" s="63">
        <v>21646</v>
      </c>
      <c r="H32" s="22">
        <v>24934</v>
      </c>
      <c r="I32" s="23">
        <f t="shared" si="6"/>
        <v>76234</v>
      </c>
      <c r="J32" s="24">
        <f t="shared" si="4"/>
        <v>111.453216374269</v>
      </c>
      <c r="K32" s="11"/>
      <c r="L32" s="3" t="s">
        <v>61</v>
      </c>
    </row>
    <row r="33" spans="1:12" ht="22.2" customHeight="1" x14ac:dyDescent="0.3">
      <c r="A33" s="11">
        <v>21</v>
      </c>
      <c r="C33" s="53"/>
      <c r="D33" s="11" t="s">
        <v>40</v>
      </c>
      <c r="E33" s="54"/>
      <c r="F33" s="52">
        <f t="shared" si="5"/>
        <v>51300</v>
      </c>
      <c r="G33" s="63">
        <v>21646</v>
      </c>
      <c r="H33" s="22">
        <v>24934</v>
      </c>
      <c r="I33" s="23">
        <f t="shared" si="6"/>
        <v>76234</v>
      </c>
      <c r="J33" s="24">
        <f t="shared" si="4"/>
        <v>111.453216374269</v>
      </c>
      <c r="K33" s="11"/>
      <c r="L33" s="3" t="s">
        <v>62</v>
      </c>
    </row>
    <row r="34" spans="1:12" ht="22.2" customHeight="1" x14ac:dyDescent="0.3">
      <c r="A34" s="11">
        <v>22</v>
      </c>
      <c r="C34" s="53"/>
      <c r="D34" s="11" t="s">
        <v>43</v>
      </c>
      <c r="E34" s="54"/>
      <c r="F34" s="52">
        <f t="shared" si="5"/>
        <v>51300</v>
      </c>
      <c r="G34" s="63">
        <v>21646</v>
      </c>
      <c r="H34" s="22">
        <v>24934</v>
      </c>
      <c r="I34" s="23">
        <f t="shared" si="6"/>
        <v>76234</v>
      </c>
      <c r="J34" s="24">
        <f t="shared" si="4"/>
        <v>111.453216374269</v>
      </c>
      <c r="K34" s="11"/>
      <c r="L34" s="3" t="s">
        <v>63</v>
      </c>
    </row>
    <row r="35" spans="1:12" ht="22.2" customHeight="1" x14ac:dyDescent="0.3">
      <c r="A35" s="11">
        <v>23</v>
      </c>
      <c r="C35" s="53"/>
      <c r="D35" s="11" t="s">
        <v>46</v>
      </c>
      <c r="E35" s="54"/>
      <c r="F35" s="52">
        <f t="shared" si="5"/>
        <v>51300</v>
      </c>
      <c r="G35" s="63">
        <v>21646</v>
      </c>
      <c r="H35" s="22">
        <v>24934</v>
      </c>
      <c r="I35" s="23">
        <f t="shared" si="6"/>
        <v>76234</v>
      </c>
      <c r="J35" s="24">
        <f t="shared" si="4"/>
        <v>111.453216374269</v>
      </c>
      <c r="K35" s="11"/>
      <c r="L35" s="3" t="s">
        <v>64</v>
      </c>
    </row>
    <row r="36" spans="1:12" ht="22.2" customHeight="1" x14ac:dyDescent="0.3">
      <c r="A36" s="11">
        <v>24</v>
      </c>
      <c r="C36" s="49"/>
      <c r="D36" s="11" t="s">
        <v>48</v>
      </c>
      <c r="E36" s="54"/>
      <c r="F36" s="52">
        <f t="shared" si="5"/>
        <v>51300</v>
      </c>
      <c r="G36" s="63">
        <v>21646</v>
      </c>
      <c r="H36" s="22">
        <v>24934</v>
      </c>
      <c r="I36" s="23">
        <f t="shared" si="6"/>
        <v>76234</v>
      </c>
      <c r="J36" s="24">
        <f t="shared" si="4"/>
        <v>111.453216374269</v>
      </c>
      <c r="L36" s="3" t="s">
        <v>65</v>
      </c>
    </row>
    <row r="37" spans="1:12" ht="22.2" customHeight="1" x14ac:dyDescent="0.3">
      <c r="A37" s="30" t="s">
        <v>49</v>
      </c>
      <c r="B37" s="31"/>
      <c r="C37" s="31"/>
      <c r="D37" s="32"/>
      <c r="E37" s="33"/>
      <c r="F37" s="34"/>
      <c r="G37" s="34"/>
      <c r="H37" s="35"/>
      <c r="I37" s="36">
        <f>SUM(I25:I36)</f>
        <v>914808</v>
      </c>
      <c r="J37" s="24"/>
      <c r="K37" s="38"/>
    </row>
    <row r="38" spans="1:12" ht="22.2" customHeight="1" x14ac:dyDescent="0.3">
      <c r="A38" s="41" t="s">
        <v>50</v>
      </c>
      <c r="B38" s="42"/>
      <c r="C38" s="42"/>
      <c r="D38" s="43"/>
      <c r="E38" s="44"/>
      <c r="F38" s="45"/>
      <c r="G38" s="45"/>
      <c r="H38" s="55"/>
      <c r="I38" s="47"/>
      <c r="J38" s="56">
        <f>1-(I38/I37)</f>
        <v>1</v>
      </c>
      <c r="K38" s="6">
        <f>I38/12</f>
        <v>0</v>
      </c>
    </row>
    <row r="39" spans="1:12" ht="22.2" customHeight="1" x14ac:dyDescent="0.3">
      <c r="A39" s="11">
        <v>25</v>
      </c>
      <c r="C39" s="26" t="s">
        <v>66</v>
      </c>
      <c r="D39" s="11" t="s">
        <v>67</v>
      </c>
      <c r="E39" s="54"/>
      <c r="F39" s="52"/>
      <c r="G39" s="20"/>
      <c r="H39" s="22"/>
      <c r="I39" s="23">
        <f t="shared" si="6"/>
        <v>0</v>
      </c>
      <c r="J39" s="24">
        <f t="shared" si="4"/>
        <v>0</v>
      </c>
    </row>
    <row r="40" spans="1:12" ht="22.2" customHeight="1" x14ac:dyDescent="0.3">
      <c r="A40" s="11">
        <v>26</v>
      </c>
      <c r="C40" s="19"/>
      <c r="D40" s="11" t="s">
        <v>52</v>
      </c>
      <c r="E40" s="54"/>
      <c r="F40" s="52"/>
      <c r="G40" s="20"/>
      <c r="H40" s="22"/>
      <c r="I40" s="23">
        <f t="shared" si="6"/>
        <v>0</v>
      </c>
      <c r="J40" s="24">
        <f t="shared" si="4"/>
        <v>0</v>
      </c>
    </row>
    <row r="41" spans="1:12" ht="22.2" customHeight="1" x14ac:dyDescent="0.3">
      <c r="A41" s="11">
        <v>27</v>
      </c>
      <c r="C41" s="53"/>
      <c r="D41" s="11" t="s">
        <v>54</v>
      </c>
      <c r="E41" s="54"/>
      <c r="F41" s="52"/>
      <c r="G41" s="20"/>
      <c r="H41" s="22"/>
      <c r="I41" s="23">
        <f t="shared" si="6"/>
        <v>0</v>
      </c>
      <c r="J41" s="24">
        <f t="shared" si="4"/>
        <v>0</v>
      </c>
    </row>
    <row r="42" spans="1:12" ht="22.2" customHeight="1" x14ac:dyDescent="0.3">
      <c r="A42" s="11">
        <v>28</v>
      </c>
      <c r="C42" s="53"/>
      <c r="D42" s="11" t="s">
        <v>56</v>
      </c>
      <c r="E42" s="11"/>
      <c r="F42" s="52"/>
      <c r="G42" s="20"/>
      <c r="H42" s="22"/>
      <c r="I42" s="23">
        <f t="shared" si="6"/>
        <v>0</v>
      </c>
      <c r="J42" s="24">
        <f t="shared" si="4"/>
        <v>0</v>
      </c>
    </row>
    <row r="43" spans="1:12" ht="22.2" customHeight="1" x14ac:dyDescent="0.3">
      <c r="A43" s="11">
        <v>29</v>
      </c>
      <c r="C43" s="53"/>
      <c r="D43" s="11" t="s">
        <v>58</v>
      </c>
      <c r="E43" s="11"/>
      <c r="F43" s="52"/>
      <c r="G43" s="20"/>
      <c r="H43" s="22"/>
      <c r="I43" s="23">
        <f t="shared" si="6"/>
        <v>0</v>
      </c>
      <c r="J43" s="24">
        <f t="shared" si="4"/>
        <v>0</v>
      </c>
    </row>
    <row r="44" spans="1:12" ht="22.2" customHeight="1" x14ac:dyDescent="0.3">
      <c r="A44" s="11">
        <v>30</v>
      </c>
      <c r="C44" s="53"/>
      <c r="D44" s="11" t="s">
        <v>32</v>
      </c>
      <c r="E44" s="11"/>
      <c r="F44" s="52"/>
      <c r="G44" s="20"/>
      <c r="H44" s="22"/>
      <c r="I44" s="23">
        <f t="shared" si="6"/>
        <v>0</v>
      </c>
      <c r="J44" s="24">
        <f t="shared" si="4"/>
        <v>0</v>
      </c>
    </row>
    <row r="45" spans="1:12" ht="22.2" customHeight="1" x14ac:dyDescent="0.3">
      <c r="A45" s="11">
        <v>31</v>
      </c>
      <c r="C45" s="53"/>
      <c r="D45" s="11" t="s">
        <v>34</v>
      </c>
      <c r="E45" s="11"/>
      <c r="F45" s="52"/>
      <c r="G45" s="20"/>
      <c r="H45" s="22"/>
      <c r="I45" s="23">
        <f t="shared" si="6"/>
        <v>0</v>
      </c>
      <c r="J45" s="24">
        <f t="shared" si="4"/>
        <v>0</v>
      </c>
    </row>
    <row r="46" spans="1:12" ht="22.2" customHeight="1" x14ac:dyDescent="0.3">
      <c r="A46" s="11">
        <v>32</v>
      </c>
      <c r="C46" s="53"/>
      <c r="D46" s="11" t="s">
        <v>37</v>
      </c>
      <c r="E46" s="11"/>
      <c r="F46" s="52"/>
      <c r="G46" s="20"/>
      <c r="H46" s="22"/>
      <c r="I46" s="23">
        <f t="shared" si="6"/>
        <v>0</v>
      </c>
      <c r="J46" s="24">
        <f t="shared" si="4"/>
        <v>0</v>
      </c>
    </row>
    <row r="47" spans="1:12" ht="22.2" customHeight="1" x14ac:dyDescent="0.3">
      <c r="A47" s="11">
        <v>33</v>
      </c>
      <c r="C47" s="53"/>
      <c r="D47" s="11" t="s">
        <v>40</v>
      </c>
      <c r="E47" s="11"/>
      <c r="F47" s="52"/>
      <c r="G47" s="20"/>
      <c r="H47" s="22"/>
      <c r="I47" s="23">
        <f t="shared" si="6"/>
        <v>0</v>
      </c>
      <c r="J47" s="24">
        <f t="shared" si="4"/>
        <v>0</v>
      </c>
    </row>
    <row r="48" spans="1:12" ht="22.2" customHeight="1" x14ac:dyDescent="0.3">
      <c r="A48" s="11">
        <v>34</v>
      </c>
      <c r="C48" s="53"/>
      <c r="D48" s="11" t="s">
        <v>43</v>
      </c>
      <c r="E48" s="11"/>
      <c r="F48" s="52"/>
      <c r="G48" s="20"/>
      <c r="H48" s="22"/>
      <c r="I48" s="23">
        <f t="shared" si="6"/>
        <v>0</v>
      </c>
      <c r="J48" s="24">
        <f t="shared" si="4"/>
        <v>0</v>
      </c>
    </row>
    <row r="49" spans="1:11" ht="22.2" customHeight="1" x14ac:dyDescent="0.3">
      <c r="A49" s="11">
        <v>35</v>
      </c>
      <c r="C49" s="53"/>
      <c r="D49" s="11" t="s">
        <v>46</v>
      </c>
      <c r="E49" s="11"/>
      <c r="F49" s="52"/>
      <c r="G49" s="20"/>
      <c r="H49" s="22"/>
      <c r="I49" s="23">
        <f t="shared" si="6"/>
        <v>0</v>
      </c>
      <c r="J49" s="24">
        <f t="shared" si="4"/>
        <v>0</v>
      </c>
    </row>
    <row r="50" spans="1:11" ht="22.2" customHeight="1" x14ac:dyDescent="0.3">
      <c r="A50" s="11">
        <v>36</v>
      </c>
      <c r="C50" s="53"/>
      <c r="D50" s="26" t="s">
        <v>48</v>
      </c>
      <c r="E50" s="26"/>
      <c r="F50" s="52"/>
      <c r="G50" s="20"/>
      <c r="H50" s="22"/>
      <c r="I50" s="23">
        <f t="shared" si="6"/>
        <v>0</v>
      </c>
      <c r="J50" s="24">
        <f t="shared" si="4"/>
        <v>0</v>
      </c>
    </row>
    <row r="51" spans="1:11" ht="22.2" customHeight="1" x14ac:dyDescent="0.3">
      <c r="A51" s="30" t="s">
        <v>49</v>
      </c>
      <c r="B51" s="31"/>
      <c r="C51" s="31"/>
      <c r="D51" s="32"/>
      <c r="E51" s="33"/>
      <c r="F51" s="34"/>
      <c r="G51" s="34"/>
      <c r="H51" s="35"/>
      <c r="I51" s="36">
        <f>SUM(I39:I50)</f>
        <v>0</v>
      </c>
      <c r="J51" s="57"/>
    </row>
    <row r="52" spans="1:11" ht="22.2" customHeight="1" x14ac:dyDescent="0.3">
      <c r="A52" s="41" t="s">
        <v>50</v>
      </c>
      <c r="B52" s="42"/>
      <c r="C52" s="42"/>
      <c r="D52" s="43"/>
      <c r="E52" s="44"/>
      <c r="F52" s="45"/>
      <c r="G52" s="45"/>
      <c r="H52" s="55"/>
      <c r="I52" s="47">
        <v>364828</v>
      </c>
      <c r="J52" s="56" t="e">
        <f>1-(I52/I51)</f>
        <v>#DIV/0!</v>
      </c>
      <c r="K52" s="58"/>
    </row>
    <row r="53" spans="1:11" ht="19.2" customHeight="1" x14ac:dyDescent="0.3">
      <c r="D53" s="4" t="s">
        <v>68</v>
      </c>
      <c r="I53" s="59">
        <f>I23+I37+I51</f>
        <v>1783446</v>
      </c>
    </row>
  </sheetData>
  <mergeCells count="9">
    <mergeCell ref="K8:K9"/>
    <mergeCell ref="A1:J1"/>
    <mergeCell ref="A8:A9"/>
    <mergeCell ref="C8:C9"/>
    <mergeCell ref="D8:D9"/>
    <mergeCell ref="E8:F8"/>
    <mergeCell ref="G8:H8"/>
    <mergeCell ref="I8:I9"/>
    <mergeCell ref="J8:J9"/>
  </mergeCells>
  <pageMargins left="0.7" right="0.7" top="0.75" bottom="0.75" header="0.3" footer="0.3"/>
  <ignoredErrors>
    <ignoredError sqref="L27:L35 L15:L19 L21:L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Holiday Inn Silom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Chantrapprn</dc:creator>
  <cp:lastModifiedBy>Admin</cp:lastModifiedBy>
  <dcterms:created xsi:type="dcterms:W3CDTF">2023-01-04T10:10:15Z</dcterms:created>
  <dcterms:modified xsi:type="dcterms:W3CDTF">2024-12-06T09:03:42Z</dcterms:modified>
</cp:coreProperties>
</file>