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B9ABF89-DB5C-41AD-A767-9697AC5CF1D9}" xr6:coauthVersionLast="43" xr6:coauthVersionMax="43" xr10:uidLastSave="{00000000-0000-0000-0000-000000000000}"/>
  <workbookProtection workbookAlgorithmName="SHA-512" workbookHashValue="wIz7lFiH889+yiRp6r8B/aO9yutU/2h0h7KYcbf2c7FfdGt3oOIL0q0MR0ySweSh7Q/KywQyC5wQw7l0p5+dpQ==" workbookSaltValue="5xevmPRv9QbcjtrvO7YyJQ==" workbookSpinCount="100000" lockStructure="1"/>
  <bookViews>
    <workbookView xWindow="24" yWindow="744" windowWidth="23016" windowHeight="1221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ROI'!$A$1:$L$112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3" i="7" l="1"/>
  <c r="K33" i="7"/>
  <c r="H23" i="7" l="1"/>
  <c r="K23" i="7" s="1"/>
  <c r="J23" i="7"/>
  <c r="J30" i="7"/>
  <c r="H30" i="7" l="1"/>
  <c r="H26" i="7" l="1"/>
  <c r="H27" i="7"/>
  <c r="H28" i="7"/>
  <c r="H24" i="7"/>
  <c r="H33" i="7" l="1"/>
  <c r="J88" i="7"/>
  <c r="K88" i="7"/>
  <c r="H77" i="7"/>
  <c r="K18" i="7" l="1"/>
  <c r="K90" i="7" l="1"/>
  <c r="K91" i="7"/>
  <c r="J24" i="7"/>
  <c r="J25" i="7"/>
  <c r="J26" i="7"/>
  <c r="J27" i="7"/>
  <c r="J28" i="7"/>
  <c r="J29" i="7"/>
  <c r="J31" i="7"/>
  <c r="J32" i="7"/>
  <c r="H25" i="7"/>
  <c r="H29" i="7"/>
  <c r="H31" i="7"/>
  <c r="K31" i="7" s="1"/>
  <c r="H32" i="7"/>
  <c r="K32" i="7" s="1"/>
  <c r="K78" i="7" l="1"/>
  <c r="A106" i="7" l="1"/>
  <c r="A107" i="7" l="1"/>
  <c r="K19" i="7" l="1"/>
  <c r="K20" i="7" s="1"/>
  <c r="J83" i="7"/>
  <c r="H83" i="7"/>
  <c r="H112" i="7"/>
  <c r="G20" i="7"/>
  <c r="H8" i="7"/>
  <c r="K8" i="7"/>
  <c r="E8" i="7"/>
  <c r="E10" i="7"/>
  <c r="H9" i="7"/>
  <c r="K9" i="7" s="1"/>
  <c r="K10" i="7" s="1"/>
  <c r="E9" i="7"/>
  <c r="K27" i="7" l="1"/>
  <c r="K28" i="7"/>
  <c r="K29" i="7"/>
  <c r="K30" i="7"/>
  <c r="J37" i="7"/>
  <c r="H37" i="7"/>
  <c r="K37" i="7" s="1"/>
  <c r="K16" i="7" l="1"/>
  <c r="K89" i="7" l="1"/>
  <c r="J82" i="7"/>
  <c r="H82" i="7"/>
  <c r="K82" i="7" s="1"/>
  <c r="J81" i="7"/>
  <c r="H81" i="7"/>
  <c r="K81" i="7" s="1"/>
  <c r="J92" i="7"/>
  <c r="H92" i="7"/>
  <c r="K92" i="7" s="1"/>
  <c r="J91" i="7"/>
  <c r="J89" i="7"/>
  <c r="H94" i="7"/>
  <c r="K94" i="7" s="1"/>
  <c r="J94" i="7"/>
  <c r="H95" i="7"/>
  <c r="K95" i="7" s="1"/>
  <c r="J95" i="7"/>
  <c r="H84" i="7"/>
  <c r="H93" i="7"/>
  <c r="K93" i="7" s="1"/>
  <c r="J54" i="7"/>
  <c r="J55" i="7"/>
  <c r="H54" i="7"/>
  <c r="K54" i="7" s="1"/>
  <c r="H55" i="7"/>
  <c r="K55" i="7" s="1"/>
  <c r="K14" i="7"/>
  <c r="K15" i="7"/>
  <c r="K99" i="7" s="1"/>
  <c r="K13" i="7"/>
  <c r="K96" i="7" l="1"/>
  <c r="J93" i="7"/>
  <c r="J84" i="7"/>
  <c r="K84" i="7"/>
  <c r="K85" i="7" s="1"/>
  <c r="J73" i="7"/>
  <c r="H73" i="7"/>
  <c r="K73" i="7" s="1"/>
  <c r="J72" i="7"/>
  <c r="H72" i="7"/>
  <c r="K72" i="7" s="1"/>
  <c r="J71" i="7"/>
  <c r="H71" i="7"/>
  <c r="K71" i="7" s="1"/>
  <c r="J70" i="7"/>
  <c r="H70" i="7"/>
  <c r="K70" i="7" s="1"/>
  <c r="J69" i="7"/>
  <c r="H69" i="7"/>
  <c r="K69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J44" i="7"/>
  <c r="H44" i="7"/>
  <c r="K44" i="7" s="1"/>
  <c r="J40" i="7"/>
  <c r="H40" i="7"/>
  <c r="K40" i="7" s="1"/>
  <c r="J39" i="7"/>
  <c r="H39" i="7"/>
  <c r="K39" i="7" s="1"/>
  <c r="J38" i="7"/>
  <c r="H38" i="7"/>
  <c r="K38" i="7" s="1"/>
  <c r="J36" i="7"/>
  <c r="H36" i="7"/>
  <c r="K36" i="7" s="1"/>
  <c r="K26" i="7"/>
  <c r="K25" i="7"/>
  <c r="K24" i="7"/>
  <c r="C10" i="7"/>
  <c r="H10" i="7" s="1"/>
  <c r="K41" i="7" l="1"/>
  <c r="K103" i="7"/>
  <c r="K17" i="7"/>
  <c r="K74" i="7"/>
  <c r="K101" i="7" l="1"/>
  <c r="K98" i="7"/>
  <c r="K100" i="7" s="1"/>
  <c r="K102" i="7" s="1"/>
</calcChain>
</file>

<file path=xl/sharedStrings.xml><?xml version="1.0" encoding="utf-8"?>
<sst xmlns="http://schemas.openxmlformats.org/spreadsheetml/2006/main" count="2811" uniqueCount="858">
  <si>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</si>
  <si>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</si>
  <si>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</si>
  <si>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</si>
  <si>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</si>
  <si>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</si>
  <si>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</si>
  <si>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</si>
  <si>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</si>
  <si>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</si>
  <si>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</si>
  <si>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</si>
  <si>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</si>
  <si>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</si>
  <si>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</si>
  <si>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</si>
  <si>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</si>
  <si>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</si>
  <si>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</si>
  <si>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</si>
  <si>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</si>
  <si>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</si>
  <si>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</si>
  <si>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</si>
  <si>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</si>
  <si>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</si>
  <si>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</si>
  <si>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</si>
  <si>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</si>
  <si>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</si>
  <si>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</si>
  <si>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</si>
  <si>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</si>
  <si>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</si>
  <si>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</si>
  <si>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</si>
  <si>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</si>
  <si>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</si>
  <si>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</si>
  <si>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</si>
  <si>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</si>
  <si>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</si>
  <si>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</si>
  <si>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</si>
  <si>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</si>
  <si>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</si>
  <si>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</si>
  <si>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</si>
  <si>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</si>
  <si>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</si>
  <si>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</si>
  <si>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</si>
  <si>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</si>
  <si>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</si>
  <si>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</si>
  <si>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</si>
  <si>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</si>
  <si>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</si>
  <si>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</si>
  <si>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</si>
  <si>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</si>
  <si>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</si>
  <si>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</si>
  <si>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</si>
  <si>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</si>
  <si>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</si>
  <si>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</si>
  <si>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</si>
  <si>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</si>
  <si>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</si>
  <si>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</si>
  <si>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</si>
  <si>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</si>
  <si>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</si>
  <si>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</si>
  <si>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</si>
  <si>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</si>
  <si>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</si>
  <si>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</si>
  <si>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</si>
  <si>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</si>
  <si>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</si>
  <si>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</si>
  <si>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</si>
  <si>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</si>
  <si>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</si>
  <si>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</si>
  <si>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</si>
  <si>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</si>
  <si>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</si>
  <si>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</si>
  <si>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</si>
  <si>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</si>
  <si>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</si>
  <si>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</si>
  <si>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</si>
  <si>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</si>
  <si>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</si>
  <si>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</si>
  <si>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</si>
  <si>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</si>
  <si>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</si>
  <si>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</si>
  <si>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</si>
  <si>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</si>
  <si>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</si>
  <si>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</si>
  <si>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</si>
  <si>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</si>
  <si>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</si>
  <si>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</si>
  <si>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</si>
  <si>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</si>
  <si>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</si>
  <si>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</si>
  <si>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</si>
  <si>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</si>
  <si>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</si>
  <si>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</si>
  <si>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</si>
  <si>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</si>
  <si>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</si>
  <si>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</si>
  <si>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</si>
  <si>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</si>
  <si>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</si>
  <si>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</si>
  <si>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</si>
  <si>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</si>
  <si>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</si>
  <si>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</si>
  <si>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</si>
  <si>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</si>
  <si>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</si>
  <si>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</si>
  <si>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</si>
  <si>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</si>
  <si>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</si>
  <si>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</si>
  <si>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</si>
  <si>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</si>
  <si>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</si>
  <si>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</si>
  <si>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</si>
  <si>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</si>
  <si>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</si>
  <si>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</si>
  <si>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</si>
  <si>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</si>
  <si>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</si>
  <si>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</si>
  <si>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</si>
  <si>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</si>
  <si>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</si>
  <si>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</si>
  <si>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</si>
  <si>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</si>
  <si>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</si>
  <si>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</si>
  <si>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</si>
  <si>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</si>
  <si>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</si>
  <si>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</si>
  <si>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</si>
  <si>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</si>
  <si>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</si>
  <si>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</si>
  <si>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</si>
  <si>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</si>
  <si>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</si>
  <si>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</si>
  <si>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</si>
  <si>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</si>
  <si>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</si>
  <si>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</si>
  <si>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</si>
  <si>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</si>
  <si>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</si>
  <si>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</si>
  <si>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</si>
  <si>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</si>
  <si>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</si>
  <si>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</si>
  <si>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</si>
  <si>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</si>
  <si>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</si>
  <si>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</si>
  <si>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</si>
  <si>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</si>
  <si>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</si>
  <si>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</si>
  <si>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</si>
  <si>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</si>
  <si>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</si>
  <si>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</si>
  <si>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</si>
  <si>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</si>
  <si>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</si>
  <si>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</si>
  <si>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</si>
  <si>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</si>
  <si>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</si>
  <si>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</si>
  <si>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</si>
  <si>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</si>
  <si>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</si>
  <si>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</si>
  <si>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</si>
  <si>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</si>
  <si>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</si>
  <si>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</si>
  <si>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</si>
  <si>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</si>
  <si>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</si>
  <si>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</si>
  <si>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</si>
  <si>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</si>
  <si>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</si>
  <si>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</si>
  <si>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</si>
  <si>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</si>
  <si>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</si>
  <si>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</si>
  <si>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</si>
  <si>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</si>
  <si>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</si>
  <si>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</si>
  <si>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</si>
  <si>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</si>
  <si>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</si>
  <si>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</si>
  <si>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</si>
  <si>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</si>
  <si>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</si>
  <si>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</si>
  <si>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</si>
  <si>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</si>
  <si>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</si>
  <si>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</si>
  <si>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</si>
  <si>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</si>
  <si>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</si>
  <si>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</si>
  <si>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</si>
  <si>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</si>
  <si>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</si>
  <si>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</si>
  <si>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</si>
  <si>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</si>
  <si>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</si>
  <si>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</si>
  <si>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</si>
  <si>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</si>
  <si>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</si>
  <si>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</si>
  <si>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</si>
  <si>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</si>
  <si>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</si>
  <si>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</si>
  <si>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</si>
  <si>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</si>
  <si>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</si>
  <si>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</si>
  <si>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</si>
  <si>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</si>
  <si>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</si>
  <si>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</si>
  <si>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</si>
  <si>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</si>
  <si>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</si>
  <si>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</si>
  <si>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</si>
  <si>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</si>
  <si>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</si>
  <si>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</si>
  <si>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</si>
  <si>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</si>
  <si>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</si>
  <si>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</si>
  <si>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</si>
  <si>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</si>
  <si>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</si>
  <si>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</si>
  <si>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</si>
  <si>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</si>
  <si>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</si>
  <si>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</si>
  <si>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</si>
  <si>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</si>
  <si>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</si>
  <si>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</si>
  <si>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</si>
  <si>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</si>
  <si>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</si>
  <si>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</si>
  <si>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</si>
  <si>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</si>
  <si>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</si>
  <si>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</si>
  <si>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</si>
  <si>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</si>
  <si>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</si>
  <si>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</si>
  <si>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</si>
  <si>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</si>
  <si>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</si>
  <si>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</si>
  <si>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</si>
  <si>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</si>
  <si>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</si>
  <si>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</si>
  <si>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</si>
  <si>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</si>
  <si>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</si>
  <si>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</si>
  <si>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</si>
  <si>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</si>
  <si>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</si>
  <si>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</si>
  <si>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</si>
  <si>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</si>
  <si>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</si>
  <si>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</si>
  <si>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</si>
  <si>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</si>
  <si>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</si>
  <si>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</si>
  <si>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</si>
  <si>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</si>
  <si>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</si>
  <si>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</si>
  <si>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</si>
  <si>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</si>
  <si>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</si>
  <si>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</si>
  <si>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</si>
  <si>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</si>
  <si>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</si>
  <si>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</si>
  <si>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</si>
  <si>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</si>
  <si>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</si>
  <si>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</si>
  <si>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</si>
  <si>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</si>
  <si>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</si>
  <si>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</si>
  <si>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</si>
  <si>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</si>
  <si>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</si>
  <si>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</si>
  <si>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</si>
  <si>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</si>
  <si>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</si>
  <si>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</si>
  <si>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</si>
  <si>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</si>
  <si>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</si>
  <si>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</si>
  <si>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</si>
  <si>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</si>
  <si>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</si>
  <si>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</si>
  <si>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</si>
  <si>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</si>
  <si>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</si>
  <si>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</si>
  <si>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</si>
  <si>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</si>
  <si>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</si>
  <si>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</si>
  <si>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</si>
  <si>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</si>
  <si>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</si>
  <si>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</si>
  <si>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</si>
  <si>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</si>
  <si>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</si>
  <si>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</si>
  <si>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</si>
  <si>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</si>
  <si>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</si>
  <si>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</si>
  <si>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</si>
  <si>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</si>
  <si>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</si>
  <si>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</si>
  <si>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</si>
  <si>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</si>
  <si>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</si>
  <si>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</si>
  <si>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</si>
  <si>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</si>
  <si>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</si>
  <si>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</si>
  <si>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</si>
  <si>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</si>
  <si>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</si>
  <si>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</si>
  <si>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</si>
  <si>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</si>
  <si>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</si>
  <si>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</si>
  <si>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</si>
  <si>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</si>
  <si>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</si>
  <si>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</si>
  <si>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</si>
  <si>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</si>
  <si>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</si>
  <si>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</si>
  <si>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</si>
  <si>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</si>
  <si>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</si>
  <si>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</si>
  <si>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</si>
  <si>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</si>
  <si>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</si>
  <si>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</si>
  <si>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</si>
  <si>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</si>
  <si>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</si>
  <si>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</si>
  <si>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</si>
  <si>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</si>
  <si>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</si>
  <si>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</si>
  <si>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</si>
  <si>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</si>
  <si>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</si>
  <si>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</si>
  <si>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</si>
  <si>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</si>
  <si>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</si>
  <si>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</si>
  <si>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</si>
  <si>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</si>
  <si>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</si>
  <si>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</si>
  <si>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</si>
  <si>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</si>
  <si>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</si>
  <si>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</si>
  <si>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</si>
  <si>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</si>
  <si>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</si>
  <si>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</si>
  <si>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</si>
  <si>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</si>
  <si>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</si>
  <si>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</si>
  <si>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</si>
  <si>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</si>
  <si>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</si>
  <si>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</si>
  <si>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</si>
  <si>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</si>
  <si>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</si>
  <si>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</si>
  <si>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</si>
  <si>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</si>
  <si>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</si>
  <si>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</si>
  <si>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</si>
  <si>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</si>
  <si>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</si>
  <si>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</si>
  <si>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</si>
  <si>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</si>
  <si>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</si>
  <si>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</si>
  <si>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</si>
  <si>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</si>
  <si>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</si>
  <si>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</si>
  <si>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</si>
  <si>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</si>
  <si>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</si>
  <si>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</si>
  <si>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</si>
  <si>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</si>
  <si>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</si>
  <si>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</si>
  <si>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</si>
  <si>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</si>
  <si>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</si>
  <si>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</si>
  <si>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</si>
  <si>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</si>
  <si>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</si>
  <si>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</si>
  <si>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</si>
  <si>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</si>
  <si>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</si>
  <si>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</si>
  <si>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</si>
  <si>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</si>
  <si>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</si>
  <si>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</si>
  <si>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</si>
  <si>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</si>
  <si>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</si>
  <si>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</si>
  <si>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</si>
  <si>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</si>
  <si>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</si>
  <si>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</si>
  <si>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</si>
  <si>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</si>
  <si>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</si>
  <si>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</si>
  <si>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</si>
  <si>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</si>
  <si>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</si>
  <si>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</si>
  <si>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</si>
  <si>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</si>
  <si>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</si>
  <si>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</si>
  <si>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</si>
  <si>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</si>
  <si>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</si>
  <si>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</si>
  <si>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</si>
  <si>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</si>
  <si>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</si>
  <si>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</si>
  <si>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</si>
  <si>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</si>
  <si>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</si>
  <si>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</si>
  <si>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</si>
  <si>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</si>
  <si>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</si>
  <si>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</si>
  <si>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</si>
  <si>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</si>
  <si>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</si>
  <si>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</si>
  <si>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</si>
  <si>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</si>
  <si>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</si>
  <si>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</si>
  <si>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</si>
  <si>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</si>
  <si>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</si>
  <si>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</si>
  <si>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</si>
  <si>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</si>
  <si>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</si>
  <si>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</si>
  <si>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</si>
  <si>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</si>
  <si>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</si>
  <si>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</si>
  <si>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</si>
  <si>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</si>
  <si>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</si>
  <si>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</si>
  <si>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</si>
  <si>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</si>
  <si>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</si>
  <si>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</si>
  <si>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</si>
  <si>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</si>
  <si>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</si>
  <si>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</si>
  <si>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</si>
  <si>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</si>
  <si>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</si>
  <si>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</si>
  <si>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</si>
  <si>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</si>
  <si>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</si>
  <si>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</si>
  <si>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</si>
  <si>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</si>
  <si>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</si>
  <si>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</si>
  <si>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</si>
  <si>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</si>
  <si>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</si>
  <si>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</si>
  <si>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</si>
  <si>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</si>
  <si>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</si>
  <si>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</si>
  <si>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</si>
  <si>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</si>
  <si>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</si>
  <si>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</si>
  <si>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</si>
  <si>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</si>
  <si>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</si>
  <si>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</si>
  <si>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</si>
  <si>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</si>
  <si>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</si>
  <si>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</si>
  <si>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</si>
  <si>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</si>
  <si>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</si>
  <si>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</si>
  <si>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</si>
  <si>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</si>
  <si>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</si>
  <si>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</si>
  <si>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</si>
  <si>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</si>
  <si>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</si>
  <si>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</si>
  <si>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</si>
  <si>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</si>
  <si>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</si>
  <si>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</si>
  <si>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</si>
  <si>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</si>
  <si>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</si>
  <si>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</si>
  <si>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</si>
  <si>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</si>
  <si>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</si>
  <si>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</si>
  <si>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</si>
  <si>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</si>
  <si>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</si>
  <si>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</si>
  <si>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</si>
  <si>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</si>
  <si>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</si>
  <si>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</si>
  <si>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</si>
  <si>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</si>
  <si>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</si>
  <si>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</si>
  <si>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</si>
  <si>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</si>
  <si>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</si>
  <si>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</si>
  <si>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</si>
  <si>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</si>
  <si>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</si>
  <si>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</si>
  <si>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</si>
  <si>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</si>
  <si>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</si>
  <si>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</si>
  <si>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</si>
  <si>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</si>
  <si>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</si>
  <si>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</si>
  <si>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</si>
  <si>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</si>
  <si>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</si>
  <si>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</si>
  <si>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</si>
  <si>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</si>
  <si>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</si>
  <si>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</si>
  <si>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</si>
  <si>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</si>
  <si>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</si>
  <si>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</si>
  <si>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</si>
  <si>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</si>
  <si>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</si>
  <si>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</si>
  <si>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</si>
  <si>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</si>
  <si>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</si>
  <si>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</si>
  <si>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</si>
  <si>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</si>
  <si>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</si>
  <si>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</si>
  <si>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</si>
  <si>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</si>
  <si>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</si>
  <si>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</si>
  <si>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</si>
  <si>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</si>
  <si>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</si>
  <si>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</si>
  <si>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</si>
  <si>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</si>
  <si>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</si>
  <si>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</si>
  <si>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</si>
  <si>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</si>
  <si>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</si>
  <si>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</si>
  <si>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</si>
  <si>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</si>
  <si>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</si>
  <si>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</si>
  <si>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</si>
  <si>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</si>
  <si>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</si>
  <si>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</si>
  <si>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</si>
  <si>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</si>
  <si>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</si>
  <si>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</si>
  <si>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</si>
  <si>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</si>
  <si>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</si>
  <si>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</si>
  <si>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</si>
  <si>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</si>
  <si>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</si>
  <si>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</si>
  <si>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</si>
  <si>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</si>
  <si>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</si>
  <si>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</si>
  <si>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</si>
  <si>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</si>
  <si>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</si>
  <si>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</si>
  <si>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</si>
  <si>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</si>
  <si>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</si>
  <si>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</si>
  <si>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</si>
  <si>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</si>
  <si>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</si>
  <si>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</si>
  <si>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</si>
  <si>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</si>
  <si>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</si>
  <si>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</si>
  <si>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</si>
  <si>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</si>
  <si>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</si>
  <si>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</si>
  <si>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</si>
  <si>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</si>
  <si>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</si>
  <si>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</si>
  <si>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</si>
  <si>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</si>
  <si>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</si>
  <si>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</si>
  <si>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</si>
  <si>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</si>
  <si>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</si>
  <si>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</si>
  <si>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</si>
  <si>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</si>
  <si>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</si>
  <si>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</si>
  <si>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</si>
  <si>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</si>
  <si>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</si>
  <si>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</si>
  <si>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</si>
  <si>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</si>
  <si>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</si>
  <si>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</si>
  <si>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</si>
  <si>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</si>
  <si>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</si>
  <si>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</si>
  <si>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</si>
  <si>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</si>
  <si>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</si>
  <si>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</si>
  <si>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</si>
  <si>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</si>
  <si>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</si>
  <si>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</si>
  <si>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</si>
  <si>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</si>
  <si>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</si>
  <si>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</si>
  <si>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</si>
  <si>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</si>
  <si>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</si>
  <si>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</si>
  <si>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</si>
  <si>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</si>
  <si>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</si>
  <si>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</si>
  <si>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</si>
  <si>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</si>
  <si>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</si>
  <si>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</si>
  <si>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</si>
  <si>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</si>
  <si>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</si>
  <si>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</si>
  <si>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</si>
  <si>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</si>
  <si>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</si>
  <si>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</si>
  <si>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</si>
  <si>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</si>
  <si>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</si>
  <si>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</si>
  <si>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</si>
  <si>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</si>
  <si>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</si>
  <si>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</si>
  <si>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</si>
  <si>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</si>
  <si>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</si>
  <si>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</si>
  <si>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</si>
  <si>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</si>
  <si>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</si>
  <si>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</si>
  <si>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</si>
  <si>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</si>
  <si>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</si>
  <si>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</si>
  <si>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</si>
  <si>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</si>
  <si>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</si>
  <si>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</si>
  <si>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</si>
  <si>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</si>
  <si>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</si>
  <si>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</si>
  <si>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</si>
  <si>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</si>
  <si>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</si>
  <si>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</si>
  <si>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</si>
  <si>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</si>
  <si>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</si>
  <si>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</si>
  <si>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</si>
  <si>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</si>
  <si>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</si>
  <si>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</si>
  <si>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</si>
  <si>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</si>
  <si>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</si>
  <si>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</si>
  <si>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</si>
  <si>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</si>
  <si>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</si>
  <si>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</si>
  <si>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</si>
  <si>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</si>
  <si>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</si>
  <si>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</si>
  <si>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</si>
  <si>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นายนิมิต จุ้ยอยู่ทอง</t>
  </si>
  <si>
    <t>........................................................................</t>
  </si>
  <si>
    <t>White House Neo</t>
  </si>
  <si>
    <t>https://maps.app.goo.gl/8Csj1Jn48EMadVVh7</t>
  </si>
  <si>
    <t>1 เฉลิมพระเกียรติ ร. 9 ซอย 23 แขวงหนองบอน เขตประเวศ กรุงเทพมหานคร 10250</t>
  </si>
  <si>
    <t>8351/12</t>
  </si>
  <si>
    <t>หมายเหตุ  หากมีการเข้าดำเนินการติดตั้งติดต่อคุณนิยนต์ เพื่อชี้จุดดำเนินการเอาสายเข้าภายในอาคาร</t>
  </si>
  <si>
    <t>Service Support / ผู้ช่วยผู้อำนวยการส่วนงานบริหาร</t>
  </si>
  <si>
    <t>094-998-9298</t>
  </si>
  <si>
    <t>คุณนุ้ย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</si>
</sst>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3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5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6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5" xfId="0" applyFont="1" applyBorder="1" applyAlignment="1">
      <alignment wrapText="1"/>
    </xf>
    <xf numFmtId="0" fontId="30" fillId="0" borderId="46" xfId="0" applyFont="1" applyBorder="1" applyAlignment="1">
      <alignment horizontal="center" wrapText="1"/>
    </xf>
    <xf numFmtId="0" fontId="30" fillId="17" borderId="46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43" fontId="32" fillId="3" borderId="4" xfId="1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left"/>
      <protection locked="0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8" xfId="0" applyFont="1" applyFill="1" applyBorder="1" applyAlignment="1">
      <alignment horizontal="left" vertical="center"/>
    </xf>
    <xf numFmtId="0" fontId="6" fillId="18" borderId="49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28" fillId="3" borderId="4" xfId="0" applyFont="1" applyFill="1" applyBorder="1" applyAlignment="1" applyProtection="1">
      <alignment horizontal="left"/>
      <protection locked="0"/>
    </xf>
    <xf numFmtId="0" fontId="6" fillId="5" borderId="47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2" fillId="3" borderId="43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4" xfId="0" applyFont="1" applyFill="1" applyBorder="1" applyAlignment="1" applyProtection="1">
      <alignment horizontal="left"/>
      <protection locked="0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3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4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3" fillId="3" borderId="0" xfId="0" applyFont="1" applyFill="1" applyAlignment="1" applyProtection="1">
      <alignment horizontal="center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108</xdr:row>
      <xdr:rowOff>60959</xdr:rowOff>
    </xdr:from>
    <xdr:to>
      <xdr:col>9</xdr:col>
      <xdr:colOff>284382</xdr:colOff>
      <xdr:row>108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108</xdr:row>
      <xdr:rowOff>64770</xdr:rowOff>
    </xdr:from>
    <xdr:to>
      <xdr:col>10</xdr:col>
      <xdr:colOff>304563</xdr:colOff>
      <xdr:row>108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67491</xdr:colOff>
      <xdr:row>1</xdr:row>
      <xdr:rowOff>10886</xdr:rowOff>
    </xdr:from>
    <xdr:to>
      <xdr:col>25</xdr:col>
      <xdr:colOff>53518</xdr:colOff>
      <xdr:row>38</xdr:row>
      <xdr:rowOff>110541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F05131-F9D0-4C20-B37F-95BD0E95F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091" y="195943"/>
          <a:ext cx="14616427" cy="6946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8Csj1Jn48EMadVVh7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>
      <c r="B173" s="156" t="s">
        <v>676</v>
      </c>
      <c r="C173" s="157" t="s">
        <v>5</v>
      </c>
      <c r="D173" s="158"/>
      <c r="E173" s="156" t="s">
        <v>676</v>
      </c>
      <c r="F173" s="159">
        <v>1198</v>
      </c>
      <c r="G173" s="157" t="s">
        <v>5</v>
      </c>
      <c r="K173" s="81"/>
    </row>
    <row r="174" spans="2:11">
      <c r="B174" s="156" t="s">
        <v>677</v>
      </c>
      <c r="C174" s="157" t="s">
        <v>5</v>
      </c>
      <c r="D174" s="158"/>
      <c r="E174" s="156" t="s">
        <v>677</v>
      </c>
      <c r="F174" s="159">
        <v>1104</v>
      </c>
      <c r="G174" s="157" t="s">
        <v>5</v>
      </c>
      <c r="K174" s="81"/>
    </row>
    <row r="175" spans="2:11">
      <c r="B175" s="156" t="s">
        <v>678</v>
      </c>
      <c r="C175" s="157" t="s">
        <v>5</v>
      </c>
      <c r="D175" s="158"/>
      <c r="E175" s="156" t="s">
        <v>678</v>
      </c>
      <c r="F175" s="159">
        <v>11404</v>
      </c>
      <c r="G175" s="157" t="s">
        <v>5</v>
      </c>
    </row>
    <row r="176" spans="2:11">
      <c r="B176" s="156" t="s">
        <v>661</v>
      </c>
      <c r="C176" s="157" t="s">
        <v>5</v>
      </c>
      <c r="D176" s="158"/>
      <c r="E176" s="156" t="s">
        <v>661</v>
      </c>
      <c r="F176" s="159">
        <v>1198</v>
      </c>
      <c r="G176" s="157" t="s">
        <v>5</v>
      </c>
    </row>
    <row r="177" spans="2:10">
      <c r="B177" s="156" t="s">
        <v>662</v>
      </c>
      <c r="C177" s="157" t="s">
        <v>5</v>
      </c>
      <c r="D177" s="158"/>
      <c r="E177" s="156" t="s">
        <v>662</v>
      </c>
      <c r="F177" s="159">
        <v>1198</v>
      </c>
      <c r="G177" s="157" t="s">
        <v>5</v>
      </c>
      <c r="I177" s="81" t="s">
        <v>120</v>
      </c>
      <c r="J177" s="81"/>
    </row>
    <row r="178" spans="2:10">
      <c r="B178" s="156" t="s">
        <v>663</v>
      </c>
      <c r="C178" s="157" t="s">
        <v>5</v>
      </c>
      <c r="D178" s="158"/>
      <c r="E178" s="156" t="s">
        <v>663</v>
      </c>
      <c r="F178" s="159">
        <v>1716</v>
      </c>
      <c r="G178" s="157" t="s">
        <v>5</v>
      </c>
      <c r="I178" s="81" t="s">
        <v>127</v>
      </c>
      <c r="J178" s="81"/>
    </row>
    <row r="179" spans="2:10">
      <c r="B179" s="156" t="s">
        <v>664</v>
      </c>
      <c r="C179" s="157" t="s">
        <v>5</v>
      </c>
      <c r="D179" s="158"/>
      <c r="E179" s="156" t="s">
        <v>664</v>
      </c>
      <c r="F179" s="159">
        <v>1848</v>
      </c>
      <c r="G179" s="157" t="s">
        <v>5</v>
      </c>
      <c r="I179" s="45" t="s">
        <v>100</v>
      </c>
    </row>
    <row r="180" spans="2:10">
      <c r="B180" s="156" t="s">
        <v>665</v>
      </c>
      <c r="C180" s="157" t="s">
        <v>5</v>
      </c>
      <c r="D180" s="158"/>
      <c r="E180" s="156" t="s">
        <v>665</v>
      </c>
      <c r="F180" s="159">
        <v>1716</v>
      </c>
      <c r="G180" s="157" t="s">
        <v>5</v>
      </c>
      <c r="I180" s="45" t="s">
        <v>121</v>
      </c>
    </row>
    <row r="181" spans="2:10">
      <c r="B181" s="156" t="s">
        <v>666</v>
      </c>
      <c r="C181" s="157" t="s">
        <v>5</v>
      </c>
      <c r="D181" s="158"/>
      <c r="E181" s="156" t="s">
        <v>666</v>
      </c>
      <c r="F181" s="159">
        <v>1716</v>
      </c>
      <c r="G181" s="157" t="s">
        <v>5</v>
      </c>
      <c r="H181" s="81"/>
    </row>
    <row r="182" spans="2:10">
      <c r="B182" s="156" t="s">
        <v>667</v>
      </c>
      <c r="C182" s="157" t="s">
        <v>5</v>
      </c>
      <c r="D182" s="158"/>
      <c r="E182" s="156" t="s">
        <v>667</v>
      </c>
      <c r="F182" s="159">
        <v>2038</v>
      </c>
      <c r="G182" s="157" t="s">
        <v>5</v>
      </c>
      <c r="H182" s="81"/>
    </row>
    <row r="183" spans="2:10">
      <c r="B183" s="156" t="s">
        <v>668</v>
      </c>
      <c r="C183" s="157" t="s">
        <v>5</v>
      </c>
      <c r="D183" s="158"/>
      <c r="E183" s="156" t="s">
        <v>668</v>
      </c>
      <c r="F183" s="159">
        <v>1944</v>
      </c>
      <c r="G183" s="157" t="s">
        <v>5</v>
      </c>
    </row>
    <row r="184" spans="2:10">
      <c r="B184" s="156" t="s">
        <v>669</v>
      </c>
      <c r="C184" s="157" t="s">
        <v>5</v>
      </c>
      <c r="D184" s="158"/>
      <c r="E184" s="156" t="s">
        <v>669</v>
      </c>
      <c r="F184" s="159">
        <v>1944</v>
      </c>
      <c r="G184" s="157" t="s">
        <v>5</v>
      </c>
    </row>
    <row r="185" spans="2:10">
      <c r="B185" s="156" t="s">
        <v>670</v>
      </c>
      <c r="C185" s="157" t="s">
        <v>5</v>
      </c>
      <c r="D185" s="158"/>
      <c r="E185" s="156" t="s">
        <v>670</v>
      </c>
      <c r="F185" s="159">
        <v>1524</v>
      </c>
      <c r="G185" s="157" t="s">
        <v>5</v>
      </c>
    </row>
    <row r="186" spans="2:10">
      <c r="B186" s="156" t="s">
        <v>671</v>
      </c>
      <c r="C186" s="157" t="s">
        <v>5</v>
      </c>
      <c r="D186" s="158"/>
      <c r="E186" s="156" t="s">
        <v>671</v>
      </c>
      <c r="F186" s="159">
        <v>1404</v>
      </c>
      <c r="G186" s="157" t="s">
        <v>5</v>
      </c>
    </row>
    <row r="187" spans="2:10">
      <c r="B187" s="156" t="s">
        <v>672</v>
      </c>
      <c r="C187" s="157" t="s">
        <v>5</v>
      </c>
      <c r="D187" s="158"/>
      <c r="E187" s="156" t="s">
        <v>672</v>
      </c>
      <c r="F187" s="159">
        <v>1404</v>
      </c>
      <c r="G187" s="157" t="s">
        <v>5</v>
      </c>
    </row>
    <row r="188" spans="2:10">
      <c r="B188" s="156" t="s">
        <v>673</v>
      </c>
      <c r="C188" s="157" t="s">
        <v>5</v>
      </c>
      <c r="D188" s="158"/>
      <c r="E188" s="156" t="s">
        <v>673</v>
      </c>
      <c r="F188" s="159">
        <v>1716</v>
      </c>
      <c r="G188" s="157" t="s">
        <v>5</v>
      </c>
    </row>
    <row r="189" spans="2:10">
      <c r="B189" s="156" t="s">
        <v>674</v>
      </c>
      <c r="C189" s="157" t="s">
        <v>5</v>
      </c>
      <c r="D189" s="158"/>
      <c r="E189" s="156" t="s">
        <v>674</v>
      </c>
      <c r="F189" s="159">
        <v>1644</v>
      </c>
      <c r="G189" s="157" t="s">
        <v>5</v>
      </c>
    </row>
    <row r="190" spans="2:10">
      <c r="B190" s="156" t="s">
        <v>675</v>
      </c>
      <c r="C190" s="157" t="s">
        <v>5</v>
      </c>
      <c r="D190" s="158"/>
      <c r="E190" s="156" t="s">
        <v>675</v>
      </c>
      <c r="F190" s="159">
        <v>1644</v>
      </c>
      <c r="G190" s="157" t="s">
        <v>5</v>
      </c>
    </row>
    <row r="191" spans="2:10">
      <c r="B191" s="156" t="s">
        <v>679</v>
      </c>
      <c r="C191" s="157" t="s">
        <v>5</v>
      </c>
      <c r="D191" s="158"/>
      <c r="E191" s="156" t="s">
        <v>679</v>
      </c>
      <c r="F191" s="159">
        <v>2616</v>
      </c>
      <c r="G191" s="157" t="s">
        <v>5</v>
      </c>
    </row>
    <row r="192" spans="2:10">
      <c r="B192" s="156" t="s">
        <v>680</v>
      </c>
      <c r="C192" s="157" t="s">
        <v>5</v>
      </c>
      <c r="D192" s="158"/>
      <c r="E192" s="156" t="s">
        <v>680</v>
      </c>
      <c r="F192" s="159">
        <v>2328</v>
      </c>
      <c r="G192" s="157" t="s">
        <v>5</v>
      </c>
    </row>
    <row r="193" spans="2:7">
      <c r="B193" s="156" t="s">
        <v>681</v>
      </c>
      <c r="C193" s="157" t="s">
        <v>5</v>
      </c>
      <c r="D193" s="158"/>
      <c r="E193" s="156" t="s">
        <v>681</v>
      </c>
      <c r="F193" s="159">
        <v>2220</v>
      </c>
      <c r="G193" s="157" t="s">
        <v>5</v>
      </c>
    </row>
    <row r="194" spans="2:7">
      <c r="B194" s="156" t="s">
        <v>682</v>
      </c>
      <c r="C194" s="157" t="s">
        <v>5</v>
      </c>
      <c r="D194" s="158"/>
      <c r="E194" s="156" t="s">
        <v>682</v>
      </c>
      <c r="F194" s="159">
        <v>3024</v>
      </c>
      <c r="G194" s="157" t="s">
        <v>5</v>
      </c>
    </row>
    <row r="195" spans="2:7">
      <c r="B195" s="156" t="s">
        <v>683</v>
      </c>
      <c r="C195" s="157" t="s">
        <v>5</v>
      </c>
      <c r="D195" s="158"/>
      <c r="E195" s="156" t="s">
        <v>683</v>
      </c>
      <c r="F195" s="159">
        <v>3108</v>
      </c>
      <c r="G195" s="157" t="s">
        <v>5</v>
      </c>
    </row>
    <row r="196" spans="2:7">
      <c r="B196" s="156" t="s">
        <v>684</v>
      </c>
      <c r="C196" s="157" t="s">
        <v>5</v>
      </c>
      <c r="D196" s="158"/>
      <c r="E196" s="156" t="s">
        <v>684</v>
      </c>
      <c r="F196" s="159">
        <v>3060</v>
      </c>
      <c r="G196" s="157" t="s">
        <v>5</v>
      </c>
    </row>
    <row r="197" spans="2:7">
      <c r="B197" s="156" t="s">
        <v>685</v>
      </c>
      <c r="C197" s="157" t="s">
        <v>5</v>
      </c>
      <c r="D197" s="158"/>
      <c r="E197" s="156" t="s">
        <v>685</v>
      </c>
      <c r="F197" s="159">
        <v>2820</v>
      </c>
      <c r="G197" s="157" t="s">
        <v>5</v>
      </c>
    </row>
    <row r="198" spans="2:7">
      <c r="B198" s="156" t="s">
        <v>686</v>
      </c>
      <c r="C198" s="157" t="s">
        <v>5</v>
      </c>
      <c r="D198" s="158"/>
      <c r="E198" s="156" t="s">
        <v>686</v>
      </c>
      <c r="F198" s="159">
        <v>4668</v>
      </c>
      <c r="G198" s="157" t="s">
        <v>5</v>
      </c>
    </row>
    <row r="199" spans="2:7">
      <c r="B199" s="156" t="s">
        <v>687</v>
      </c>
      <c r="C199" s="157" t="s">
        <v>5</v>
      </c>
      <c r="D199" s="158"/>
      <c r="E199" s="156" t="s">
        <v>687</v>
      </c>
      <c r="F199" s="159">
        <v>4308</v>
      </c>
      <c r="G199" s="157" t="s">
        <v>5</v>
      </c>
    </row>
    <row r="200" spans="2:7">
      <c r="B200" s="156" t="s">
        <v>688</v>
      </c>
      <c r="C200" s="157" t="s">
        <v>5</v>
      </c>
      <c r="D200" s="158"/>
      <c r="E200" s="156" t="s">
        <v>688</v>
      </c>
      <c r="F200" s="159">
        <v>11268</v>
      </c>
      <c r="G200" s="157" t="s">
        <v>5</v>
      </c>
    </row>
    <row r="201" spans="2:7">
      <c r="B201" s="156" t="s">
        <v>691</v>
      </c>
      <c r="C201" s="157" t="s">
        <v>5</v>
      </c>
      <c r="D201" s="158"/>
      <c r="E201" s="156" t="s">
        <v>691</v>
      </c>
      <c r="F201" s="159">
        <v>1700</v>
      </c>
      <c r="G201" s="157" t="s">
        <v>5</v>
      </c>
    </row>
    <row r="202" spans="2:7">
      <c r="B202" s="156" t="s">
        <v>690</v>
      </c>
      <c r="C202" s="157" t="s">
        <v>5</v>
      </c>
      <c r="D202" s="158"/>
      <c r="E202" s="156" t="s">
        <v>690</v>
      </c>
      <c r="F202" s="159">
        <v>4800</v>
      </c>
      <c r="G202" s="157" t="s">
        <v>5</v>
      </c>
    </row>
    <row r="203" spans="2:7">
      <c r="B203" s="156" t="s">
        <v>689</v>
      </c>
      <c r="C203" s="157" t="s">
        <v>5</v>
      </c>
      <c r="D203" s="158"/>
      <c r="E203" s="156" t="s">
        <v>689</v>
      </c>
      <c r="F203" s="159">
        <v>11000</v>
      </c>
      <c r="G203" s="157" t="s">
        <v>5</v>
      </c>
    </row>
    <row r="204" spans="2:7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>
      <c r="B270" s="69" t="s">
        <v>827</v>
      </c>
      <c r="C270" s="70" t="s">
        <v>837</v>
      </c>
      <c r="D270" s="71"/>
      <c r="E270" s="69" t="s">
        <v>827</v>
      </c>
      <c r="F270" s="201">
        <v>1350</v>
      </c>
      <c r="G270" s="70" t="s">
        <v>837</v>
      </c>
    </row>
    <row r="271" spans="2:7">
      <c r="B271" s="69" t="s">
        <v>828</v>
      </c>
      <c r="C271" s="70" t="s">
        <v>837</v>
      </c>
      <c r="D271" s="71"/>
      <c r="E271" s="69" t="s">
        <v>828</v>
      </c>
      <c r="F271" s="201">
        <v>2550</v>
      </c>
      <c r="G271" s="70" t="s">
        <v>837</v>
      </c>
    </row>
    <row r="272" spans="2:7">
      <c r="B272" s="69" t="s">
        <v>829</v>
      </c>
      <c r="C272" s="70" t="s">
        <v>837</v>
      </c>
      <c r="D272" s="71"/>
      <c r="E272" s="69" t="s">
        <v>829</v>
      </c>
      <c r="F272" s="201">
        <v>2150</v>
      </c>
      <c r="G272" s="70" t="s">
        <v>837</v>
      </c>
    </row>
    <row r="273" spans="2:7">
      <c r="B273" s="69" t="s">
        <v>830</v>
      </c>
      <c r="C273" s="70" t="s">
        <v>837</v>
      </c>
      <c r="D273" s="71"/>
      <c r="E273" s="69" t="s">
        <v>830</v>
      </c>
      <c r="F273" s="201">
        <v>5700</v>
      </c>
      <c r="G273" s="70" t="s">
        <v>837</v>
      </c>
    </row>
    <row r="274" spans="2:7">
      <c r="B274" s="69" t="s">
        <v>831</v>
      </c>
      <c r="C274" s="70" t="s">
        <v>837</v>
      </c>
      <c r="D274" s="71"/>
      <c r="E274" s="69" t="s">
        <v>831</v>
      </c>
      <c r="F274" s="201">
        <v>2790</v>
      </c>
      <c r="G274" s="70" t="s">
        <v>837</v>
      </c>
    </row>
    <row r="275" spans="2:7">
      <c r="B275" s="69" t="s">
        <v>832</v>
      </c>
      <c r="C275" s="70" t="s">
        <v>5</v>
      </c>
      <c r="D275" s="71"/>
      <c r="E275" s="69" t="s">
        <v>832</v>
      </c>
      <c r="F275" s="200">
        <v>54500</v>
      </c>
      <c r="G275" s="70" t="s">
        <v>5</v>
      </c>
    </row>
    <row r="276" spans="2:7">
      <c r="B276" s="69" t="s">
        <v>833</v>
      </c>
      <c r="C276" s="70" t="s">
        <v>5</v>
      </c>
      <c r="D276" s="71"/>
      <c r="E276" s="69" t="s">
        <v>833</v>
      </c>
      <c r="F276" s="202">
        <v>54500</v>
      </c>
      <c r="G276" s="70" t="s">
        <v>5</v>
      </c>
    </row>
    <row r="277" spans="2:7">
      <c r="B277" s="69" t="s">
        <v>834</v>
      </c>
      <c r="C277" s="70" t="s">
        <v>5</v>
      </c>
      <c r="D277" s="71"/>
      <c r="E277" s="69" t="s">
        <v>834</v>
      </c>
      <c r="F277" s="202">
        <v>92800</v>
      </c>
      <c r="G277" s="70" t="s">
        <v>5</v>
      </c>
    </row>
    <row r="278" spans="2:7">
      <c r="B278" s="69" t="s">
        <v>835</v>
      </c>
      <c r="C278" s="70" t="s">
        <v>5</v>
      </c>
      <c r="D278" s="71"/>
      <c r="E278" s="69" t="s">
        <v>835</v>
      </c>
      <c r="F278" s="202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6" t="s">
        <v>304</v>
      </c>
      <c r="F280" s="198">
        <v>0</v>
      </c>
      <c r="G280" s="76"/>
    </row>
    <row r="281" spans="2:7">
      <c r="B281" s="45" t="s">
        <v>301</v>
      </c>
      <c r="C281" s="75" t="s">
        <v>13</v>
      </c>
      <c r="E281" s="197" t="s">
        <v>301</v>
      </c>
      <c r="F281" s="199">
        <v>399</v>
      </c>
      <c r="G281" s="77"/>
    </row>
    <row r="282" spans="2:7">
      <c r="B282" s="45" t="s">
        <v>302</v>
      </c>
      <c r="C282" s="75" t="s">
        <v>13</v>
      </c>
      <c r="E282" s="197" t="s">
        <v>302</v>
      </c>
      <c r="F282" s="198">
        <v>499</v>
      </c>
      <c r="G282" s="76"/>
    </row>
    <row r="283" spans="2:7">
      <c r="B283" s="45" t="s">
        <v>303</v>
      </c>
      <c r="C283" s="75" t="s">
        <v>13</v>
      </c>
      <c r="E283" s="197" t="s">
        <v>303</v>
      </c>
      <c r="F283" s="198">
        <v>599</v>
      </c>
      <c r="G283" s="76"/>
    </row>
    <row r="284" spans="2:7">
      <c r="B284" s="45" t="s">
        <v>455</v>
      </c>
      <c r="C284" s="75" t="s">
        <v>13</v>
      </c>
      <c r="E284" s="197" t="s">
        <v>455</v>
      </c>
      <c r="F284" s="198">
        <v>799</v>
      </c>
      <c r="G284" s="76"/>
    </row>
    <row r="285" spans="2:7">
      <c r="C285" s="75"/>
      <c r="E285" s="197" t="s">
        <v>456</v>
      </c>
      <c r="F285" s="198">
        <v>1200</v>
      </c>
      <c r="G285" s="76"/>
    </row>
    <row r="286" spans="2:7">
      <c r="B286" s="74"/>
      <c r="C286" s="45" t="s">
        <v>107</v>
      </c>
      <c r="E286" s="196" t="s">
        <v>813</v>
      </c>
      <c r="F286" s="198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A19"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C32" zoomScale="70" zoomScaleNormal="70" workbookViewId="0">
      <selection activeCell="H24" sqref="H24:H6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M35" s="10" t="s">
        <v>736</v>
      </c>
      <c r="N35" s="12" t="s">
        <v>387</v>
      </c>
      <c r="U35" s="121"/>
    </row>
    <row r="36" spans="2:21" ht="16.2" thickBot="1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794</v>
      </c>
      <c r="I45" s="20" t="s">
        <v>304</v>
      </c>
      <c r="U45" s="126"/>
    </row>
    <row r="46" spans="2:21" ht="15.6">
      <c r="G46" s="4"/>
      <c r="H46" s="185" t="s">
        <v>795</v>
      </c>
      <c r="I46" s="20" t="s">
        <v>304</v>
      </c>
      <c r="J46" s="186"/>
    </row>
    <row r="47" spans="2:21" ht="15.6">
      <c r="G47" s="4"/>
      <c r="H47" s="23" t="s">
        <v>840</v>
      </c>
      <c r="I47" s="21" t="s">
        <v>302</v>
      </c>
      <c r="U47" s="160"/>
    </row>
    <row r="48" spans="2:21">
      <c r="H48" s="23" t="s">
        <v>841</v>
      </c>
      <c r="I48" t="s">
        <v>557</v>
      </c>
      <c r="U48" s="160"/>
    </row>
    <row r="49" spans="8:21" ht="15.6">
      <c r="H49" s="185" t="s">
        <v>796</v>
      </c>
      <c r="I49" s="21" t="s">
        <v>302</v>
      </c>
      <c r="U49" s="160"/>
    </row>
    <row r="50" spans="8:21" ht="15.6">
      <c r="H50" s="23" t="s">
        <v>797</v>
      </c>
      <c r="I50" s="20" t="s">
        <v>304</v>
      </c>
      <c r="U50" s="160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60"/>
    </row>
    <row r="55" spans="8:21" ht="15.6">
      <c r="H55" s="23" t="s">
        <v>798</v>
      </c>
      <c r="I55" s="20" t="s">
        <v>304</v>
      </c>
      <c r="U55" s="125"/>
    </row>
    <row r="56" spans="8:21" ht="15.6">
      <c r="H56" s="23" t="s">
        <v>799</v>
      </c>
      <c r="I56" s="20" t="s">
        <v>304</v>
      </c>
      <c r="U56" s="125"/>
    </row>
    <row r="57" spans="8:21" ht="15.6">
      <c r="H57" s="23" t="s">
        <v>842</v>
      </c>
      <c r="I57" s="20" t="s">
        <v>304</v>
      </c>
      <c r="U57" s="160"/>
    </row>
    <row r="58" spans="8:21" ht="15.6">
      <c r="H58" t="s">
        <v>800</v>
      </c>
      <c r="I58" s="20" t="s">
        <v>304</v>
      </c>
      <c r="U58" s="125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6"/>
  <sheetViews>
    <sheetView tabSelected="1" view="pageBreakPreview" topLeftCell="A41" zoomScale="70" zoomScaleNormal="80" zoomScaleSheetLayoutView="70" workbookViewId="0">
      <selection activeCell="C8" sqref="C8"/>
    </sheetView>
  </sheetViews>
  <sheetFormatPr defaultRowHeight="14.4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9.44140625" customWidth="1"/>
    <col min="9" max="9" width="13.4414062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294" t="s">
        <v>439</v>
      </c>
      <c r="D1" s="294"/>
      <c r="E1" s="294"/>
      <c r="F1" s="294"/>
      <c r="G1" s="294"/>
      <c r="H1" s="294"/>
      <c r="I1" s="295"/>
      <c r="J1" s="133" t="s">
        <v>93</v>
      </c>
      <c r="K1" s="285" t="s">
        <v>853</v>
      </c>
      <c r="L1" s="286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287">
        <v>45628</v>
      </c>
      <c r="L2" s="288"/>
    </row>
    <row r="3" spans="1:12" ht="27">
      <c r="A3" s="289" t="s">
        <v>292</v>
      </c>
      <c r="B3" s="290"/>
      <c r="C3" s="165" t="s">
        <v>850</v>
      </c>
      <c r="D3" s="139" t="s">
        <v>95</v>
      </c>
      <c r="E3" s="306" t="s">
        <v>851</v>
      </c>
      <c r="F3" s="307"/>
      <c r="G3" s="307"/>
      <c r="H3" s="307"/>
      <c r="I3" s="139" t="s">
        <v>308</v>
      </c>
      <c r="J3" s="300" t="s">
        <v>335</v>
      </c>
      <c r="K3" s="300"/>
      <c r="L3" s="301"/>
    </row>
    <row r="4" spans="1:12" ht="27">
      <c r="A4" s="289" t="s">
        <v>94</v>
      </c>
      <c r="B4" s="290"/>
      <c r="C4" s="302" t="s">
        <v>852</v>
      </c>
      <c r="D4" s="303"/>
      <c r="E4" s="303"/>
      <c r="F4" s="303"/>
      <c r="G4" s="303"/>
      <c r="H4" s="303"/>
      <c r="I4" s="139" t="s">
        <v>601</v>
      </c>
      <c r="J4" s="304" t="s">
        <v>603</v>
      </c>
      <c r="K4" s="304"/>
      <c r="L4" s="305"/>
    </row>
    <row r="5" spans="1:12" ht="27">
      <c r="A5" s="289" t="s">
        <v>340</v>
      </c>
      <c r="B5" s="290"/>
      <c r="C5" s="269" t="s">
        <v>344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8</v>
      </c>
      <c r="I5" s="142" t="s">
        <v>306</v>
      </c>
      <c r="J5" s="139" t="s">
        <v>339</v>
      </c>
      <c r="K5" s="153">
        <v>78</v>
      </c>
      <c r="L5" s="143" t="s">
        <v>307</v>
      </c>
    </row>
    <row r="6" spans="1:12" ht="27">
      <c r="A6" s="289" t="s">
        <v>312</v>
      </c>
      <c r="B6" s="290"/>
      <c r="C6" s="299" t="s">
        <v>857</v>
      </c>
      <c r="D6" s="292"/>
      <c r="E6" s="292"/>
      <c r="F6" s="292"/>
      <c r="G6" s="139" t="s">
        <v>314</v>
      </c>
      <c r="H6" s="292" t="s">
        <v>325</v>
      </c>
      <c r="I6" s="292"/>
      <c r="J6" s="139" t="s">
        <v>315</v>
      </c>
      <c r="K6" s="299" t="s">
        <v>856</v>
      </c>
      <c r="L6" s="293"/>
    </row>
    <row r="7" spans="1:12" ht="27">
      <c r="A7" s="289" t="s">
        <v>313</v>
      </c>
      <c r="B7" s="290"/>
      <c r="C7" s="291" t="s">
        <v>845</v>
      </c>
      <c r="D7" s="291"/>
      <c r="E7" s="291"/>
      <c r="F7" s="291"/>
      <c r="G7" s="139" t="s">
        <v>314</v>
      </c>
      <c r="H7" s="292" t="s">
        <v>845</v>
      </c>
      <c r="I7" s="292"/>
      <c r="J7" s="139" t="s">
        <v>315</v>
      </c>
      <c r="K7" s="292" t="s">
        <v>845</v>
      </c>
      <c r="L7" s="293"/>
    </row>
    <row r="8" spans="1:12" ht="27">
      <c r="A8" s="144"/>
      <c r="B8" s="139" t="s">
        <v>101</v>
      </c>
      <c r="C8" s="153" t="s">
        <v>584</v>
      </c>
      <c r="D8" s="139" t="s">
        <v>314</v>
      </c>
      <c r="E8" s="296" t="str">
        <f>VLOOKUP(C8,'Ref.3'!M3:P25,3,0)</f>
        <v>Sales Executive</v>
      </c>
      <c r="F8" s="296"/>
      <c r="G8" s="139" t="s">
        <v>311</v>
      </c>
      <c r="H8" s="296" t="str">
        <f>VLOOKUP(C8,'Ref.3'!M3:P25,4,0)</f>
        <v>Hospitality</v>
      </c>
      <c r="I8" s="296"/>
      <c r="J8" s="139" t="s">
        <v>315</v>
      </c>
      <c r="K8" s="297" t="str">
        <f>VLOOKUP(C8,'Ref.3'!M3:P25,2,0)</f>
        <v>065-238-7604</v>
      </c>
      <c r="L8" s="298"/>
    </row>
    <row r="9" spans="1:12" ht="27">
      <c r="A9" s="144"/>
      <c r="B9" s="139" t="s">
        <v>309</v>
      </c>
      <c r="C9" s="154" t="s">
        <v>184</v>
      </c>
      <c r="D9" s="139" t="s">
        <v>240</v>
      </c>
      <c r="E9" s="315" t="str">
        <f>VLOOKUP(C9,'Ref.3'!B4:G43,2,0)</f>
        <v>LP</v>
      </c>
      <c r="F9" s="315"/>
      <c r="G9" s="139" t="s">
        <v>291</v>
      </c>
      <c r="H9" s="315" t="str">
        <f>VLOOKUP(C9,'Ref.3'!B4:F43,5,0)</f>
        <v>J</v>
      </c>
      <c r="I9" s="315"/>
      <c r="J9" s="139" t="s">
        <v>316</v>
      </c>
      <c r="K9" s="297" t="str">
        <f>VLOOKUP(H9,'Ref.3'!G4:H18,2,0)</f>
        <v>นายถาวร ชนะวงษ์</v>
      </c>
      <c r="L9" s="298"/>
    </row>
    <row r="10" spans="1:12" ht="27">
      <c r="A10" s="145"/>
      <c r="B10" s="139" t="s">
        <v>296</v>
      </c>
      <c r="C10" s="146" t="str">
        <f>C9</f>
        <v>ลาดพร้าว</v>
      </c>
      <c r="D10" s="139" t="s">
        <v>310</v>
      </c>
      <c r="E10" s="316" t="str">
        <f>VLOOKUP(C9,'Ref.3'!B4:F43,2,0)</f>
        <v>LP</v>
      </c>
      <c r="F10" s="316"/>
      <c r="G10" s="139" t="s">
        <v>390</v>
      </c>
      <c r="H10" s="315" t="str">
        <f>VLOOKUP(C10,'Ref.3'!B4:F43,3,0)</f>
        <v>D</v>
      </c>
      <c r="I10" s="315"/>
      <c r="J10" s="139" t="s">
        <v>315</v>
      </c>
      <c r="K10" s="296" t="str">
        <f>VLOOKUP(K9,'Ref.3'!M29:N42,2,0)</f>
        <v>089-259-9551</v>
      </c>
      <c r="L10" s="317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20" t="s">
        <v>96</v>
      </c>
      <c r="C12" s="321"/>
      <c r="D12" s="321"/>
      <c r="E12" s="321"/>
      <c r="F12" s="321"/>
      <c r="G12" s="322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2">
        <v>1</v>
      </c>
      <c r="B13" s="308" t="s">
        <v>531</v>
      </c>
      <c r="C13" s="309"/>
      <c r="D13" s="309"/>
      <c r="E13" s="309"/>
      <c r="F13" s="309"/>
      <c r="G13" s="310"/>
      <c r="H13" s="253">
        <v>2500</v>
      </c>
      <c r="I13" s="254">
        <v>1</v>
      </c>
      <c r="J13" s="255" t="s">
        <v>51</v>
      </c>
      <c r="K13" s="256">
        <f>I13*H13</f>
        <v>2500</v>
      </c>
      <c r="L13" s="257" t="s">
        <v>13</v>
      </c>
    </row>
    <row r="14" spans="1:12" ht="24.6">
      <c r="A14" s="252">
        <v>2</v>
      </c>
      <c r="B14" s="308" t="s">
        <v>532</v>
      </c>
      <c r="C14" s="309"/>
      <c r="D14" s="309"/>
      <c r="E14" s="309"/>
      <c r="F14" s="309"/>
      <c r="G14" s="310"/>
      <c r="H14" s="253"/>
      <c r="I14" s="254"/>
      <c r="J14" s="255" t="s">
        <v>51</v>
      </c>
      <c r="K14" s="256">
        <f t="shared" ref="K14:K15" si="0">I14*H14</f>
        <v>0</v>
      </c>
      <c r="L14" s="257" t="s">
        <v>13</v>
      </c>
    </row>
    <row r="15" spans="1:12" ht="24.6">
      <c r="A15" s="252">
        <v>3</v>
      </c>
      <c r="B15" s="311" t="s">
        <v>297</v>
      </c>
      <c r="C15" s="312"/>
      <c r="D15" s="312"/>
      <c r="E15" s="312"/>
      <c r="F15" s="312"/>
      <c r="G15" s="313"/>
      <c r="H15" s="253"/>
      <c r="I15" s="254"/>
      <c r="J15" s="258" t="s">
        <v>50</v>
      </c>
      <c r="K15" s="256">
        <f t="shared" si="0"/>
        <v>0</v>
      </c>
      <c r="L15" s="257" t="s">
        <v>13</v>
      </c>
    </row>
    <row r="16" spans="1:12" ht="24.6">
      <c r="A16" s="252">
        <v>4</v>
      </c>
      <c r="B16" s="318" t="s">
        <v>298</v>
      </c>
      <c r="C16" s="318"/>
      <c r="D16" s="318"/>
      <c r="E16" s="318"/>
      <c r="F16" s="318"/>
      <c r="G16" s="318"/>
      <c r="H16" s="259"/>
      <c r="I16" s="254"/>
      <c r="J16" s="258" t="s">
        <v>50</v>
      </c>
      <c r="K16" s="256">
        <f t="shared" ref="K16" si="1">I16*H16</f>
        <v>0</v>
      </c>
      <c r="L16" s="260" t="s">
        <v>13</v>
      </c>
    </row>
    <row r="17" spans="1:12" ht="24.6">
      <c r="A17" s="325">
        <v>5</v>
      </c>
      <c r="B17" s="261" t="s">
        <v>518</v>
      </c>
      <c r="C17" s="262"/>
      <c r="D17" s="261" t="s">
        <v>523</v>
      </c>
      <c r="E17" s="319"/>
      <c r="F17" s="319"/>
      <c r="G17" s="319"/>
      <c r="H17" s="314" t="s">
        <v>299</v>
      </c>
      <c r="I17" s="314"/>
      <c r="J17" s="314"/>
      <c r="K17" s="264">
        <f>SUM(K13:K16)</f>
        <v>2500</v>
      </c>
      <c r="L17" s="265" t="s">
        <v>13</v>
      </c>
    </row>
    <row r="18" spans="1:12" ht="24.6">
      <c r="A18" s="326"/>
      <c r="B18" s="266" t="s">
        <v>524</v>
      </c>
      <c r="C18" s="263"/>
      <c r="D18" s="270" t="s">
        <v>525</v>
      </c>
      <c r="E18" s="271"/>
      <c r="F18" s="272" t="s">
        <v>517</v>
      </c>
      <c r="G18" s="263"/>
      <c r="H18" s="323" t="s">
        <v>806</v>
      </c>
      <c r="I18" s="323"/>
      <c r="J18" s="323"/>
      <c r="K18" s="264">
        <f>H14</f>
        <v>0</v>
      </c>
      <c r="L18" s="265" t="s">
        <v>13</v>
      </c>
    </row>
    <row r="19" spans="1:12" ht="24.6">
      <c r="A19" s="327"/>
      <c r="B19" s="266" t="s">
        <v>504</v>
      </c>
      <c r="C19" s="263"/>
      <c r="D19" s="273">
        <v>2567</v>
      </c>
      <c r="E19" s="274"/>
      <c r="F19" s="275"/>
      <c r="G19" s="267"/>
      <c r="H19" s="324" t="s">
        <v>304</v>
      </c>
      <c r="I19" s="324"/>
      <c r="J19" s="324"/>
      <c r="K19" s="268">
        <f>VLOOKUP(H19,'Ref.1'!E280:F285,2,0)</f>
        <v>0</v>
      </c>
      <c r="L19" s="265" t="s">
        <v>13</v>
      </c>
    </row>
    <row r="20" spans="1:12" ht="27.6" thickBot="1">
      <c r="A20" s="190">
        <v>6</v>
      </c>
      <c r="B20" s="330" t="s">
        <v>807</v>
      </c>
      <c r="C20" s="331"/>
      <c r="D20" s="332" t="s">
        <v>808</v>
      </c>
      <c r="E20" s="333"/>
      <c r="F20" s="333"/>
      <c r="G20" s="191">
        <f>H13</f>
        <v>2500</v>
      </c>
      <c r="H20" s="192" t="s">
        <v>13</v>
      </c>
      <c r="I20" s="328" t="s">
        <v>809</v>
      </c>
      <c r="J20" s="329"/>
      <c r="K20" s="193">
        <f>K18-K19</f>
        <v>0</v>
      </c>
      <c r="L20" s="194" t="s">
        <v>13</v>
      </c>
    </row>
    <row r="21" spans="1:12" ht="24.6">
      <c r="A21" s="335" t="s">
        <v>521</v>
      </c>
      <c r="B21" s="336"/>
      <c r="C21" s="336"/>
      <c r="D21" s="336"/>
      <c r="E21" s="336"/>
      <c r="F21" s="336"/>
      <c r="G21" s="336"/>
      <c r="H21" s="188"/>
      <c r="I21" s="187"/>
      <c r="J21" s="187"/>
      <c r="K21" s="188"/>
      <c r="L21" s="189"/>
    </row>
    <row r="22" spans="1:12" ht="24.6">
      <c r="A22" s="32" t="s">
        <v>46</v>
      </c>
      <c r="B22" s="337" t="s">
        <v>577</v>
      </c>
      <c r="C22" s="337"/>
      <c r="D22" s="337"/>
      <c r="E22" s="337"/>
      <c r="F22" s="337"/>
      <c r="G22" s="337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6">
        <v>1</v>
      </c>
      <c r="B23" s="338" t="s">
        <v>15</v>
      </c>
      <c r="C23" s="339"/>
      <c r="D23" s="339"/>
      <c r="E23" s="339"/>
      <c r="F23" s="339"/>
      <c r="G23" s="340"/>
      <c r="H23" s="207">
        <f>IFERROR(VLOOKUP(B23,'Ref.1'!$E$2:$F$278,2,FALSE),"")</f>
        <v>2150</v>
      </c>
      <c r="I23" s="208">
        <v>1</v>
      </c>
      <c r="J23" s="209" t="str">
        <f>IFERROR(VLOOKUP(B23,'Ref.1'!$B$2:$C$278,2,FALSE),"")</f>
        <v>ตัว</v>
      </c>
      <c r="K23" s="207">
        <f t="shared" ref="K23:K40" si="2">IFERROR(I23*H23,0)</f>
        <v>2150</v>
      </c>
      <c r="L23" s="210" t="s">
        <v>13</v>
      </c>
    </row>
    <row r="24" spans="1:12" ht="24.6">
      <c r="A24" s="211">
        <v>2</v>
      </c>
      <c r="B24" s="284" t="s">
        <v>17</v>
      </c>
      <c r="C24" s="284"/>
      <c r="D24" s="284"/>
      <c r="E24" s="284"/>
      <c r="F24" s="284"/>
      <c r="G24" s="284"/>
      <c r="H24" s="207">
        <f>IFERROR(VLOOKUP(B24,'Ref.1'!$E$2:$F$278,2,FALSE),"")</f>
        <v>1400</v>
      </c>
      <c r="I24" s="208">
        <v>1</v>
      </c>
      <c r="J24" s="209" t="str">
        <f>IFERROR(VLOOKUP(B24,'Ref.1'!$B$2:$C$278,2,FALSE),"")</f>
        <v>ตัว</v>
      </c>
      <c r="K24" s="207">
        <f t="shared" si="2"/>
        <v>1400</v>
      </c>
      <c r="L24" s="212" t="s">
        <v>13</v>
      </c>
    </row>
    <row r="25" spans="1:12" ht="24.6">
      <c r="A25" s="206">
        <v>3</v>
      </c>
      <c r="B25" s="284" t="s">
        <v>19</v>
      </c>
      <c r="C25" s="284"/>
      <c r="D25" s="284"/>
      <c r="E25" s="284"/>
      <c r="F25" s="284"/>
      <c r="G25" s="284"/>
      <c r="H25" s="207">
        <f>IFERROR(VLOOKUP(B25,'Ref.1'!$E$2:$F$278,2,FALSE),"")</f>
        <v>2.4931000000000001</v>
      </c>
      <c r="I25" s="208">
        <v>138</v>
      </c>
      <c r="J25" s="209" t="str">
        <f>IFERROR(VLOOKUP(B25,'Ref.1'!$B$2:$C$278,2,FALSE),"")</f>
        <v>ตัว</v>
      </c>
      <c r="K25" s="207">
        <f t="shared" si="2"/>
        <v>344.0478</v>
      </c>
      <c r="L25" s="212" t="s">
        <v>13</v>
      </c>
    </row>
    <row r="26" spans="1:12" ht="24.6">
      <c r="A26" s="211">
        <v>4</v>
      </c>
      <c r="B26" s="284" t="s">
        <v>25</v>
      </c>
      <c r="C26" s="284"/>
      <c r="D26" s="284"/>
      <c r="E26" s="284"/>
      <c r="F26" s="284"/>
      <c r="G26" s="284"/>
      <c r="H26" s="207">
        <f>IFERROR(VLOOKUP(B26,'Ref.1'!$E$2:$F$278,2,FALSE),"")</f>
        <v>58.85</v>
      </c>
      <c r="I26" s="208">
        <v>16</v>
      </c>
      <c r="J26" s="209" t="str">
        <f>IFERROR(VLOOKUP(B26,'Ref.1'!$B$2:$C$278,2,FALSE),"")</f>
        <v>ตัว</v>
      </c>
      <c r="K26" s="207">
        <f t="shared" si="2"/>
        <v>941.6</v>
      </c>
      <c r="L26" s="212" t="s">
        <v>13</v>
      </c>
    </row>
    <row r="27" spans="1:12" ht="24.6">
      <c r="A27" s="206">
        <v>5</v>
      </c>
      <c r="B27" s="284" t="s">
        <v>23</v>
      </c>
      <c r="C27" s="284"/>
      <c r="D27" s="284"/>
      <c r="E27" s="284"/>
      <c r="F27" s="284"/>
      <c r="G27" s="284"/>
      <c r="H27" s="207">
        <f>IFERROR(VLOOKUP(B27,'Ref.1'!$E$2:$F$278,2,FALSE),"")</f>
        <v>50.29</v>
      </c>
      <c r="I27" s="208">
        <v>10</v>
      </c>
      <c r="J27" s="209" t="str">
        <f>IFERROR(VLOOKUP(B27,'Ref.1'!$B$2:$C$278,2,FALSE),"")</f>
        <v>ตัว</v>
      </c>
      <c r="K27" s="207">
        <f t="shared" si="2"/>
        <v>502.9</v>
      </c>
      <c r="L27" s="212" t="s">
        <v>13</v>
      </c>
    </row>
    <row r="28" spans="1:12" ht="24.6">
      <c r="A28" s="211">
        <v>6</v>
      </c>
      <c r="B28" s="284" t="s">
        <v>18</v>
      </c>
      <c r="C28" s="284"/>
      <c r="D28" s="284"/>
      <c r="E28" s="284"/>
      <c r="F28" s="284"/>
      <c r="G28" s="284"/>
      <c r="H28" s="207">
        <f>IFERROR(VLOOKUP(B28,'Ref.1'!$E$2:$F$278,2,FALSE),"")</f>
        <v>11.21</v>
      </c>
      <c r="I28" s="208">
        <v>6</v>
      </c>
      <c r="J28" s="209" t="str">
        <f>IFERROR(VLOOKUP(B28,'Ref.1'!$B$2:$C$278,2,FALSE),"")</f>
        <v>ตัว</v>
      </c>
      <c r="K28" s="207">
        <f t="shared" si="2"/>
        <v>67.260000000000005</v>
      </c>
      <c r="L28" s="212" t="s">
        <v>13</v>
      </c>
    </row>
    <row r="29" spans="1:12" ht="24.6">
      <c r="A29" s="206">
        <v>7</v>
      </c>
      <c r="B29" s="284" t="s">
        <v>138</v>
      </c>
      <c r="C29" s="284"/>
      <c r="D29" s="284"/>
      <c r="E29" s="284"/>
      <c r="F29" s="284"/>
      <c r="G29" s="284"/>
      <c r="H29" s="207">
        <f>IFERROR(VLOOKUP(B29,'Ref.1'!$E$2:$F$278,2,FALSE),"")</f>
        <v>4.3899999999999997</v>
      </c>
      <c r="I29" s="208">
        <v>156</v>
      </c>
      <c r="J29" s="209" t="str">
        <f>IFERROR(VLOOKUP(B29,'Ref.1'!$B$2:$C$278,2,FALSE),"")</f>
        <v>ตัว</v>
      </c>
      <c r="K29" s="207">
        <f t="shared" si="2"/>
        <v>684.83999999999992</v>
      </c>
      <c r="L29" s="212" t="s">
        <v>13</v>
      </c>
    </row>
    <row r="30" spans="1:12" ht="24.6">
      <c r="A30" s="211">
        <v>8</v>
      </c>
      <c r="B30" s="284" t="s">
        <v>137</v>
      </c>
      <c r="C30" s="284"/>
      <c r="D30" s="284"/>
      <c r="E30" s="284"/>
      <c r="F30" s="284"/>
      <c r="G30" s="284"/>
      <c r="H30" s="207">
        <f>IFERROR(VLOOKUP(B30,'Ref.1'!$E$2:$F$278,2,FALSE),"")</f>
        <v>570</v>
      </c>
      <c r="I30" s="208">
        <v>1</v>
      </c>
      <c r="J30" s="209" t="str">
        <f>IFERROR(VLOOKUP(B30,'Ref.1'!$B$2:$C$278,2,FALSE),"")</f>
        <v>ชุด</v>
      </c>
      <c r="K30" s="207">
        <f t="shared" si="2"/>
        <v>570</v>
      </c>
      <c r="L30" s="212" t="s">
        <v>13</v>
      </c>
    </row>
    <row r="31" spans="1:12" ht="24.6">
      <c r="A31" s="206">
        <v>9</v>
      </c>
      <c r="B31" s="284" t="s">
        <v>454</v>
      </c>
      <c r="C31" s="284"/>
      <c r="D31" s="284"/>
      <c r="E31" s="284"/>
      <c r="F31" s="284"/>
      <c r="G31" s="284"/>
      <c r="H31" s="207">
        <f>IFERROR(VLOOKUP(B31,'Ref.1'!$E$2:$F$278,2,FALSE),"")</f>
        <v>180</v>
      </c>
      <c r="I31" s="208">
        <v>1</v>
      </c>
      <c r="J31" s="209" t="str">
        <f>IFERROR(VLOOKUP(B31,'Ref.1'!$B$2:$C$278,2,FALSE),"")</f>
        <v>เส้น</v>
      </c>
      <c r="K31" s="207">
        <f t="shared" si="2"/>
        <v>180</v>
      </c>
      <c r="L31" s="212" t="s">
        <v>13</v>
      </c>
    </row>
    <row r="32" spans="1:12" ht="24.6">
      <c r="A32" s="211">
        <v>10</v>
      </c>
      <c r="B32" s="284" t="s">
        <v>839</v>
      </c>
      <c r="C32" s="284"/>
      <c r="D32" s="284"/>
      <c r="E32" s="284"/>
      <c r="F32" s="284"/>
      <c r="G32" s="284"/>
      <c r="H32" s="207">
        <f>IFERROR(VLOOKUP(B32,'Ref.1'!$E$2:$F$278,2,FALSE),"")</f>
        <v>3</v>
      </c>
      <c r="I32" s="208">
        <v>200</v>
      </c>
      <c r="J32" s="209" t="str">
        <f>IFERROR(VLOOKUP(B32,'Ref.1'!$B$2:$C$278,2,FALSE),"")</f>
        <v>เมตร</v>
      </c>
      <c r="K32" s="207">
        <f t="shared" si="2"/>
        <v>600</v>
      </c>
      <c r="L32" s="212" t="s">
        <v>13</v>
      </c>
    </row>
    <row r="33" spans="1:12" ht="24.6">
      <c r="A33" s="206">
        <v>11</v>
      </c>
      <c r="B33" s="338" t="s">
        <v>144</v>
      </c>
      <c r="C33" s="339"/>
      <c r="D33" s="339"/>
      <c r="E33" s="339"/>
      <c r="F33" s="339"/>
      <c r="G33" s="340"/>
      <c r="H33" s="207">
        <f>IFERROR(VLOOKUP(B33,'Ref.1'!$E$2:$F$278,2,FALSE),"")</f>
        <v>0.55000000000000004</v>
      </c>
      <c r="I33" s="208">
        <v>100</v>
      </c>
      <c r="J33" s="209" t="str">
        <f>IFERROR(VLOOKUP(B33,'Ref.1'!$B$2:$C$278,2,FALSE),"")</f>
        <v>เส้น</v>
      </c>
      <c r="K33" s="207">
        <f t="shared" si="2"/>
        <v>55.000000000000007</v>
      </c>
      <c r="L33" s="212" t="s">
        <v>13</v>
      </c>
    </row>
    <row r="34" spans="1:12" ht="24.6">
      <c r="A34" s="211">
        <v>12</v>
      </c>
      <c r="B34" s="334"/>
      <c r="C34" s="334"/>
      <c r="D34" s="334"/>
      <c r="E34" s="334"/>
      <c r="F34" s="334"/>
      <c r="G34" s="334"/>
      <c r="H34" s="283"/>
      <c r="I34" s="208"/>
      <c r="J34" s="213"/>
      <c r="K34" s="207"/>
      <c r="L34" s="212"/>
    </row>
    <row r="35" spans="1:12" ht="24.6">
      <c r="A35" s="206">
        <v>13</v>
      </c>
      <c r="B35" s="334"/>
      <c r="C35" s="334"/>
      <c r="D35" s="334"/>
      <c r="E35" s="334"/>
      <c r="F35" s="334"/>
      <c r="G35" s="334"/>
      <c r="H35" s="283"/>
      <c r="I35" s="208"/>
      <c r="J35" s="213"/>
      <c r="K35" s="207"/>
      <c r="L35" s="212"/>
    </row>
    <row r="36" spans="1:12" ht="24.6" hidden="1">
      <c r="A36" s="206">
        <v>21</v>
      </c>
      <c r="B36" s="341"/>
      <c r="C36" s="342"/>
      <c r="D36" s="342"/>
      <c r="E36" s="342"/>
      <c r="F36" s="342"/>
      <c r="G36" s="343"/>
      <c r="H36" s="207" t="str">
        <f t="shared" ref="H36:H37" si="3">IFERROR(VLOOKUP(B36,Priceนอกอาคาร,2,FALSE),"")</f>
        <v/>
      </c>
      <c r="I36" s="209"/>
      <c r="J36" s="209" t="str">
        <f t="shared" ref="J36:J40" si="4">IFERROR(VLOOKUP(B36,หน่วยนอกอาคาร,2,FALSE),"")</f>
        <v/>
      </c>
      <c r="K36" s="207">
        <f t="shared" si="2"/>
        <v>0</v>
      </c>
      <c r="L36" s="212" t="s">
        <v>13</v>
      </c>
    </row>
    <row r="37" spans="1:12" ht="24.6" hidden="1">
      <c r="A37" s="211">
        <v>22</v>
      </c>
      <c r="B37" s="338"/>
      <c r="C37" s="339"/>
      <c r="D37" s="339"/>
      <c r="E37" s="339"/>
      <c r="F37" s="339"/>
      <c r="G37" s="340"/>
      <c r="H37" s="207" t="str">
        <f t="shared" si="3"/>
        <v/>
      </c>
      <c r="I37" s="209"/>
      <c r="J37" s="209" t="str">
        <f t="shared" si="4"/>
        <v/>
      </c>
      <c r="K37" s="207">
        <f t="shared" si="2"/>
        <v>0</v>
      </c>
      <c r="L37" s="212" t="s">
        <v>13</v>
      </c>
    </row>
    <row r="38" spans="1:12" ht="24.6" hidden="1">
      <c r="A38" s="206">
        <v>23</v>
      </c>
      <c r="B38" s="338"/>
      <c r="C38" s="339"/>
      <c r="D38" s="339"/>
      <c r="E38" s="339"/>
      <c r="F38" s="339"/>
      <c r="G38" s="340"/>
      <c r="H38" s="207" t="str">
        <f>IFERROR(VLOOKUP(B38,Priceนอกอาคาร,2,FALSE),"")</f>
        <v/>
      </c>
      <c r="I38" s="214"/>
      <c r="J38" s="209" t="str">
        <f t="shared" si="4"/>
        <v/>
      </c>
      <c r="K38" s="207">
        <f t="shared" si="2"/>
        <v>0</v>
      </c>
      <c r="L38" s="212" t="s">
        <v>13</v>
      </c>
    </row>
    <row r="39" spans="1:12" ht="24.6" hidden="1">
      <c r="A39" s="211">
        <v>24</v>
      </c>
      <c r="B39" s="338"/>
      <c r="C39" s="339"/>
      <c r="D39" s="339"/>
      <c r="E39" s="339"/>
      <c r="F39" s="339"/>
      <c r="G39" s="340"/>
      <c r="H39" s="207" t="str">
        <f>IFERROR(VLOOKUP(B39,Priceนอกอาคาร,2,FALSE),"")</f>
        <v/>
      </c>
      <c r="I39" s="214"/>
      <c r="J39" s="209" t="str">
        <f t="shared" si="4"/>
        <v/>
      </c>
      <c r="K39" s="207">
        <f t="shared" si="2"/>
        <v>0</v>
      </c>
      <c r="L39" s="212" t="s">
        <v>13</v>
      </c>
    </row>
    <row r="40" spans="1:12" ht="24.6" hidden="1">
      <c r="A40" s="206">
        <v>25</v>
      </c>
      <c r="B40" s="338"/>
      <c r="C40" s="339"/>
      <c r="D40" s="339"/>
      <c r="E40" s="339"/>
      <c r="F40" s="339"/>
      <c r="G40" s="340"/>
      <c r="H40" s="207" t="str">
        <f t="shared" ref="H40" si="5">IFERROR(VLOOKUP(B40,Priceนอกอาคาร,2,FALSE),"")</f>
        <v/>
      </c>
      <c r="I40" s="214"/>
      <c r="J40" s="209" t="str">
        <f t="shared" si="4"/>
        <v/>
      </c>
      <c r="K40" s="207">
        <f t="shared" si="2"/>
        <v>0</v>
      </c>
      <c r="L40" s="212" t="s">
        <v>13</v>
      </c>
    </row>
    <row r="41" spans="1:12" ht="27" thickBot="1">
      <c r="A41" s="345" t="s">
        <v>97</v>
      </c>
      <c r="B41" s="346"/>
      <c r="C41" s="346"/>
      <c r="D41" s="346"/>
      <c r="E41" s="346"/>
      <c r="F41" s="346"/>
      <c r="G41" s="346"/>
      <c r="H41" s="346"/>
      <c r="I41" s="346"/>
      <c r="J41" s="346"/>
      <c r="K41" s="215">
        <f>SUM(K23:K40)</f>
        <v>7495.6477999999997</v>
      </c>
      <c r="L41" s="216" t="s">
        <v>13</v>
      </c>
    </row>
    <row r="42" spans="1:12" ht="24.6" hidden="1">
      <c r="A42" s="347" t="s">
        <v>337</v>
      </c>
      <c r="B42" s="348"/>
      <c r="C42" s="348"/>
      <c r="D42" s="348"/>
      <c r="E42" s="348"/>
      <c r="F42" s="348"/>
      <c r="G42" s="348"/>
      <c r="H42" s="348"/>
      <c r="I42" s="348"/>
      <c r="J42" s="348"/>
      <c r="K42" s="348"/>
      <c r="L42" s="349"/>
    </row>
    <row r="43" spans="1:12" ht="27" hidden="1">
      <c r="A43" s="217" t="s">
        <v>46</v>
      </c>
      <c r="B43" s="350" t="s">
        <v>88</v>
      </c>
      <c r="C43" s="350"/>
      <c r="D43" s="350"/>
      <c r="E43" s="350"/>
      <c r="F43" s="350"/>
      <c r="G43" s="350"/>
      <c r="H43" s="219" t="s">
        <v>2</v>
      </c>
      <c r="I43" s="218" t="s">
        <v>30</v>
      </c>
      <c r="J43" s="218" t="s">
        <v>1</v>
      </c>
      <c r="K43" s="219" t="s">
        <v>3</v>
      </c>
      <c r="L43" s="220" t="s">
        <v>1</v>
      </c>
    </row>
    <row r="44" spans="1:12" ht="24.6" hidden="1">
      <c r="A44" s="221">
        <v>1</v>
      </c>
      <c r="B44" s="284" t="s">
        <v>488</v>
      </c>
      <c r="C44" s="284"/>
      <c r="D44" s="284"/>
      <c r="E44" s="284"/>
      <c r="F44" s="284"/>
      <c r="G44" s="284"/>
      <c r="H44" s="207">
        <f t="shared" ref="H44:H55" si="6">IFERROR(VLOOKUP(B44,Priceนอกอาคาร,2,FALSE),"")</f>
        <v>2000</v>
      </c>
      <c r="I44" s="208"/>
      <c r="J44" s="209" t="str">
        <f>IFERROR(VLOOKUP(B44,หน่วยนอกอาคาร,2,FALSE),"")</f>
        <v>ตัว</v>
      </c>
      <c r="K44" s="207">
        <f t="shared" ref="K44:K55" si="7">IFERROR(I44*H44,0)</f>
        <v>0</v>
      </c>
      <c r="L44" s="210" t="s">
        <v>13</v>
      </c>
    </row>
    <row r="45" spans="1:12" ht="24.6" hidden="1">
      <c r="A45" s="221">
        <v>2</v>
      </c>
      <c r="B45" s="284" t="s">
        <v>489</v>
      </c>
      <c r="C45" s="284"/>
      <c r="D45" s="284"/>
      <c r="E45" s="284"/>
      <c r="F45" s="284"/>
      <c r="G45" s="284"/>
      <c r="H45" s="207">
        <f t="shared" si="6"/>
        <v>10890</v>
      </c>
      <c r="I45" s="208"/>
      <c r="J45" s="209" t="str">
        <f t="shared" ref="J45:J73" si="8">IFERROR(VLOOKUP(B45,หน่วยนอกอาคาร,2,FALSE),"")</f>
        <v>ตัว</v>
      </c>
      <c r="K45" s="207">
        <f t="shared" si="7"/>
        <v>0</v>
      </c>
      <c r="L45" s="210" t="s">
        <v>13</v>
      </c>
    </row>
    <row r="46" spans="1:12" ht="24.6" hidden="1">
      <c r="A46" s="221">
        <v>3</v>
      </c>
      <c r="B46" s="284" t="s">
        <v>129</v>
      </c>
      <c r="C46" s="284"/>
      <c r="D46" s="284"/>
      <c r="E46" s="284"/>
      <c r="F46" s="284"/>
      <c r="G46" s="284"/>
      <c r="H46" s="207">
        <f t="shared" si="6"/>
        <v>3785</v>
      </c>
      <c r="I46" s="208"/>
      <c r="J46" s="209" t="str">
        <f t="shared" si="8"/>
        <v>ชุด</v>
      </c>
      <c r="K46" s="207">
        <f t="shared" si="7"/>
        <v>0</v>
      </c>
      <c r="L46" s="210" t="s">
        <v>13</v>
      </c>
    </row>
    <row r="47" spans="1:12" ht="24.6" hidden="1">
      <c r="A47" s="221">
        <v>4</v>
      </c>
      <c r="B47" s="284" t="s">
        <v>130</v>
      </c>
      <c r="C47" s="284"/>
      <c r="D47" s="284"/>
      <c r="E47" s="284"/>
      <c r="F47" s="284"/>
      <c r="G47" s="284"/>
      <c r="H47" s="207" t="str">
        <f t="shared" si="6"/>
        <v/>
      </c>
      <c r="I47" s="208"/>
      <c r="J47" s="209" t="str">
        <f t="shared" si="8"/>
        <v/>
      </c>
      <c r="K47" s="207">
        <f t="shared" si="7"/>
        <v>0</v>
      </c>
      <c r="L47" s="210" t="s">
        <v>13</v>
      </c>
    </row>
    <row r="48" spans="1:12" ht="24.6" hidden="1">
      <c r="A48" s="221">
        <v>5</v>
      </c>
      <c r="B48" s="338" t="s">
        <v>131</v>
      </c>
      <c r="C48" s="339"/>
      <c r="D48" s="339"/>
      <c r="E48" s="339"/>
      <c r="F48" s="339"/>
      <c r="G48" s="340"/>
      <c r="H48" s="207">
        <f t="shared" si="6"/>
        <v>1800</v>
      </c>
      <c r="I48" s="208"/>
      <c r="J48" s="209" t="str">
        <f t="shared" si="8"/>
        <v>กล่อง</v>
      </c>
      <c r="K48" s="207">
        <f t="shared" si="7"/>
        <v>0</v>
      </c>
      <c r="L48" s="210" t="s">
        <v>13</v>
      </c>
    </row>
    <row r="49" spans="1:12" ht="24.6" hidden="1">
      <c r="A49" s="221">
        <v>6</v>
      </c>
      <c r="B49" s="338" t="s">
        <v>41</v>
      </c>
      <c r="C49" s="339"/>
      <c r="D49" s="339"/>
      <c r="E49" s="339"/>
      <c r="F49" s="339"/>
      <c r="G49" s="340"/>
      <c r="H49" s="207">
        <f t="shared" si="6"/>
        <v>50</v>
      </c>
      <c r="I49" s="208"/>
      <c r="J49" s="209" t="str">
        <f t="shared" si="8"/>
        <v>ถุง</v>
      </c>
      <c r="K49" s="207">
        <f t="shared" si="7"/>
        <v>0</v>
      </c>
      <c r="L49" s="210" t="s">
        <v>13</v>
      </c>
    </row>
    <row r="50" spans="1:12" ht="24.6" hidden="1">
      <c r="A50" s="221">
        <v>7</v>
      </c>
      <c r="B50" s="338"/>
      <c r="C50" s="339"/>
      <c r="D50" s="339"/>
      <c r="E50" s="339"/>
      <c r="F50" s="339"/>
      <c r="G50" s="340"/>
      <c r="H50" s="207" t="str">
        <f t="shared" si="6"/>
        <v/>
      </c>
      <c r="I50" s="208"/>
      <c r="J50" s="209" t="str">
        <f t="shared" si="8"/>
        <v/>
      </c>
      <c r="K50" s="207">
        <f t="shared" si="7"/>
        <v>0</v>
      </c>
      <c r="L50" s="210" t="s">
        <v>13</v>
      </c>
    </row>
    <row r="51" spans="1:12" ht="24.6" hidden="1">
      <c r="A51" s="221">
        <v>8</v>
      </c>
      <c r="B51" s="338"/>
      <c r="C51" s="339"/>
      <c r="D51" s="339"/>
      <c r="E51" s="339"/>
      <c r="F51" s="339"/>
      <c r="G51" s="340"/>
      <c r="H51" s="207" t="str">
        <f t="shared" si="6"/>
        <v/>
      </c>
      <c r="I51" s="208"/>
      <c r="J51" s="209" t="str">
        <f t="shared" si="8"/>
        <v/>
      </c>
      <c r="K51" s="207">
        <f t="shared" si="7"/>
        <v>0</v>
      </c>
      <c r="L51" s="210" t="s">
        <v>13</v>
      </c>
    </row>
    <row r="52" spans="1:12" ht="24.6" hidden="1">
      <c r="A52" s="221">
        <v>9</v>
      </c>
      <c r="B52" s="338"/>
      <c r="C52" s="339"/>
      <c r="D52" s="339"/>
      <c r="E52" s="339"/>
      <c r="F52" s="339"/>
      <c r="G52" s="340"/>
      <c r="H52" s="207" t="str">
        <f t="shared" si="6"/>
        <v/>
      </c>
      <c r="I52" s="208"/>
      <c r="J52" s="209" t="str">
        <f t="shared" si="8"/>
        <v/>
      </c>
      <c r="K52" s="207">
        <f t="shared" si="7"/>
        <v>0</v>
      </c>
      <c r="L52" s="210" t="s">
        <v>13</v>
      </c>
    </row>
    <row r="53" spans="1:12" ht="24.6" hidden="1">
      <c r="A53" s="221">
        <v>10</v>
      </c>
      <c r="B53" s="338"/>
      <c r="C53" s="339"/>
      <c r="D53" s="339"/>
      <c r="E53" s="339"/>
      <c r="F53" s="339"/>
      <c r="G53" s="340"/>
      <c r="H53" s="207" t="str">
        <f t="shared" si="6"/>
        <v/>
      </c>
      <c r="I53" s="208"/>
      <c r="J53" s="209" t="str">
        <f t="shared" si="8"/>
        <v/>
      </c>
      <c r="K53" s="207">
        <f t="shared" si="7"/>
        <v>0</v>
      </c>
      <c r="L53" s="210" t="s">
        <v>13</v>
      </c>
    </row>
    <row r="54" spans="1:12" ht="24.6" hidden="1">
      <c r="A54" s="221">
        <v>11</v>
      </c>
      <c r="B54" s="338"/>
      <c r="C54" s="339"/>
      <c r="D54" s="339"/>
      <c r="E54" s="339"/>
      <c r="F54" s="339"/>
      <c r="G54" s="340"/>
      <c r="H54" s="207" t="str">
        <f t="shared" si="6"/>
        <v/>
      </c>
      <c r="I54" s="209"/>
      <c r="J54" s="209" t="str">
        <f t="shared" si="8"/>
        <v/>
      </c>
      <c r="K54" s="207">
        <f t="shared" si="7"/>
        <v>0</v>
      </c>
      <c r="L54" s="210" t="s">
        <v>13</v>
      </c>
    </row>
    <row r="55" spans="1:12" ht="24.6" hidden="1">
      <c r="A55" s="221">
        <v>12</v>
      </c>
      <c r="B55" s="338"/>
      <c r="C55" s="339"/>
      <c r="D55" s="339"/>
      <c r="E55" s="339"/>
      <c r="F55" s="339"/>
      <c r="G55" s="340"/>
      <c r="H55" s="207" t="str">
        <f t="shared" si="6"/>
        <v/>
      </c>
      <c r="I55" s="209"/>
      <c r="J55" s="209" t="str">
        <f t="shared" si="8"/>
        <v/>
      </c>
      <c r="K55" s="207">
        <f t="shared" si="7"/>
        <v>0</v>
      </c>
      <c r="L55" s="210" t="s">
        <v>13</v>
      </c>
    </row>
    <row r="56" spans="1:12" ht="24.6" hidden="1">
      <c r="A56" s="222">
        <v>13</v>
      </c>
      <c r="B56" s="223"/>
      <c r="C56" s="224"/>
      <c r="D56" s="224"/>
      <c r="E56" s="224"/>
      <c r="F56" s="224"/>
      <c r="G56" s="224"/>
      <c r="H56" s="225"/>
      <c r="I56" s="226"/>
      <c r="J56" s="226"/>
      <c r="K56" s="225"/>
      <c r="L56" s="210"/>
    </row>
    <row r="57" spans="1:12" ht="24.6" hidden="1">
      <c r="A57" s="222">
        <v>14</v>
      </c>
      <c r="B57" s="223"/>
      <c r="C57" s="224"/>
      <c r="D57" s="224"/>
      <c r="E57" s="224"/>
      <c r="F57" s="224"/>
      <c r="G57" s="224"/>
      <c r="H57" s="225"/>
      <c r="I57" s="226"/>
      <c r="J57" s="226"/>
      <c r="K57" s="225"/>
      <c r="L57" s="210"/>
    </row>
    <row r="58" spans="1:12" ht="24.6" hidden="1">
      <c r="A58" s="222">
        <v>15</v>
      </c>
      <c r="B58" s="223"/>
      <c r="C58" s="224"/>
      <c r="D58" s="224"/>
      <c r="E58" s="224"/>
      <c r="F58" s="224"/>
      <c r="G58" s="224"/>
      <c r="H58" s="225"/>
      <c r="I58" s="226"/>
      <c r="J58" s="226"/>
      <c r="K58" s="225"/>
      <c r="L58" s="210"/>
    </row>
    <row r="59" spans="1:12" ht="24.6" hidden="1">
      <c r="A59" s="222">
        <v>16</v>
      </c>
      <c r="B59" s="223"/>
      <c r="C59" s="224"/>
      <c r="D59" s="224"/>
      <c r="E59" s="224"/>
      <c r="F59" s="224"/>
      <c r="G59" s="224"/>
      <c r="H59" s="225"/>
      <c r="I59" s="226"/>
      <c r="J59" s="226"/>
      <c r="K59" s="225"/>
      <c r="L59" s="210"/>
    </row>
    <row r="60" spans="1:12" ht="24.6" hidden="1">
      <c r="A60" s="222">
        <v>17</v>
      </c>
      <c r="B60" s="223"/>
      <c r="C60" s="224"/>
      <c r="D60" s="224"/>
      <c r="E60" s="224"/>
      <c r="F60" s="224"/>
      <c r="G60" s="224"/>
      <c r="H60" s="225"/>
      <c r="I60" s="226"/>
      <c r="J60" s="226"/>
      <c r="K60" s="225"/>
      <c r="L60" s="210"/>
    </row>
    <row r="61" spans="1:12" ht="24.6" hidden="1">
      <c r="A61" s="222">
        <v>18</v>
      </c>
      <c r="B61" s="223"/>
      <c r="C61" s="224"/>
      <c r="D61" s="224"/>
      <c r="E61" s="224"/>
      <c r="F61" s="224"/>
      <c r="G61" s="224"/>
      <c r="H61" s="225"/>
      <c r="I61" s="226"/>
      <c r="J61" s="226"/>
      <c r="K61" s="225"/>
      <c r="L61" s="210"/>
    </row>
    <row r="62" spans="1:12" ht="24.6" hidden="1">
      <c r="A62" s="222">
        <v>19</v>
      </c>
      <c r="B62" s="223"/>
      <c r="C62" s="224"/>
      <c r="D62" s="224"/>
      <c r="E62" s="224"/>
      <c r="F62" s="224"/>
      <c r="G62" s="224"/>
      <c r="H62" s="225"/>
      <c r="I62" s="226"/>
      <c r="J62" s="226"/>
      <c r="K62" s="225"/>
      <c r="L62" s="210"/>
    </row>
    <row r="63" spans="1:12" ht="24.6" hidden="1">
      <c r="A63" s="222">
        <v>20</v>
      </c>
      <c r="B63" s="223"/>
      <c r="C63" s="224"/>
      <c r="D63" s="224"/>
      <c r="E63" s="224"/>
      <c r="F63" s="224"/>
      <c r="G63" s="224"/>
      <c r="H63" s="225"/>
      <c r="I63" s="226"/>
      <c r="J63" s="226"/>
      <c r="K63" s="225"/>
      <c r="L63" s="210"/>
    </row>
    <row r="64" spans="1:12" ht="24.6" hidden="1">
      <c r="A64" s="222">
        <v>21</v>
      </c>
      <c r="B64" s="223"/>
      <c r="C64" s="224"/>
      <c r="D64" s="224"/>
      <c r="E64" s="224"/>
      <c r="F64" s="224"/>
      <c r="G64" s="224"/>
      <c r="H64" s="225"/>
      <c r="I64" s="226"/>
      <c r="J64" s="226"/>
      <c r="K64" s="225"/>
      <c r="L64" s="210"/>
    </row>
    <row r="65" spans="1:12" ht="24.6" hidden="1">
      <c r="A65" s="222">
        <v>22</v>
      </c>
      <c r="B65" s="223"/>
      <c r="C65" s="224"/>
      <c r="D65" s="224"/>
      <c r="E65" s="224"/>
      <c r="F65" s="224"/>
      <c r="G65" s="224"/>
      <c r="H65" s="225"/>
      <c r="I65" s="226"/>
      <c r="J65" s="226"/>
      <c r="K65" s="225"/>
      <c r="L65" s="210"/>
    </row>
    <row r="66" spans="1:12" ht="24.6" hidden="1">
      <c r="A66" s="222">
        <v>23</v>
      </c>
      <c r="B66" s="223"/>
      <c r="C66" s="224"/>
      <c r="D66" s="224"/>
      <c r="E66" s="224"/>
      <c r="F66" s="224"/>
      <c r="G66" s="224"/>
      <c r="H66" s="225"/>
      <c r="I66" s="226"/>
      <c r="J66" s="226"/>
      <c r="K66" s="225"/>
      <c r="L66" s="210"/>
    </row>
    <row r="67" spans="1:12" ht="24.6" hidden="1">
      <c r="A67" s="222">
        <v>24</v>
      </c>
      <c r="B67" s="223"/>
      <c r="C67" s="224"/>
      <c r="D67" s="224"/>
      <c r="E67" s="224"/>
      <c r="F67" s="224"/>
      <c r="G67" s="224"/>
      <c r="H67" s="225"/>
      <c r="I67" s="226"/>
      <c r="J67" s="226"/>
      <c r="K67" s="225"/>
      <c r="L67" s="210"/>
    </row>
    <row r="68" spans="1:12" ht="24.6" hidden="1">
      <c r="A68" s="222">
        <v>25</v>
      </c>
      <c r="B68" s="223"/>
      <c r="C68" s="224"/>
      <c r="D68" s="224"/>
      <c r="E68" s="224"/>
      <c r="F68" s="224"/>
      <c r="G68" s="224"/>
      <c r="H68" s="225"/>
      <c r="I68" s="226"/>
      <c r="J68" s="226"/>
      <c r="K68" s="225"/>
      <c r="L68" s="210"/>
    </row>
    <row r="69" spans="1:12" ht="24.6" hidden="1">
      <c r="A69" s="222">
        <v>26</v>
      </c>
      <c r="B69" s="223"/>
      <c r="C69" s="224"/>
      <c r="D69" s="224"/>
      <c r="E69" s="224"/>
      <c r="F69" s="224"/>
      <c r="G69" s="224"/>
      <c r="H69" s="225" t="str">
        <f t="shared" ref="H69:H73" si="9">IFERROR(VLOOKUP(B69,Priceนอกอาคาร,2,FALSE),"")</f>
        <v/>
      </c>
      <c r="I69" s="226"/>
      <c r="J69" s="226" t="str">
        <f t="shared" si="8"/>
        <v/>
      </c>
      <c r="K69" s="225">
        <f>IFERROR(I69*H69,0)</f>
        <v>0</v>
      </c>
      <c r="L69" s="210"/>
    </row>
    <row r="70" spans="1:12" ht="24.6" hidden="1">
      <c r="A70" s="222">
        <v>27</v>
      </c>
      <c r="B70" s="223"/>
      <c r="C70" s="224"/>
      <c r="D70" s="224"/>
      <c r="E70" s="224"/>
      <c r="F70" s="224"/>
      <c r="G70" s="224"/>
      <c r="H70" s="225" t="str">
        <f t="shared" si="9"/>
        <v/>
      </c>
      <c r="I70" s="226"/>
      <c r="J70" s="226" t="str">
        <f t="shared" si="8"/>
        <v/>
      </c>
      <c r="K70" s="225">
        <f>IFERROR(I70*H70,0)</f>
        <v>0</v>
      </c>
      <c r="L70" s="210"/>
    </row>
    <row r="71" spans="1:12" ht="11.55" hidden="1" customHeight="1">
      <c r="A71" s="222">
        <v>28</v>
      </c>
      <c r="B71" s="223"/>
      <c r="C71" s="224"/>
      <c r="D71" s="224"/>
      <c r="E71" s="224"/>
      <c r="F71" s="224"/>
      <c r="G71" s="224"/>
      <c r="H71" s="225" t="str">
        <f t="shared" si="9"/>
        <v/>
      </c>
      <c r="I71" s="226"/>
      <c r="J71" s="226" t="str">
        <f t="shared" si="8"/>
        <v/>
      </c>
      <c r="K71" s="225">
        <f>IFERROR(I71*H71,0)</f>
        <v>0</v>
      </c>
      <c r="L71" s="210"/>
    </row>
    <row r="72" spans="1:12" ht="24.6" hidden="1">
      <c r="A72" s="222">
        <v>29</v>
      </c>
      <c r="B72" s="223"/>
      <c r="C72" s="224"/>
      <c r="D72" s="224"/>
      <c r="E72" s="224"/>
      <c r="F72" s="224"/>
      <c r="G72" s="224"/>
      <c r="H72" s="225" t="str">
        <f t="shared" si="9"/>
        <v/>
      </c>
      <c r="I72" s="226"/>
      <c r="J72" s="226" t="str">
        <f t="shared" si="8"/>
        <v/>
      </c>
      <c r="K72" s="225">
        <f>IFERROR(I72*H72,0)</f>
        <v>0</v>
      </c>
      <c r="L72" s="210"/>
    </row>
    <row r="73" spans="1:12" ht="24.6" hidden="1">
      <c r="A73" s="227">
        <v>30</v>
      </c>
      <c r="B73" s="228"/>
      <c r="C73" s="229"/>
      <c r="D73" s="229"/>
      <c r="E73" s="229"/>
      <c r="F73" s="229"/>
      <c r="G73" s="229"/>
      <c r="H73" s="230" t="str">
        <f t="shared" si="9"/>
        <v/>
      </c>
      <c r="I73" s="226"/>
      <c r="J73" s="226" t="str">
        <f t="shared" si="8"/>
        <v/>
      </c>
      <c r="K73" s="230">
        <f>IFERROR(I73*H73,0)</f>
        <v>0</v>
      </c>
      <c r="L73" s="231"/>
    </row>
    <row r="74" spans="1:12" ht="27" hidden="1" thickBot="1">
      <c r="A74" s="232"/>
      <c r="B74" s="344"/>
      <c r="C74" s="344"/>
      <c r="D74" s="344"/>
      <c r="E74" s="344"/>
      <c r="F74" s="344"/>
      <c r="G74" s="344"/>
      <c r="H74" s="233"/>
      <c r="I74" s="358" t="s">
        <v>97</v>
      </c>
      <c r="J74" s="358"/>
      <c r="K74" s="234">
        <f>SUM(K44:K73)</f>
        <v>0</v>
      </c>
      <c r="L74" s="235" t="s">
        <v>13</v>
      </c>
    </row>
    <row r="75" spans="1:12" ht="24.6">
      <c r="A75" s="236"/>
      <c r="B75" s="354" t="s">
        <v>707</v>
      </c>
      <c r="C75" s="355"/>
      <c r="D75" s="355"/>
      <c r="E75" s="355"/>
      <c r="F75" s="355"/>
      <c r="G75" s="356"/>
      <c r="H75" s="237"/>
      <c r="I75" s="238"/>
      <c r="J75" s="238"/>
      <c r="K75" s="237"/>
      <c r="L75" s="239"/>
    </row>
    <row r="76" spans="1:12" ht="24.6">
      <c r="A76" s="240" t="s">
        <v>46</v>
      </c>
      <c r="B76" s="357" t="s">
        <v>96</v>
      </c>
      <c r="C76" s="357"/>
      <c r="D76" s="357"/>
      <c r="E76" s="357"/>
      <c r="F76" s="357"/>
      <c r="G76" s="357"/>
      <c r="H76" s="242" t="s">
        <v>47</v>
      </c>
      <c r="I76" s="241" t="s">
        <v>48</v>
      </c>
      <c r="J76" s="241" t="s">
        <v>1</v>
      </c>
      <c r="K76" s="242" t="s">
        <v>49</v>
      </c>
      <c r="L76" s="243" t="s">
        <v>1</v>
      </c>
    </row>
    <row r="77" spans="1:12" ht="24.6">
      <c r="A77" s="211">
        <v>1</v>
      </c>
      <c r="B77" s="338"/>
      <c r="C77" s="339"/>
      <c r="D77" s="339"/>
      <c r="E77" s="339"/>
      <c r="F77" s="339"/>
      <c r="G77" s="340"/>
      <c r="H77" s="207" t="str">
        <f>IFERROR(VLOOKUP(B77,'Ref.1'!$E$2:$F$278,2,FALSE),"")</f>
        <v/>
      </c>
      <c r="I77" s="208"/>
      <c r="J77" s="209"/>
      <c r="K77" s="207"/>
      <c r="L77" s="212"/>
    </row>
    <row r="78" spans="1:12" ht="24.6">
      <c r="A78" s="280">
        <v>2</v>
      </c>
      <c r="B78" s="351"/>
      <c r="C78" s="352"/>
      <c r="D78" s="352"/>
      <c r="E78" s="352"/>
      <c r="F78" s="352"/>
      <c r="G78" s="353"/>
      <c r="H78" s="225"/>
      <c r="I78" s="226"/>
      <c r="J78" s="226"/>
      <c r="K78" s="225">
        <f t="shared" ref="K78" si="10">H78*I78</f>
        <v>0</v>
      </c>
      <c r="L78" s="281"/>
    </row>
    <row r="79" spans="1:12" ht="24.6">
      <c r="A79" s="244">
        <v>3</v>
      </c>
      <c r="B79" s="351"/>
      <c r="C79" s="352"/>
      <c r="D79" s="352"/>
      <c r="E79" s="352"/>
      <c r="F79" s="352"/>
      <c r="G79" s="353"/>
      <c r="H79" s="225"/>
      <c r="I79" s="208"/>
      <c r="J79" s="209"/>
      <c r="K79" s="225"/>
      <c r="L79" s="245"/>
    </row>
    <row r="80" spans="1:12" ht="24.6">
      <c r="A80" s="244">
        <v>4</v>
      </c>
      <c r="B80" s="351"/>
      <c r="C80" s="352"/>
      <c r="D80" s="352"/>
      <c r="E80" s="352"/>
      <c r="F80" s="352"/>
      <c r="G80" s="353"/>
      <c r="H80" s="225"/>
      <c r="I80" s="213"/>
      <c r="J80" s="209"/>
      <c r="K80" s="225"/>
      <c r="L80" s="245"/>
    </row>
    <row r="81" spans="1:12" ht="24.6" hidden="1">
      <c r="A81" s="244">
        <v>3</v>
      </c>
      <c r="B81" s="284"/>
      <c r="C81" s="284"/>
      <c r="D81" s="284"/>
      <c r="E81" s="284"/>
      <c r="F81" s="284"/>
      <c r="G81" s="284"/>
      <c r="H81" s="207" t="str">
        <f t="shared" ref="H81:H95" si="11">IFERROR(VLOOKUP(B81,Priceนอกอาคาร,2,FALSE),"")</f>
        <v/>
      </c>
      <c r="I81" s="213"/>
      <c r="J81" s="209" t="str">
        <f t="shared" ref="J81" si="12">IFERROR(VLOOKUP(B81,หน่วยนอกอาคาร,2,FALSE),"")</f>
        <v/>
      </c>
      <c r="K81" s="207">
        <f t="shared" ref="K81" si="13">IFERROR(I81*H81,0)</f>
        <v>0</v>
      </c>
      <c r="L81" s="245" t="s">
        <v>13</v>
      </c>
    </row>
    <row r="82" spans="1:12" ht="24.6" hidden="1">
      <c r="A82" s="244">
        <v>4</v>
      </c>
      <c r="B82" s="284"/>
      <c r="C82" s="284"/>
      <c r="D82" s="284"/>
      <c r="E82" s="284"/>
      <c r="F82" s="284"/>
      <c r="G82" s="284"/>
      <c r="H82" s="207" t="str">
        <f t="shared" si="11"/>
        <v/>
      </c>
      <c r="I82" s="213"/>
      <c r="J82" s="209" t="str">
        <f t="shared" ref="J82:J83" si="14">IFERROR(VLOOKUP(B82,หน่วยนอกอาคาร,2,FALSE),"")</f>
        <v/>
      </c>
      <c r="K82" s="207">
        <f t="shared" ref="K82" si="15">IFERROR(I82*H82,0)</f>
        <v>0</v>
      </c>
      <c r="L82" s="245" t="s">
        <v>13</v>
      </c>
    </row>
    <row r="83" spans="1:12" ht="24.6" hidden="1">
      <c r="A83" s="244">
        <v>5</v>
      </c>
      <c r="B83" s="284"/>
      <c r="C83" s="284"/>
      <c r="D83" s="284"/>
      <c r="E83" s="284"/>
      <c r="F83" s="284"/>
      <c r="G83" s="284"/>
      <c r="H83" s="207" t="str">
        <f t="shared" si="11"/>
        <v/>
      </c>
      <c r="I83" s="213"/>
      <c r="J83" s="209" t="str">
        <f t="shared" si="14"/>
        <v/>
      </c>
      <c r="K83" s="207"/>
      <c r="L83" s="245" t="s">
        <v>13</v>
      </c>
    </row>
    <row r="84" spans="1:12" ht="24.6" hidden="1">
      <c r="A84" s="244">
        <v>6</v>
      </c>
      <c r="B84" s="284"/>
      <c r="C84" s="284"/>
      <c r="D84" s="284"/>
      <c r="E84" s="284"/>
      <c r="F84" s="284"/>
      <c r="G84" s="284"/>
      <c r="H84" s="207" t="str">
        <f t="shared" si="11"/>
        <v/>
      </c>
      <c r="I84" s="213"/>
      <c r="J84" s="209" t="str">
        <f t="shared" ref="J84:J95" si="16">IFERROR(VLOOKUP(B84,หน่วยนอกอาคาร,2,FALSE),"")</f>
        <v/>
      </c>
      <c r="K84" s="207">
        <f t="shared" ref="K84" si="17">IFERROR(I84*H84,0)</f>
        <v>0</v>
      </c>
      <c r="L84" s="245" t="s">
        <v>13</v>
      </c>
    </row>
    <row r="85" spans="1:12" ht="27" thickBot="1">
      <c r="A85" s="345" t="s">
        <v>97</v>
      </c>
      <c r="B85" s="346"/>
      <c r="C85" s="346"/>
      <c r="D85" s="346"/>
      <c r="E85" s="346"/>
      <c r="F85" s="346"/>
      <c r="G85" s="346"/>
      <c r="H85" s="346"/>
      <c r="I85" s="346"/>
      <c r="J85" s="346"/>
      <c r="K85" s="246">
        <f>SUM(K77:K84)</f>
        <v>0</v>
      </c>
      <c r="L85" s="247" t="s">
        <v>13</v>
      </c>
    </row>
    <row r="86" spans="1:12" ht="24.6">
      <c r="A86" s="236"/>
      <c r="B86" s="354" t="s">
        <v>450</v>
      </c>
      <c r="C86" s="355"/>
      <c r="D86" s="355"/>
      <c r="E86" s="355"/>
      <c r="F86" s="355"/>
      <c r="G86" s="356"/>
      <c r="H86" s="237"/>
      <c r="I86" s="238"/>
      <c r="J86" s="238"/>
      <c r="K86" s="237"/>
      <c r="L86" s="239"/>
    </row>
    <row r="87" spans="1:12" ht="24.6">
      <c r="A87" s="240" t="s">
        <v>46</v>
      </c>
      <c r="B87" s="357" t="s">
        <v>96</v>
      </c>
      <c r="C87" s="357"/>
      <c r="D87" s="357"/>
      <c r="E87" s="357"/>
      <c r="F87" s="357"/>
      <c r="G87" s="357"/>
      <c r="H87" s="242" t="s">
        <v>47</v>
      </c>
      <c r="I87" s="241" t="s">
        <v>48</v>
      </c>
      <c r="J87" s="241" t="s">
        <v>1</v>
      </c>
      <c r="K87" s="242" t="s">
        <v>49</v>
      </c>
      <c r="L87" s="243" t="s">
        <v>1</v>
      </c>
    </row>
    <row r="88" spans="1:12" ht="24.6">
      <c r="A88" s="244">
        <v>1</v>
      </c>
      <c r="B88" s="284" t="s">
        <v>421</v>
      </c>
      <c r="C88" s="284"/>
      <c r="D88" s="284"/>
      <c r="E88" s="284"/>
      <c r="F88" s="284"/>
      <c r="G88" s="284"/>
      <c r="H88" s="207">
        <v>1500</v>
      </c>
      <c r="I88" s="208">
        <v>2</v>
      </c>
      <c r="J88" s="209" t="str">
        <f t="shared" ref="J88" si="18">IFERROR(VLOOKUP(B88,หน่วยนอกอาคาร,2,FALSE),"")</f>
        <v>วัน</v>
      </c>
      <c r="K88" s="207">
        <f t="shared" ref="K88" si="19">IFERROR(I88*H88,0)</f>
        <v>3000</v>
      </c>
      <c r="L88" s="245" t="s">
        <v>13</v>
      </c>
    </row>
    <row r="89" spans="1:12" ht="24.6">
      <c r="A89" s="244">
        <v>2</v>
      </c>
      <c r="B89" s="284" t="s">
        <v>632</v>
      </c>
      <c r="C89" s="284"/>
      <c r="D89" s="284"/>
      <c r="E89" s="284"/>
      <c r="F89" s="284"/>
      <c r="G89" s="284"/>
      <c r="H89" s="207">
        <v>7</v>
      </c>
      <c r="I89" s="208">
        <v>200</v>
      </c>
      <c r="J89" s="209" t="str">
        <f t="shared" ref="J89:J92" si="20">IFERROR(VLOOKUP(B89,หน่วยนอกอาคาร,2,FALSE),"")</f>
        <v>เมตร</v>
      </c>
      <c r="K89" s="207">
        <f t="shared" ref="K89" si="21">IFERROR(I89*H89,0)</f>
        <v>1400</v>
      </c>
      <c r="L89" s="245" t="s">
        <v>13</v>
      </c>
    </row>
    <row r="90" spans="1:12" ht="24.6">
      <c r="A90" s="244">
        <v>3</v>
      </c>
      <c r="B90" s="284" t="s">
        <v>426</v>
      </c>
      <c r="C90" s="284"/>
      <c r="D90" s="284"/>
      <c r="E90" s="284"/>
      <c r="F90" s="284"/>
      <c r="G90" s="284"/>
      <c r="H90" s="207">
        <v>1500</v>
      </c>
      <c r="I90" s="208">
        <v>1</v>
      </c>
      <c r="J90" s="209" t="s">
        <v>0</v>
      </c>
      <c r="K90" s="207">
        <f t="shared" ref="K90:K95" si="22">IFERROR(I90*H90,0)</f>
        <v>1500</v>
      </c>
      <c r="L90" s="245" t="s">
        <v>13</v>
      </c>
    </row>
    <row r="91" spans="1:12" ht="25.2" thickBot="1">
      <c r="A91" s="244">
        <v>4</v>
      </c>
      <c r="B91" s="284" t="s">
        <v>427</v>
      </c>
      <c r="C91" s="284"/>
      <c r="D91" s="284"/>
      <c r="E91" s="284"/>
      <c r="F91" s="284"/>
      <c r="G91" s="284"/>
      <c r="H91" s="207">
        <v>2000</v>
      </c>
      <c r="I91" s="213">
        <v>1</v>
      </c>
      <c r="J91" s="209" t="str">
        <f t="shared" si="20"/>
        <v>จุด</v>
      </c>
      <c r="K91" s="207">
        <f t="shared" si="22"/>
        <v>2000</v>
      </c>
      <c r="L91" s="245" t="s">
        <v>13</v>
      </c>
    </row>
    <row r="92" spans="1:12" ht="25.2" hidden="1" thickBot="1">
      <c r="A92" s="244">
        <v>3</v>
      </c>
      <c r="B92" s="284"/>
      <c r="C92" s="284"/>
      <c r="D92" s="284"/>
      <c r="E92" s="284"/>
      <c r="F92" s="284"/>
      <c r="G92" s="284"/>
      <c r="H92" s="207" t="str">
        <f t="shared" ref="H92" si="23">IFERROR(VLOOKUP(B92,Priceนอกอาคาร,2,FALSE),"")</f>
        <v/>
      </c>
      <c r="I92" s="213"/>
      <c r="J92" s="209" t="str">
        <f t="shared" si="20"/>
        <v/>
      </c>
      <c r="K92" s="207">
        <f t="shared" si="22"/>
        <v>0</v>
      </c>
      <c r="L92" s="245" t="s">
        <v>13</v>
      </c>
    </row>
    <row r="93" spans="1:12" ht="25.2" hidden="1" thickBot="1">
      <c r="A93" s="244">
        <v>4</v>
      </c>
      <c r="B93" s="284"/>
      <c r="C93" s="284"/>
      <c r="D93" s="284"/>
      <c r="E93" s="284"/>
      <c r="F93" s="284"/>
      <c r="G93" s="284"/>
      <c r="H93" s="207" t="str">
        <f t="shared" si="11"/>
        <v/>
      </c>
      <c r="I93" s="213"/>
      <c r="J93" s="209" t="str">
        <f t="shared" si="16"/>
        <v/>
      </c>
      <c r="K93" s="207">
        <f t="shared" si="22"/>
        <v>0</v>
      </c>
      <c r="L93" s="245" t="s">
        <v>13</v>
      </c>
    </row>
    <row r="94" spans="1:12" ht="25.2" hidden="1" thickBot="1">
      <c r="A94" s="248">
        <v>5</v>
      </c>
      <c r="B94" s="362"/>
      <c r="C94" s="362"/>
      <c r="D94" s="362"/>
      <c r="E94" s="362"/>
      <c r="F94" s="362"/>
      <c r="G94" s="362"/>
      <c r="H94" s="249" t="str">
        <f t="shared" si="11"/>
        <v/>
      </c>
      <c r="I94" s="250"/>
      <c r="J94" s="251" t="str">
        <f t="shared" si="16"/>
        <v/>
      </c>
      <c r="K94" s="207">
        <f t="shared" si="22"/>
        <v>0</v>
      </c>
      <c r="L94" s="245" t="s">
        <v>13</v>
      </c>
    </row>
    <row r="95" spans="1:12" ht="23.55" hidden="1" customHeight="1" thickBot="1">
      <c r="A95" s="94">
        <v>6</v>
      </c>
      <c r="B95" s="366"/>
      <c r="C95" s="367"/>
      <c r="D95" s="367"/>
      <c r="E95" s="367"/>
      <c r="F95" s="367"/>
      <c r="G95" s="368"/>
      <c r="H95" s="95" t="str">
        <f t="shared" si="11"/>
        <v/>
      </c>
      <c r="I95" s="105"/>
      <c r="J95" s="96" t="str">
        <f t="shared" si="16"/>
        <v/>
      </c>
      <c r="K95" s="207">
        <f t="shared" si="22"/>
        <v>0</v>
      </c>
      <c r="L95" s="245" t="s">
        <v>13</v>
      </c>
    </row>
    <row r="96" spans="1:12" ht="28.8" customHeight="1">
      <c r="A96" s="36"/>
      <c r="B96" s="365" t="s">
        <v>854</v>
      </c>
      <c r="C96" s="365"/>
      <c r="D96" s="365"/>
      <c r="E96" s="365"/>
      <c r="F96" s="365"/>
      <c r="G96" s="365"/>
      <c r="H96" s="37"/>
      <c r="I96" s="369" t="s">
        <v>97</v>
      </c>
      <c r="J96" s="369"/>
      <c r="K96" s="166">
        <f>SUM(K88:K94)</f>
        <v>7900</v>
      </c>
      <c r="L96" s="26" t="s">
        <v>13</v>
      </c>
    </row>
    <row r="97" spans="1:16" ht="6.6" hidden="1" customHeight="1">
      <c r="A97" s="36"/>
      <c r="B97" s="365"/>
      <c r="C97" s="365"/>
      <c r="D97" s="365"/>
      <c r="E97" s="365"/>
      <c r="F97" s="365"/>
      <c r="G97" s="365"/>
      <c r="H97" s="37"/>
      <c r="I97" s="39"/>
      <c r="J97" s="39"/>
      <c r="K97" s="38"/>
      <c r="L97" s="26"/>
    </row>
    <row r="98" spans="1:16" ht="28.8">
      <c r="A98" s="27"/>
      <c r="B98" s="365"/>
      <c r="C98" s="365"/>
      <c r="D98" s="365"/>
      <c r="E98" s="365"/>
      <c r="F98" s="365"/>
      <c r="G98" s="365"/>
      <c r="H98" s="99"/>
      <c r="I98" s="27"/>
      <c r="J98" s="40" t="s">
        <v>98</v>
      </c>
      <c r="K98" s="119">
        <f>K85+K74+K41+K96</f>
        <v>15395.647799999999</v>
      </c>
      <c r="L98" s="41" t="s">
        <v>13</v>
      </c>
    </row>
    <row r="99" spans="1:16" ht="27.6" thickBot="1">
      <c r="A99" s="27"/>
      <c r="B99" s="107"/>
      <c r="C99" s="107"/>
      <c r="D99" s="107"/>
      <c r="E99" s="277"/>
      <c r="F99" s="107"/>
      <c r="G99" s="107"/>
      <c r="H99" s="115"/>
      <c r="I99" s="27"/>
      <c r="J99" s="40" t="s">
        <v>540</v>
      </c>
      <c r="K99" s="118">
        <f>K15+K16</f>
        <v>0</v>
      </c>
      <c r="L99" s="41" t="s">
        <v>13</v>
      </c>
    </row>
    <row r="100" spans="1:16" ht="28.2" thickTop="1" thickBot="1">
      <c r="A100" s="27"/>
      <c r="B100" s="107"/>
      <c r="C100" s="107"/>
      <c r="D100" s="107"/>
      <c r="E100" s="107"/>
      <c r="F100" s="107"/>
      <c r="G100" s="107"/>
      <c r="H100" s="115"/>
      <c r="I100" s="27"/>
      <c r="J100" s="40" t="s">
        <v>541</v>
      </c>
      <c r="K100" s="118">
        <f>K98-K99</f>
        <v>15395.647799999999</v>
      </c>
      <c r="L100" s="41" t="s">
        <v>13</v>
      </c>
    </row>
    <row r="101" spans="1:16" ht="29.4" thickTop="1">
      <c r="A101" s="27"/>
      <c r="B101" s="277"/>
      <c r="C101" s="277"/>
      <c r="D101" s="277"/>
      <c r="E101" s="107"/>
      <c r="F101" s="277"/>
      <c r="G101" s="277"/>
      <c r="H101" s="363" t="s">
        <v>443</v>
      </c>
      <c r="I101" s="363"/>
      <c r="J101" s="363"/>
      <c r="K101" s="97">
        <f>(K41+K85-K99)/(K20+G20)</f>
        <v>2.9982591199999997</v>
      </c>
      <c r="L101" s="41" t="s">
        <v>51</v>
      </c>
    </row>
    <row r="102" spans="1:16" ht="28.8">
      <c r="A102" s="42"/>
      <c r="B102" s="277"/>
      <c r="C102" s="277"/>
      <c r="D102" s="277"/>
      <c r="E102" s="277"/>
      <c r="F102" s="277"/>
      <c r="G102" s="277"/>
      <c r="H102" s="99"/>
      <c r="I102" s="42"/>
      <c r="J102" s="98" t="s">
        <v>609</v>
      </c>
      <c r="K102" s="97">
        <f>K100/(K20+G20)</f>
        <v>6.1582591199999994</v>
      </c>
      <c r="L102" s="43" t="s">
        <v>51</v>
      </c>
    </row>
    <row r="103" spans="1:16" ht="25.8" customHeight="1">
      <c r="A103" s="282"/>
      <c r="B103" s="277"/>
      <c r="C103" s="277"/>
      <c r="D103" s="277"/>
      <c r="E103" s="277"/>
      <c r="F103" s="277"/>
      <c r="G103" s="277"/>
      <c r="H103" s="44"/>
      <c r="I103" s="39"/>
      <c r="J103" s="114" t="s">
        <v>526</v>
      </c>
      <c r="K103" s="195">
        <f>(K20+G20)/K5</f>
        <v>32.051282051282051</v>
      </c>
      <c r="L103" s="116" t="s">
        <v>13</v>
      </c>
    </row>
    <row r="104" spans="1:16" ht="32.549999999999997" customHeight="1">
      <c r="A104" s="372" t="s">
        <v>580</v>
      </c>
      <c r="B104" s="372"/>
      <c r="C104" s="372"/>
      <c r="D104" s="278"/>
      <c r="E104" s="277"/>
      <c r="F104" s="278"/>
      <c r="G104" s="278"/>
      <c r="H104" s="359" t="s">
        <v>708</v>
      </c>
      <c r="I104" s="359"/>
      <c r="J104" s="359"/>
      <c r="K104" s="359"/>
      <c r="L104" s="359"/>
    </row>
    <row r="105" spans="1:16" ht="49.35" customHeight="1">
      <c r="A105" s="364" t="s">
        <v>490</v>
      </c>
      <c r="B105" s="364"/>
      <c r="C105" s="364"/>
      <c r="D105" s="364"/>
      <c r="E105" s="364"/>
      <c r="F105" s="364"/>
      <c r="G105" s="278"/>
      <c r="H105" s="359" t="s">
        <v>576</v>
      </c>
      <c r="I105" s="359"/>
      <c r="J105" s="359"/>
      <c r="K105" s="359"/>
      <c r="L105" s="359"/>
    </row>
    <row r="106" spans="1:16" ht="20.55" customHeight="1">
      <c r="A106" s="372" t="str">
        <f>C8</f>
        <v>นาวสาวจิรภิญญา เป็นปึก</v>
      </c>
      <c r="B106" s="372"/>
      <c r="C106" s="372"/>
      <c r="D106" s="364"/>
      <c r="E106" s="364"/>
      <c r="F106" s="364"/>
      <c r="G106" s="278"/>
      <c r="H106" s="364" t="s">
        <v>848</v>
      </c>
      <c r="I106" s="364"/>
      <c r="J106" s="364"/>
      <c r="K106" s="364"/>
      <c r="L106" s="364"/>
    </row>
    <row r="107" spans="1:16" ht="20.55" customHeight="1">
      <c r="A107" s="364" t="str">
        <f>VLOOKUP(A106,'Ref.3'!M3:O25,3,0)</f>
        <v>Sales Executive</v>
      </c>
      <c r="B107" s="364"/>
      <c r="C107" s="364"/>
      <c r="D107" s="364"/>
      <c r="E107" s="364"/>
      <c r="F107" s="364"/>
      <c r="G107" s="278"/>
      <c r="H107" s="371" t="s">
        <v>614</v>
      </c>
      <c r="I107" s="371"/>
      <c r="J107" s="371"/>
      <c r="K107" s="371"/>
      <c r="L107" s="371"/>
    </row>
    <row r="108" spans="1:16" ht="20.55" customHeight="1">
      <c r="A108" s="276"/>
      <c r="B108" s="276"/>
      <c r="C108" s="276"/>
      <c r="D108" s="279"/>
      <c r="E108" s="278"/>
      <c r="F108" s="279"/>
      <c r="G108" s="279"/>
      <c r="H108" s="204"/>
      <c r="I108" s="204"/>
      <c r="J108" s="203"/>
      <c r="K108" s="203"/>
      <c r="L108" s="205"/>
      <c r="N108" s="370"/>
      <c r="O108" s="370"/>
      <c r="P108" s="370"/>
    </row>
    <row r="109" spans="1:16" ht="24.6">
      <c r="A109" s="364" t="s">
        <v>846</v>
      </c>
      <c r="B109" s="364"/>
      <c r="C109" s="364"/>
      <c r="D109" s="276"/>
      <c r="E109" s="279"/>
      <c r="F109" s="276"/>
      <c r="G109" s="276"/>
      <c r="H109" s="359" t="s">
        <v>706</v>
      </c>
      <c r="I109" s="359"/>
      <c r="J109" s="359"/>
      <c r="K109" s="359"/>
      <c r="L109" s="359"/>
    </row>
    <row r="110" spans="1:16" ht="49.35" customHeight="1">
      <c r="A110" s="364" t="s">
        <v>490</v>
      </c>
      <c r="B110" s="364"/>
      <c r="C110" s="364"/>
      <c r="D110" s="361" t="s">
        <v>849</v>
      </c>
      <c r="E110" s="361"/>
      <c r="F110" s="361"/>
      <c r="G110" s="113"/>
      <c r="H110" s="359" t="s">
        <v>491</v>
      </c>
      <c r="I110" s="359"/>
      <c r="J110" s="359"/>
      <c r="K110" s="359"/>
      <c r="L110" s="359"/>
    </row>
    <row r="111" spans="1:16" ht="46.2" customHeight="1">
      <c r="A111" s="364" t="s">
        <v>847</v>
      </c>
      <c r="B111" s="364"/>
      <c r="C111" s="364"/>
      <c r="D111" s="360" t="s">
        <v>693</v>
      </c>
      <c r="E111" s="360"/>
      <c r="F111" s="360"/>
      <c r="G111" s="113"/>
      <c r="H111" s="372" t="s">
        <v>539</v>
      </c>
      <c r="I111" s="372"/>
      <c r="J111" s="372"/>
      <c r="K111" s="372"/>
      <c r="L111" s="372"/>
    </row>
    <row r="112" spans="1:16" ht="24.6">
      <c r="A112" s="364" t="s">
        <v>855</v>
      </c>
      <c r="B112" s="364"/>
      <c r="C112" s="364"/>
      <c r="D112" s="360" t="s">
        <v>694</v>
      </c>
      <c r="E112" s="360"/>
      <c r="F112" s="360"/>
      <c r="G112" s="113"/>
      <c r="H112" s="364" t="str">
        <f>VLOOKUP(H111,'Ref.3'!I8:J10,2,0)</f>
        <v>ผู้อนุมัติสายงาน Cable</v>
      </c>
      <c r="I112" s="364"/>
      <c r="J112" s="364"/>
      <c r="K112" s="364"/>
      <c r="L112" s="364"/>
    </row>
    <row r="113" spans="1:12">
      <c r="A113" s="113"/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</row>
    <row r="114" spans="1:12">
      <c r="A114" s="113"/>
      <c r="B114" s="113"/>
      <c r="C114" s="113"/>
      <c r="E114" s="113"/>
      <c r="H114" s="113"/>
      <c r="I114" s="113"/>
      <c r="J114" s="113"/>
      <c r="K114" s="113"/>
      <c r="L114" s="113"/>
    </row>
    <row r="115" spans="1:12">
      <c r="A115" s="113"/>
      <c r="B115" s="113"/>
      <c r="C115" s="113"/>
      <c r="H115" s="113"/>
      <c r="I115" s="113"/>
      <c r="J115" s="113"/>
      <c r="K115" s="113"/>
      <c r="L115" s="113"/>
    </row>
    <row r="116" spans="1:12">
      <c r="A116" s="113"/>
      <c r="B116" s="113"/>
      <c r="C116" s="113"/>
      <c r="H116" s="113"/>
      <c r="I116" s="113"/>
      <c r="J116" s="113"/>
      <c r="K116" s="113"/>
      <c r="L116" s="113"/>
    </row>
  </sheetData>
  <dataConsolidate/>
  <mergeCells count="126">
    <mergeCell ref="N108:P108"/>
    <mergeCell ref="A107:C107"/>
    <mergeCell ref="H107:L107"/>
    <mergeCell ref="A112:C112"/>
    <mergeCell ref="B48:G48"/>
    <mergeCell ref="B54:G54"/>
    <mergeCell ref="B55:G55"/>
    <mergeCell ref="B49:G49"/>
    <mergeCell ref="B92:G92"/>
    <mergeCell ref="B86:G86"/>
    <mergeCell ref="B87:G87"/>
    <mergeCell ref="B89:G89"/>
    <mergeCell ref="H112:L112"/>
    <mergeCell ref="A104:C104"/>
    <mergeCell ref="A105:C105"/>
    <mergeCell ref="A106:C106"/>
    <mergeCell ref="A109:C109"/>
    <mergeCell ref="A110:C110"/>
    <mergeCell ref="A111:C111"/>
    <mergeCell ref="H109:L109"/>
    <mergeCell ref="H110:L110"/>
    <mergeCell ref="B90:G90"/>
    <mergeCell ref="H111:L111"/>
    <mergeCell ref="H106:L106"/>
    <mergeCell ref="H104:L104"/>
    <mergeCell ref="H105:L105"/>
    <mergeCell ref="D112:F112"/>
    <mergeCell ref="D111:F111"/>
    <mergeCell ref="D110:F110"/>
    <mergeCell ref="B94:G94"/>
    <mergeCell ref="B91:G91"/>
    <mergeCell ref="H101:J101"/>
    <mergeCell ref="D105:F105"/>
    <mergeCell ref="D106:F106"/>
    <mergeCell ref="D107:F107"/>
    <mergeCell ref="B96:G96"/>
    <mergeCell ref="B97:G97"/>
    <mergeCell ref="B95:G95"/>
    <mergeCell ref="I96:J96"/>
    <mergeCell ref="B93:G93"/>
    <mergeCell ref="B98:G98"/>
    <mergeCell ref="B74:G74"/>
    <mergeCell ref="A41:J41"/>
    <mergeCell ref="A85:J85"/>
    <mergeCell ref="A42:L42"/>
    <mergeCell ref="B43:G43"/>
    <mergeCell ref="B83:G83"/>
    <mergeCell ref="B78:G78"/>
    <mergeCell ref="B77:G77"/>
    <mergeCell ref="B75:G75"/>
    <mergeCell ref="B76:G76"/>
    <mergeCell ref="B79:G79"/>
    <mergeCell ref="B80:G80"/>
    <mergeCell ref="B84:G84"/>
    <mergeCell ref="I74:J74"/>
    <mergeCell ref="B44:G44"/>
    <mergeCell ref="B45:G45"/>
    <mergeCell ref="B46:G46"/>
    <mergeCell ref="B47:G47"/>
    <mergeCell ref="B81:G81"/>
    <mergeCell ref="B82:G82"/>
    <mergeCell ref="B36:G36"/>
    <mergeCell ref="B38:G38"/>
    <mergeCell ref="B37:G37"/>
    <mergeCell ref="B39:G39"/>
    <mergeCell ref="B40:G40"/>
    <mergeCell ref="B50:G50"/>
    <mergeCell ref="B51:G51"/>
    <mergeCell ref="B52:G52"/>
    <mergeCell ref="B53:G53"/>
    <mergeCell ref="H18:J18"/>
    <mergeCell ref="H19:J19"/>
    <mergeCell ref="A17:A19"/>
    <mergeCell ref="I20:J20"/>
    <mergeCell ref="B20:C20"/>
    <mergeCell ref="D20:F20"/>
    <mergeCell ref="B26:G26"/>
    <mergeCell ref="B34:G34"/>
    <mergeCell ref="B35:G35"/>
    <mergeCell ref="B27:G27"/>
    <mergeCell ref="B30:G30"/>
    <mergeCell ref="B31:G31"/>
    <mergeCell ref="B32:G32"/>
    <mergeCell ref="B28:G28"/>
    <mergeCell ref="B29:G29"/>
    <mergeCell ref="A21:G21"/>
    <mergeCell ref="B22:G22"/>
    <mergeCell ref="B23:G23"/>
    <mergeCell ref="B24:G24"/>
    <mergeCell ref="B25:G25"/>
    <mergeCell ref="B33:G33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88:G88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</mergeCells>
  <phoneticPr fontId="5" type="noConversion"/>
  <dataValidations count="1">
    <dataValidation type="list" allowBlank="1" showInputMessage="1" showErrorMessage="1" sqref="B44:B73 B36:B40 B77 B23:B33" xr:uid="{B52077B7-097D-41B0-84C1-9AC060B759BD}">
      <formula1>นอกอาคาร</formula1>
    </dataValidation>
  </dataValidations>
  <hyperlinks>
    <hyperlink ref="E3" r:id="rId1" xr:uid="{9851955D-1CE0-4839-9FFC-D5AFEB694395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B88:G94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B95:G95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A106:C106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H111:L111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B81:G83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topLeftCell="B1" zoomScale="70" zoomScaleNormal="70" workbookViewId="0">
      <selection activeCell="AG30" sqref="AG30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2024-12-03T10:05:11Z</dcterms:modified>
</cp:coreProperties>
</file>