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5C4B093-1C09-4233-B21D-09F952479337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ROI'!$A$1:$L$98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4" i="7" l="1"/>
  <c r="H64" i="7" l="1"/>
  <c r="J23" i="7" l="1"/>
  <c r="J24" i="7"/>
  <c r="J25" i="7"/>
  <c r="J26" i="7"/>
  <c r="H25" i="7"/>
  <c r="K25" i="7" s="1"/>
  <c r="H26" i="7"/>
  <c r="K26" i="7" s="1"/>
  <c r="H9" i="7" l="1"/>
  <c r="E9" i="7"/>
  <c r="H93" i="7" l="1"/>
  <c r="D98" i="7"/>
  <c r="H98" i="7" l="1"/>
  <c r="K76" i="7" l="1"/>
  <c r="K77" i="7"/>
  <c r="H23" i="7"/>
  <c r="K23" i="7" s="1"/>
  <c r="H24" i="7"/>
  <c r="K24" i="7" s="1"/>
  <c r="A92" i="7" l="1"/>
  <c r="A93" i="7" l="1"/>
  <c r="K19" i="7" l="1"/>
  <c r="J70" i="7"/>
  <c r="H70" i="7"/>
  <c r="K18" i="7"/>
  <c r="G20" i="7"/>
  <c r="H8" i="7"/>
  <c r="K8" i="7"/>
  <c r="E8" i="7"/>
  <c r="E10" i="7"/>
  <c r="K9" i="7"/>
  <c r="K10" i="7" s="1"/>
  <c r="K16" i="7" l="1"/>
  <c r="K75" i="7" l="1"/>
  <c r="J69" i="7"/>
  <c r="H69" i="7"/>
  <c r="K69" i="7" s="1"/>
  <c r="J68" i="7"/>
  <c r="H68" i="7"/>
  <c r="K68" i="7" s="1"/>
  <c r="J78" i="7"/>
  <c r="H78" i="7"/>
  <c r="K78" i="7" s="1"/>
  <c r="J77" i="7"/>
  <c r="J75" i="7"/>
  <c r="H80" i="7"/>
  <c r="K80" i="7" s="1"/>
  <c r="J80" i="7"/>
  <c r="H81" i="7"/>
  <c r="K81" i="7" s="1"/>
  <c r="J81" i="7"/>
  <c r="H71" i="7"/>
  <c r="H79" i="7"/>
  <c r="K79" i="7" s="1"/>
  <c r="J41" i="7"/>
  <c r="J42" i="7"/>
  <c r="H41" i="7"/>
  <c r="K41" i="7" s="1"/>
  <c r="H42" i="7"/>
  <c r="K42" i="7" s="1"/>
  <c r="K14" i="7"/>
  <c r="K15" i="7"/>
  <c r="K85" i="7" s="1"/>
  <c r="K13" i="7"/>
  <c r="J79" i="7" l="1"/>
  <c r="K82" i="7"/>
  <c r="J71" i="7"/>
  <c r="K71" i="7"/>
  <c r="K72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J34" i="7"/>
  <c r="H34" i="7"/>
  <c r="K34" i="7" s="1"/>
  <c r="J33" i="7"/>
  <c r="H33" i="7"/>
  <c r="K33" i="7" s="1"/>
  <c r="J32" i="7"/>
  <c r="H32" i="7"/>
  <c r="K32" i="7" s="1"/>
  <c r="J31" i="7"/>
  <c r="H31" i="7"/>
  <c r="K31" i="7" s="1"/>
  <c r="J27" i="7"/>
  <c r="H27" i="7"/>
  <c r="K27" i="7" s="1"/>
  <c r="H10" i="7"/>
  <c r="K28" i="7" l="1"/>
  <c r="K20" i="7"/>
  <c r="K89" i="7" s="1"/>
  <c r="K17" i="7"/>
  <c r="K61" i="7"/>
  <c r="K87" i="7" l="1"/>
  <c r="K84" i="7"/>
  <c r="K86" i="7" s="1"/>
  <c r="K88" i="7" s="1"/>
</calcChain>
</file>

<file path=xl/sharedStrings.xml><?xml version="1.0" encoding="utf-8"?>
<sst xmlns="http://schemas.openxmlformats.org/spreadsheetml/2006/main" count="2800" uniqueCount="857">
  <si>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</si>
  <si>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</si>
  <si>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</si>
  <si>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</si>
  <si>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</si>
  <si>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</si>
  <si>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</si>
  <si>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</si>
  <si>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</si>
  <si>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</si>
  <si>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</si>
  <si>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</si>
  <si>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</si>
  <si>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</si>
  <si>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</si>
  <si>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</si>
  <si>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</si>
  <si>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</si>
  <si>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</si>
  <si>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</si>
  <si>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</si>
  <si>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</si>
  <si>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</si>
  <si>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</si>
  <si>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</si>
  <si>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</si>
  <si>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</si>
  <si>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</si>
  <si>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</si>
  <si>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</si>
  <si>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</si>
  <si>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</si>
  <si>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</si>
  <si>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</si>
  <si>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</si>
  <si>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</si>
  <si>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</si>
  <si>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</si>
  <si>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</si>
  <si>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</si>
  <si>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</si>
  <si>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</si>
  <si>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</si>
  <si>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</si>
  <si>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</si>
  <si>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</si>
  <si>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</si>
  <si>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</si>
  <si>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</si>
  <si>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</si>
  <si>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</si>
  <si>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</si>
  <si>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</si>
  <si>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</si>
  <si>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</si>
  <si>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</si>
  <si>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</si>
  <si>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</si>
  <si>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</si>
  <si>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</si>
  <si>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</si>
  <si>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</si>
  <si>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</si>
  <si>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</si>
  <si>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</si>
  <si>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</si>
  <si>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</si>
  <si>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</si>
  <si>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</si>
  <si>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</si>
  <si>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</si>
  <si>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</si>
  <si>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</si>
  <si>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</si>
  <si>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</si>
  <si>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</si>
  <si>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</si>
  <si>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</si>
  <si>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</si>
  <si>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</si>
  <si>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</si>
  <si>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</si>
  <si>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</si>
  <si>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</si>
  <si>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</si>
  <si>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</si>
  <si>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</si>
  <si>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</si>
  <si>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</si>
  <si>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</si>
  <si>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</si>
  <si>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</si>
  <si>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</si>
  <si>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</si>
  <si>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</si>
  <si>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</si>
  <si>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</si>
  <si>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</si>
  <si>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</si>
  <si>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</si>
  <si>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</si>
  <si>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</si>
  <si>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</si>
  <si>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</si>
  <si>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</si>
  <si>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</si>
  <si>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</si>
  <si>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</si>
  <si>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</si>
  <si>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</si>
  <si>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</si>
  <si>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</si>
  <si>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</si>
  <si>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</si>
  <si>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</si>
  <si>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</si>
  <si>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</si>
  <si>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</si>
  <si>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</si>
  <si>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</si>
  <si>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</si>
  <si>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</si>
  <si>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</si>
  <si>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</si>
  <si>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</si>
  <si>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</si>
  <si>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</si>
  <si>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</si>
  <si>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</si>
  <si>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</si>
  <si>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</si>
  <si>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</si>
  <si>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</si>
  <si>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</si>
  <si>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</si>
  <si>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</si>
  <si>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</si>
  <si>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</si>
  <si>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</si>
  <si>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</si>
  <si>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</si>
  <si>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</si>
  <si>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</si>
  <si>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</si>
  <si>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</si>
  <si>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</si>
  <si>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</si>
  <si>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</si>
  <si>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</si>
  <si>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</si>
  <si>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</si>
  <si>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</si>
  <si>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</si>
  <si>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</si>
  <si>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</si>
  <si>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</si>
  <si>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</si>
  <si>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</si>
  <si>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</si>
  <si>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</si>
  <si>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</si>
  <si>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</si>
  <si>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</si>
  <si>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</si>
  <si>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</si>
  <si>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</si>
  <si>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</si>
  <si>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</si>
  <si>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</si>
  <si>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</si>
  <si>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</si>
  <si>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</si>
  <si>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</si>
  <si>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</si>
  <si>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</si>
  <si>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</si>
  <si>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</si>
  <si>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</si>
  <si>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</si>
  <si>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</si>
  <si>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</si>
  <si>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</si>
  <si>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</si>
  <si>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</si>
  <si>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</si>
  <si>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</si>
  <si>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</si>
  <si>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</si>
  <si>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</si>
  <si>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</si>
  <si>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</si>
  <si>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</si>
  <si>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</si>
  <si>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</si>
  <si>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</si>
  <si>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</si>
  <si>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</si>
  <si>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</si>
  <si>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</si>
  <si>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</si>
  <si>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</si>
  <si>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</si>
  <si>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</si>
  <si>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</si>
  <si>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</si>
  <si>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</si>
  <si>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</si>
  <si>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</si>
  <si>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</si>
  <si>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</si>
  <si>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</si>
  <si>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</si>
  <si>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</si>
  <si>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</si>
  <si>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</si>
  <si>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</si>
  <si>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</si>
  <si>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</si>
  <si>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</si>
  <si>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</si>
  <si>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</si>
  <si>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</si>
  <si>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</si>
  <si>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</si>
  <si>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</si>
  <si>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</si>
  <si>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</si>
  <si>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</si>
  <si>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</si>
  <si>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</si>
  <si>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</si>
  <si>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</si>
  <si>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</si>
  <si>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</si>
  <si>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</si>
  <si>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</si>
  <si>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</si>
  <si>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</si>
  <si>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</si>
  <si>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</si>
  <si>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</si>
  <si>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</si>
  <si>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</si>
  <si>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</si>
  <si>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</si>
  <si>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</si>
  <si>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</si>
  <si>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</si>
  <si>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</si>
  <si>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</si>
  <si>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</si>
  <si>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</si>
  <si>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</si>
  <si>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</si>
  <si>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</si>
  <si>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</si>
  <si>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</si>
  <si>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</si>
  <si>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</si>
  <si>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</si>
  <si>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</si>
  <si>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</si>
  <si>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</si>
  <si>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</si>
  <si>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</si>
  <si>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</si>
  <si>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</si>
  <si>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</si>
  <si>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</si>
  <si>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</si>
  <si>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</si>
  <si>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</si>
  <si>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</si>
  <si>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</si>
  <si>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</si>
  <si>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</si>
  <si>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</si>
  <si>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</si>
  <si>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</si>
  <si>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</si>
  <si>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</si>
  <si>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</si>
  <si>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</si>
  <si>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</si>
  <si>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</si>
  <si>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</si>
  <si>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</si>
  <si>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</si>
  <si>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</si>
  <si>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</si>
  <si>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</si>
  <si>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</si>
  <si>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</si>
  <si>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</si>
  <si>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</si>
  <si>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</si>
  <si>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</si>
  <si>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</si>
  <si>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</si>
  <si>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</si>
  <si>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</si>
  <si>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</si>
  <si>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</si>
  <si>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</si>
  <si>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</si>
  <si>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</si>
  <si>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</si>
  <si>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</si>
  <si>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</si>
  <si>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</si>
  <si>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</si>
  <si>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</si>
  <si>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</si>
  <si>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</si>
  <si>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</si>
  <si>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</si>
  <si>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</si>
  <si>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</si>
  <si>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</si>
  <si>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</si>
  <si>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</si>
  <si>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</si>
  <si>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</si>
  <si>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</si>
  <si>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</si>
  <si>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</si>
  <si>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</si>
  <si>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</si>
  <si>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</si>
  <si>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</si>
  <si>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</si>
  <si>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</si>
  <si>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</si>
  <si>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</si>
  <si>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</si>
  <si>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</si>
  <si>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</si>
  <si>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</si>
  <si>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</si>
  <si>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</si>
  <si>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</si>
  <si>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</si>
  <si>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</si>
  <si>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</si>
  <si>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</si>
  <si>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</si>
  <si>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</si>
  <si>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</si>
  <si>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</si>
  <si>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</si>
  <si>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</si>
  <si>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</si>
  <si>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</si>
  <si>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</si>
  <si>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</si>
  <si>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</si>
  <si>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</si>
  <si>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</si>
  <si>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</si>
  <si>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</si>
  <si>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</si>
  <si>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</si>
  <si>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</si>
  <si>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</si>
  <si>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</si>
  <si>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</si>
  <si>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</si>
  <si>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</si>
  <si>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</si>
  <si>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</si>
  <si>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</si>
  <si>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</si>
  <si>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</si>
  <si>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</si>
  <si>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</si>
  <si>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</si>
  <si>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</si>
  <si>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</si>
  <si>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</si>
  <si>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</si>
  <si>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</si>
  <si>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</si>
  <si>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</si>
  <si>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</si>
  <si>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</si>
  <si>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</si>
  <si>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</si>
  <si>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</si>
  <si>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</si>
  <si>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</si>
  <si>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</si>
  <si>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</si>
  <si>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</si>
  <si>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</si>
  <si>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</si>
  <si>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</si>
  <si>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</si>
  <si>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</si>
  <si>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</si>
  <si>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</si>
  <si>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</si>
  <si>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</si>
  <si>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</si>
  <si>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</si>
  <si>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</si>
  <si>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</si>
  <si>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</si>
  <si>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</si>
  <si>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</si>
  <si>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</si>
  <si>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</si>
  <si>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</si>
  <si>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</si>
  <si>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</si>
  <si>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</si>
  <si>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</si>
  <si>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</si>
  <si>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</si>
  <si>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</si>
  <si>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</si>
  <si>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</si>
  <si>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</si>
  <si>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</si>
  <si>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</si>
  <si>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</si>
  <si>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</si>
  <si>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</si>
  <si>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</si>
  <si>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</si>
  <si>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</si>
  <si>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</si>
  <si>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</si>
  <si>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</si>
  <si>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</si>
  <si>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</si>
  <si>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</si>
  <si>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</si>
  <si>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</si>
  <si>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</si>
  <si>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</si>
  <si>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</si>
  <si>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</si>
  <si>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</si>
  <si>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</si>
  <si>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</si>
  <si>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</si>
  <si>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</si>
  <si>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</si>
  <si>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</si>
  <si>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</si>
  <si>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</si>
  <si>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</si>
  <si>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</si>
  <si>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</si>
  <si>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</si>
  <si>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</si>
  <si>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</si>
  <si>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</si>
  <si>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</si>
  <si>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</si>
  <si>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</si>
  <si>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</si>
  <si>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</si>
  <si>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</si>
  <si>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</si>
  <si>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</si>
  <si>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</si>
  <si>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</si>
  <si>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</si>
  <si>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</si>
  <si>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</si>
  <si>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</si>
  <si>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</si>
  <si>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</si>
  <si>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</si>
  <si>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</si>
  <si>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</si>
  <si>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</si>
  <si>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</si>
  <si>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</si>
  <si>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</si>
  <si>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</si>
  <si>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</si>
  <si>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</si>
  <si>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</si>
  <si>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</si>
  <si>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</si>
  <si>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</si>
  <si>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</si>
  <si>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</si>
  <si>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</si>
  <si>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</si>
  <si>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</si>
  <si>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</si>
  <si>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</si>
  <si>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</si>
  <si>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</si>
  <si>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</si>
  <si>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</si>
  <si>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</si>
  <si>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</si>
  <si>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</si>
  <si>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</si>
  <si>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</si>
  <si>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</si>
  <si>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</si>
  <si>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</si>
  <si>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</si>
  <si>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</si>
  <si>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</si>
  <si>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</si>
  <si>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</si>
  <si>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</si>
  <si>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</si>
  <si>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</si>
  <si>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</si>
  <si>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</si>
  <si>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</si>
  <si>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</si>
  <si>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</si>
  <si>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</si>
  <si>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</si>
  <si>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</si>
  <si>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</si>
  <si>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</si>
  <si>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</si>
  <si>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</si>
  <si>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</si>
  <si>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</si>
  <si>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</si>
  <si>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</si>
  <si>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</si>
  <si>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</si>
  <si>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</si>
  <si>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</si>
  <si>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</si>
  <si>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</si>
  <si>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</si>
  <si>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</si>
  <si>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</si>
  <si>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</si>
  <si>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</si>
  <si>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</si>
  <si>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</si>
  <si>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</si>
  <si>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</si>
  <si>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</si>
  <si>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</si>
  <si>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</si>
  <si>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</si>
  <si>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</si>
  <si>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</si>
  <si>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</si>
  <si>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</si>
  <si>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</si>
  <si>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</si>
  <si>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</si>
  <si>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</si>
  <si>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</si>
  <si>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</si>
  <si>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</si>
  <si>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</si>
  <si>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</si>
  <si>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</si>
  <si>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</si>
  <si>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</si>
  <si>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</si>
  <si>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</si>
  <si>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</si>
  <si>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</si>
  <si>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</si>
  <si>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</si>
  <si>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</si>
  <si>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</si>
  <si>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</si>
  <si>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</si>
  <si>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</si>
  <si>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</si>
  <si>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</si>
  <si>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</si>
  <si>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</si>
  <si>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</si>
  <si>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</si>
  <si>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</si>
  <si>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</si>
  <si>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</si>
  <si>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</si>
  <si>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</si>
  <si>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</si>
  <si>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</si>
  <si>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</si>
  <si>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</si>
  <si>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</si>
  <si>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</si>
  <si>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</si>
  <si>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</si>
  <si>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</si>
  <si>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</si>
  <si>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</si>
  <si>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</si>
  <si>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</si>
  <si>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</si>
  <si>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</si>
  <si>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</si>
  <si>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</si>
  <si>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</si>
  <si>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</si>
  <si>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</si>
  <si>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</si>
  <si>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</si>
  <si>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</si>
  <si>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</si>
  <si>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</si>
  <si>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</si>
  <si>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</si>
  <si>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</si>
  <si>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</si>
  <si>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</si>
  <si>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</si>
  <si>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</si>
  <si>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</si>
  <si>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</si>
  <si>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</si>
  <si>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</si>
  <si>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</si>
  <si>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</si>
  <si>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</si>
  <si>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</si>
  <si>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</si>
  <si>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</si>
  <si>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</si>
  <si>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</si>
  <si>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</si>
  <si>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</si>
  <si>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</si>
  <si>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</si>
  <si>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</si>
  <si>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</si>
  <si>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</si>
  <si>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</si>
  <si>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</si>
  <si>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</si>
  <si>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</si>
  <si>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</si>
  <si>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</si>
  <si>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</si>
  <si>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</si>
  <si>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</si>
  <si>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</si>
  <si>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</si>
  <si>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</si>
  <si>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</si>
  <si>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</si>
  <si>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</si>
  <si>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</si>
  <si>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</si>
  <si>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</si>
  <si>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</si>
  <si>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</si>
  <si>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</si>
  <si>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</si>
  <si>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</si>
  <si>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</si>
  <si>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</si>
  <si>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</si>
  <si>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</si>
  <si>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</si>
  <si>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</si>
  <si>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</si>
  <si>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</si>
  <si>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</si>
  <si>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</si>
  <si>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</si>
  <si>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</si>
  <si>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</si>
  <si>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</si>
  <si>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</si>
  <si>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</si>
  <si>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</si>
  <si>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</si>
  <si>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</si>
  <si>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</si>
  <si>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</si>
  <si>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</si>
  <si>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</si>
  <si>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</si>
  <si>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</si>
  <si>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</si>
  <si>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</si>
  <si>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</si>
  <si>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</si>
  <si>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</si>
  <si>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</si>
  <si>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</si>
  <si>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</si>
  <si>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</si>
  <si>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</si>
  <si>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</si>
  <si>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</si>
  <si>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</si>
  <si>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</si>
  <si>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</si>
  <si>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</si>
  <si>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</si>
  <si>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</si>
  <si>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</si>
  <si>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</si>
  <si>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</si>
  <si>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</si>
  <si>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</si>
  <si>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</si>
  <si>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</si>
  <si>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</si>
  <si>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</si>
  <si>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</si>
  <si>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</si>
  <si>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</si>
  <si>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</si>
  <si>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</si>
  <si>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</si>
  <si>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</si>
  <si>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</si>
  <si>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</si>
  <si>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</si>
  <si>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</si>
  <si>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</si>
  <si>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</si>
  <si>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</si>
  <si>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</si>
  <si>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</si>
  <si>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</si>
  <si>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</si>
  <si>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</si>
  <si>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</si>
  <si>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</si>
  <si>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</si>
  <si>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</si>
  <si>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</si>
  <si>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</si>
  <si>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</si>
  <si>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</si>
  <si>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</si>
  <si>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</si>
  <si>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</si>
  <si>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</si>
  <si>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</si>
  <si>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</si>
  <si>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</si>
  <si>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</si>
  <si>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</si>
  <si>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</si>
  <si>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</si>
  <si>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</si>
  <si>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</si>
  <si>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</si>
  <si>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</si>
  <si>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</si>
  <si>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</si>
  <si>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</si>
  <si>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</si>
  <si>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</si>
  <si>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</si>
  <si>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</si>
  <si>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</si>
  <si>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</si>
  <si>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</si>
  <si>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</si>
  <si>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</si>
  <si>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</si>
  <si>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</si>
  <si>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</si>
  <si>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</si>
  <si>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</si>
  <si>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</si>
  <si>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</si>
  <si>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</si>
  <si>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</si>
  <si>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</si>
  <si>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</si>
  <si>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</si>
  <si>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</si>
  <si>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</si>
  <si>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</si>
  <si>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</si>
  <si>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</si>
  <si>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</si>
  <si>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</si>
  <si>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</si>
  <si>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</si>
  <si>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</si>
  <si>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</si>
  <si>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</si>
  <si>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</si>
  <si>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</si>
  <si>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</si>
  <si>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</si>
  <si>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</si>
  <si>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</si>
  <si>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</si>
  <si>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</si>
  <si>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</si>
  <si>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</si>
  <si>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</si>
  <si>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</si>
  <si>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</si>
  <si>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</si>
  <si>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</si>
  <si>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</si>
  <si>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</si>
  <si>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</si>
  <si>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</si>
  <si>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</si>
  <si>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</si>
  <si>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</si>
  <si>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</si>
  <si>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</si>
  <si>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</si>
  <si>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</si>
  <si>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</si>
  <si>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</si>
  <si>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</si>
  <si>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</si>
  <si>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</si>
  <si>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</si>
  <si>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</si>
  <si>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</si>
  <si>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</si>
  <si>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</si>
  <si>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</si>
  <si>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</si>
  <si>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</si>
  <si>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</si>
  <si>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</si>
  <si>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</si>
  <si>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</si>
  <si>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</si>
  <si>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</si>
  <si>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</si>
  <si>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</si>
  <si>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</si>
  <si>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</si>
  <si>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</si>
  <si>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</si>
  <si>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</si>
  <si>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</si>
  <si>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</si>
  <si>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</si>
  <si>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</si>
  <si>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</si>
  <si>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</si>
  <si>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</si>
  <si>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หมายเหตุ สัญญา 3 ปี</t>
  </si>
  <si>
    <t>Service Support / ผู้ช่วยผู้อำนวยการส่วนงานบริหาร</t>
  </si>
  <si>
    <t>โรงแรมซิทาดีนส์ สุขุมวิท 11 แบงค็อก</t>
  </si>
  <si>
    <t>22, 22 ซ. สุขุมวิท 11 แขวงคลองเตย เขตวัฒนา กรุงเทพมหานคร 10110</t>
  </si>
  <si>
    <t>https://maps.app.goo.gl/tQXjfxYEEkddjoKv6</t>
  </si>
  <si>
    <t>8598/12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</si>
</sst>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82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43" fontId="32" fillId="3" borderId="4" xfId="1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94</xdr:row>
      <xdr:rowOff>60959</xdr:rowOff>
    </xdr:from>
    <xdr:to>
      <xdr:col>9</xdr:col>
      <xdr:colOff>284382</xdr:colOff>
      <xdr:row>94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94</xdr:row>
      <xdr:rowOff>64770</xdr:rowOff>
    </xdr:from>
    <xdr:to>
      <xdr:col>10</xdr:col>
      <xdr:colOff>304563</xdr:colOff>
      <xdr:row>94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82550</xdr:rowOff>
    </xdr:from>
    <xdr:to>
      <xdr:col>7</xdr:col>
      <xdr:colOff>69850</xdr:colOff>
      <xdr:row>11</xdr:row>
      <xdr:rowOff>6350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611D44-BD1F-4691-85E9-9A2AC5BDE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82550"/>
          <a:ext cx="4197350" cy="1949450"/>
        </a:xfrm>
        <a:prstGeom prst="rect">
          <a:avLst/>
        </a:prstGeom>
      </xdr:spPr>
    </xdr:pic>
    <xdr:clientData/>
  </xdr:twoCellAnchor>
  <xdr:twoCellAnchor editAs="oneCell">
    <xdr:from>
      <xdr:col>7</xdr:col>
      <xdr:colOff>393700</xdr:colOff>
      <xdr:row>0</xdr:row>
      <xdr:rowOff>63501</xdr:rowOff>
    </xdr:from>
    <xdr:to>
      <xdr:col>14</xdr:col>
      <xdr:colOff>139700</xdr:colOff>
      <xdr:row>10</xdr:row>
      <xdr:rowOff>101601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6D5F65D-DAED-4883-A8A0-6DEFE5AFE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0900" y="63501"/>
          <a:ext cx="4013200" cy="1879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51;&#3610;&#3648;&#3610;&#3636;&#3585;&#3648;&#3614;&#3636;&#3656;&#3617;&#3629;&#3640;&#3611;&#3585;&#3619;&#3603;&#3660;/202412/White%20House%20Neo/20240821_Survey%20ROI%20White%20House%20N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E2" t="str">
            <v>Mikrotik Rbcapgi-5acd2nd Dual-band 2.4/5Ghz Wierless access point</v>
          </cell>
          <cell r="F2">
            <v>1990</v>
          </cell>
        </row>
        <row r="3">
          <cell r="E3" t="str">
            <v>Access Point Tenda AC 1200 Wave 2 Celiling Model i</v>
          </cell>
          <cell r="F3">
            <v>2500</v>
          </cell>
        </row>
        <row r="4">
          <cell r="E4" t="str">
            <v>Access Point TP-Link (EAP223) AC1350 Wireless MU-MIMO Gigabit Ceiling Mount</v>
          </cell>
          <cell r="F4">
            <v>2000</v>
          </cell>
        </row>
        <row r="5">
          <cell r="E5" t="str">
            <v xml:space="preserve">Access Point Zyxel NWA1123ACv3 </v>
          </cell>
          <cell r="F5">
            <v>2200</v>
          </cell>
        </row>
        <row r="6">
          <cell r="E6" t="str">
            <v>ROUTER (เราเตอร์) TENDA AC21 - AC2100 DUAL BAND GIGABIT WI-FI ROUTER</v>
          </cell>
          <cell r="F6">
            <v>1177</v>
          </cell>
        </row>
        <row r="7">
          <cell r="E7" t="str">
            <v>ROUTER (เราเตอร์) TENDA AC23 - AC2100 DUAL BAND GIGABIT WI-FI ROUTER</v>
          </cell>
          <cell r="F7">
            <v>1712</v>
          </cell>
        </row>
        <row r="8">
          <cell r="E8" t="str">
            <v>ROUTER (เราเตอร์) TP-LINK INWALL  Roaming</v>
          </cell>
          <cell r="F8">
            <v>2650</v>
          </cell>
        </row>
        <row r="9">
          <cell r="E9" t="str">
            <v>ROUTER (เราเตอร์) TP-LINK EAP265HD Roaming</v>
          </cell>
          <cell r="F9">
            <v>3990</v>
          </cell>
        </row>
        <row r="10">
          <cell r="E10" t="str">
            <v>OMADA Rooming</v>
          </cell>
          <cell r="F10">
            <v>10000</v>
          </cell>
        </row>
        <row r="11">
          <cell r="E11" t="str">
            <v xml:space="preserve">Access Point Omada AC1200 Wireless MU-MIMO Wall-Plate </v>
          </cell>
          <cell r="F11">
            <v>2800</v>
          </cell>
        </row>
        <row r="12">
          <cell r="E12" t="str">
            <v>Tenda i21 AC1200Mbps ceiling gigabit access point PoE</v>
          </cell>
          <cell r="F12">
            <v>1926</v>
          </cell>
        </row>
        <row r="13">
          <cell r="E13" t="str">
            <v>Tenda i24 AC1200Mbps ceiling gigabit access point PoE</v>
          </cell>
          <cell r="F13">
            <v>2568</v>
          </cell>
        </row>
        <row r="14">
          <cell r="E14" t="str">
            <v>AC2100 DUAL-BNLD Gigabitg Wireless Router</v>
          </cell>
          <cell r="F14">
            <v>1050</v>
          </cell>
        </row>
        <row r="15">
          <cell r="E15" t="str">
            <v>ZyXEL Gigabit Switching Hub  (GS1200-5HP V2) 5 Port POE Web-Menager</v>
          </cell>
          <cell r="F15">
            <v>2600</v>
          </cell>
        </row>
        <row r="16">
          <cell r="E16" t="str">
            <v>PLANET POE GS-4210-8P2T2S 8-PORT 10/100/1000MBPS 802.3AT POE + 2-PORT 10/100/1000MBPS + 2-PORT 100/1000X SFP MANAGED SWITCH</v>
          </cell>
          <cell r="F16">
            <v>14552</v>
          </cell>
        </row>
        <row r="17">
          <cell r="E17" t="str">
            <v>Planet POE GS-4210-16P4C 16-Port 10/100/1000T 802.3at PoE + 4-Port Gigabit TP/SFP Combo Managed Switch/220W</v>
          </cell>
          <cell r="F17">
            <v>18511</v>
          </cell>
        </row>
        <row r="18">
          <cell r="E18" t="str">
            <v>PLANET POE GS-4210-24P4C 24-PORT 10/100/1000T ULTRA POE + 4-PORT GIGABIT TP/SFP COMBO MANAGED SWITCH</v>
          </cell>
          <cell r="F18">
            <v>24075</v>
          </cell>
        </row>
        <row r="19">
          <cell r="E19" t="str">
            <v>Planet POE GS-4210-48P4S 48-Port 10/100/1000T 802.3at PoE + 4-Port 100/1000BASE-X SFP Managed Switch</v>
          </cell>
          <cell r="F19">
            <v>39269</v>
          </cell>
        </row>
        <row r="20">
          <cell r="E20" t="str">
            <v>TP-LINK  TL-SG1024 24-port gigabit rackmount switch Roaming</v>
          </cell>
          <cell r="F20">
            <v>4500</v>
          </cell>
        </row>
        <row r="21">
          <cell r="E21" t="str">
            <v>Planet GS-4210-16T2S 16-Port Layer 2 Managed Gigabit Ethernet Switch W/2 SFP Interfaces</v>
          </cell>
          <cell r="F21">
            <v>6741</v>
          </cell>
        </row>
        <row r="22">
          <cell r="E22" t="str">
            <v>WI-FI ROUTER Link sys AC1900</v>
          </cell>
          <cell r="F22">
            <v>1000</v>
          </cell>
        </row>
        <row r="23">
          <cell r="E23" t="str">
            <v xml:space="preserve"> Switch TP-Link 24-Port Gigabit Managed WI-FI ROUTER</v>
          </cell>
          <cell r="F23">
            <v>7600</v>
          </cell>
        </row>
        <row r="24">
          <cell r="E24" t="str">
            <v xml:space="preserve"> Switch TP-Link 48-Port Gigabit Managed WI-FI ROUTER</v>
          </cell>
          <cell r="F24">
            <v>12000</v>
          </cell>
        </row>
        <row r="25">
          <cell r="E25" t="str">
            <v>Aruba IOn 1930 8G 2SFP POE 124W Switch (8 x 10/100/1000 PoE+, 2 SFP)</v>
          </cell>
          <cell r="F25">
            <v>9700</v>
          </cell>
        </row>
        <row r="26">
          <cell r="E26" t="str">
            <v>Tenda TND-TEG5328P 24 port 10/100/1000 Managed PoE Switch</v>
          </cell>
          <cell r="F26">
            <v>12500</v>
          </cell>
        </row>
        <row r="27">
          <cell r="E27" t="str">
            <v>Switch Zyxel GS1900-24HPv2 24 Ports 10/100/1000BASE-T ( 12 PoE) , + 2 Ports SFP 100/1000BASE-X Smart Managed PoE Switch with GbE Uplink (170 Watt)</v>
          </cell>
          <cell r="F27">
            <v>12500</v>
          </cell>
        </row>
        <row r="28">
          <cell r="E28" t="str">
            <v>Optical Field Connector SC/APC Stech</v>
          </cell>
          <cell r="F28">
            <v>45</v>
          </cell>
        </row>
        <row r="29">
          <cell r="E29" t="str">
            <v>Switch TP-Link TL-SG2210P JetStream 8-Port Gigabit Smart PoE+</v>
          </cell>
          <cell r="F29">
            <v>3400</v>
          </cell>
        </row>
        <row r="30">
          <cell r="E30" t="str">
            <v>Switch TP-LINK TL-SG1218MP 18-Port Gigabit Rackmount Switch with 16 PoE+ (250W)</v>
          </cell>
          <cell r="F30">
            <v>5750</v>
          </cell>
        </row>
        <row r="31">
          <cell r="E31" t="str">
            <v>Switch TP-Link T1600G-52PS(TL-SG2452P) L2-Managed Gigabit POE Switch 48 Port,PoE+</v>
          </cell>
          <cell r="F31">
            <v>26000</v>
          </cell>
        </row>
        <row r="32">
          <cell r="E32" t="str">
            <v>Switch TP-LINK TL-SG3428MP 28-Port Gigabit L2 Managed Switch with 24-Port PoE+</v>
          </cell>
          <cell r="F32">
            <v>10890</v>
          </cell>
        </row>
        <row r="33">
          <cell r="E33" t="str">
            <v>Switch TP-Link TL-SG1008MP 8-Port Gigabit</v>
          </cell>
          <cell r="F33">
            <v>3000</v>
          </cell>
        </row>
        <row r="34">
          <cell r="E34" t="str">
            <v xml:space="preserve">Switch Tenda TEG5310P-8-150W </v>
          </cell>
          <cell r="F34">
            <v>4500</v>
          </cell>
        </row>
        <row r="35">
          <cell r="E35" t="str">
            <v xml:space="preserve">MikroTik CCR1036-8G-2S+ Cloud Core Router Industrial Grade </v>
          </cell>
          <cell r="F35">
            <v>50000</v>
          </cell>
        </row>
        <row r="36">
          <cell r="E36" t="str">
            <v>SFP Fiber Single-Mode Fiber (SMF) 10Gb 1310-1490</v>
          </cell>
          <cell r="F36">
            <v>10000</v>
          </cell>
        </row>
        <row r="37">
          <cell r="E37" t="str">
            <v>Mikrotik RB2011UiAS-RM</v>
          </cell>
          <cell r="F37">
            <v>3400</v>
          </cell>
        </row>
        <row r="38">
          <cell r="E38" t="str">
            <v>Mikrotik RB3011UiAS-RM</v>
          </cell>
          <cell r="F38">
            <v>5120</v>
          </cell>
        </row>
        <row r="39">
          <cell r="E39" t="str">
            <v>Mikrotik RB4011iGS+RM</v>
          </cell>
          <cell r="F39">
            <v>7900</v>
          </cell>
        </row>
        <row r="40">
          <cell r="E40" t="str">
            <v>TP-Link XC220-G3V</v>
          </cell>
          <cell r="F40">
            <v>1750</v>
          </cell>
        </row>
        <row r="41">
          <cell r="E41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41">
            <v>3785</v>
          </cell>
        </row>
        <row r="42">
          <cell r="E42" t="str">
            <v xml:space="preserve">G7-00004  รางไฟชนิด 4 Outlet Universal มี Surge </v>
          </cell>
          <cell r="F42">
            <v>860</v>
          </cell>
        </row>
        <row r="43">
          <cell r="E43" t="str">
            <v>G7-00006  รางไฟชนิด 6 Outlet Universal มี Surge</v>
          </cell>
          <cell r="F43">
            <v>960</v>
          </cell>
        </row>
        <row r="44">
          <cell r="E44" t="str">
            <v xml:space="preserve">พัดลมระบายอากาศ 4" </v>
          </cell>
          <cell r="F44">
            <v>360</v>
          </cell>
        </row>
        <row r="45">
          <cell r="E45" t="str">
            <v>เครื่องสำรองไฟ UPS 1000VA VERTIV</v>
          </cell>
          <cell r="F45">
            <v>1890</v>
          </cell>
        </row>
        <row r="46">
          <cell r="E46" t="str">
            <v>สาย Lan cat6 305M</v>
          </cell>
          <cell r="F46">
            <v>3300</v>
          </cell>
        </row>
        <row r="47">
          <cell r="E47" t="str">
            <v>สาย Lan cat5e 305M</v>
          </cell>
          <cell r="F47">
            <v>1800</v>
          </cell>
        </row>
        <row r="48">
          <cell r="E48" t="str">
            <v>lan cat5e Outdoor 305M</v>
          </cell>
          <cell r="F48">
            <v>2630</v>
          </cell>
        </row>
        <row r="49">
          <cell r="E49" t="str">
            <v>เบ็ตเตล็ด กิ๊ปตอกสาย Lan</v>
          </cell>
          <cell r="F49">
            <v>960</v>
          </cell>
        </row>
        <row r="50">
          <cell r="E50" t="str">
            <v>US-1001 หัว Lan Link cat5e หน่วนเป็น 1 ถุง ถุงละ 10 ตัว</v>
          </cell>
          <cell r="F50">
            <v>50</v>
          </cell>
        </row>
        <row r="51">
          <cell r="E51" t="str">
            <v>US-6004 CAT 5E Locking Plug Boot  1 ถุง ถุงละ 10 ตัว</v>
          </cell>
          <cell r="F51">
            <v>50</v>
          </cell>
        </row>
        <row r="52">
          <cell r="E52" t="str">
            <v>ตัวต่อกลาง Lan Link CAT 5E LINK รุ่น US-4005IL</v>
          </cell>
          <cell r="F52">
            <v>60</v>
          </cell>
        </row>
        <row r="53">
          <cell r="E53" t="str">
            <v>SFP Fiber Single-Mode Fiber (SMF) 1.25Gb 1310-1490</v>
          </cell>
          <cell r="F53">
            <v>1200</v>
          </cell>
        </row>
        <row r="54">
          <cell r="E54" t="str">
            <v>SFP Fiber Single-Mode Fiber (SMF) 10 Gb 1310-1490</v>
          </cell>
          <cell r="F54">
            <v>8500</v>
          </cell>
        </row>
        <row r="55">
          <cell r="E55" t="str">
            <v>SFP Lan  1.25Gb</v>
          </cell>
          <cell r="F55">
            <v>1050</v>
          </cell>
        </row>
        <row r="56">
          <cell r="E56" t="str">
            <v>Wall Mouth indoor 4 port  (SC/APC)</v>
          </cell>
          <cell r="F56">
            <v>570</v>
          </cell>
        </row>
        <row r="57">
          <cell r="E57" t="str">
            <v>ค่าจ้าง ติดตั้งรวมอุปกรณ์ ราง-เฟล็ก-ท่อPVC เดินสาย เชื่อมตู้อุปกรณ์ (SUB)</v>
          </cell>
          <cell r="F57">
            <v>1200</v>
          </cell>
        </row>
        <row r="58">
          <cell r="E58" t="str">
            <v>ค่าติดตั้ง อุปกรณ์ Access Point ในอาคาร (พนักงาน)</v>
          </cell>
          <cell r="F58">
            <v>150</v>
          </cell>
        </row>
        <row r="59">
          <cell r="E59" t="str">
            <v>ค่าติดตั้ง อุปกรณ์ Access Point ในอาคาร (SUB)</v>
          </cell>
          <cell r="F59">
            <v>200</v>
          </cell>
        </row>
        <row r="60">
          <cell r="E60" t="str">
            <v>ค่าแรง เดินสายแลน และติดตั้ง Access Point ในอาคาร (SUB)</v>
          </cell>
          <cell r="F60">
            <v>1200</v>
          </cell>
        </row>
        <row r="61">
          <cell r="E61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F61">
            <v>1500</v>
          </cell>
        </row>
        <row r="62">
          <cell r="E62" t="str">
            <v>ค่าแรง ติดตั้งตู้พร้อมระบบไฟฟ้า (พนักงาน)</v>
          </cell>
          <cell r="F62">
            <v>500</v>
          </cell>
        </row>
        <row r="63">
          <cell r="E63" t="str">
            <v>ค่าแรง ติดตั้งตู้ พร้อมอุปกรณ์ส่วนควบ ระบบไฟฟ้า (SUB)</v>
          </cell>
          <cell r="F63">
            <v>1500</v>
          </cell>
        </row>
        <row r="64">
          <cell r="E64" t="str">
            <v>Mikrotik CCR2004-16G-2S+</v>
          </cell>
          <cell r="F64">
            <v>21000</v>
          </cell>
        </row>
        <row r="65">
          <cell r="E65" t="str">
            <v xml:space="preserve">Mikrotik CCR1016-12S-1S+  </v>
          </cell>
          <cell r="F65">
            <v>28620</v>
          </cell>
        </row>
        <row r="66">
          <cell r="E66" t="str">
            <v>Mikrotik CCR ROUTER1009 -7C - 1C - 1S+</v>
          </cell>
          <cell r="F66">
            <v>16620</v>
          </cell>
        </row>
        <row r="67">
          <cell r="E67" t="str">
            <v>6-24 Port F.O.RACK MOUNT DRAWER</v>
          </cell>
          <cell r="F67">
            <v>2404</v>
          </cell>
        </row>
        <row r="68">
          <cell r="E68" t="str">
            <v>4 SC/UPC DUPLEX ADPTER SNAP PLATE</v>
          </cell>
          <cell r="F68">
            <v>220</v>
          </cell>
        </row>
        <row r="69">
          <cell r="E69" t="str">
            <v>LC/UPC  SC/UPC SM PATCH CORD 3M</v>
          </cell>
          <cell r="F69">
            <v>180</v>
          </cell>
        </row>
        <row r="70">
          <cell r="E70" t="str">
            <v>LC/UPC  SC/APC SM PATCH CORD 3M</v>
          </cell>
          <cell r="F70">
            <v>180</v>
          </cell>
        </row>
        <row r="71">
          <cell r="E71" t="str">
            <v>LC/UPC  FC/APC SM PATCH CORD 3M</v>
          </cell>
          <cell r="F71">
            <v>180</v>
          </cell>
        </row>
        <row r="72">
          <cell r="E72" t="str">
            <v>SC/APC  SC/APC SM PATCH CORD 3M</v>
          </cell>
          <cell r="F72">
            <v>180</v>
          </cell>
        </row>
        <row r="73">
          <cell r="E73" t="str">
            <v>SC/UPC  SC/UPC SM PATCH CORD 3M</v>
          </cell>
          <cell r="F73">
            <v>180</v>
          </cell>
        </row>
        <row r="74">
          <cell r="E74" t="str">
            <v>SC/UPC  SC/APC SM PATCH CORD 3M</v>
          </cell>
          <cell r="F74">
            <v>180</v>
          </cell>
        </row>
        <row r="75">
          <cell r="E75" t="str">
            <v>FC/APC  SC/UPC SM PATCH CORD 3M</v>
          </cell>
          <cell r="F75">
            <v>180</v>
          </cell>
        </row>
        <row r="76">
          <cell r="E76" t="str">
            <v>FC/APC  SC/APC SM PATCH CORD 3M</v>
          </cell>
          <cell r="F76">
            <v>180</v>
          </cell>
        </row>
        <row r="77">
          <cell r="E77" t="str">
            <v>LAN Cat6 3m สีฟ้า</v>
          </cell>
          <cell r="F77">
            <v>84</v>
          </cell>
        </row>
        <row r="78">
          <cell r="E78" t="str">
            <v>LAN Cat6 1m สีแดง</v>
          </cell>
          <cell r="F78">
            <v>52</v>
          </cell>
        </row>
        <row r="79">
          <cell r="E79" t="str">
            <v>LAN Cat6 1m สีเหลือง</v>
          </cell>
          <cell r="F79">
            <v>52</v>
          </cell>
        </row>
        <row r="80">
          <cell r="E80" t="str">
            <v xml:space="preserve">FWDM </v>
          </cell>
          <cell r="F80">
            <v>1500</v>
          </cell>
        </row>
        <row r="81">
          <cell r="E81" t="str">
            <v>Atten 3 dBm (Fiber Optic)</v>
          </cell>
          <cell r="F81">
            <v>80</v>
          </cell>
        </row>
        <row r="82">
          <cell r="E82" t="str">
            <v>Atten 5 dBm (Fiber Optic)</v>
          </cell>
          <cell r="F82">
            <v>80</v>
          </cell>
        </row>
        <row r="83">
          <cell r="E83" t="str">
            <v>OLT- 4 PON</v>
          </cell>
          <cell r="F83">
            <v>25500</v>
          </cell>
        </row>
        <row r="84">
          <cell r="E84" t="str">
            <v>OLT-1812-8PON</v>
          </cell>
          <cell r="F84">
            <v>37500</v>
          </cell>
        </row>
        <row r="85">
          <cell r="E85" t="str">
            <v>OLT-GPON W&amp;D 16 PON</v>
          </cell>
          <cell r="F85">
            <v>64000</v>
          </cell>
        </row>
        <row r="86">
          <cell r="E86" t="str">
            <v>OLT TP Link DS-P7001-08 PON</v>
          </cell>
          <cell r="F86">
            <v>75000</v>
          </cell>
        </row>
        <row r="87">
          <cell r="E87" t="str">
            <v>OLT TP Link DS-P7001-016 PON</v>
          </cell>
          <cell r="F87">
            <v>162800</v>
          </cell>
        </row>
        <row r="88">
          <cell r="E88" t="str">
            <v>Power Supply</v>
          </cell>
          <cell r="F88">
            <v>3713</v>
          </cell>
        </row>
        <row r="89">
          <cell r="E89" t="str">
            <v>SFP PON</v>
          </cell>
          <cell r="F89">
            <v>1871</v>
          </cell>
        </row>
        <row r="90">
          <cell r="E90" t="str">
            <v>EOC MASTER EOCM-8002 (ABI)</v>
          </cell>
          <cell r="F90">
            <v>30000</v>
          </cell>
        </row>
        <row r="91">
          <cell r="E91" t="str">
            <v>EOC MASTER EOCM-8004U CA (ABI)</v>
          </cell>
          <cell r="F91">
            <v>50000</v>
          </cell>
        </row>
        <row r="92">
          <cell r="E92" t="str">
            <v>EOC Master Node (อินเตอร์เน็ต)</v>
          </cell>
          <cell r="F92">
            <v>12500</v>
          </cell>
        </row>
        <row r="93">
          <cell r="E93" t="str">
            <v>RF1802A-P EOC Bridge</v>
          </cell>
          <cell r="F93">
            <v>1000</v>
          </cell>
        </row>
        <row r="94">
          <cell r="E94" t="str">
            <v>Routher EoCS-5004 WDRLTCEC (ABI) Eoc slave</v>
          </cell>
          <cell r="F94">
            <v>1500</v>
          </cell>
        </row>
        <row r="95">
          <cell r="E95" t="str">
            <v>ONT-Bridge 1Gb GPON</v>
          </cell>
          <cell r="F95">
            <v>914</v>
          </cell>
        </row>
        <row r="96">
          <cell r="E96" t="str">
            <v>ONT-Bridge 1Gb GPON With Cable</v>
          </cell>
          <cell r="F96">
            <v>1442</v>
          </cell>
        </row>
        <row r="97">
          <cell r="E97" t="str">
            <v>ONU With Wifi AC1200 ax220</v>
          </cell>
          <cell r="F97">
            <v>1914</v>
          </cell>
        </row>
        <row r="98">
          <cell r="E98" t="str">
            <v>ONU With Wifi AX1800</v>
          </cell>
          <cell r="F98">
            <v>2770</v>
          </cell>
        </row>
        <row r="99">
          <cell r="E99" t="str">
            <v>Blockless PLC Splitter 1:2 JBN</v>
          </cell>
          <cell r="F99">
            <v>210</v>
          </cell>
        </row>
        <row r="100">
          <cell r="E100" t="str">
            <v>Blockless PLC Splitter 1:4 JBN</v>
          </cell>
          <cell r="F100">
            <v>290</v>
          </cell>
        </row>
        <row r="101">
          <cell r="E101" t="str">
            <v>Blockless PLC Splitter 1:8 JBN</v>
          </cell>
          <cell r="F101">
            <v>480</v>
          </cell>
        </row>
        <row r="102">
          <cell r="E102" t="str">
            <v>Blockless PLC Splitter 1:16 JBN</v>
          </cell>
          <cell r="F102">
            <v>1100</v>
          </cell>
        </row>
        <row r="103">
          <cell r="E103" t="str">
            <v>Dorp Closure spliller  FTTX  1x16 (เปล่า) HTSC-TL17 inline  JBN</v>
          </cell>
          <cell r="F103">
            <v>1500</v>
          </cell>
        </row>
        <row r="104">
          <cell r="E104" t="str">
            <v>Dual Window Optical Fiber Coupler 1x2</v>
          </cell>
          <cell r="F104">
            <v>550</v>
          </cell>
        </row>
        <row r="105">
          <cell r="E105" t="str">
            <v>Dual Window Optical Fiber Coupler 1x4</v>
          </cell>
          <cell r="F105">
            <v>1400</v>
          </cell>
        </row>
        <row r="106">
          <cell r="E106" t="str">
            <v>Dual Window Optical Fiber Coupler 1x8</v>
          </cell>
          <cell r="F106">
            <v>1700</v>
          </cell>
        </row>
        <row r="107">
          <cell r="E107" t="str">
            <v>Rack 42U เฉพาะโครง ความสูง 205 mm</v>
          </cell>
          <cell r="F107">
            <v>9200</v>
          </cell>
        </row>
        <row r="108">
          <cell r="E108" t="str">
            <v>ถาดใส่ Rack</v>
          </cell>
          <cell r="F108">
            <v>300</v>
          </cell>
        </row>
        <row r="109">
          <cell r="E109" t="str">
            <v>Combiner 20ch Cable Active</v>
          </cell>
          <cell r="F109">
            <v>5500</v>
          </cell>
        </row>
        <row r="110">
          <cell r="E110" t="str">
            <v>Modulator Single Side Band Cable</v>
          </cell>
          <cell r="F110">
            <v>3000</v>
          </cell>
        </row>
        <row r="111">
          <cell r="E111" t="str">
            <v>CA DM -O1  มอสดิจิติล  ตัวใหญ่ (ยอดยิ่ง)</v>
          </cell>
          <cell r="F111">
            <v>4400</v>
          </cell>
        </row>
        <row r="112">
          <cell r="E112" t="str">
            <v>EDFA PON 8 Port</v>
          </cell>
          <cell r="F112">
            <v>55000</v>
          </cell>
        </row>
        <row r="113">
          <cell r="E113" t="str">
            <v>Encoder 4:1 Hisolution</v>
          </cell>
          <cell r="F113">
            <v>51360</v>
          </cell>
        </row>
        <row r="114">
          <cell r="E114" t="str">
            <v>Encoder 8:2 Hisolution IP</v>
          </cell>
          <cell r="F114">
            <v>86884</v>
          </cell>
        </row>
        <row r="115">
          <cell r="E115" t="str">
            <v>CA 8 HD ENCODER (ยอดยิ่ง)</v>
          </cell>
          <cell r="F115">
            <v>64000</v>
          </cell>
        </row>
        <row r="116">
          <cell r="E116" t="str">
            <v>CA-TRANS 2 TS</v>
          </cell>
          <cell r="F116">
            <v>18000</v>
          </cell>
        </row>
        <row r="117">
          <cell r="E117" t="str">
            <v>CA-TRANS 5 TS ip</v>
          </cell>
          <cell r="F117">
            <v>35000</v>
          </cell>
        </row>
        <row r="118">
          <cell r="E118" t="str">
            <v>CA-TRANS 12 TS ip</v>
          </cell>
          <cell r="F118">
            <v>75000</v>
          </cell>
        </row>
        <row r="119">
          <cell r="E119" t="str">
            <v>CA-TRANS 16 TS ip</v>
          </cell>
          <cell r="F119">
            <v>110000</v>
          </cell>
        </row>
        <row r="120">
          <cell r="E120" t="str">
            <v xml:space="preserve">Filter  Cable </v>
          </cell>
          <cell r="F120">
            <v>107</v>
          </cell>
        </row>
        <row r="121">
          <cell r="E121" t="str">
            <v>Filter TAFN</v>
          </cell>
          <cell r="F121">
            <v>300</v>
          </cell>
        </row>
        <row r="122">
          <cell r="E122" t="str">
            <v>Mikro Node</v>
          </cell>
          <cell r="F122">
            <v>500</v>
          </cell>
        </row>
        <row r="123">
          <cell r="E123" t="str">
            <v>Mikro Node Fttx WDM</v>
          </cell>
          <cell r="F123">
            <v>750</v>
          </cell>
        </row>
        <row r="124">
          <cell r="E124" t="str">
            <v>NODE IN DOOR WR1001j FC/APC</v>
          </cell>
          <cell r="F124">
            <v>2150</v>
          </cell>
        </row>
        <row r="125">
          <cell r="E125" t="str">
            <v>NODE IN DOOR WR1001j SC/APC</v>
          </cell>
          <cell r="F125">
            <v>2150</v>
          </cell>
        </row>
        <row r="126">
          <cell r="E126" t="str">
            <v>NODE OUT DOOR 2 Output 860 Mhz (Cable)</v>
          </cell>
          <cell r="F126">
            <v>2800</v>
          </cell>
        </row>
        <row r="127">
          <cell r="E127" t="str">
            <v>NODE OUT DOOR 4 Output 860 Mhz (Cable)</v>
          </cell>
          <cell r="F127">
            <v>4800</v>
          </cell>
        </row>
        <row r="128">
          <cell r="E128" t="str">
            <v>Trunk Amp (CTV) TA860R Return 860 Mhz.</v>
          </cell>
          <cell r="F128">
            <v>1900</v>
          </cell>
        </row>
        <row r="129">
          <cell r="E129" t="str">
            <v>Trunk Amp WB8130KL Return 860MHz. Hisolution</v>
          </cell>
          <cell r="F129">
            <v>3060</v>
          </cell>
        </row>
        <row r="130">
          <cell r="E130" t="str">
            <v xml:space="preserve">Booster Return Amplifier ACE WF8130LI 220VJ                  </v>
          </cell>
          <cell r="F130">
            <v>1400</v>
          </cell>
        </row>
        <row r="131">
          <cell r="E131" t="str">
            <v xml:space="preserve">Booster Return Amplifier Cable CA Net Amp.                   </v>
          </cell>
          <cell r="F131">
            <v>1400</v>
          </cell>
        </row>
        <row r="132">
          <cell r="E132" t="str">
            <v xml:space="preserve">Power Supply Cable 13 Amp. 63V                               </v>
          </cell>
          <cell r="F132">
            <v>2700</v>
          </cell>
        </row>
        <row r="133">
          <cell r="E133" t="str">
            <v xml:space="preserve">Power Supply Cable 13 Amp. 90V                               </v>
          </cell>
          <cell r="F133">
            <v>3200</v>
          </cell>
        </row>
        <row r="134">
          <cell r="E134" t="str">
            <v xml:space="preserve">Line Power Insert Outdoor (YY)                               </v>
          </cell>
          <cell r="F134">
            <v>400</v>
          </cell>
        </row>
        <row r="135">
          <cell r="E135" t="str">
            <v xml:space="preserve">Line Splitter outdoor 2 Ways (LSP2 YY)                          </v>
          </cell>
          <cell r="F135">
            <v>400</v>
          </cell>
        </row>
        <row r="136">
          <cell r="E136" t="str">
            <v xml:space="preserve">Line Splitter outdoor 3 Ways (LSP3 YY)                          </v>
          </cell>
          <cell r="F136">
            <v>400</v>
          </cell>
        </row>
        <row r="137">
          <cell r="E137" t="str">
            <v>PIN Connector RG11</v>
          </cell>
          <cell r="F137">
            <v>115</v>
          </cell>
        </row>
        <row r="138">
          <cell r="E138" t="str">
            <v>Splice Block RG11</v>
          </cell>
          <cell r="F138">
            <v>90</v>
          </cell>
        </row>
        <row r="139">
          <cell r="E139" t="str">
            <v xml:space="preserve">F-Connector Feed Through RG11 แบบเกลียว (CABLECAT)  </v>
          </cell>
          <cell r="F139">
            <v>36</v>
          </cell>
        </row>
        <row r="140">
          <cell r="E140" t="str">
            <v>RG11 Co-Axial dBy Black  Shild 90% (305m/Roll)</v>
          </cell>
          <cell r="F140">
            <v>8.6562999999999999</v>
          </cell>
        </row>
        <row r="141">
          <cell r="E141" t="str">
            <v>RG11 Co-Axial DMG Data Lan Cable Shield Slink 95% (305m./Roll)</v>
          </cell>
          <cell r="F141">
            <v>10.75</v>
          </cell>
        </row>
        <row r="142">
          <cell r="E142" t="str">
            <v>RG6 Co-Axial (DLC) DMG Black Slink Shield 95% (305m./Roll)</v>
          </cell>
          <cell r="F142">
            <v>6.5</v>
          </cell>
        </row>
        <row r="143">
          <cell r="E143" t="str">
            <v>RG6 Co-Axial (DLC) DMG White Shild 95% (305m./Roll)</v>
          </cell>
          <cell r="F143">
            <v>4.4939999999999998</v>
          </cell>
        </row>
        <row r="144">
          <cell r="E144" t="str">
            <v>Closuer for 4-48C 2in&amp;2out (Accessories) W-ICL-002-48F</v>
          </cell>
          <cell r="F144">
            <v>950</v>
          </cell>
        </row>
        <row r="145">
          <cell r="E145" t="str">
            <v>Closuer for 4-48C 3in&amp;3out (Accessories) W-ICL-003-48F</v>
          </cell>
          <cell r="F145">
            <v>1650</v>
          </cell>
        </row>
        <row r="146">
          <cell r="E146" t="str">
            <v>Fiber splice Closure 1:4 U1-CS08 (Sippskan)</v>
          </cell>
          <cell r="F146">
            <v>2200</v>
          </cell>
        </row>
        <row r="147">
          <cell r="E147" t="str">
            <v>Fiber splice Closure 1:8 U1-CS08 (Sippskan)</v>
          </cell>
          <cell r="F147">
            <v>2500</v>
          </cell>
        </row>
        <row r="148">
          <cell r="E148" t="str">
            <v>Fiber splice Closure 1:16 U1-CS08 (Sippskan)</v>
          </cell>
          <cell r="F148">
            <v>2850</v>
          </cell>
        </row>
        <row r="149">
          <cell r="E149" t="str">
            <v xml:space="preserve">Outdoor Waterproof Optical Cable 10m.2C </v>
          </cell>
          <cell r="F149">
            <v>850</v>
          </cell>
        </row>
        <row r="150">
          <cell r="E150" t="str">
            <v>Wall Mouth indoor 4 port  (SC/APC)</v>
          </cell>
          <cell r="F150">
            <v>510</v>
          </cell>
        </row>
        <row r="151">
          <cell r="E151" t="str">
            <v>ตู้เหล็ก #2</v>
          </cell>
          <cell r="F151">
            <v>590</v>
          </cell>
        </row>
        <row r="152">
          <cell r="E152" t="str">
            <v>Dual Window Optical Fiber Coupler 50/50 - 90/10</v>
          </cell>
          <cell r="F152">
            <v>550</v>
          </cell>
        </row>
        <row r="153">
          <cell r="E153" t="str">
            <v xml:space="preserve">Splitter indoor 2 ways 5-1000Mhz.(DSB-21G) CTV-YY     </v>
          </cell>
          <cell r="F153">
            <v>26.75</v>
          </cell>
        </row>
        <row r="154">
          <cell r="E154" t="str">
            <v xml:space="preserve">Splitter indoor 3 ways 5-1000Mhz (DSB-31G) CTV - YY          </v>
          </cell>
          <cell r="F154">
            <v>46.01</v>
          </cell>
        </row>
        <row r="155">
          <cell r="E155" t="str">
            <v xml:space="preserve">Splitter indoor 4 ways 5-1000Mhz (DSB-41G) CTV -  YY           </v>
          </cell>
          <cell r="F155">
            <v>50.29</v>
          </cell>
        </row>
        <row r="156">
          <cell r="E156" t="str">
            <v xml:space="preserve">Tap off indoor 1 way Loss 9dB CTV                            </v>
          </cell>
          <cell r="F156">
            <v>46.01</v>
          </cell>
        </row>
        <row r="157">
          <cell r="E157" t="str">
            <v xml:space="preserve">Tap off indoor 4 ways Loss 11dB (5-1000Mhz)                  </v>
          </cell>
          <cell r="F157">
            <v>58.85</v>
          </cell>
        </row>
        <row r="158">
          <cell r="E158" t="str">
            <v xml:space="preserve">Jack Trunk RG6 F-24A   </v>
          </cell>
          <cell r="F158">
            <v>18</v>
          </cell>
        </row>
        <row r="159">
          <cell r="E159" t="str">
            <v xml:space="preserve">F-Type RG11 แบบบีบ                                           </v>
          </cell>
          <cell r="F159">
            <v>11.21</v>
          </cell>
        </row>
        <row r="160">
          <cell r="E160" t="str">
            <v xml:space="preserve">F-Type RG6 แบบบีบ                                            </v>
          </cell>
          <cell r="F160">
            <v>2.4931000000000001</v>
          </cell>
        </row>
        <row r="161">
          <cell r="E161" t="str">
            <v>F-F Type RG6 ต่อตรง</v>
          </cell>
          <cell r="F161">
            <v>2.34</v>
          </cell>
        </row>
        <row r="162">
          <cell r="E162" t="str">
            <v>JACK TV แบบงอ ตัวผู้ (TVM75) HSTN</v>
          </cell>
          <cell r="F162">
            <v>4.3899999999999997</v>
          </cell>
        </row>
        <row r="163">
          <cell r="E163" t="str">
            <v xml:space="preserve">กิ๊บตอกสาย RG6 สีขาว (1Kg./ถุง)  </v>
          </cell>
          <cell r="F163">
            <v>0.2</v>
          </cell>
        </row>
        <row r="164">
          <cell r="E164" t="str">
            <v>Cable Tie Bandex 200x4.8 mm black (8")</v>
          </cell>
          <cell r="F164">
            <v>0.55000000000000004</v>
          </cell>
        </row>
        <row r="165">
          <cell r="E165" t="str">
            <v>Cable Tie Bandex 200x4.8 mm white (8")</v>
          </cell>
          <cell r="F165">
            <v>0.55000000000000004</v>
          </cell>
        </row>
        <row r="166">
          <cell r="E166" t="str">
            <v>Cable mark 4 white (100เส้น/ถุง)</v>
          </cell>
          <cell r="F166">
            <v>1</v>
          </cell>
        </row>
        <row r="167">
          <cell r="E167" t="str">
            <v>Optical Patch Cord SM 3.00nm.length 3 mete</v>
          </cell>
          <cell r="F167">
            <v>180</v>
          </cell>
        </row>
        <row r="168">
          <cell r="E168" t="str">
            <v xml:space="preserve">Set Top Box Digital </v>
          </cell>
          <cell r="F168">
            <v>490</v>
          </cell>
        </row>
        <row r="169">
          <cell r="E169" t="str">
            <v>Set Top Box Digital Hotel Mode (SV Tech)</v>
          </cell>
          <cell r="F169">
            <v>850</v>
          </cell>
        </row>
        <row r="170">
          <cell r="E170" t="str">
            <v>Set Top Box Digital Hotel Mode (SAMART)</v>
          </cell>
          <cell r="F170">
            <v>870</v>
          </cell>
        </row>
        <row r="171">
          <cell r="E171" t="str">
            <v>2 MP Fixed Camera Hikvision DS-2CD1027G2-LUF</v>
          </cell>
          <cell r="F171">
            <v>1750</v>
          </cell>
        </row>
        <row r="172">
          <cell r="E172" t="str">
            <v>2 MP Dome Camera Hikvision DS-2CD1327G2-LUF</v>
          </cell>
          <cell r="F172">
            <v>1750</v>
          </cell>
        </row>
        <row r="173">
          <cell r="E173" t="str">
            <v>2 MP Outdoor Dome Network Camara (VIGI C220I)</v>
          </cell>
          <cell r="F173">
            <v>1198</v>
          </cell>
        </row>
        <row r="174">
          <cell r="E174" t="str">
            <v>2 MP Outdoor Bullet Network Camara (VIGI C320I)</v>
          </cell>
          <cell r="F174">
            <v>1104</v>
          </cell>
        </row>
        <row r="175">
          <cell r="E175" t="str">
            <v>2 MP Turret Network Camara  (VIGI C420I)</v>
          </cell>
          <cell r="F175">
            <v>11404</v>
          </cell>
        </row>
        <row r="176">
          <cell r="E176" t="str">
            <v>3 MP Outdoor Bullet Network Camara  (VIGI C300HP)</v>
          </cell>
          <cell r="F176">
            <v>1198</v>
          </cell>
        </row>
        <row r="177">
          <cell r="E177" t="str">
            <v>3 MP Turret Network Camara (VIGI C400HP)</v>
          </cell>
          <cell r="F177">
            <v>1198</v>
          </cell>
        </row>
        <row r="178">
          <cell r="E178" t="str">
            <v>3 MP Mini Dome Network Camara (VIGI C2301 Mini)</v>
          </cell>
          <cell r="F178">
            <v>1716</v>
          </cell>
        </row>
        <row r="179">
          <cell r="E179" t="str">
            <v>3 MP  Full-Color Dome Network Camara (VIGI C230)</v>
          </cell>
          <cell r="F179">
            <v>1848</v>
          </cell>
        </row>
        <row r="180">
          <cell r="E180" t="str">
            <v>3 MP  Outdoor Full-Color Bullet Network Camara (VIGI C330)</v>
          </cell>
          <cell r="F180">
            <v>1716</v>
          </cell>
        </row>
        <row r="181">
          <cell r="E181" t="str">
            <v>3 MP Full-Color Turret Network Camara (VIGI C430)</v>
          </cell>
          <cell r="F181">
            <v>1716</v>
          </cell>
        </row>
        <row r="182">
          <cell r="E182" t="str">
            <v>4 MP  Full-Color Dome Network Camara (VIGI C240)</v>
          </cell>
          <cell r="F182">
            <v>2038</v>
          </cell>
        </row>
        <row r="183">
          <cell r="E183" t="str">
            <v>4 MP  Outdoor Full-Color Bullet Network Camara (VIGI C340)</v>
          </cell>
          <cell r="F183">
            <v>1944</v>
          </cell>
        </row>
        <row r="184">
          <cell r="E184" t="str">
            <v>4 MP Full-Color Turret Network Camara (VIGI C440)</v>
          </cell>
          <cell r="F184">
            <v>1944</v>
          </cell>
        </row>
        <row r="185">
          <cell r="E185" t="str">
            <v>3 MP Outdoor Dome Network Camara (VIGI C230I)</v>
          </cell>
          <cell r="F185">
            <v>1524</v>
          </cell>
        </row>
        <row r="186">
          <cell r="E186" t="str">
            <v>3 MP Outdoor Bullet Network Camara (VIGI C330I)</v>
          </cell>
          <cell r="F186">
            <v>1404</v>
          </cell>
        </row>
        <row r="187">
          <cell r="E187" t="str">
            <v>3 MP Turret Network Camara  (VIGI C430I)</v>
          </cell>
          <cell r="F187">
            <v>1404</v>
          </cell>
        </row>
        <row r="188">
          <cell r="E188" t="str">
            <v>4 MP Outdoor Dome Network Camara (VIGI C240I)</v>
          </cell>
          <cell r="F188">
            <v>1716</v>
          </cell>
        </row>
        <row r="189">
          <cell r="E189" t="str">
            <v>4 MP Outdoor Bullet Network Camara (VIGI C340I)</v>
          </cell>
          <cell r="F189">
            <v>1644</v>
          </cell>
        </row>
        <row r="190">
          <cell r="E190" t="str">
            <v>4 MP Turret Network Camara  (VIGI C440I)</v>
          </cell>
          <cell r="F190">
            <v>1644</v>
          </cell>
        </row>
        <row r="191">
          <cell r="E191" t="str">
            <v>4 MP  Full-Color Plan/Tilt Network Camara (VIGI C540 4mm)</v>
          </cell>
          <cell r="F191">
            <v>2616</v>
          </cell>
        </row>
        <row r="192">
          <cell r="E192" t="str">
            <v>4 MP Outdoor Full-Color Wi-fi Bullet Network Camara (VIGI C340W 4mm)</v>
          </cell>
          <cell r="F192">
            <v>2328</v>
          </cell>
        </row>
        <row r="193">
          <cell r="E193" t="str">
            <v>4 MP  Full-Color Wi-fi Turret Network Camara (VIGI C440W 4mm)</v>
          </cell>
          <cell r="F193">
            <v>2220</v>
          </cell>
        </row>
        <row r="194">
          <cell r="E194" t="str">
            <v>4 MP  Full-Color Wi-fi Plan/Tilt Network Camara (VIGI C440W 4mm)</v>
          </cell>
          <cell r="F194">
            <v>3024</v>
          </cell>
        </row>
        <row r="195">
          <cell r="E195" t="str">
            <v>4 Channel PoE Network Video Recorder (VIGI NVR 1004 H-4P)</v>
          </cell>
          <cell r="F195">
            <v>3108</v>
          </cell>
        </row>
        <row r="196">
          <cell r="E196" t="str">
            <v>4 Channel PoE Network Video Recorder (VIGI NVR 1104 H-4P)</v>
          </cell>
          <cell r="F196">
            <v>3060</v>
          </cell>
        </row>
        <row r="197">
          <cell r="E197" t="str">
            <v>8 Channel Network Video Recorder (VIGI NVR 1008 H)</v>
          </cell>
          <cell r="F197">
            <v>2820</v>
          </cell>
        </row>
        <row r="198">
          <cell r="E198" t="str">
            <v>8 Channel PoE Network Video Recorder (VIGI NVR 1008 H8MP)</v>
          </cell>
          <cell r="F198">
            <v>4668</v>
          </cell>
        </row>
        <row r="199">
          <cell r="E199" t="str">
            <v>16 Channel Network Video Recorder (VIGI NVR 1016 H)</v>
          </cell>
          <cell r="F199">
            <v>4308</v>
          </cell>
        </row>
        <row r="200">
          <cell r="E200" t="str">
            <v>32 Channel Network Video Recorder (VIGI NVR 4032 H)</v>
          </cell>
          <cell r="F200">
            <v>11268</v>
          </cell>
        </row>
        <row r="201">
          <cell r="E201" t="str">
            <v>1 TB HDD CCTV SEAGATE SKYHAWK</v>
          </cell>
          <cell r="F201">
            <v>1700</v>
          </cell>
        </row>
        <row r="202">
          <cell r="E202" t="str">
            <v>4 TB HDD CCTV SEAGATE SKYHAWK</v>
          </cell>
          <cell r="F202">
            <v>4800</v>
          </cell>
        </row>
        <row r="203">
          <cell r="E203" t="str">
            <v>10 TB HDD CCTV SEAGATE SKYHAWK</v>
          </cell>
          <cell r="F203">
            <v>11000</v>
          </cell>
        </row>
        <row r="204">
          <cell r="E204" t="str">
            <v>ชุดบล็อคไฟ เตารับตัวเมีย-บล็อคลอย-หน้ากาก</v>
          </cell>
          <cell r="F204">
            <v>200</v>
          </cell>
        </row>
        <row r="205">
          <cell r="E205" t="str">
            <v>ค่าอุปกรณ์ ท่ออ่อนเหล็ก ขนาด 1/2" - 3/4" นิ้ว</v>
          </cell>
          <cell r="F205">
            <v>15</v>
          </cell>
        </row>
        <row r="206">
          <cell r="E206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F206">
            <v>50</v>
          </cell>
        </row>
        <row r="207">
          <cell r="E207" t="str">
            <v>รางพลาสติกคางหมูสีขาว 25x15มิล 1เมตร</v>
          </cell>
          <cell r="F207">
            <v>33</v>
          </cell>
        </row>
        <row r="208">
          <cell r="E208" t="str">
            <v>ท่อเฟล็คอ่อนพลาสติกสีขาว 16-20มิล</v>
          </cell>
          <cell r="F208">
            <v>10</v>
          </cell>
        </row>
        <row r="209">
          <cell r="E209" t="str">
            <v>ท่อร้อยสาย สีขาว 16-20 มิล ยาว 4 เมตร</v>
          </cell>
          <cell r="F209">
            <v>50</v>
          </cell>
        </row>
        <row r="210">
          <cell r="E210" t="str">
            <v>ท่อต่อตรง สีขาว 16-20 มิล</v>
          </cell>
          <cell r="F210">
            <v>20</v>
          </cell>
        </row>
        <row r="211">
          <cell r="E211" t="str">
            <v>ข้องอ 45-90 องศา</v>
          </cell>
          <cell r="F211">
            <v>15</v>
          </cell>
        </row>
        <row r="212">
          <cell r="E212" t="str">
            <v>แคมป์ก้ามปู สีขาว 16-20 มิล</v>
          </cell>
          <cell r="F212">
            <v>8</v>
          </cell>
        </row>
        <row r="213">
          <cell r="E213" t="str">
            <v>ค่าจ้าง ดำเนินการ(พนักงาน)</v>
          </cell>
          <cell r="F213">
            <v>1300</v>
          </cell>
        </row>
        <row r="214">
          <cell r="E214" t="str">
            <v>ค่าจ้าง ดำเนินการ(พนักงาน 2คน)</v>
          </cell>
          <cell r="F214">
            <v>1000</v>
          </cell>
        </row>
        <row r="215">
          <cell r="E215" t="str">
            <v>ค่าจ้าง ดำเนินการ(พนักงาน 3คน)</v>
          </cell>
          <cell r="F215">
            <v>1500</v>
          </cell>
        </row>
        <row r="216">
          <cell r="E216" t="str">
            <v>ค่าจ้าง ดำเนินการ(พนักงาน 4คน)</v>
          </cell>
          <cell r="F216">
            <v>2000</v>
          </cell>
        </row>
        <row r="217">
          <cell r="E217" t="str">
            <v>Fibre Optic 1 Core 1000 M per Roll</v>
          </cell>
          <cell r="F217">
            <v>3</v>
          </cell>
        </row>
        <row r="218">
          <cell r="E218" t="str">
            <v xml:space="preserve">Optic Fiber Cable Figure 4Cores ADSS  </v>
          </cell>
          <cell r="F218">
            <v>11</v>
          </cell>
        </row>
        <row r="219">
          <cell r="E219" t="str">
            <v xml:space="preserve">Optic Fiber Cable Figure 12 Cores  ADSS     </v>
          </cell>
          <cell r="F219">
            <v>15</v>
          </cell>
        </row>
        <row r="220">
          <cell r="E220" t="str">
            <v xml:space="preserve">Optic Fiber Cable Figure 24 Cores ADSS       </v>
          </cell>
          <cell r="F220">
            <v>19</v>
          </cell>
        </row>
        <row r="221">
          <cell r="E221" t="str">
            <v>Optic Fiber Cable Figure 48 Cores ADSS</v>
          </cell>
          <cell r="F221">
            <v>38</v>
          </cell>
        </row>
        <row r="222">
          <cell r="E222" t="str">
            <v>Drop Wire Clamp (ตัวล็อคสาย)</v>
          </cell>
          <cell r="F222">
            <v>6</v>
          </cell>
        </row>
        <row r="223">
          <cell r="E223" t="str">
            <v>Preformed Guy Grip Deadend 11.5 mm</v>
          </cell>
          <cell r="F223">
            <v>17</v>
          </cell>
        </row>
        <row r="224">
          <cell r="E224" t="str">
            <v>Preformed Guy Grip Deadend 7 mm</v>
          </cell>
          <cell r="F224">
            <v>14</v>
          </cell>
        </row>
        <row r="225">
          <cell r="E225" t="str">
            <v>Preformed Guy Grip Deadend 2.5 mm</v>
          </cell>
          <cell r="F225">
            <v>19</v>
          </cell>
        </row>
        <row r="226">
          <cell r="E226" t="str">
            <v>ค่าจ้าง พาดสาย OUTDOOR 2-48Cores ADSS  (พนักงาน  นอกเวลาทำการ)</v>
          </cell>
          <cell r="F226">
            <v>7</v>
          </cell>
        </row>
        <row r="227">
          <cell r="E227" t="str">
            <v>ค่าจ้าง พาดสาย OUTDOOR 2-48Cores ADSS , RG11 (พนักงาน)</v>
          </cell>
          <cell r="F227">
            <v>7</v>
          </cell>
        </row>
        <row r="228">
          <cell r="E228" t="str">
            <v>ค่าจ้าง พาดสาย OUTDOOR 4-48Cores ADSS , RG11 (SUB)</v>
          </cell>
          <cell r="F228">
            <v>14</v>
          </cell>
        </row>
        <row r="229">
          <cell r="E229" t="str">
            <v>ค่าจ้าง พาดสาย OUTDOOR 4-48Cores ADSS , RG11 จัดระเบียบสายแล้ว(SUB)</v>
          </cell>
          <cell r="F229">
            <v>17</v>
          </cell>
        </row>
        <row r="230">
          <cell r="E230" t="str">
            <v xml:space="preserve">ค่าจ้าง เดินสายใต้ดิน 2-48Cores ADSS , RG11 (พนักงาน) </v>
          </cell>
          <cell r="F230">
            <v>11</v>
          </cell>
        </row>
        <row r="231">
          <cell r="E231" t="str">
            <v>ค่าจ้าง เดินสายใต้ดิน 4-48Cores ADSS , RG11 (SUB)</v>
          </cell>
          <cell r="F231">
            <v>23</v>
          </cell>
        </row>
        <row r="232">
          <cell r="E232" t="str">
            <v>ค่าจ้าง เดินท่อเฟล็กกันน้ำ พร้อมร้อยสาย  2-48Cores ADSS  (พนักงาน)</v>
          </cell>
          <cell r="F232">
            <v>70</v>
          </cell>
        </row>
        <row r="233">
          <cell r="E233" t="str">
            <v>ค่าจ้าง เดินท่อเฟล็กกันน้ำ พร้อมร้อยสาย  4-48Cores ADSS , RG11  (SUB)</v>
          </cell>
          <cell r="F233">
            <v>160</v>
          </cell>
        </row>
        <row r="234">
          <cell r="E234" t="str">
            <v>ค่าจ้าง ผ่าถนนวางท่อ พร้อมร้อยสาย  2-48Cores ADSS  (พนักงาน)</v>
          </cell>
          <cell r="F234">
            <v>400</v>
          </cell>
        </row>
        <row r="235">
          <cell r="E235" t="str">
            <v>ค่าจ้าง ผ่าถนนวางท่อ พร้อมร้อยสาย  4-48Cores ADSS , RG11  (SUB)</v>
          </cell>
          <cell r="F235">
            <v>800</v>
          </cell>
        </row>
        <row r="236">
          <cell r="E236" t="str">
            <v>ค่าจ้าง เดินสาย ในรางวายเวย์  2-48Cores ADSS  (พนักงาน)</v>
          </cell>
          <cell r="F236">
            <v>14</v>
          </cell>
        </row>
        <row r="237">
          <cell r="E237" t="str">
            <v>ค่าจ้าง เดินสาย ในรางวายเวย์  4-48Cores ADSS  (SUB)</v>
          </cell>
          <cell r="F237">
            <v>23</v>
          </cell>
        </row>
        <row r="238">
          <cell r="E238" t="str">
            <v>ค่าจ้าง เดินสายร้อยท่อ EMT /Metal Flexible 2-48Cores ADSS  (พนักงาน)</v>
          </cell>
          <cell r="F238">
            <v>60</v>
          </cell>
        </row>
        <row r="239">
          <cell r="E239" t="str">
            <v>ค่าจ้าง เดินสายร้อยท่อ EMT /Metal Flexible 4-48Cores ADSS  (SUB)</v>
          </cell>
          <cell r="F239">
            <v>120</v>
          </cell>
        </row>
        <row r="240">
          <cell r="E240" t="str">
            <v>ค่าจ้าง ติดตั้งท่อ พร้อมร้อยสาย PE / PVC /EMT /Metal Flexible 2-48Cores ADSS  (พนักงาน)</v>
          </cell>
          <cell r="F240">
            <v>70</v>
          </cell>
        </row>
        <row r="241">
          <cell r="E241" t="str">
            <v>ค่าจ้าง ติดตั้งท่อ พร้อมร้อยสาย PE / PVC /EMT /Metal Flexible 4-48Cores ADSS  (SUB)</v>
          </cell>
          <cell r="F241">
            <v>160</v>
          </cell>
        </row>
        <row r="242">
          <cell r="E242" t="str">
            <v>ค่าจ้าง เปิดบ่อ PB เดินสายใต้ดิน</v>
          </cell>
          <cell r="F242">
            <v>1070</v>
          </cell>
        </row>
        <row r="243">
          <cell r="E243" t="str">
            <v>ค่าจ้าง มุดท่อเดินสาย/เมตร (SUB)</v>
          </cell>
          <cell r="F243">
            <v>40</v>
          </cell>
        </row>
        <row r="244">
          <cell r="E244" t="str">
            <v>ค่าจ้าง main hold 2500 บาท/บ่อ(SUB)</v>
          </cell>
          <cell r="F244">
            <v>2500</v>
          </cell>
        </row>
        <row r="245">
          <cell r="E245" t="str">
            <v>ค่าอำนวยความสะดวก / แล้วแต่หน้างาน</v>
          </cell>
          <cell r="F245">
            <v>2000</v>
          </cell>
        </row>
        <row r="246">
          <cell r="E246" t="str">
            <v>Duct Sealing Compoun</v>
          </cell>
          <cell r="F246">
            <v>535</v>
          </cell>
        </row>
        <row r="247">
          <cell r="E247" t="str">
            <v>ค่า SPLICER INSTALL ODF ( งานแพลนในเวลาทำการ )</v>
          </cell>
          <cell r="F247">
            <v>1000</v>
          </cell>
        </row>
        <row r="248">
          <cell r="E248" t="str">
            <v>ค่า SPLICER INSTALL ODF ( นอกเวลาทำการ )</v>
          </cell>
          <cell r="F248">
            <v>1500</v>
          </cell>
        </row>
        <row r="249">
          <cell r="E249" t="str">
            <v>ค่า SPLICER CLOSURE OUTDOOR  ( งานแพลนในเวลาทำการ )</v>
          </cell>
          <cell r="F249">
            <v>1000</v>
          </cell>
        </row>
        <row r="250">
          <cell r="E250" t="str">
            <v>ค่า SPLICER CLOSURE OUTDOOR (นอกเวลาทำการ)</v>
          </cell>
          <cell r="F250">
            <v>1500</v>
          </cell>
        </row>
        <row r="251">
          <cell r="E251" t="str">
            <v>ค่า SPLICER CLOSURE OUTDOOR ( งานเร่งด่วน ใช้SUB )</v>
          </cell>
          <cell r="F251">
            <v>2500</v>
          </cell>
        </row>
        <row r="252">
          <cell r="E252" t="str">
            <v>ค่า SPLICER CLOSURE OUTDOOR  12 Core( งานเร่งด่วน ใช้SUB )</v>
          </cell>
          <cell r="F252">
            <v>2500</v>
          </cell>
        </row>
        <row r="253">
          <cell r="E253" t="str">
            <v>ค่า SPLICER CLOSURE OUTDOOR  24 Core( งานเร่งด่วน ใช้SUB )</v>
          </cell>
          <cell r="F253">
            <v>3000</v>
          </cell>
        </row>
        <row r="254">
          <cell r="E254" t="str">
            <v>ค่า SPLICER CLOSURE OUTDOOR  48Core ( งานเร่งด่วน ใช้SUB )</v>
          </cell>
          <cell r="F254">
            <v>3500</v>
          </cell>
        </row>
        <row r="255">
          <cell r="E255" t="str">
            <v>ค่าเช่าโครงข่าย NT</v>
          </cell>
          <cell r="F255">
            <v>1500</v>
          </cell>
        </row>
        <row r="256">
          <cell r="E256" t="str">
            <v>ค่าเช่าโครงข่าย UIH , DTAC</v>
          </cell>
          <cell r="F256">
            <v>2500</v>
          </cell>
        </row>
        <row r="257">
          <cell r="E257" t="str">
            <v>ค่าเช่าท่อเดินสาย NT</v>
          </cell>
          <cell r="F257">
            <v>3000</v>
          </cell>
        </row>
        <row r="258">
          <cell r="E258" t="str">
            <v>ค่าเชื่อมสัญญาณ NT , UIH , DTAC (onetime)</v>
          </cell>
          <cell r="F258">
            <v>15000</v>
          </cell>
        </row>
        <row r="259">
          <cell r="E259" t="str">
            <v>Transmodulator 2 ความถี่</v>
          </cell>
          <cell r="F259">
            <v>15000</v>
          </cell>
        </row>
        <row r="260">
          <cell r="E260" t="str">
            <v>Transmodulator 4 ความถี่</v>
          </cell>
          <cell r="F260">
            <v>22000</v>
          </cell>
        </row>
        <row r="261">
          <cell r="E261" t="str">
            <v>Transmodulator 6 ความถี่</v>
          </cell>
          <cell r="F261">
            <v>34000</v>
          </cell>
        </row>
        <row r="262">
          <cell r="E262" t="str">
            <v>Encoder Input4 HDMI</v>
          </cell>
          <cell r="F262">
            <v>21000</v>
          </cell>
        </row>
        <row r="263">
          <cell r="E263" t="str">
            <v>Encoder Input8 HDMI</v>
          </cell>
          <cell r="F263">
            <v>33000</v>
          </cell>
        </row>
        <row r="264">
          <cell r="E264" t="str">
            <v>Transcoder HLS To UDP - 8 Channels</v>
          </cell>
          <cell r="F264">
            <v>25000</v>
          </cell>
        </row>
        <row r="265">
          <cell r="E265" t="str">
            <v>Transcoder 8 HDMI inputs, 4 DVB-T output</v>
          </cell>
          <cell r="F265">
            <v>70000</v>
          </cell>
        </row>
        <row r="266">
          <cell r="E266" t="str">
            <v>Set Top Box Hako Pro</v>
          </cell>
          <cell r="F266">
            <v>2200</v>
          </cell>
        </row>
        <row r="267">
          <cell r="E267" t="str">
            <v>TV Xiaomi 34"</v>
          </cell>
          <cell r="F267">
            <v>4590</v>
          </cell>
        </row>
        <row r="268">
          <cell r="E268" t="str">
            <v>TV Xiaomi 43"</v>
          </cell>
          <cell r="F268">
            <v>7990</v>
          </cell>
        </row>
        <row r="269">
          <cell r="E269" t="str">
            <v>TV Xiaomi 58"</v>
          </cell>
          <cell r="F269">
            <v>11500</v>
          </cell>
        </row>
        <row r="270">
          <cell r="E270" t="str">
            <v>ตู้เหล็ก WALL-Rack สำหรับใส่เครื่องบันทึก รุ่น GC-WALL ขนาด 60 x 15 x 60 ซม</v>
          </cell>
          <cell r="F270">
            <v>1350</v>
          </cell>
        </row>
        <row r="271">
          <cell r="E271" t="str">
            <v>QOOLIS RACK 9U ลึก 45CM รุ่น 6409 ยาว 60 ซ.ม ลึก 45 ซ.ม สูง 50 ซ.ม</v>
          </cell>
          <cell r="F271">
            <v>2550</v>
          </cell>
        </row>
        <row r="272">
          <cell r="E272" t="str">
            <v>QOOLIS RACK 6U ลึก 45CM รุ่น 6406 ยาว 60 ซ.ม ลึก 45 ซ.ม สูง 37 ซ.ม</v>
          </cell>
          <cell r="F272">
            <v>2150</v>
          </cell>
        </row>
        <row r="273">
          <cell r="E273" t="str">
            <v>ตู้ Wall Rack 15U ลึก 60CM หนา 5MM GLINK รุ่น GC15U ขนาด 60x60x84 cm.</v>
          </cell>
          <cell r="F273">
            <v>5700</v>
          </cell>
        </row>
        <row r="274">
          <cell r="E274" t="str">
            <v>ตู้ Wall Rack 12U ลึก 60CM หนา 1.22MM GLINK รุ่น GC12U นาด 60 x 60 x 63 cm.</v>
          </cell>
          <cell r="F274">
            <v>2790</v>
          </cell>
        </row>
        <row r="275">
          <cell r="E275" t="str">
            <v xml:space="preserve">OLT TP-LINK รุ่น DS-P7001-8 </v>
          </cell>
          <cell r="F275">
            <v>54500</v>
          </cell>
        </row>
        <row r="276">
          <cell r="E276" t="str">
            <v xml:space="preserve">TP LInk OLT   8PON </v>
          </cell>
          <cell r="F276">
            <v>54500</v>
          </cell>
        </row>
        <row r="277">
          <cell r="E277" t="str">
            <v xml:space="preserve">TP LInk OLT 16PON </v>
          </cell>
          <cell r="F277">
            <v>92800</v>
          </cell>
        </row>
        <row r="278">
          <cell r="E278" t="str">
            <v xml:space="preserve">SFP PON </v>
          </cell>
          <cell r="F278">
            <v>1800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tQXjfxYEEkddjoKv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6"/>
      <c r="E246" s="69" t="s">
        <v>835</v>
      </c>
      <c r="F246" s="202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284" t="s">
        <v>301</v>
      </c>
      <c r="C281" s="285" t="s">
        <v>13</v>
      </c>
      <c r="E281" s="288" t="s">
        <v>301</v>
      </c>
      <c r="F281" s="199">
        <v>399</v>
      </c>
      <c r="G281" s="77"/>
    </row>
    <row r="282" spans="2:7">
      <c r="B282" s="284" t="s">
        <v>302</v>
      </c>
      <c r="C282" s="285" t="s">
        <v>13</v>
      </c>
      <c r="E282" s="288" t="s">
        <v>302</v>
      </c>
      <c r="F282" s="198">
        <v>499</v>
      </c>
      <c r="G282" s="76"/>
    </row>
    <row r="283" spans="2:7">
      <c r="B283" s="284" t="s">
        <v>303</v>
      </c>
      <c r="C283" s="285" t="s">
        <v>13</v>
      </c>
      <c r="E283" s="288" t="s">
        <v>303</v>
      </c>
      <c r="F283" s="198">
        <v>599</v>
      </c>
      <c r="G283" s="76"/>
    </row>
    <row r="284" spans="2:7">
      <c r="B284" s="284" t="s">
        <v>455</v>
      </c>
      <c r="C284" s="285" t="s">
        <v>13</v>
      </c>
      <c r="E284" s="288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284" t="s">
        <v>33</v>
      </c>
      <c r="C287" s="284" t="s">
        <v>67</v>
      </c>
      <c r="E287" s="78" t="s">
        <v>69</v>
      </c>
      <c r="F287" s="79" t="s">
        <v>103</v>
      </c>
    </row>
    <row r="288" spans="2:7">
      <c r="B288" s="284" t="s">
        <v>55</v>
      </c>
      <c r="C288" s="284" t="s">
        <v>161</v>
      </c>
      <c r="E288" s="287" t="s">
        <v>70</v>
      </c>
      <c r="F288" s="79" t="s">
        <v>140</v>
      </c>
    </row>
    <row r="289" spans="2:7">
      <c r="B289" s="284" t="s">
        <v>54</v>
      </c>
      <c r="C289" s="284" t="s">
        <v>162</v>
      </c>
      <c r="E289" s="287" t="s">
        <v>71</v>
      </c>
      <c r="F289" s="79" t="s">
        <v>163</v>
      </c>
    </row>
    <row r="290" spans="2:7">
      <c r="B290" s="284" t="s">
        <v>90</v>
      </c>
      <c r="C290" s="284" t="s">
        <v>66</v>
      </c>
      <c r="E290" s="287" t="s">
        <v>72</v>
      </c>
      <c r="F290" s="79" t="s">
        <v>104</v>
      </c>
    </row>
    <row r="291" spans="2:7">
      <c r="B291" s="284" t="s">
        <v>91</v>
      </c>
      <c r="C291" s="284" t="s">
        <v>108</v>
      </c>
      <c r="E291" s="287" t="s">
        <v>73</v>
      </c>
      <c r="F291" s="79" t="s">
        <v>815</v>
      </c>
    </row>
    <row r="292" spans="2:7">
      <c r="B292" s="284" t="s">
        <v>92</v>
      </c>
      <c r="C292" s="284"/>
      <c r="E292" s="287" t="s">
        <v>74</v>
      </c>
      <c r="F292" s="79" t="s">
        <v>105</v>
      </c>
    </row>
    <row r="293" spans="2:7">
      <c r="B293" s="284" t="s">
        <v>56</v>
      </c>
      <c r="C293" s="284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2"/>
  <sheetViews>
    <sheetView tabSelected="1" view="pageBreakPreview" zoomScale="60" zoomScaleNormal="80" workbookViewId="0">
      <selection activeCell="K5" sqref="K5"/>
    </sheetView>
  </sheetViews>
  <sheetFormatPr defaultRowHeight="14.4"/>
  <cols>
    <col min="1" max="1" width="6.44140625" bestFit="1" customWidth="1"/>
    <col min="2" max="2" width="27.21875" customWidth="1"/>
    <col min="3" max="3" width="38.77734375" customWidth="1"/>
    <col min="4" max="4" width="17.44140625" customWidth="1"/>
    <col min="5" max="5" width="18.5546875" customWidth="1"/>
    <col min="6" max="6" width="17.44140625" customWidth="1"/>
    <col min="7" max="7" width="6.886718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02" t="s">
        <v>439</v>
      </c>
      <c r="D1" s="302"/>
      <c r="E1" s="302"/>
      <c r="F1" s="302"/>
      <c r="G1" s="302"/>
      <c r="H1" s="302"/>
      <c r="I1" s="303"/>
      <c r="J1" s="133" t="s">
        <v>93</v>
      </c>
      <c r="K1" s="293" t="s">
        <v>856</v>
      </c>
      <c r="L1" s="294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95">
        <v>45638</v>
      </c>
      <c r="L2" s="296"/>
    </row>
    <row r="3" spans="1:12" ht="27">
      <c r="A3" s="297" t="s">
        <v>292</v>
      </c>
      <c r="B3" s="298"/>
      <c r="C3" s="165" t="s">
        <v>853</v>
      </c>
      <c r="D3" s="139" t="s">
        <v>95</v>
      </c>
      <c r="E3" s="314" t="s">
        <v>855</v>
      </c>
      <c r="F3" s="315"/>
      <c r="G3" s="315"/>
      <c r="H3" s="315"/>
      <c r="I3" s="139" t="s">
        <v>308</v>
      </c>
      <c r="J3" s="308" t="s">
        <v>336</v>
      </c>
      <c r="K3" s="308"/>
      <c r="L3" s="309"/>
    </row>
    <row r="4" spans="1:12" ht="27">
      <c r="A4" s="297" t="s">
        <v>94</v>
      </c>
      <c r="B4" s="298"/>
      <c r="C4" s="310" t="s">
        <v>854</v>
      </c>
      <c r="D4" s="311"/>
      <c r="E4" s="311"/>
      <c r="F4" s="311"/>
      <c r="G4" s="311"/>
      <c r="H4" s="311"/>
      <c r="I4" s="139" t="s">
        <v>601</v>
      </c>
      <c r="J4" s="312" t="s">
        <v>603</v>
      </c>
      <c r="K4" s="312"/>
      <c r="L4" s="313"/>
    </row>
    <row r="5" spans="1:12" ht="27">
      <c r="A5" s="297" t="s">
        <v>340</v>
      </c>
      <c r="B5" s="298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127</v>
      </c>
      <c r="L5" s="143" t="s">
        <v>307</v>
      </c>
    </row>
    <row r="6" spans="1:12" ht="27">
      <c r="A6" s="297" t="s">
        <v>312</v>
      </c>
      <c r="B6" s="298"/>
      <c r="C6" s="307"/>
      <c r="D6" s="300"/>
      <c r="E6" s="300"/>
      <c r="F6" s="300"/>
      <c r="G6" s="139" t="s">
        <v>314</v>
      </c>
      <c r="H6" s="300"/>
      <c r="I6" s="300"/>
      <c r="J6" s="139" t="s">
        <v>315</v>
      </c>
      <c r="K6" s="307"/>
      <c r="L6" s="301"/>
    </row>
    <row r="7" spans="1:12" ht="27">
      <c r="A7" s="297" t="s">
        <v>313</v>
      </c>
      <c r="B7" s="298"/>
      <c r="C7" s="299" t="s">
        <v>845</v>
      </c>
      <c r="D7" s="299"/>
      <c r="E7" s="299"/>
      <c r="F7" s="299"/>
      <c r="G7" s="139" t="s">
        <v>314</v>
      </c>
      <c r="H7" s="300" t="s">
        <v>845</v>
      </c>
      <c r="I7" s="300"/>
      <c r="J7" s="139" t="s">
        <v>315</v>
      </c>
      <c r="K7" s="300" t="s">
        <v>845</v>
      </c>
      <c r="L7" s="301"/>
    </row>
    <row r="8" spans="1:12" ht="27">
      <c r="A8" s="144"/>
      <c r="B8" s="139" t="s">
        <v>101</v>
      </c>
      <c r="C8" s="153" t="s">
        <v>720</v>
      </c>
      <c r="D8" s="139" t="s">
        <v>314</v>
      </c>
      <c r="E8" s="304" t="str">
        <f>VLOOKUP(C8,'Ref.3'!M3:P25,3,0)</f>
        <v xml:space="preserve"> Assistant  Sales Manager</v>
      </c>
      <c r="F8" s="304"/>
      <c r="G8" s="139" t="s">
        <v>311</v>
      </c>
      <c r="H8" s="304" t="str">
        <f>VLOOKUP(C8,'Ref.3'!M3:P25,4,0)</f>
        <v>Hospitality</v>
      </c>
      <c r="I8" s="304"/>
      <c r="J8" s="139" t="s">
        <v>315</v>
      </c>
      <c r="K8" s="305" t="str">
        <f>VLOOKUP(C8,'Ref.3'!M3:P25,2,0)</f>
        <v>065-238-7603</v>
      </c>
      <c r="L8" s="306"/>
    </row>
    <row r="9" spans="1:12" ht="27">
      <c r="A9" s="144"/>
      <c r="B9" s="139" t="s">
        <v>309</v>
      </c>
      <c r="C9" s="154" t="s">
        <v>182</v>
      </c>
      <c r="D9" s="139" t="s">
        <v>240</v>
      </c>
      <c r="E9" s="323" t="str">
        <f>VLOOKUP(C9,'Ref.3'!B4:G43,2,0)</f>
        <v>LK</v>
      </c>
      <c r="F9" s="323"/>
      <c r="G9" s="139" t="s">
        <v>291</v>
      </c>
      <c r="H9" s="323" t="str">
        <f>VLOOKUP(C9,'Ref.3'!B4:F43,5,0)</f>
        <v>C</v>
      </c>
      <c r="I9" s="323"/>
      <c r="J9" s="139" t="s">
        <v>316</v>
      </c>
      <c r="K9" s="305" t="str">
        <f>VLOOKUP(H9,'Ref.3'!G4:H18,2,0)</f>
        <v>นายมานพ เป่าไม้</v>
      </c>
      <c r="L9" s="306"/>
    </row>
    <row r="10" spans="1:12" ht="27">
      <c r="A10" s="145"/>
      <c r="B10" s="139" t="s">
        <v>296</v>
      </c>
      <c r="C10" s="146"/>
      <c r="D10" s="139" t="s">
        <v>310</v>
      </c>
      <c r="E10" s="324" t="str">
        <f>VLOOKUP(C9,'Ref.3'!B4:F43,2,0)</f>
        <v>LK</v>
      </c>
      <c r="F10" s="324"/>
      <c r="G10" s="139" t="s">
        <v>390</v>
      </c>
      <c r="H10" s="323" t="e">
        <f>VLOOKUP(C10,'Ref.3'!B4:F43,3,0)</f>
        <v>#N/A</v>
      </c>
      <c r="I10" s="323"/>
      <c r="J10" s="139" t="s">
        <v>315</v>
      </c>
      <c r="K10" s="304" t="str">
        <f>VLOOKUP(K9,'Ref.3'!M29:N42,2,0)</f>
        <v>089-495-3695</v>
      </c>
      <c r="L10" s="325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28" t="s">
        <v>96</v>
      </c>
      <c r="C12" s="329"/>
      <c r="D12" s="329"/>
      <c r="E12" s="329"/>
      <c r="F12" s="329"/>
      <c r="G12" s="33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16" t="s">
        <v>531</v>
      </c>
      <c r="C13" s="317"/>
      <c r="D13" s="317"/>
      <c r="E13" s="317"/>
      <c r="F13" s="317"/>
      <c r="G13" s="318"/>
      <c r="H13" s="253"/>
      <c r="I13" s="254"/>
      <c r="J13" s="255" t="s">
        <v>51</v>
      </c>
      <c r="K13" s="256">
        <f>I13*H13</f>
        <v>0</v>
      </c>
      <c r="L13" s="257" t="s">
        <v>13</v>
      </c>
    </row>
    <row r="14" spans="1:12" ht="24.6">
      <c r="A14" s="252">
        <v>2</v>
      </c>
      <c r="B14" s="316" t="s">
        <v>532</v>
      </c>
      <c r="C14" s="317"/>
      <c r="D14" s="317"/>
      <c r="E14" s="317"/>
      <c r="F14" s="317"/>
      <c r="G14" s="318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19" t="s">
        <v>297</v>
      </c>
      <c r="C15" s="320"/>
      <c r="D15" s="320"/>
      <c r="E15" s="320"/>
      <c r="F15" s="320"/>
      <c r="G15" s="321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26" t="s">
        <v>298</v>
      </c>
      <c r="C16" s="326"/>
      <c r="D16" s="326"/>
      <c r="E16" s="326"/>
      <c r="F16" s="326"/>
      <c r="G16" s="326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33">
        <v>5</v>
      </c>
      <c r="B17" s="261" t="s">
        <v>518</v>
      </c>
      <c r="C17" s="262"/>
      <c r="D17" s="261" t="s">
        <v>523</v>
      </c>
      <c r="E17" s="327"/>
      <c r="F17" s="327"/>
      <c r="G17" s="327"/>
      <c r="H17" s="322" t="s">
        <v>299</v>
      </c>
      <c r="I17" s="322"/>
      <c r="J17" s="322"/>
      <c r="K17" s="264">
        <f>SUM(K13:K16)</f>
        <v>0</v>
      </c>
      <c r="L17" s="265" t="s">
        <v>13</v>
      </c>
    </row>
    <row r="18" spans="1:12" ht="24.6">
      <c r="A18" s="334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31" t="s">
        <v>806</v>
      </c>
      <c r="I18" s="331"/>
      <c r="J18" s="331"/>
      <c r="K18" s="264">
        <f>H14</f>
        <v>0</v>
      </c>
      <c r="L18" s="265" t="s">
        <v>13</v>
      </c>
    </row>
    <row r="19" spans="1:12" ht="24.6">
      <c r="A19" s="335"/>
      <c r="B19" s="266" t="s">
        <v>504</v>
      </c>
      <c r="C19" s="263"/>
      <c r="D19" s="273">
        <v>2567</v>
      </c>
      <c r="E19" s="274"/>
      <c r="F19" s="275"/>
      <c r="G19" s="267"/>
      <c r="H19" s="332" t="s">
        <v>304</v>
      </c>
      <c r="I19" s="332"/>
      <c r="J19" s="332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38" t="s">
        <v>807</v>
      </c>
      <c r="C20" s="339"/>
      <c r="D20" s="340" t="s">
        <v>808</v>
      </c>
      <c r="E20" s="341"/>
      <c r="F20" s="341"/>
      <c r="G20" s="191">
        <f>H13</f>
        <v>0</v>
      </c>
      <c r="H20" s="192" t="s">
        <v>13</v>
      </c>
      <c r="I20" s="336" t="s">
        <v>809</v>
      </c>
      <c r="J20" s="337"/>
      <c r="K20" s="193">
        <f>K18-K19</f>
        <v>0</v>
      </c>
      <c r="L20" s="194" t="s">
        <v>13</v>
      </c>
    </row>
    <row r="21" spans="1:12" ht="24.6">
      <c r="A21" s="343" t="s">
        <v>521</v>
      </c>
      <c r="B21" s="344"/>
      <c r="C21" s="344"/>
      <c r="D21" s="344"/>
      <c r="E21" s="344"/>
      <c r="F21" s="344"/>
      <c r="G21" s="344"/>
      <c r="H21" s="188"/>
      <c r="I21" s="187"/>
      <c r="J21" s="187"/>
      <c r="K21" s="188"/>
      <c r="L21" s="189"/>
    </row>
    <row r="22" spans="1:12" ht="24.6">
      <c r="A22" s="32" t="s">
        <v>46</v>
      </c>
      <c r="B22" s="345" t="s">
        <v>577</v>
      </c>
      <c r="C22" s="345"/>
      <c r="D22" s="345"/>
      <c r="E22" s="345"/>
      <c r="F22" s="345"/>
      <c r="G22" s="34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3</v>
      </c>
      <c r="B23" s="342" t="s">
        <v>424</v>
      </c>
      <c r="C23" s="342"/>
      <c r="D23" s="342"/>
      <c r="E23" s="342"/>
      <c r="F23" s="342"/>
      <c r="G23" s="342"/>
      <c r="H23" s="207">
        <f>IFERROR(VLOOKUP(B23,'Ref.1'!$E$2:$F$279,2,FALSE),"")</f>
        <v>2150</v>
      </c>
      <c r="I23" s="208">
        <v>1</v>
      </c>
      <c r="J23" s="209" t="str">
        <f>IFERROR(VLOOKUP(B23,'Ref.1'!$B$2:$C$279,2,FALSE),"")</f>
        <v>ตัว</v>
      </c>
      <c r="K23" s="207">
        <f t="shared" ref="K23:K27" si="2">IFERROR(I23*H23,0)</f>
        <v>2150</v>
      </c>
      <c r="L23" s="212" t="s">
        <v>13</v>
      </c>
    </row>
    <row r="24" spans="1:12" ht="24.6">
      <c r="A24" s="211">
        <v>4</v>
      </c>
      <c r="B24" s="342" t="s">
        <v>839</v>
      </c>
      <c r="C24" s="342"/>
      <c r="D24" s="342"/>
      <c r="E24" s="342"/>
      <c r="F24" s="342"/>
      <c r="G24" s="342"/>
      <c r="H24" s="207">
        <f>IFERROR(VLOOKUP(B24,'Ref.1'!$E$2:$F$279,2,FALSE),"")</f>
        <v>3</v>
      </c>
      <c r="I24" s="208">
        <v>145</v>
      </c>
      <c r="J24" s="209" t="str">
        <f>IFERROR(VLOOKUP(B24,'Ref.1'!$B$2:$C$279,2,FALSE),"")</f>
        <v>เมตร</v>
      </c>
      <c r="K24" s="207">
        <f t="shared" si="2"/>
        <v>435</v>
      </c>
      <c r="L24" s="212" t="s">
        <v>13</v>
      </c>
    </row>
    <row r="25" spans="1:12" ht="28.8" customHeight="1">
      <c r="A25" s="211">
        <v>6</v>
      </c>
      <c r="B25" s="342" t="s">
        <v>20</v>
      </c>
      <c r="C25" s="342"/>
      <c r="D25" s="342"/>
      <c r="E25" s="342"/>
      <c r="F25" s="342"/>
      <c r="G25" s="342"/>
      <c r="H25" s="207">
        <f>IFERROR(VLOOKUP(B25,'Ref.1'!$E$2:$F$279,2,FALSE),"")</f>
        <v>4.4939999999999998</v>
      </c>
      <c r="I25" s="213">
        <v>100</v>
      </c>
      <c r="J25" s="209" t="str">
        <f>IFERROR(VLOOKUP(B25,'Ref.1'!$B$2:$C$279,2,FALSE),"")</f>
        <v>เมตร</v>
      </c>
      <c r="K25" s="207">
        <f t="shared" si="2"/>
        <v>449.4</v>
      </c>
      <c r="L25" s="212" t="s">
        <v>13</v>
      </c>
    </row>
    <row r="26" spans="1:12" ht="25.8" customHeight="1">
      <c r="A26" s="206">
        <v>21</v>
      </c>
      <c r="B26" s="346" t="s">
        <v>19</v>
      </c>
      <c r="C26" s="347"/>
      <c r="D26" s="347"/>
      <c r="E26" s="347"/>
      <c r="F26" s="347"/>
      <c r="G26" s="348"/>
      <c r="H26" s="207">
        <f>IFERROR(VLOOKUP(B26,'Ref.1'!$E$2:$F$279,2,FALSE),"")</f>
        <v>2.4931000000000001</v>
      </c>
      <c r="I26" s="209">
        <v>20</v>
      </c>
      <c r="J26" s="209" t="str">
        <f>IFERROR(VLOOKUP(B26,'Ref.1'!$B$2:$C$279,2,FALSE),"")</f>
        <v>ตัว</v>
      </c>
      <c r="K26" s="207">
        <f t="shared" si="2"/>
        <v>49.862000000000002</v>
      </c>
      <c r="L26" s="212" t="s">
        <v>13</v>
      </c>
    </row>
    <row r="27" spans="1:12" ht="22.8" customHeight="1">
      <c r="A27" s="211">
        <v>24</v>
      </c>
      <c r="B27" s="349" t="s">
        <v>16</v>
      </c>
      <c r="C27" s="350"/>
      <c r="D27" s="350"/>
      <c r="E27" s="350"/>
      <c r="F27" s="350"/>
      <c r="G27" s="351"/>
      <c r="H27" s="207">
        <f>IFERROR(VLOOKUP(B27,Priceนอกอาคาร,2,FALSE),"")</f>
        <v>1400</v>
      </c>
      <c r="I27" s="214">
        <v>3</v>
      </c>
      <c r="J27" s="209" t="str">
        <f t="shared" ref="J27" si="3">IFERROR(VLOOKUP(B27,หน่วยนอกอาคาร,2,FALSE),"")</f>
        <v>ตัว</v>
      </c>
      <c r="K27" s="207">
        <f t="shared" si="2"/>
        <v>4200</v>
      </c>
      <c r="L27" s="212" t="s">
        <v>13</v>
      </c>
    </row>
    <row r="28" spans="1:12" ht="27" thickBot="1">
      <c r="A28" s="353" t="s">
        <v>97</v>
      </c>
      <c r="B28" s="354"/>
      <c r="C28" s="354"/>
      <c r="D28" s="354"/>
      <c r="E28" s="354"/>
      <c r="F28" s="354"/>
      <c r="G28" s="354"/>
      <c r="H28" s="354"/>
      <c r="I28" s="354"/>
      <c r="J28" s="354"/>
      <c r="K28" s="215">
        <f>SUM(K23:K27)</f>
        <v>7284.2620000000006</v>
      </c>
      <c r="L28" s="216" t="s">
        <v>13</v>
      </c>
    </row>
    <row r="29" spans="1:12" ht="24.6" hidden="1">
      <c r="A29" s="355" t="s">
        <v>337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6"/>
      <c r="L29" s="357"/>
    </row>
    <row r="30" spans="1:12" ht="27" hidden="1">
      <c r="A30" s="217" t="s">
        <v>46</v>
      </c>
      <c r="B30" s="358" t="s">
        <v>88</v>
      </c>
      <c r="C30" s="358"/>
      <c r="D30" s="358"/>
      <c r="E30" s="358"/>
      <c r="F30" s="358"/>
      <c r="G30" s="358"/>
      <c r="H30" s="219" t="s">
        <v>2</v>
      </c>
      <c r="I30" s="218" t="s">
        <v>30</v>
      </c>
      <c r="J30" s="218" t="s">
        <v>1</v>
      </c>
      <c r="K30" s="219" t="s">
        <v>3</v>
      </c>
      <c r="L30" s="220" t="s">
        <v>1</v>
      </c>
    </row>
    <row r="31" spans="1:12" ht="24.6" hidden="1">
      <c r="A31" s="221">
        <v>1</v>
      </c>
      <c r="B31" s="342" t="s">
        <v>488</v>
      </c>
      <c r="C31" s="342"/>
      <c r="D31" s="342"/>
      <c r="E31" s="342"/>
      <c r="F31" s="342"/>
      <c r="G31" s="342"/>
      <c r="H31" s="207">
        <f t="shared" ref="H31:H42" si="4">IFERROR(VLOOKUP(B31,Priceนอกอาคาร,2,FALSE),"")</f>
        <v>2000</v>
      </c>
      <c r="I31" s="208"/>
      <c r="J31" s="209" t="str">
        <f>IFERROR(VLOOKUP(B31,หน่วยนอกอาคาร,2,FALSE),"")</f>
        <v>ตัว</v>
      </c>
      <c r="K31" s="207">
        <f t="shared" ref="K31:K42" si="5">IFERROR(I31*H31,0)</f>
        <v>0</v>
      </c>
      <c r="L31" s="210" t="s">
        <v>13</v>
      </c>
    </row>
    <row r="32" spans="1:12" ht="24.6" hidden="1">
      <c r="A32" s="221">
        <v>2</v>
      </c>
      <c r="B32" s="342" t="s">
        <v>489</v>
      </c>
      <c r="C32" s="342"/>
      <c r="D32" s="342"/>
      <c r="E32" s="342"/>
      <c r="F32" s="342"/>
      <c r="G32" s="342"/>
      <c r="H32" s="207">
        <f t="shared" si="4"/>
        <v>10890</v>
      </c>
      <c r="I32" s="208"/>
      <c r="J32" s="209" t="str">
        <f t="shared" ref="J32:J60" si="6">IFERROR(VLOOKUP(B32,หน่วยนอกอาคาร,2,FALSE),"")</f>
        <v>ตัว</v>
      </c>
      <c r="K32" s="207">
        <f t="shared" si="5"/>
        <v>0</v>
      </c>
      <c r="L32" s="210" t="s">
        <v>13</v>
      </c>
    </row>
    <row r="33" spans="1:12" ht="24.6" hidden="1">
      <c r="A33" s="221">
        <v>3</v>
      </c>
      <c r="B33" s="342" t="s">
        <v>129</v>
      </c>
      <c r="C33" s="342"/>
      <c r="D33" s="342"/>
      <c r="E33" s="342"/>
      <c r="F33" s="342"/>
      <c r="G33" s="342"/>
      <c r="H33" s="207">
        <f t="shared" si="4"/>
        <v>3785</v>
      </c>
      <c r="I33" s="208"/>
      <c r="J33" s="209" t="str">
        <f t="shared" si="6"/>
        <v>ชุด</v>
      </c>
      <c r="K33" s="207">
        <f t="shared" si="5"/>
        <v>0</v>
      </c>
      <c r="L33" s="210" t="s">
        <v>13</v>
      </c>
    </row>
    <row r="34" spans="1:12" ht="24.6" hidden="1">
      <c r="A34" s="221">
        <v>4</v>
      </c>
      <c r="B34" s="342" t="s">
        <v>130</v>
      </c>
      <c r="C34" s="342"/>
      <c r="D34" s="342"/>
      <c r="E34" s="342"/>
      <c r="F34" s="342"/>
      <c r="G34" s="342"/>
      <c r="H34" s="207" t="str">
        <f t="shared" si="4"/>
        <v/>
      </c>
      <c r="I34" s="208"/>
      <c r="J34" s="209" t="str">
        <f t="shared" si="6"/>
        <v/>
      </c>
      <c r="K34" s="207">
        <f t="shared" si="5"/>
        <v>0</v>
      </c>
      <c r="L34" s="210" t="s">
        <v>13</v>
      </c>
    </row>
    <row r="35" spans="1:12" ht="24.6" hidden="1">
      <c r="A35" s="221">
        <v>5</v>
      </c>
      <c r="B35" s="349" t="s">
        <v>131</v>
      </c>
      <c r="C35" s="350"/>
      <c r="D35" s="350"/>
      <c r="E35" s="350"/>
      <c r="F35" s="350"/>
      <c r="G35" s="351"/>
      <c r="H35" s="207">
        <f t="shared" si="4"/>
        <v>1800</v>
      </c>
      <c r="I35" s="208"/>
      <c r="J35" s="209" t="str">
        <f t="shared" si="6"/>
        <v>กล่อง</v>
      </c>
      <c r="K35" s="207">
        <f t="shared" si="5"/>
        <v>0</v>
      </c>
      <c r="L35" s="210" t="s">
        <v>13</v>
      </c>
    </row>
    <row r="36" spans="1:12" ht="24.6" hidden="1">
      <c r="A36" s="221">
        <v>6</v>
      </c>
      <c r="B36" s="349" t="s">
        <v>41</v>
      </c>
      <c r="C36" s="350"/>
      <c r="D36" s="350"/>
      <c r="E36" s="350"/>
      <c r="F36" s="350"/>
      <c r="G36" s="351"/>
      <c r="H36" s="207">
        <f t="shared" si="4"/>
        <v>50</v>
      </c>
      <c r="I36" s="208"/>
      <c r="J36" s="209" t="str">
        <f t="shared" si="6"/>
        <v>ถุง</v>
      </c>
      <c r="K36" s="207">
        <f t="shared" si="5"/>
        <v>0</v>
      </c>
      <c r="L36" s="210" t="s">
        <v>13</v>
      </c>
    </row>
    <row r="37" spans="1:12" ht="24.6" hidden="1">
      <c r="A37" s="221">
        <v>7</v>
      </c>
      <c r="B37" s="349"/>
      <c r="C37" s="350"/>
      <c r="D37" s="350"/>
      <c r="E37" s="350"/>
      <c r="F37" s="350"/>
      <c r="G37" s="351"/>
      <c r="H37" s="207" t="str">
        <f t="shared" si="4"/>
        <v/>
      </c>
      <c r="I37" s="208"/>
      <c r="J37" s="209" t="str">
        <f t="shared" si="6"/>
        <v/>
      </c>
      <c r="K37" s="207">
        <f t="shared" si="5"/>
        <v>0</v>
      </c>
      <c r="L37" s="210" t="s">
        <v>13</v>
      </c>
    </row>
    <row r="38" spans="1:12" ht="24.6" hidden="1">
      <c r="A38" s="221">
        <v>8</v>
      </c>
      <c r="B38" s="349"/>
      <c r="C38" s="350"/>
      <c r="D38" s="350"/>
      <c r="E38" s="350"/>
      <c r="F38" s="350"/>
      <c r="G38" s="351"/>
      <c r="H38" s="207" t="str">
        <f t="shared" si="4"/>
        <v/>
      </c>
      <c r="I38" s="208"/>
      <c r="J38" s="209" t="str">
        <f t="shared" si="6"/>
        <v/>
      </c>
      <c r="K38" s="207">
        <f t="shared" si="5"/>
        <v>0</v>
      </c>
      <c r="L38" s="210" t="s">
        <v>13</v>
      </c>
    </row>
    <row r="39" spans="1:12" ht="24.6" hidden="1">
      <c r="A39" s="221">
        <v>9</v>
      </c>
      <c r="B39" s="349"/>
      <c r="C39" s="350"/>
      <c r="D39" s="350"/>
      <c r="E39" s="350"/>
      <c r="F39" s="350"/>
      <c r="G39" s="351"/>
      <c r="H39" s="207" t="str">
        <f t="shared" si="4"/>
        <v/>
      </c>
      <c r="I39" s="208"/>
      <c r="J39" s="209" t="str">
        <f t="shared" si="6"/>
        <v/>
      </c>
      <c r="K39" s="207">
        <f t="shared" si="5"/>
        <v>0</v>
      </c>
      <c r="L39" s="210" t="s">
        <v>13</v>
      </c>
    </row>
    <row r="40" spans="1:12" ht="24.6" hidden="1">
      <c r="A40" s="221">
        <v>10</v>
      </c>
      <c r="B40" s="349"/>
      <c r="C40" s="350"/>
      <c r="D40" s="350"/>
      <c r="E40" s="350"/>
      <c r="F40" s="350"/>
      <c r="G40" s="351"/>
      <c r="H40" s="207" t="str">
        <f t="shared" si="4"/>
        <v/>
      </c>
      <c r="I40" s="208"/>
      <c r="J40" s="209" t="str">
        <f t="shared" si="6"/>
        <v/>
      </c>
      <c r="K40" s="207">
        <f t="shared" si="5"/>
        <v>0</v>
      </c>
      <c r="L40" s="210" t="s">
        <v>13</v>
      </c>
    </row>
    <row r="41" spans="1:12" ht="24.6" hidden="1">
      <c r="A41" s="221">
        <v>11</v>
      </c>
      <c r="B41" s="349"/>
      <c r="C41" s="350"/>
      <c r="D41" s="350"/>
      <c r="E41" s="350"/>
      <c r="F41" s="350"/>
      <c r="G41" s="351"/>
      <c r="H41" s="207" t="str">
        <f t="shared" si="4"/>
        <v/>
      </c>
      <c r="I41" s="209"/>
      <c r="J41" s="209" t="str">
        <f t="shared" si="6"/>
        <v/>
      </c>
      <c r="K41" s="207">
        <f t="shared" si="5"/>
        <v>0</v>
      </c>
      <c r="L41" s="210" t="s">
        <v>13</v>
      </c>
    </row>
    <row r="42" spans="1:12" ht="24.6" hidden="1">
      <c r="A42" s="221">
        <v>12</v>
      </c>
      <c r="B42" s="349"/>
      <c r="C42" s="350"/>
      <c r="D42" s="350"/>
      <c r="E42" s="350"/>
      <c r="F42" s="350"/>
      <c r="G42" s="351"/>
      <c r="H42" s="207" t="str">
        <f t="shared" si="4"/>
        <v/>
      </c>
      <c r="I42" s="209"/>
      <c r="J42" s="209" t="str">
        <f t="shared" si="6"/>
        <v/>
      </c>
      <c r="K42" s="207">
        <f t="shared" si="5"/>
        <v>0</v>
      </c>
      <c r="L42" s="210" t="s">
        <v>13</v>
      </c>
    </row>
    <row r="43" spans="1:12" ht="24.6" hidden="1">
      <c r="A43" s="222">
        <v>13</v>
      </c>
      <c r="B43" s="223"/>
      <c r="C43" s="224"/>
      <c r="D43" s="224"/>
      <c r="E43" s="224"/>
      <c r="F43" s="224"/>
      <c r="G43" s="224"/>
      <c r="H43" s="225"/>
      <c r="I43" s="226"/>
      <c r="J43" s="226"/>
      <c r="K43" s="225"/>
      <c r="L43" s="210"/>
    </row>
    <row r="44" spans="1:12" ht="24.6" hidden="1">
      <c r="A44" s="222">
        <v>14</v>
      </c>
      <c r="B44" s="223"/>
      <c r="C44" s="224"/>
      <c r="D44" s="224"/>
      <c r="E44" s="224"/>
      <c r="F44" s="224"/>
      <c r="G44" s="224"/>
      <c r="H44" s="225"/>
      <c r="I44" s="226"/>
      <c r="J44" s="226"/>
      <c r="K44" s="225"/>
      <c r="L44" s="210"/>
    </row>
    <row r="45" spans="1:12" ht="24.6" hidden="1">
      <c r="A45" s="222">
        <v>15</v>
      </c>
      <c r="B45" s="223"/>
      <c r="C45" s="224"/>
      <c r="D45" s="224"/>
      <c r="E45" s="224"/>
      <c r="F45" s="224"/>
      <c r="G45" s="224"/>
      <c r="H45" s="225"/>
      <c r="I45" s="226"/>
      <c r="J45" s="226"/>
      <c r="K45" s="225"/>
      <c r="L45" s="210"/>
    </row>
    <row r="46" spans="1:12" ht="24.6" hidden="1">
      <c r="A46" s="222">
        <v>16</v>
      </c>
      <c r="B46" s="223"/>
      <c r="C46" s="224"/>
      <c r="D46" s="224"/>
      <c r="E46" s="224"/>
      <c r="F46" s="224"/>
      <c r="G46" s="224"/>
      <c r="H46" s="225"/>
      <c r="I46" s="226"/>
      <c r="J46" s="226"/>
      <c r="K46" s="225"/>
      <c r="L46" s="210"/>
    </row>
    <row r="47" spans="1:12" ht="24.6" hidden="1">
      <c r="A47" s="222">
        <v>17</v>
      </c>
      <c r="B47" s="223"/>
      <c r="C47" s="224"/>
      <c r="D47" s="224"/>
      <c r="E47" s="224"/>
      <c r="F47" s="224"/>
      <c r="G47" s="224"/>
      <c r="H47" s="225"/>
      <c r="I47" s="226"/>
      <c r="J47" s="226"/>
      <c r="K47" s="225"/>
      <c r="L47" s="210"/>
    </row>
    <row r="48" spans="1:12" ht="24.6" hidden="1">
      <c r="A48" s="222">
        <v>18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.6" hidden="1">
      <c r="A49" s="222">
        <v>19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.6" hidden="1">
      <c r="A50" s="222">
        <v>20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>
      <c r="A51" s="222">
        <v>21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22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23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24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25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26</v>
      </c>
      <c r="B56" s="223"/>
      <c r="C56" s="224"/>
      <c r="D56" s="224"/>
      <c r="E56" s="224"/>
      <c r="F56" s="224"/>
      <c r="G56" s="224"/>
      <c r="H56" s="225" t="str">
        <f t="shared" ref="H56:H60" si="7">IFERROR(VLOOKUP(B56,Priceนอกอาคาร,2,FALSE),"")</f>
        <v/>
      </c>
      <c r="I56" s="226"/>
      <c r="J56" s="226" t="str">
        <f t="shared" si="6"/>
        <v/>
      </c>
      <c r="K56" s="225">
        <f>IFERROR(I56*H56,0)</f>
        <v>0</v>
      </c>
      <c r="L56" s="210"/>
    </row>
    <row r="57" spans="1:12" ht="24.6" hidden="1">
      <c r="A57" s="222">
        <v>27</v>
      </c>
      <c r="B57" s="223"/>
      <c r="C57" s="224"/>
      <c r="D57" s="224"/>
      <c r="E57" s="224"/>
      <c r="F57" s="224"/>
      <c r="G57" s="224"/>
      <c r="H57" s="225" t="str">
        <f t="shared" si="7"/>
        <v/>
      </c>
      <c r="I57" s="226"/>
      <c r="J57" s="226" t="str">
        <f t="shared" si="6"/>
        <v/>
      </c>
      <c r="K57" s="225">
        <f>IFERROR(I57*H57,0)</f>
        <v>0</v>
      </c>
      <c r="L57" s="210"/>
    </row>
    <row r="58" spans="1:12" ht="11.55" hidden="1" customHeight="1">
      <c r="A58" s="222">
        <v>28</v>
      </c>
      <c r="B58" s="223"/>
      <c r="C58" s="224"/>
      <c r="D58" s="224"/>
      <c r="E58" s="224"/>
      <c r="F58" s="224"/>
      <c r="G58" s="224"/>
      <c r="H58" s="225" t="str">
        <f t="shared" si="7"/>
        <v/>
      </c>
      <c r="I58" s="226"/>
      <c r="J58" s="226" t="str">
        <f t="shared" si="6"/>
        <v/>
      </c>
      <c r="K58" s="225">
        <f>IFERROR(I58*H58,0)</f>
        <v>0</v>
      </c>
      <c r="L58" s="210"/>
    </row>
    <row r="59" spans="1:12" ht="24.6" hidden="1">
      <c r="A59" s="222">
        <v>29</v>
      </c>
      <c r="B59" s="223"/>
      <c r="C59" s="224"/>
      <c r="D59" s="224"/>
      <c r="E59" s="224"/>
      <c r="F59" s="224"/>
      <c r="G59" s="224"/>
      <c r="H59" s="225" t="str">
        <f t="shared" si="7"/>
        <v/>
      </c>
      <c r="I59" s="226"/>
      <c r="J59" s="226" t="str">
        <f t="shared" si="6"/>
        <v/>
      </c>
      <c r="K59" s="225">
        <f>IFERROR(I59*H59,0)</f>
        <v>0</v>
      </c>
      <c r="L59" s="210"/>
    </row>
    <row r="60" spans="1:12" ht="24.6" hidden="1">
      <c r="A60" s="227">
        <v>30</v>
      </c>
      <c r="B60" s="228"/>
      <c r="C60" s="229"/>
      <c r="D60" s="229"/>
      <c r="E60" s="229"/>
      <c r="F60" s="229"/>
      <c r="G60" s="229"/>
      <c r="H60" s="230" t="str">
        <f t="shared" si="7"/>
        <v/>
      </c>
      <c r="I60" s="226"/>
      <c r="J60" s="226" t="str">
        <f t="shared" si="6"/>
        <v/>
      </c>
      <c r="K60" s="230">
        <f>IFERROR(I60*H60,0)</f>
        <v>0</v>
      </c>
      <c r="L60" s="231"/>
    </row>
    <row r="61" spans="1:12" ht="27" hidden="1" thickBot="1">
      <c r="A61" s="232"/>
      <c r="B61" s="352"/>
      <c r="C61" s="352"/>
      <c r="D61" s="352"/>
      <c r="E61" s="352"/>
      <c r="F61" s="352"/>
      <c r="G61" s="352"/>
      <c r="H61" s="233"/>
      <c r="I61" s="366" t="s">
        <v>97</v>
      </c>
      <c r="J61" s="366"/>
      <c r="K61" s="234">
        <f>SUM(K31:K60)</f>
        <v>0</v>
      </c>
      <c r="L61" s="235" t="s">
        <v>13</v>
      </c>
    </row>
    <row r="62" spans="1:12" ht="24.6">
      <c r="A62" s="236"/>
      <c r="B62" s="362" t="s">
        <v>707</v>
      </c>
      <c r="C62" s="363"/>
      <c r="D62" s="363"/>
      <c r="E62" s="363"/>
      <c r="F62" s="363"/>
      <c r="G62" s="364"/>
      <c r="H62" s="237"/>
      <c r="I62" s="238"/>
      <c r="J62" s="238"/>
      <c r="K62" s="237"/>
      <c r="L62" s="239"/>
    </row>
    <row r="63" spans="1:12" ht="24.6">
      <c r="A63" s="240" t="s">
        <v>46</v>
      </c>
      <c r="B63" s="365" t="s">
        <v>96</v>
      </c>
      <c r="C63" s="365"/>
      <c r="D63" s="365"/>
      <c r="E63" s="365"/>
      <c r="F63" s="365"/>
      <c r="G63" s="365"/>
      <c r="H63" s="242" t="s">
        <v>47</v>
      </c>
      <c r="I63" s="241" t="s">
        <v>48</v>
      </c>
      <c r="J63" s="241" t="s">
        <v>1</v>
      </c>
      <c r="K63" s="242" t="s">
        <v>49</v>
      </c>
      <c r="L63" s="243" t="s">
        <v>1</v>
      </c>
    </row>
    <row r="64" spans="1:12" ht="24.6">
      <c r="A64" s="211">
        <v>1</v>
      </c>
      <c r="B64" s="289" t="s">
        <v>634</v>
      </c>
      <c r="C64" s="290"/>
      <c r="D64" s="290"/>
      <c r="E64" s="290"/>
      <c r="F64" s="290"/>
      <c r="G64" s="291"/>
      <c r="H64" s="292">
        <f>IFERROR(VLOOKUP(B64,'[1]Ref.1'!$E$2:$F$278,2,FALSE),"")</f>
        <v>70</v>
      </c>
      <c r="I64" s="208">
        <v>55</v>
      </c>
      <c r="J64" s="209" t="s">
        <v>4</v>
      </c>
      <c r="K64" s="292">
        <f>H64*I64</f>
        <v>3850</v>
      </c>
      <c r="L64" s="212" t="s">
        <v>13</v>
      </c>
    </row>
    <row r="65" spans="1:12" ht="24.6">
      <c r="A65" s="280">
        <v>2</v>
      </c>
      <c r="B65" s="359"/>
      <c r="C65" s="360"/>
      <c r="D65" s="360"/>
      <c r="E65" s="360"/>
      <c r="F65" s="360"/>
      <c r="G65" s="361"/>
      <c r="H65" s="225"/>
      <c r="I65" s="226"/>
      <c r="J65" s="226"/>
      <c r="K65" s="225"/>
      <c r="L65" s="281"/>
    </row>
    <row r="66" spans="1:12" ht="24.6">
      <c r="A66" s="244">
        <v>3</v>
      </c>
      <c r="B66" s="359"/>
      <c r="C66" s="360"/>
      <c r="D66" s="360"/>
      <c r="E66" s="360"/>
      <c r="F66" s="360"/>
      <c r="G66" s="361"/>
      <c r="H66" s="225"/>
      <c r="I66" s="208"/>
      <c r="J66" s="209"/>
      <c r="K66" s="225"/>
      <c r="L66" s="245"/>
    </row>
    <row r="67" spans="1:12" ht="24.6">
      <c r="A67" s="244">
        <v>4</v>
      </c>
      <c r="B67" s="359"/>
      <c r="C67" s="360"/>
      <c r="D67" s="360"/>
      <c r="E67" s="360"/>
      <c r="F67" s="360"/>
      <c r="G67" s="361"/>
      <c r="H67" s="225"/>
      <c r="I67" s="213"/>
      <c r="J67" s="209"/>
      <c r="K67" s="225"/>
      <c r="L67" s="245"/>
    </row>
    <row r="68" spans="1:12" ht="24.6" hidden="1">
      <c r="A68" s="244">
        <v>3</v>
      </c>
      <c r="B68" s="342"/>
      <c r="C68" s="342"/>
      <c r="D68" s="342"/>
      <c r="E68" s="342"/>
      <c r="F68" s="342"/>
      <c r="G68" s="342"/>
      <c r="H68" s="207" t="str">
        <f t="shared" ref="H68:H81" si="8">IFERROR(VLOOKUP(B68,Priceนอกอาคาร,2,FALSE),"")</f>
        <v/>
      </c>
      <c r="I68" s="213"/>
      <c r="J68" s="209" t="str">
        <f t="shared" ref="J68" si="9">IFERROR(VLOOKUP(B68,หน่วยนอกอาคาร,2,FALSE),"")</f>
        <v/>
      </c>
      <c r="K68" s="207">
        <f t="shared" ref="K68" si="10">IFERROR(I68*H68,0)</f>
        <v>0</v>
      </c>
      <c r="L68" s="245" t="s">
        <v>13</v>
      </c>
    </row>
    <row r="69" spans="1:12" ht="24.6" hidden="1">
      <c r="A69" s="244">
        <v>4</v>
      </c>
      <c r="B69" s="342"/>
      <c r="C69" s="342"/>
      <c r="D69" s="342"/>
      <c r="E69" s="342"/>
      <c r="F69" s="342"/>
      <c r="G69" s="342"/>
      <c r="H69" s="207" t="str">
        <f t="shared" si="8"/>
        <v/>
      </c>
      <c r="I69" s="213"/>
      <c r="J69" s="209" t="str">
        <f t="shared" ref="J69:J70" si="11">IFERROR(VLOOKUP(B69,หน่วยนอกอาคาร,2,FALSE),"")</f>
        <v/>
      </c>
      <c r="K69" s="207">
        <f t="shared" ref="K69" si="12">IFERROR(I69*H69,0)</f>
        <v>0</v>
      </c>
      <c r="L69" s="245" t="s">
        <v>13</v>
      </c>
    </row>
    <row r="70" spans="1:12" ht="24.6" hidden="1">
      <c r="A70" s="244">
        <v>5</v>
      </c>
      <c r="B70" s="342"/>
      <c r="C70" s="342"/>
      <c r="D70" s="342"/>
      <c r="E70" s="342"/>
      <c r="F70" s="342"/>
      <c r="G70" s="342"/>
      <c r="H70" s="207" t="str">
        <f t="shared" si="8"/>
        <v/>
      </c>
      <c r="I70" s="213"/>
      <c r="J70" s="209" t="str">
        <f t="shared" si="11"/>
        <v/>
      </c>
      <c r="K70" s="207"/>
      <c r="L70" s="245" t="s">
        <v>13</v>
      </c>
    </row>
    <row r="71" spans="1:12" ht="24.6" hidden="1">
      <c r="A71" s="244">
        <v>6</v>
      </c>
      <c r="B71" s="342"/>
      <c r="C71" s="342"/>
      <c r="D71" s="342"/>
      <c r="E71" s="342"/>
      <c r="F71" s="342"/>
      <c r="G71" s="342"/>
      <c r="H71" s="207" t="str">
        <f t="shared" si="8"/>
        <v/>
      </c>
      <c r="I71" s="213"/>
      <c r="J71" s="209" t="str">
        <f t="shared" ref="J71:J81" si="13">IFERROR(VLOOKUP(B71,หน่วยนอกอาคาร,2,FALSE),"")</f>
        <v/>
      </c>
      <c r="K71" s="207">
        <f t="shared" ref="K71" si="14">IFERROR(I71*H71,0)</f>
        <v>0</v>
      </c>
      <c r="L71" s="245" t="s">
        <v>13</v>
      </c>
    </row>
    <row r="72" spans="1:12" ht="27" thickBot="1">
      <c r="A72" s="353" t="s">
        <v>97</v>
      </c>
      <c r="B72" s="354"/>
      <c r="C72" s="354"/>
      <c r="D72" s="354"/>
      <c r="E72" s="354"/>
      <c r="F72" s="354"/>
      <c r="G72" s="354"/>
      <c r="H72" s="354"/>
      <c r="I72" s="354"/>
      <c r="J72" s="354"/>
      <c r="K72" s="246">
        <f>SUM(K64:K71)</f>
        <v>3850</v>
      </c>
      <c r="L72" s="247" t="s">
        <v>13</v>
      </c>
    </row>
    <row r="73" spans="1:12" ht="24.6">
      <c r="A73" s="236"/>
      <c r="B73" s="362" t="s">
        <v>450</v>
      </c>
      <c r="C73" s="363"/>
      <c r="D73" s="363"/>
      <c r="E73" s="363"/>
      <c r="F73" s="363"/>
      <c r="G73" s="364"/>
      <c r="H73" s="237"/>
      <c r="I73" s="238"/>
      <c r="J73" s="238"/>
      <c r="K73" s="237"/>
      <c r="L73" s="239"/>
    </row>
    <row r="74" spans="1:12" ht="24.6">
      <c r="A74" s="240" t="s">
        <v>46</v>
      </c>
      <c r="B74" s="365" t="s">
        <v>96</v>
      </c>
      <c r="C74" s="365"/>
      <c r="D74" s="365"/>
      <c r="E74" s="365"/>
      <c r="F74" s="365"/>
      <c r="G74" s="365"/>
      <c r="H74" s="242" t="s">
        <v>47</v>
      </c>
      <c r="I74" s="241" t="s">
        <v>48</v>
      </c>
      <c r="J74" s="241" t="s">
        <v>1</v>
      </c>
      <c r="K74" s="242" t="s">
        <v>49</v>
      </c>
      <c r="L74" s="243" t="s">
        <v>1</v>
      </c>
    </row>
    <row r="75" spans="1:12" ht="24.6">
      <c r="A75" s="244">
        <v>1</v>
      </c>
      <c r="B75" s="342" t="s">
        <v>421</v>
      </c>
      <c r="C75" s="342"/>
      <c r="D75" s="342"/>
      <c r="E75" s="342"/>
      <c r="F75" s="342"/>
      <c r="G75" s="342"/>
      <c r="H75" s="207">
        <v>1500</v>
      </c>
      <c r="I75" s="208">
        <v>3</v>
      </c>
      <c r="J75" s="209" t="str">
        <f t="shared" ref="J75:J78" si="15">IFERROR(VLOOKUP(B75,หน่วยนอกอาคาร,2,FALSE),"")</f>
        <v>วัน</v>
      </c>
      <c r="K75" s="207">
        <f t="shared" ref="K75" si="16">IFERROR(I75*H75,0)</f>
        <v>4500</v>
      </c>
      <c r="L75" s="245" t="s">
        <v>13</v>
      </c>
    </row>
    <row r="76" spans="1:12" ht="24.6">
      <c r="A76" s="244">
        <v>2</v>
      </c>
      <c r="B76" s="342" t="s">
        <v>427</v>
      </c>
      <c r="C76" s="342"/>
      <c r="D76" s="342"/>
      <c r="E76" s="342"/>
      <c r="F76" s="342"/>
      <c r="G76" s="342"/>
      <c r="H76" s="207">
        <v>1500</v>
      </c>
      <c r="I76" s="208">
        <v>1</v>
      </c>
      <c r="J76" s="209" t="s">
        <v>0</v>
      </c>
      <c r="K76" s="207">
        <f t="shared" ref="K76:K81" si="17">IFERROR(I76*H76,0)</f>
        <v>1500</v>
      </c>
      <c r="L76" s="245" t="s">
        <v>13</v>
      </c>
    </row>
    <row r="77" spans="1:12" ht="25.2" thickBot="1">
      <c r="A77" s="244"/>
      <c r="B77" s="342"/>
      <c r="C77" s="342"/>
      <c r="D77" s="342"/>
      <c r="E77" s="342"/>
      <c r="F77" s="342"/>
      <c r="G77" s="342"/>
      <c r="H77" s="207"/>
      <c r="I77" s="213"/>
      <c r="J77" s="209" t="str">
        <f t="shared" si="15"/>
        <v/>
      </c>
      <c r="K77" s="207">
        <f t="shared" si="17"/>
        <v>0</v>
      </c>
      <c r="L77" s="245" t="s">
        <v>13</v>
      </c>
    </row>
    <row r="78" spans="1:12" ht="25.2" hidden="1" thickBot="1">
      <c r="A78" s="244">
        <v>3</v>
      </c>
      <c r="B78" s="342"/>
      <c r="C78" s="342"/>
      <c r="D78" s="342"/>
      <c r="E78" s="342"/>
      <c r="F78" s="342"/>
      <c r="G78" s="342"/>
      <c r="H78" s="207" t="str">
        <f t="shared" ref="H78" si="18">IFERROR(VLOOKUP(B78,Priceนอกอาคาร,2,FALSE),"")</f>
        <v/>
      </c>
      <c r="I78" s="213"/>
      <c r="J78" s="209" t="str">
        <f t="shared" si="15"/>
        <v/>
      </c>
      <c r="K78" s="207">
        <f t="shared" si="17"/>
        <v>0</v>
      </c>
      <c r="L78" s="245" t="s">
        <v>13</v>
      </c>
    </row>
    <row r="79" spans="1:12" ht="25.2" hidden="1" thickBot="1">
      <c r="A79" s="244">
        <v>4</v>
      </c>
      <c r="B79" s="342"/>
      <c r="C79" s="342"/>
      <c r="D79" s="342"/>
      <c r="E79" s="342"/>
      <c r="F79" s="342"/>
      <c r="G79" s="342"/>
      <c r="H79" s="207" t="str">
        <f t="shared" si="8"/>
        <v/>
      </c>
      <c r="I79" s="213"/>
      <c r="J79" s="209" t="str">
        <f t="shared" si="13"/>
        <v/>
      </c>
      <c r="K79" s="207">
        <f t="shared" si="17"/>
        <v>0</v>
      </c>
      <c r="L79" s="245" t="s">
        <v>13</v>
      </c>
    </row>
    <row r="80" spans="1:12" ht="25.2" hidden="1" thickBot="1">
      <c r="A80" s="248">
        <v>5</v>
      </c>
      <c r="B80" s="371"/>
      <c r="C80" s="371"/>
      <c r="D80" s="371"/>
      <c r="E80" s="371"/>
      <c r="F80" s="371"/>
      <c r="G80" s="371"/>
      <c r="H80" s="249" t="str">
        <f t="shared" si="8"/>
        <v/>
      </c>
      <c r="I80" s="250"/>
      <c r="J80" s="251" t="str">
        <f t="shared" si="13"/>
        <v/>
      </c>
      <c r="K80" s="207">
        <f t="shared" si="17"/>
        <v>0</v>
      </c>
      <c r="L80" s="245" t="s">
        <v>13</v>
      </c>
    </row>
    <row r="81" spans="1:16" ht="23.55" hidden="1" customHeight="1" thickBot="1">
      <c r="A81" s="94">
        <v>6</v>
      </c>
      <c r="B81" s="374"/>
      <c r="C81" s="375"/>
      <c r="D81" s="375"/>
      <c r="E81" s="375"/>
      <c r="F81" s="375"/>
      <c r="G81" s="376"/>
      <c r="H81" s="95" t="str">
        <f t="shared" si="8"/>
        <v/>
      </c>
      <c r="I81" s="105"/>
      <c r="J81" s="96" t="str">
        <f t="shared" si="13"/>
        <v/>
      </c>
      <c r="K81" s="207">
        <f t="shared" si="17"/>
        <v>0</v>
      </c>
      <c r="L81" s="245" t="s">
        <v>13</v>
      </c>
    </row>
    <row r="82" spans="1:16" ht="28.8" customHeight="1">
      <c r="A82" s="36"/>
      <c r="B82" s="373" t="s">
        <v>851</v>
      </c>
      <c r="C82" s="373"/>
      <c r="D82" s="373"/>
      <c r="E82" s="373"/>
      <c r="F82" s="373"/>
      <c r="G82" s="373"/>
      <c r="H82" s="37"/>
      <c r="I82" s="377" t="s">
        <v>97</v>
      </c>
      <c r="J82" s="377"/>
      <c r="K82" s="166">
        <f>SUM(K75:K80)</f>
        <v>6000</v>
      </c>
      <c r="L82" s="26" t="s">
        <v>13</v>
      </c>
    </row>
    <row r="83" spans="1:16" ht="6.6" hidden="1" customHeight="1">
      <c r="A83" s="36"/>
      <c r="B83" s="373"/>
      <c r="C83" s="373"/>
      <c r="D83" s="373"/>
      <c r="E83" s="373"/>
      <c r="F83" s="373"/>
      <c r="G83" s="373"/>
      <c r="H83" s="37"/>
      <c r="I83" s="39"/>
      <c r="J83" s="39"/>
      <c r="K83" s="38"/>
      <c r="L83" s="26"/>
    </row>
    <row r="84" spans="1:16" ht="28.8">
      <c r="A84" s="27"/>
      <c r="B84" s="373"/>
      <c r="C84" s="373"/>
      <c r="D84" s="373"/>
      <c r="E84" s="373"/>
      <c r="F84" s="373"/>
      <c r="G84" s="373"/>
      <c r="H84" s="99"/>
      <c r="I84" s="27"/>
      <c r="J84" s="40" t="s">
        <v>98</v>
      </c>
      <c r="K84" s="119">
        <f>K72+K61+K28+K82</f>
        <v>17134.262000000002</v>
      </c>
      <c r="L84" s="41" t="s">
        <v>13</v>
      </c>
    </row>
    <row r="85" spans="1:16" ht="27.6" thickBot="1">
      <c r="A85" s="27"/>
      <c r="B85" s="107"/>
      <c r="C85" s="107"/>
      <c r="D85" s="107"/>
      <c r="E85" s="277"/>
      <c r="F85" s="107"/>
      <c r="G85" s="107"/>
      <c r="H85" s="115"/>
      <c r="I85" s="27"/>
      <c r="J85" s="40" t="s">
        <v>540</v>
      </c>
      <c r="K85" s="118">
        <f>K15+K16</f>
        <v>0</v>
      </c>
      <c r="L85" s="41" t="s">
        <v>13</v>
      </c>
    </row>
    <row r="86" spans="1:16" ht="28.2" thickTop="1" thickBot="1">
      <c r="A86" s="27"/>
      <c r="B86" s="107"/>
      <c r="C86" s="107"/>
      <c r="D86" s="107"/>
      <c r="E86" s="107"/>
      <c r="F86" s="107"/>
      <c r="G86" s="107"/>
      <c r="H86" s="115"/>
      <c r="I86" s="27"/>
      <c r="J86" s="40" t="s">
        <v>541</v>
      </c>
      <c r="K86" s="118">
        <f>K84-K85</f>
        <v>17134.262000000002</v>
      </c>
      <c r="L86" s="41" t="s">
        <v>13</v>
      </c>
    </row>
    <row r="87" spans="1:16" ht="29.4" thickTop="1">
      <c r="A87" s="27"/>
      <c r="B87" s="277"/>
      <c r="C87" s="277"/>
      <c r="D87" s="277"/>
      <c r="E87" s="107"/>
      <c r="F87" s="277"/>
      <c r="G87" s="277"/>
      <c r="H87" s="372" t="s">
        <v>443</v>
      </c>
      <c r="I87" s="372"/>
      <c r="J87" s="372"/>
      <c r="K87" s="97" t="e">
        <f>(K28+K72-K85)/(K20+G20)</f>
        <v>#DIV/0!</v>
      </c>
      <c r="L87" s="41" t="s">
        <v>51</v>
      </c>
    </row>
    <row r="88" spans="1:16" ht="28.8">
      <c r="A88" s="42"/>
      <c r="B88" s="277"/>
      <c r="C88" s="277"/>
      <c r="D88" s="277"/>
      <c r="E88" s="277"/>
      <c r="F88" s="277"/>
      <c r="G88" s="277"/>
      <c r="H88" s="99"/>
      <c r="I88" s="42"/>
      <c r="J88" s="98" t="s">
        <v>609</v>
      </c>
      <c r="K88" s="97" t="e">
        <f>K86/(K20+G20)</f>
        <v>#DIV/0!</v>
      </c>
      <c r="L88" s="43" t="s">
        <v>51</v>
      </c>
    </row>
    <row r="89" spans="1:16" ht="25.8" customHeight="1">
      <c r="A89" s="282"/>
      <c r="B89" s="277"/>
      <c r="C89" s="277"/>
      <c r="D89" s="277"/>
      <c r="E89" s="277"/>
      <c r="F89" s="277"/>
      <c r="G89" s="277"/>
      <c r="H89" s="44"/>
      <c r="I89" s="39"/>
      <c r="J89" s="114" t="s">
        <v>526</v>
      </c>
      <c r="K89" s="195">
        <f>(K20+G20)/K5</f>
        <v>0</v>
      </c>
      <c r="L89" s="116" t="s">
        <v>13</v>
      </c>
    </row>
    <row r="90" spans="1:16" ht="32.549999999999997" customHeight="1">
      <c r="A90" s="381" t="s">
        <v>580</v>
      </c>
      <c r="B90" s="381"/>
      <c r="C90" s="381"/>
      <c r="D90" s="278"/>
      <c r="E90" s="277"/>
      <c r="F90" s="278"/>
      <c r="G90" s="278"/>
      <c r="H90" s="368" t="s">
        <v>708</v>
      </c>
      <c r="I90" s="368"/>
      <c r="J90" s="368"/>
      <c r="K90" s="368"/>
      <c r="L90" s="368"/>
    </row>
    <row r="91" spans="1:16" ht="49.35" customHeight="1">
      <c r="A91" s="367" t="s">
        <v>490</v>
      </c>
      <c r="B91" s="367"/>
      <c r="C91" s="367"/>
      <c r="D91" s="367"/>
      <c r="E91" s="367"/>
      <c r="F91" s="367"/>
      <c r="G91" s="278"/>
      <c r="H91" s="368" t="s">
        <v>576</v>
      </c>
      <c r="I91" s="368"/>
      <c r="J91" s="368"/>
      <c r="K91" s="368"/>
      <c r="L91" s="368"/>
    </row>
    <row r="92" spans="1:16" ht="20.55" customHeight="1">
      <c r="A92" s="381" t="str">
        <f>C8</f>
        <v>นางสาวจินตนา  อ้อยหวาน</v>
      </c>
      <c r="B92" s="381"/>
      <c r="C92" s="381"/>
      <c r="D92" s="367"/>
      <c r="E92" s="367"/>
      <c r="F92" s="367"/>
      <c r="G92" s="278"/>
      <c r="H92" s="367" t="s">
        <v>243</v>
      </c>
      <c r="I92" s="367"/>
      <c r="J92" s="367"/>
      <c r="K92" s="367"/>
      <c r="L92" s="367"/>
    </row>
    <row r="93" spans="1:16" ht="20.55" customHeight="1">
      <c r="A93" s="367" t="str">
        <f>VLOOKUP(A92,'Ref.3'!M3:O25,3,0)</f>
        <v xml:space="preserve"> Assistant  Sales Manager</v>
      </c>
      <c r="B93" s="367"/>
      <c r="C93" s="367"/>
      <c r="D93" s="367"/>
      <c r="E93" s="367"/>
      <c r="F93" s="367"/>
      <c r="G93" s="278"/>
      <c r="H93" s="380" t="str">
        <f>VLOOKUP(H92,'Ref.3'!K29:L30,2,0)</f>
        <v xml:space="preserve">Survey Manager  </v>
      </c>
      <c r="I93" s="380"/>
      <c r="J93" s="380"/>
      <c r="K93" s="380"/>
      <c r="L93" s="380"/>
    </row>
    <row r="94" spans="1:16" ht="20.55" customHeight="1">
      <c r="A94" s="276"/>
      <c r="B94" s="276"/>
      <c r="C94" s="276"/>
      <c r="D94" s="279"/>
      <c r="E94" s="278"/>
      <c r="F94" s="279"/>
      <c r="G94" s="279"/>
      <c r="H94" s="204"/>
      <c r="I94" s="204"/>
      <c r="J94" s="203"/>
      <c r="K94" s="203"/>
      <c r="L94" s="205"/>
      <c r="N94" s="379"/>
      <c r="O94" s="379"/>
      <c r="P94" s="379"/>
    </row>
    <row r="95" spans="1:16" ht="24.6">
      <c r="A95" s="367" t="s">
        <v>846</v>
      </c>
      <c r="B95" s="367"/>
      <c r="C95" s="367"/>
      <c r="D95" s="276"/>
      <c r="E95" s="279"/>
      <c r="F95" s="276"/>
      <c r="G95" s="276"/>
      <c r="H95" s="368" t="s">
        <v>706</v>
      </c>
      <c r="I95" s="368"/>
      <c r="J95" s="368"/>
      <c r="K95" s="368"/>
      <c r="L95" s="368"/>
    </row>
    <row r="96" spans="1:16" ht="49.35" customHeight="1">
      <c r="A96" s="367" t="s">
        <v>490</v>
      </c>
      <c r="B96" s="367"/>
      <c r="C96" s="367"/>
      <c r="D96" s="370" t="s">
        <v>848</v>
      </c>
      <c r="E96" s="370"/>
      <c r="F96" s="370"/>
      <c r="G96" s="113"/>
      <c r="H96" s="368" t="s">
        <v>491</v>
      </c>
      <c r="I96" s="368"/>
      <c r="J96" s="368"/>
      <c r="K96" s="368"/>
      <c r="L96" s="368"/>
    </row>
    <row r="97" spans="1:12" ht="46.2" customHeight="1">
      <c r="A97" s="367" t="s">
        <v>847</v>
      </c>
      <c r="B97" s="367"/>
      <c r="C97" s="367"/>
      <c r="D97" s="369" t="s">
        <v>693</v>
      </c>
      <c r="E97" s="369"/>
      <c r="F97" s="369"/>
      <c r="G97" s="113"/>
      <c r="H97" s="381" t="s">
        <v>582</v>
      </c>
      <c r="I97" s="381"/>
      <c r="J97" s="381"/>
      <c r="K97" s="381"/>
      <c r="L97" s="381"/>
    </row>
    <row r="98" spans="1:12" ht="24.6">
      <c r="A98" s="367" t="s">
        <v>852</v>
      </c>
      <c r="B98" s="367"/>
      <c r="C98" s="367"/>
      <c r="D98" s="378" t="str">
        <f>VLOOKUP(D97,'Ref.3'!K34:L35,2,0)</f>
        <v>Deputy Managing Director of Marketing</v>
      </c>
      <c r="E98" s="378"/>
      <c r="F98" s="378"/>
      <c r="G98" s="113"/>
      <c r="H98" s="367" t="str">
        <f>VLOOKUP(H97,'Ref.3'!I8:J10,2,0)</f>
        <v>ผู้อนุมัติสายงาน Cable และ Non cable</v>
      </c>
      <c r="I98" s="367"/>
      <c r="J98" s="367"/>
      <c r="K98" s="367"/>
      <c r="L98" s="367"/>
    </row>
    <row r="99" spans="1:12">
      <c r="A99" s="113"/>
      <c r="B99" s="113"/>
      <c r="C99" s="113"/>
      <c r="E99" s="113"/>
      <c r="G99" s="113"/>
      <c r="H99" s="113"/>
      <c r="I99" s="113"/>
      <c r="J99" s="113"/>
      <c r="K99" s="113"/>
      <c r="L99" s="113"/>
    </row>
    <row r="100" spans="1:12">
      <c r="A100" s="113"/>
      <c r="B100" s="113"/>
      <c r="C100" s="113"/>
      <c r="H100" s="113"/>
      <c r="I100" s="113"/>
      <c r="J100" s="113"/>
      <c r="K100" s="113"/>
      <c r="L100" s="113"/>
    </row>
    <row r="101" spans="1:12">
      <c r="A101" s="113"/>
      <c r="B101" s="113"/>
      <c r="C101" s="113"/>
      <c r="H101" s="113"/>
      <c r="I101" s="113"/>
      <c r="J101" s="113"/>
      <c r="K101" s="113"/>
      <c r="L101" s="113"/>
    </row>
    <row r="102" spans="1:12">
      <c r="A102" s="113"/>
      <c r="B102" s="113"/>
      <c r="C102" s="113"/>
      <c r="H102" s="113"/>
      <c r="I102" s="113"/>
      <c r="J102" s="113"/>
      <c r="K102" s="113"/>
      <c r="L102" s="113"/>
    </row>
  </sheetData>
  <dataConsolidate/>
  <mergeCells count="111">
    <mergeCell ref="D98:F98"/>
    <mergeCell ref="N94:P94"/>
    <mergeCell ref="A93:C93"/>
    <mergeCell ref="H93:L93"/>
    <mergeCell ref="A98:C98"/>
    <mergeCell ref="B35:G35"/>
    <mergeCell ref="B41:G41"/>
    <mergeCell ref="B42:G42"/>
    <mergeCell ref="B36:G36"/>
    <mergeCell ref="B78:G78"/>
    <mergeCell ref="B73:G73"/>
    <mergeCell ref="B74:G74"/>
    <mergeCell ref="B75:G75"/>
    <mergeCell ref="H98:L98"/>
    <mergeCell ref="A90:C90"/>
    <mergeCell ref="A91:C91"/>
    <mergeCell ref="A92:C92"/>
    <mergeCell ref="A95:C95"/>
    <mergeCell ref="A96:C96"/>
    <mergeCell ref="A97:C97"/>
    <mergeCell ref="H95:L95"/>
    <mergeCell ref="H96:L96"/>
    <mergeCell ref="B76:G76"/>
    <mergeCell ref="H97:L97"/>
    <mergeCell ref="B69:G69"/>
    <mergeCell ref="H92:L92"/>
    <mergeCell ref="H90:L90"/>
    <mergeCell ref="H91:L91"/>
    <mergeCell ref="D97:F97"/>
    <mergeCell ref="D96:F96"/>
    <mergeCell ref="B80:G80"/>
    <mergeCell ref="B77:G77"/>
    <mergeCell ref="H87:J87"/>
    <mergeCell ref="D91:F91"/>
    <mergeCell ref="D92:F92"/>
    <mergeCell ref="D93:F93"/>
    <mergeCell ref="B82:G82"/>
    <mergeCell ref="B83:G83"/>
    <mergeCell ref="B81:G81"/>
    <mergeCell ref="I82:J82"/>
    <mergeCell ref="B79:G79"/>
    <mergeCell ref="B84:G84"/>
    <mergeCell ref="B26:G26"/>
    <mergeCell ref="B27:G27"/>
    <mergeCell ref="B37:G37"/>
    <mergeCell ref="B38:G38"/>
    <mergeCell ref="B39:G39"/>
    <mergeCell ref="B40:G40"/>
    <mergeCell ref="B61:G61"/>
    <mergeCell ref="A28:J28"/>
    <mergeCell ref="A72:J72"/>
    <mergeCell ref="A29:L29"/>
    <mergeCell ref="B30:G30"/>
    <mergeCell ref="B70:G70"/>
    <mergeCell ref="B65:G65"/>
    <mergeCell ref="B62:G62"/>
    <mergeCell ref="B63:G63"/>
    <mergeCell ref="B66:G66"/>
    <mergeCell ref="B67:G67"/>
    <mergeCell ref="B71:G71"/>
    <mergeCell ref="I61:J61"/>
    <mergeCell ref="B31:G31"/>
    <mergeCell ref="B32:G32"/>
    <mergeCell ref="B33:G33"/>
    <mergeCell ref="B34:G34"/>
    <mergeCell ref="B68:G68"/>
    <mergeCell ref="H18:J18"/>
    <mergeCell ref="H19:J19"/>
    <mergeCell ref="A17:A19"/>
    <mergeCell ref="I20:J20"/>
    <mergeCell ref="B20:C20"/>
    <mergeCell ref="D20:F20"/>
    <mergeCell ref="B25:G25"/>
    <mergeCell ref="A21:G21"/>
    <mergeCell ref="B22:G22"/>
    <mergeCell ref="B23:G23"/>
    <mergeCell ref="B24:G2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1:B60 B23:B27 B64" xr:uid="{B52077B7-097D-41B0-84C1-9AC060B759BD}">
      <formula1>นอกอาคาร</formula1>
    </dataValidation>
  </dataValidations>
  <hyperlinks>
    <hyperlink ref="E3" r:id="rId1" xr:uid="{50AD738F-DE88-48CF-86E7-C5DEC37A54EB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B75:G80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B81:G81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A92:C92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H97:L97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B68:G70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D97:F97 D92:F92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H92:L92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E1" zoomScale="187" workbookViewId="0">
      <selection activeCell="J11" sqref="J1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2025-01-11T05:20:34Z</dcterms:modified>
</cp:coreProperties>
</file>