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BAE0033-C336-4275-A142-24EC25DA71E1}" xr6:coauthVersionLast="43" xr6:coauthVersionMax="47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8" i="7" l="1"/>
  <c r="A109" i="7" l="1"/>
  <c r="A111" i="7"/>
  <c r="A114" i="7"/>
  <c r="J24" i="7" l="1"/>
  <c r="J25" i="7"/>
  <c r="J26" i="7"/>
  <c r="J28" i="7"/>
  <c r="J29" i="7"/>
  <c r="J30" i="7"/>
  <c r="J31" i="7"/>
  <c r="J32" i="7"/>
  <c r="J33" i="7"/>
  <c r="J34" i="7"/>
  <c r="J35" i="7"/>
  <c r="J36" i="7"/>
  <c r="J37" i="7"/>
  <c r="J38" i="7"/>
  <c r="J39" i="7"/>
  <c r="J23" i="7"/>
  <c r="H24" i="7"/>
  <c r="H25" i="7"/>
  <c r="H26" i="7"/>
  <c r="H28" i="7"/>
  <c r="H30" i="7"/>
  <c r="H31" i="7"/>
  <c r="H32" i="7"/>
  <c r="H33" i="7"/>
  <c r="H34" i="7"/>
  <c r="H35" i="7"/>
  <c r="H36" i="7"/>
  <c r="H37" i="7"/>
  <c r="H38" i="7"/>
  <c r="H39" i="7"/>
  <c r="H23" i="7"/>
  <c r="K19" i="7"/>
  <c r="J87" i="7"/>
  <c r="H87" i="7"/>
  <c r="H114" i="7"/>
  <c r="K18" i="7"/>
  <c r="G20" i="7"/>
  <c r="H8" i="7"/>
  <c r="K8" i="7"/>
  <c r="E8" i="7"/>
  <c r="E10" i="7"/>
  <c r="H9" i="7"/>
  <c r="K9" i="7" s="1"/>
  <c r="K10" i="7" s="1"/>
  <c r="E9" i="7"/>
  <c r="H92" i="7" l="1"/>
  <c r="H83" i="7"/>
  <c r="K29" i="7"/>
  <c r="K30" i="7"/>
  <c r="K31" i="7"/>
  <c r="K32" i="7"/>
  <c r="K33" i="7"/>
  <c r="K34" i="7"/>
  <c r="K35" i="7"/>
  <c r="K36" i="7"/>
  <c r="K37" i="7"/>
  <c r="K38" i="7"/>
  <c r="K39" i="7"/>
  <c r="J43" i="7"/>
  <c r="H43" i="7"/>
  <c r="K43" i="7" s="1"/>
  <c r="K16" i="7" l="1"/>
  <c r="K92" i="7" l="1"/>
  <c r="J86" i="7"/>
  <c r="H86" i="7"/>
  <c r="K86" i="7" s="1"/>
  <c r="J85" i="7"/>
  <c r="H85" i="7"/>
  <c r="K85" i="7" s="1"/>
  <c r="J94" i="7"/>
  <c r="H94" i="7"/>
  <c r="K94" i="7" s="1"/>
  <c r="J92" i="7"/>
  <c r="H96" i="7"/>
  <c r="K96" i="7" s="1"/>
  <c r="J96" i="7"/>
  <c r="H97" i="7"/>
  <c r="K97" i="7" s="1"/>
  <c r="J97" i="7"/>
  <c r="H84" i="7"/>
  <c r="H88" i="7"/>
  <c r="H95" i="7"/>
  <c r="J60" i="7"/>
  <c r="J61" i="7"/>
  <c r="H60" i="7"/>
  <c r="K60" i="7" s="1"/>
  <c r="H61" i="7"/>
  <c r="K61" i="7" s="1"/>
  <c r="K14" i="7"/>
  <c r="K15" i="7"/>
  <c r="K101" i="7" s="1"/>
  <c r="K13" i="7"/>
  <c r="J95" i="7" l="1"/>
  <c r="K95" i="7"/>
  <c r="K98" i="7" s="1"/>
  <c r="J88" i="7"/>
  <c r="K88" i="7"/>
  <c r="J84" i="7"/>
  <c r="K84" i="7"/>
  <c r="J83" i="7"/>
  <c r="K83" i="7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6" i="7"/>
  <c r="H46" i="7"/>
  <c r="K46" i="7" s="1"/>
  <c r="J45" i="7"/>
  <c r="H45" i="7"/>
  <c r="K45" i="7" s="1"/>
  <c r="J44" i="7"/>
  <c r="H44" i="7"/>
  <c r="K44" i="7" s="1"/>
  <c r="J42" i="7"/>
  <c r="H42" i="7"/>
  <c r="K42" i="7" s="1"/>
  <c r="K41" i="7"/>
  <c r="K40" i="7"/>
  <c r="K28" i="7"/>
  <c r="K27" i="7"/>
  <c r="K26" i="7"/>
  <c r="K25" i="7"/>
  <c r="K24" i="7"/>
  <c r="K23" i="7"/>
  <c r="C10" i="7"/>
  <c r="H10" i="7" s="1"/>
  <c r="K89" i="7" l="1"/>
  <c r="K20" i="7"/>
  <c r="K105" i="7" s="1"/>
  <c r="K17" i="7"/>
  <c r="K80" i="7"/>
  <c r="K47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<sst xmlns="http://schemas.openxmlformats.org/spreadsheetml/2006/main" count="2814" uniqueCount="855">
  <si>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</si>
  <si>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</si>
  <si>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</si>
  <si>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</si>
  <si>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</si>
  <si>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</si>
  <si>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</si>
  <si>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</si>
  <si>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</si>
  <si>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</si>
  <si>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</si>
  <si>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</si>
  <si>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</si>
  <si>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</si>
  <si>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</si>
  <si>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</si>
  <si>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</si>
  <si>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</si>
  <si>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</si>
  <si>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</si>
  <si>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</si>
  <si>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</si>
  <si>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</si>
  <si>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</si>
  <si>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</si>
  <si>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</si>
  <si>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</si>
  <si>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</si>
  <si>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</si>
  <si>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</si>
  <si>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</si>
  <si>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</si>
  <si>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</si>
  <si>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</si>
  <si>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</si>
  <si>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</si>
  <si>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</si>
  <si>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</si>
  <si>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</si>
  <si>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</si>
  <si>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</si>
  <si>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</si>
  <si>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</si>
  <si>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</si>
  <si>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</si>
  <si>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</si>
  <si>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</si>
  <si>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</si>
  <si>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</si>
  <si>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</si>
  <si>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</si>
  <si>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</si>
  <si>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</si>
  <si>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</si>
  <si>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</si>
  <si>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</si>
  <si>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</si>
  <si>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</si>
  <si>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</si>
  <si>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</si>
  <si>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</si>
  <si>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</si>
  <si>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</si>
  <si>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</si>
  <si>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</si>
  <si>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</si>
  <si>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</si>
  <si>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</si>
  <si>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</si>
  <si>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</si>
  <si>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</si>
  <si>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</si>
  <si>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</si>
  <si>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</si>
  <si>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</si>
  <si>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</si>
  <si>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</si>
  <si>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</si>
  <si>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</si>
  <si>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</si>
  <si>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</si>
  <si>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</si>
  <si>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</si>
  <si>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</si>
  <si>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</si>
  <si>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</si>
  <si>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</si>
  <si>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</si>
  <si>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</si>
  <si>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</si>
  <si>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</si>
  <si>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</si>
  <si>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</si>
  <si>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</si>
  <si>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</si>
  <si>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</si>
  <si>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</si>
  <si>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</si>
  <si>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</si>
  <si>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</si>
  <si>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</si>
  <si>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</si>
  <si>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</si>
  <si>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</si>
  <si>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</si>
  <si>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</si>
  <si>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</si>
  <si>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</si>
  <si>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</si>
  <si>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</si>
  <si>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</si>
  <si>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</si>
  <si>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</si>
  <si>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</si>
  <si>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</si>
  <si>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</si>
  <si>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</si>
  <si>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</si>
  <si>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</si>
  <si>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</si>
  <si>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</si>
  <si>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</si>
  <si>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</si>
  <si>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</si>
  <si>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</si>
  <si>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</si>
  <si>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</si>
  <si>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</si>
  <si>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</si>
  <si>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</si>
  <si>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</si>
  <si>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</si>
  <si>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</si>
  <si>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</si>
  <si>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</si>
  <si>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</si>
  <si>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</si>
  <si>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</si>
  <si>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</si>
  <si>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</si>
  <si>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</si>
  <si>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</si>
  <si>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</si>
  <si>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</si>
  <si>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</si>
  <si>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</si>
  <si>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</si>
  <si>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</si>
  <si>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</si>
  <si>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</si>
  <si>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</si>
  <si>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</si>
  <si>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</si>
  <si>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</si>
  <si>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</si>
  <si>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</si>
  <si>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</si>
  <si>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</si>
  <si>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</si>
  <si>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</si>
  <si>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</si>
  <si>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</si>
  <si>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</si>
  <si>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</si>
  <si>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</si>
  <si>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</si>
  <si>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</si>
  <si>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</si>
  <si>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</si>
  <si>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</si>
  <si>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</si>
  <si>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</si>
  <si>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</si>
  <si>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</si>
  <si>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</si>
  <si>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</si>
  <si>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</si>
  <si>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</si>
  <si>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</si>
  <si>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</si>
  <si>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</si>
  <si>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</si>
  <si>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</si>
  <si>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</si>
  <si>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</si>
  <si>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</si>
  <si>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</si>
  <si>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</si>
  <si>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</si>
  <si>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</si>
  <si>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</si>
  <si>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</si>
  <si>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</si>
  <si>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</si>
  <si>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</si>
  <si>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</si>
  <si>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</si>
  <si>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</si>
  <si>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</si>
  <si>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</si>
  <si>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</si>
  <si>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</si>
  <si>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</si>
  <si>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</si>
  <si>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</si>
  <si>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</si>
  <si>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</si>
  <si>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</si>
  <si>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</si>
  <si>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</si>
  <si>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</si>
  <si>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</si>
  <si>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</si>
  <si>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</si>
  <si>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</si>
  <si>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</si>
  <si>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</si>
  <si>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</si>
  <si>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</si>
  <si>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</si>
  <si>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</si>
  <si>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</si>
  <si>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</si>
  <si>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</si>
  <si>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</si>
  <si>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</si>
  <si>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</si>
  <si>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</si>
  <si>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</si>
  <si>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</si>
  <si>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</si>
  <si>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</si>
  <si>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</si>
  <si>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</si>
  <si>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</si>
  <si>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</si>
  <si>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</si>
  <si>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</si>
  <si>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</si>
  <si>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</si>
  <si>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</si>
  <si>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</si>
  <si>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</si>
  <si>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</si>
  <si>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</si>
  <si>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</si>
  <si>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</si>
  <si>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</si>
  <si>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</si>
  <si>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</si>
  <si>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</si>
  <si>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</si>
  <si>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</si>
  <si>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</si>
  <si>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</si>
  <si>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</si>
  <si>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</si>
  <si>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</si>
  <si>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</si>
  <si>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</si>
  <si>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</si>
  <si>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</si>
  <si>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</si>
  <si>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</si>
  <si>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</si>
  <si>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</si>
  <si>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</si>
  <si>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</si>
  <si>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</si>
  <si>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</si>
  <si>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</si>
  <si>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</si>
  <si>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</si>
  <si>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</si>
  <si>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</si>
  <si>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</si>
  <si>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</si>
  <si>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</si>
  <si>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</si>
  <si>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</si>
  <si>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</si>
  <si>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</si>
  <si>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</si>
  <si>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</si>
  <si>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</si>
  <si>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</si>
  <si>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</si>
  <si>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</si>
  <si>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</si>
  <si>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</si>
  <si>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</si>
  <si>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</si>
  <si>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</si>
  <si>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</si>
  <si>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</si>
  <si>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</si>
  <si>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</si>
  <si>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</si>
  <si>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</si>
  <si>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</si>
  <si>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</si>
  <si>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</si>
  <si>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</si>
  <si>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</si>
  <si>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</si>
  <si>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</si>
  <si>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</si>
  <si>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</si>
  <si>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</si>
  <si>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</si>
  <si>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</si>
  <si>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</si>
  <si>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</si>
  <si>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</si>
  <si>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</si>
  <si>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</si>
  <si>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</si>
  <si>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</si>
  <si>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</si>
  <si>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</si>
  <si>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</si>
  <si>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</si>
  <si>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</si>
  <si>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</si>
  <si>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</si>
  <si>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</si>
  <si>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</si>
  <si>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</si>
  <si>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</si>
  <si>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</si>
  <si>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</si>
  <si>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</si>
  <si>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</si>
  <si>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</si>
  <si>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</si>
  <si>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</si>
  <si>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</si>
  <si>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</si>
  <si>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</si>
  <si>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</si>
  <si>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</si>
  <si>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</si>
  <si>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</si>
  <si>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</si>
  <si>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</si>
  <si>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</si>
  <si>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</si>
  <si>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</si>
  <si>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</si>
  <si>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</si>
  <si>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</si>
  <si>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</si>
  <si>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</si>
  <si>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</si>
  <si>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</si>
  <si>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</si>
  <si>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</si>
  <si>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</si>
  <si>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</si>
  <si>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</si>
  <si>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</si>
  <si>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</si>
  <si>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</si>
  <si>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</si>
  <si>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</si>
  <si>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</si>
  <si>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</si>
  <si>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</si>
  <si>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</si>
  <si>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</si>
  <si>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</si>
  <si>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</si>
  <si>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</si>
  <si>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</si>
  <si>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</si>
  <si>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</si>
  <si>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</si>
  <si>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</si>
  <si>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</si>
  <si>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</si>
  <si>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</si>
  <si>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</si>
  <si>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</si>
  <si>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</si>
  <si>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</si>
  <si>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</si>
  <si>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</si>
  <si>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</si>
  <si>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</si>
  <si>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</si>
  <si>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</si>
  <si>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</si>
  <si>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</si>
  <si>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</si>
  <si>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</si>
  <si>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</si>
  <si>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</si>
  <si>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</si>
  <si>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</si>
  <si>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</si>
  <si>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</si>
  <si>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</si>
  <si>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</si>
  <si>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</si>
  <si>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</si>
  <si>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</si>
  <si>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</si>
  <si>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</si>
  <si>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</si>
  <si>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</si>
  <si>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</si>
  <si>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</si>
  <si>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</si>
  <si>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</si>
  <si>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</si>
  <si>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</si>
  <si>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</si>
  <si>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</si>
  <si>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</si>
  <si>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</si>
  <si>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</si>
  <si>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</si>
  <si>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</si>
  <si>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</si>
  <si>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</si>
  <si>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</si>
  <si>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</si>
  <si>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</si>
  <si>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</si>
  <si>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</si>
  <si>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</si>
  <si>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</si>
  <si>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</si>
  <si>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</si>
  <si>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</si>
  <si>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</si>
  <si>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</si>
  <si>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</si>
  <si>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</si>
  <si>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</si>
  <si>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</si>
  <si>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</si>
  <si>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</si>
  <si>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</si>
  <si>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</si>
  <si>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</si>
  <si>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</si>
  <si>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</si>
  <si>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</si>
  <si>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</si>
  <si>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</si>
  <si>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</si>
  <si>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</si>
  <si>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</si>
  <si>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</si>
  <si>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</si>
  <si>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</si>
  <si>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</si>
  <si>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</si>
  <si>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</si>
  <si>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</si>
  <si>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</si>
  <si>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</si>
  <si>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</si>
  <si>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</si>
  <si>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</si>
  <si>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</si>
  <si>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</si>
  <si>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</si>
  <si>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</si>
  <si>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</si>
  <si>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</si>
  <si>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</si>
  <si>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</si>
  <si>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</si>
  <si>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</si>
  <si>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</si>
  <si>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</si>
  <si>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</si>
  <si>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</si>
  <si>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</si>
  <si>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</si>
  <si>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</si>
  <si>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</si>
  <si>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</si>
  <si>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</si>
  <si>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</si>
  <si>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</si>
  <si>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</si>
  <si>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</si>
  <si>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</si>
  <si>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</si>
  <si>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</si>
  <si>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</si>
  <si>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</si>
  <si>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</si>
  <si>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</si>
  <si>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</si>
  <si>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</si>
  <si>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</si>
  <si>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</si>
  <si>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</si>
  <si>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</si>
  <si>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</si>
  <si>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</si>
  <si>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</si>
  <si>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</si>
  <si>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</si>
  <si>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</si>
  <si>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</si>
  <si>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</si>
  <si>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</si>
  <si>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</si>
  <si>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</si>
  <si>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</si>
  <si>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</si>
  <si>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</si>
  <si>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</si>
  <si>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</si>
  <si>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</si>
  <si>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</si>
  <si>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</si>
  <si>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</si>
  <si>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</si>
  <si>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</si>
  <si>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</si>
  <si>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</si>
  <si>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</si>
  <si>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</si>
  <si>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</si>
  <si>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</si>
  <si>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</si>
  <si>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</si>
  <si>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</si>
  <si>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</si>
  <si>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</si>
  <si>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</si>
  <si>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</si>
  <si>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</si>
  <si>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</si>
  <si>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</si>
  <si>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</si>
  <si>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</si>
  <si>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</si>
  <si>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</si>
  <si>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</si>
  <si>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</si>
  <si>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</si>
  <si>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</si>
  <si>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</si>
  <si>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</si>
  <si>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</si>
  <si>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</si>
  <si>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</si>
  <si>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</si>
  <si>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</si>
  <si>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</si>
  <si>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</si>
  <si>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</si>
  <si>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</si>
  <si>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</si>
  <si>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</si>
  <si>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</si>
  <si>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</si>
  <si>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</si>
  <si>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</si>
  <si>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</si>
  <si>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</si>
  <si>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</si>
  <si>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</si>
  <si>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</si>
  <si>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</si>
  <si>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</si>
  <si>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</si>
  <si>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</si>
  <si>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</si>
  <si>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</si>
  <si>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</si>
  <si>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</si>
  <si>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</si>
  <si>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</si>
  <si>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</si>
  <si>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</si>
  <si>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</si>
  <si>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</si>
  <si>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</si>
  <si>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</si>
  <si>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</si>
  <si>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</si>
  <si>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</si>
  <si>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</si>
  <si>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</si>
  <si>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</si>
  <si>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</si>
  <si>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</si>
  <si>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</si>
  <si>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</si>
  <si>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</si>
  <si>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</si>
  <si>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</si>
  <si>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</si>
  <si>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</si>
  <si>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</si>
  <si>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</si>
  <si>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</si>
  <si>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</si>
  <si>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</si>
  <si>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</si>
  <si>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</si>
  <si>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</si>
  <si>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</si>
  <si>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</si>
  <si>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</si>
  <si>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</si>
  <si>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</si>
  <si>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</si>
  <si>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</si>
  <si>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</si>
  <si>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</si>
  <si>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</si>
  <si>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</si>
  <si>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</si>
  <si>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</si>
  <si>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</si>
  <si>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</si>
  <si>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</si>
  <si>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</si>
  <si>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</si>
  <si>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</si>
  <si>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</si>
  <si>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</si>
  <si>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</si>
  <si>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</si>
  <si>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</si>
  <si>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</si>
  <si>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</si>
  <si>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</si>
  <si>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</si>
  <si>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</si>
  <si>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</si>
  <si>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</si>
  <si>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</si>
  <si>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</si>
  <si>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</si>
  <si>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</si>
  <si>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</si>
  <si>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</si>
  <si>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</si>
  <si>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</si>
  <si>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</si>
  <si>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</si>
  <si>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</si>
  <si>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</si>
  <si>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</si>
  <si>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</si>
  <si>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</si>
  <si>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</si>
  <si>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</si>
  <si>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</si>
  <si>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</si>
  <si>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</si>
  <si>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</si>
  <si>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</si>
  <si>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</si>
  <si>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</si>
  <si>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</si>
  <si>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</si>
  <si>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</si>
  <si>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</si>
  <si>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</si>
  <si>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</si>
  <si>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</si>
  <si>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</si>
  <si>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</si>
  <si>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</si>
  <si>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</si>
  <si>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</si>
  <si>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</si>
  <si>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</si>
  <si>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</si>
  <si>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</si>
  <si>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</si>
  <si>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</si>
  <si>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</si>
  <si>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</si>
  <si>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</si>
  <si>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</si>
  <si>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</si>
  <si>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</si>
  <si>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</si>
  <si>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</si>
  <si>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</si>
  <si>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</si>
  <si>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</si>
  <si>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</si>
  <si>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</si>
  <si>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</si>
  <si>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</si>
  <si>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</si>
  <si>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</si>
  <si>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</si>
  <si>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</si>
  <si>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</si>
  <si>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</si>
  <si>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</si>
  <si>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</si>
  <si>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</si>
  <si>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</si>
  <si>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</si>
  <si>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</si>
  <si>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</si>
  <si>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</si>
  <si>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</si>
  <si>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</si>
  <si>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</si>
  <si>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</si>
  <si>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</si>
  <si>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</si>
  <si>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</si>
  <si>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</si>
  <si>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</si>
  <si>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</si>
  <si>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</si>
  <si>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</si>
  <si>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</si>
  <si>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</si>
  <si>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</si>
  <si>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</si>
  <si>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</si>
  <si>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</si>
  <si>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</si>
  <si>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</si>
  <si>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</si>
  <si>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</si>
  <si>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</si>
  <si>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</si>
  <si>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</si>
  <si>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</si>
  <si>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</si>
  <si>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</si>
  <si>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</si>
  <si>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</si>
  <si>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</si>
  <si>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</si>
  <si>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</si>
  <si>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</si>
  <si>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</si>
  <si>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</si>
  <si>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</si>
  <si>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</si>
  <si>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</si>
  <si>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</si>
  <si>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</si>
  <si>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</si>
  <si>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</si>
  <si>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</si>
  <si>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</si>
  <si>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</si>
  <si>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</si>
  <si>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</si>
  <si>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</si>
  <si>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</si>
  <si>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</si>
  <si>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</si>
  <si>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</si>
  <si>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</si>
  <si>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</si>
  <si>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</si>
  <si>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</si>
  <si>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</si>
  <si>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</si>
  <si>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</si>
  <si>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</si>
  <si>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</si>
  <si>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</si>
  <si>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</si>
  <si>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</si>
  <si>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</si>
  <si>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</si>
  <si>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</si>
  <si>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</si>
  <si>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</si>
  <si>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</si>
  <si>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</si>
  <si>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</si>
  <si>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</si>
  <si>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</si>
  <si>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</si>
  <si>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</si>
  <si>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</si>
  <si>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</si>
  <si>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</si>
  <si>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</si>
  <si>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</si>
  <si>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</si>
  <si>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</si>
  <si>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</si>
  <si>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</si>
  <si>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</si>
  <si>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</si>
  <si>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</si>
  <si>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</si>
  <si>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</si>
  <si>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</si>
  <si>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</si>
  <si>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</si>
  <si>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</si>
  <si>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</si>
  <si>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</si>
  <si>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</si>
  <si>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</si>
  <si>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</si>
  <si>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</si>
  <si>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</si>
  <si>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</si>
  <si>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</si>
  <si>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</si>
  <si>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</si>
  <si>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</si>
  <si>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</si>
  <si>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</si>
  <si>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</si>
  <si>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</si>
  <si>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</si>
  <si>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</si>
  <si>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</si>
  <si>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</si>
  <si>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</si>
  <si>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</si>
  <si>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</si>
  <si>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</si>
  <si>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</si>
  <si>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</si>
  <si>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</si>
  <si>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</si>
  <si>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</si>
  <si>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</si>
  <si>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</si>
  <si>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</si>
  <si>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</si>
  <si>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</si>
  <si>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</si>
  <si>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</si>
  <si>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</si>
  <si>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</si>
  <si>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</si>
  <si>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เดือน/บาท</t>
  </si>
  <si>
    <t>นายนิมิต จุ้ยอยู่ทอง</t>
  </si>
  <si>
    <t xml:space="preserve">หมายเหตุ </t>
  </si>
  <si>
    <t>Royal View Resort Rangnam</t>
  </si>
  <si>
    <t>https://maps.app.goo.gl/PrJSRZBo9KmsL7UZ9</t>
  </si>
  <si>
    <t>27, 3 ถนน รางน้ำ แขวงสามเสนใน เขตพญาไท กรุงเทพมหานคร 10400</t>
  </si>
  <si>
    <t>คุณแพรว</t>
  </si>
  <si>
    <t>02 642 4449</t>
  </si>
  <si>
    <t>034 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</si>
</sst>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9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>
      <alignment horizontal="right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163759</xdr:colOff>
      <xdr:row>110</xdr:row>
      <xdr:rowOff>60959</xdr:rowOff>
    </xdr:from>
    <xdr:to>
      <xdr:col>9</xdr:col>
      <xdr:colOff>413650</xdr:colOff>
      <xdr:row>110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985645" y="2109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1105263</xdr:colOff>
      <xdr:row>110</xdr:row>
      <xdr:rowOff>64770</xdr:rowOff>
    </xdr:from>
    <xdr:to>
      <xdr:col>10</xdr:col>
      <xdr:colOff>228363</xdr:colOff>
      <xdr:row>110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927149" y="210959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280125</xdr:colOff>
      <xdr:row>25</xdr:row>
      <xdr:rowOff>106681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C945C-B5C6-4CF7-A24D-C1D6B1CF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595325" cy="4678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7</xdr:col>
      <xdr:colOff>518575</xdr:colOff>
      <xdr:row>61</xdr:row>
      <xdr:rowOff>162756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33FA4C-73C3-45C3-9C0C-5F84CBE84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6543"/>
          <a:ext cx="4785775" cy="64546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15</xdr:col>
      <xdr:colOff>510954</xdr:colOff>
      <xdr:row>62</xdr:row>
      <xdr:rowOff>15803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B8A368-0721-4FA9-9A57-657915311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6800" y="4996543"/>
          <a:ext cx="4778154" cy="6492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PrJSRZBo9KmsL7UZ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7" t="s">
        <v>676</v>
      </c>
      <c r="C173" s="158" t="s">
        <v>5</v>
      </c>
      <c r="D173" s="159"/>
      <c r="E173" s="157" t="s">
        <v>676</v>
      </c>
      <c r="F173" s="160">
        <v>1198</v>
      </c>
      <c r="G173" s="158" t="s">
        <v>5</v>
      </c>
      <c r="K173" s="81"/>
    </row>
    <row r="174" spans="2:11">
      <c r="B174" s="157" t="s">
        <v>677</v>
      </c>
      <c r="C174" s="158" t="s">
        <v>5</v>
      </c>
      <c r="D174" s="159"/>
      <c r="E174" s="157" t="s">
        <v>677</v>
      </c>
      <c r="F174" s="160">
        <v>1104</v>
      </c>
      <c r="G174" s="158" t="s">
        <v>5</v>
      </c>
      <c r="K174" s="81"/>
    </row>
    <row r="175" spans="2:11">
      <c r="B175" s="157" t="s">
        <v>678</v>
      </c>
      <c r="C175" s="158" t="s">
        <v>5</v>
      </c>
      <c r="D175" s="159"/>
      <c r="E175" s="157" t="s">
        <v>678</v>
      </c>
      <c r="F175" s="160">
        <v>11404</v>
      </c>
      <c r="G175" s="158" t="s">
        <v>5</v>
      </c>
    </row>
    <row r="176" spans="2:11">
      <c r="B176" s="157" t="s">
        <v>661</v>
      </c>
      <c r="C176" s="158" t="s">
        <v>5</v>
      </c>
      <c r="D176" s="159"/>
      <c r="E176" s="157" t="s">
        <v>661</v>
      </c>
      <c r="F176" s="160">
        <v>1198</v>
      </c>
      <c r="G176" s="158" t="s">
        <v>5</v>
      </c>
    </row>
    <row r="177" spans="2:10">
      <c r="B177" s="157" t="s">
        <v>662</v>
      </c>
      <c r="C177" s="158" t="s">
        <v>5</v>
      </c>
      <c r="D177" s="159"/>
      <c r="E177" s="157" t="s">
        <v>662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663</v>
      </c>
      <c r="C178" s="158" t="s">
        <v>5</v>
      </c>
      <c r="D178" s="159"/>
      <c r="E178" s="157" t="s">
        <v>663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664</v>
      </c>
      <c r="C179" s="158" t="s">
        <v>5</v>
      </c>
      <c r="D179" s="159"/>
      <c r="E179" s="157" t="s">
        <v>664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665</v>
      </c>
      <c r="C180" s="158" t="s">
        <v>5</v>
      </c>
      <c r="D180" s="159"/>
      <c r="E180" s="157" t="s">
        <v>665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666</v>
      </c>
      <c r="C181" s="158" t="s">
        <v>5</v>
      </c>
      <c r="D181" s="159"/>
      <c r="E181" s="157" t="s">
        <v>666</v>
      </c>
      <c r="F181" s="160">
        <v>1716</v>
      </c>
      <c r="G181" s="158" t="s">
        <v>5</v>
      </c>
      <c r="H181" s="81"/>
    </row>
    <row r="182" spans="2:10">
      <c r="B182" s="157" t="s">
        <v>667</v>
      </c>
      <c r="C182" s="158" t="s">
        <v>5</v>
      </c>
      <c r="D182" s="159"/>
      <c r="E182" s="157" t="s">
        <v>667</v>
      </c>
      <c r="F182" s="160">
        <v>2038</v>
      </c>
      <c r="G182" s="158" t="s">
        <v>5</v>
      </c>
      <c r="H182" s="81"/>
    </row>
    <row r="183" spans="2:10">
      <c r="B183" s="157" t="s">
        <v>668</v>
      </c>
      <c r="C183" s="158" t="s">
        <v>5</v>
      </c>
      <c r="D183" s="159"/>
      <c r="E183" s="157" t="s">
        <v>668</v>
      </c>
      <c r="F183" s="160">
        <v>1944</v>
      </c>
      <c r="G183" s="158" t="s">
        <v>5</v>
      </c>
    </row>
    <row r="184" spans="2:10">
      <c r="B184" s="157" t="s">
        <v>669</v>
      </c>
      <c r="C184" s="158" t="s">
        <v>5</v>
      </c>
      <c r="D184" s="159"/>
      <c r="E184" s="157" t="s">
        <v>669</v>
      </c>
      <c r="F184" s="160">
        <v>1944</v>
      </c>
      <c r="G184" s="158" t="s">
        <v>5</v>
      </c>
    </row>
    <row r="185" spans="2:10">
      <c r="B185" s="157" t="s">
        <v>670</v>
      </c>
      <c r="C185" s="158" t="s">
        <v>5</v>
      </c>
      <c r="D185" s="159"/>
      <c r="E185" s="157" t="s">
        <v>670</v>
      </c>
      <c r="F185" s="160">
        <v>1524</v>
      </c>
      <c r="G185" s="158" t="s">
        <v>5</v>
      </c>
    </row>
    <row r="186" spans="2:10">
      <c r="B186" s="157" t="s">
        <v>671</v>
      </c>
      <c r="C186" s="158" t="s">
        <v>5</v>
      </c>
      <c r="D186" s="159"/>
      <c r="E186" s="157" t="s">
        <v>671</v>
      </c>
      <c r="F186" s="160">
        <v>1404</v>
      </c>
      <c r="G186" s="158" t="s">
        <v>5</v>
      </c>
    </row>
    <row r="187" spans="2:10">
      <c r="B187" s="157" t="s">
        <v>672</v>
      </c>
      <c r="C187" s="158" t="s">
        <v>5</v>
      </c>
      <c r="D187" s="159"/>
      <c r="E187" s="157" t="s">
        <v>672</v>
      </c>
      <c r="F187" s="160">
        <v>1404</v>
      </c>
      <c r="G187" s="158" t="s">
        <v>5</v>
      </c>
    </row>
    <row r="188" spans="2:10">
      <c r="B188" s="157" t="s">
        <v>673</v>
      </c>
      <c r="C188" s="158" t="s">
        <v>5</v>
      </c>
      <c r="D188" s="159"/>
      <c r="E188" s="157" t="s">
        <v>673</v>
      </c>
      <c r="F188" s="160">
        <v>1716</v>
      </c>
      <c r="G188" s="158" t="s">
        <v>5</v>
      </c>
    </row>
    <row r="189" spans="2:10">
      <c r="B189" s="157" t="s">
        <v>674</v>
      </c>
      <c r="C189" s="158" t="s">
        <v>5</v>
      </c>
      <c r="D189" s="159"/>
      <c r="E189" s="157" t="s">
        <v>674</v>
      </c>
      <c r="F189" s="160">
        <v>1644</v>
      </c>
      <c r="G189" s="158" t="s">
        <v>5</v>
      </c>
    </row>
    <row r="190" spans="2:10">
      <c r="B190" s="157" t="s">
        <v>675</v>
      </c>
      <c r="C190" s="158" t="s">
        <v>5</v>
      </c>
      <c r="D190" s="159"/>
      <c r="E190" s="157" t="s">
        <v>675</v>
      </c>
      <c r="F190" s="160">
        <v>1644</v>
      </c>
      <c r="G190" s="158" t="s">
        <v>5</v>
      </c>
    </row>
    <row r="191" spans="2:10">
      <c r="B191" s="157" t="s">
        <v>679</v>
      </c>
      <c r="C191" s="158" t="s">
        <v>5</v>
      </c>
      <c r="D191" s="159"/>
      <c r="E191" s="157" t="s">
        <v>679</v>
      </c>
      <c r="F191" s="160">
        <v>2616</v>
      </c>
      <c r="G191" s="158" t="s">
        <v>5</v>
      </c>
    </row>
    <row r="192" spans="2:10">
      <c r="B192" s="157" t="s">
        <v>680</v>
      </c>
      <c r="C192" s="158" t="s">
        <v>5</v>
      </c>
      <c r="D192" s="159"/>
      <c r="E192" s="157" t="s">
        <v>680</v>
      </c>
      <c r="F192" s="160">
        <v>2328</v>
      </c>
      <c r="G192" s="158" t="s">
        <v>5</v>
      </c>
    </row>
    <row r="193" spans="2:7">
      <c r="B193" s="157" t="s">
        <v>681</v>
      </c>
      <c r="C193" s="158" t="s">
        <v>5</v>
      </c>
      <c r="D193" s="159"/>
      <c r="E193" s="157" t="s">
        <v>681</v>
      </c>
      <c r="F193" s="160">
        <v>2220</v>
      </c>
      <c r="G193" s="158" t="s">
        <v>5</v>
      </c>
    </row>
    <row r="194" spans="2:7">
      <c r="B194" s="157" t="s">
        <v>682</v>
      </c>
      <c r="C194" s="158" t="s">
        <v>5</v>
      </c>
      <c r="D194" s="159"/>
      <c r="E194" s="157" t="s">
        <v>682</v>
      </c>
      <c r="F194" s="160">
        <v>3024</v>
      </c>
      <c r="G194" s="158" t="s">
        <v>5</v>
      </c>
    </row>
    <row r="195" spans="2:7">
      <c r="B195" s="157" t="s">
        <v>683</v>
      </c>
      <c r="C195" s="158" t="s">
        <v>5</v>
      </c>
      <c r="D195" s="159"/>
      <c r="E195" s="157" t="s">
        <v>683</v>
      </c>
      <c r="F195" s="160">
        <v>3108</v>
      </c>
      <c r="G195" s="158" t="s">
        <v>5</v>
      </c>
    </row>
    <row r="196" spans="2:7">
      <c r="B196" s="157" t="s">
        <v>684</v>
      </c>
      <c r="C196" s="158" t="s">
        <v>5</v>
      </c>
      <c r="D196" s="159"/>
      <c r="E196" s="157" t="s">
        <v>684</v>
      </c>
      <c r="F196" s="160">
        <v>3060</v>
      </c>
      <c r="G196" s="158" t="s">
        <v>5</v>
      </c>
    </row>
    <row r="197" spans="2:7">
      <c r="B197" s="157" t="s">
        <v>685</v>
      </c>
      <c r="C197" s="158" t="s">
        <v>5</v>
      </c>
      <c r="D197" s="159"/>
      <c r="E197" s="157" t="s">
        <v>685</v>
      </c>
      <c r="F197" s="160">
        <v>2820</v>
      </c>
      <c r="G197" s="158" t="s">
        <v>5</v>
      </c>
    </row>
    <row r="198" spans="2:7">
      <c r="B198" s="157" t="s">
        <v>686</v>
      </c>
      <c r="C198" s="158" t="s">
        <v>5</v>
      </c>
      <c r="D198" s="159"/>
      <c r="E198" s="157" t="s">
        <v>686</v>
      </c>
      <c r="F198" s="160">
        <v>4668</v>
      </c>
      <c r="G198" s="158" t="s">
        <v>5</v>
      </c>
    </row>
    <row r="199" spans="2:7">
      <c r="B199" s="157" t="s">
        <v>687</v>
      </c>
      <c r="C199" s="158" t="s">
        <v>5</v>
      </c>
      <c r="D199" s="159"/>
      <c r="E199" s="157" t="s">
        <v>687</v>
      </c>
      <c r="F199" s="160">
        <v>4308</v>
      </c>
      <c r="G199" s="158" t="s">
        <v>5</v>
      </c>
    </row>
    <row r="200" spans="2:7">
      <c r="B200" s="157" t="s">
        <v>688</v>
      </c>
      <c r="C200" s="158" t="s">
        <v>5</v>
      </c>
      <c r="D200" s="159"/>
      <c r="E200" s="157" t="s">
        <v>688</v>
      </c>
      <c r="F200" s="160">
        <v>11268</v>
      </c>
      <c r="G200" s="158" t="s">
        <v>5</v>
      </c>
    </row>
    <row r="201" spans="2:7">
      <c r="B201" s="157" t="s">
        <v>691</v>
      </c>
      <c r="C201" s="158" t="s">
        <v>5</v>
      </c>
      <c r="D201" s="159"/>
      <c r="E201" s="157" t="s">
        <v>691</v>
      </c>
      <c r="F201" s="160">
        <v>1700</v>
      </c>
      <c r="G201" s="158" t="s">
        <v>5</v>
      </c>
    </row>
    <row r="202" spans="2:7">
      <c r="B202" s="157" t="s">
        <v>690</v>
      </c>
      <c r="C202" s="158" t="s">
        <v>5</v>
      </c>
      <c r="D202" s="159"/>
      <c r="E202" s="157" t="s">
        <v>690</v>
      </c>
      <c r="F202" s="160">
        <v>4800</v>
      </c>
      <c r="G202" s="158" t="s">
        <v>5</v>
      </c>
    </row>
    <row r="203" spans="2:7">
      <c r="B203" s="157" t="s">
        <v>689</v>
      </c>
      <c r="C203" s="158" t="s">
        <v>5</v>
      </c>
      <c r="D203" s="159"/>
      <c r="E203" s="157" t="s">
        <v>689</v>
      </c>
      <c r="F203" s="160">
        <v>11000</v>
      </c>
      <c r="G203" s="158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2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2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2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2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2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1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3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3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813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7" t="s">
        <v>615</v>
      </c>
      <c r="O12" s="1" t="s">
        <v>616</v>
      </c>
      <c r="P12" s="125" t="s">
        <v>329</v>
      </c>
      <c r="Q12" s="128" t="s">
        <v>294</v>
      </c>
      <c r="R12" s="127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7" t="s">
        <v>627</v>
      </c>
      <c r="O14" s="124" t="s">
        <v>628</v>
      </c>
      <c r="P14" s="125" t="s">
        <v>330</v>
      </c>
      <c r="Q14" s="128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629</v>
      </c>
      <c r="O15" s="124" t="s">
        <v>630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7" t="s">
        <v>627</v>
      </c>
      <c r="Q30" s="127" t="s">
        <v>627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7" t="s">
        <v>244</v>
      </c>
      <c r="Q33" s="127" t="s">
        <v>695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7" t="s">
        <v>246</v>
      </c>
      <c r="Q35" s="127" t="s">
        <v>696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9" t="s">
        <v>247</v>
      </c>
      <c r="Q36" s="129" t="s">
        <v>697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7" t="s">
        <v>615</v>
      </c>
      <c r="Q37" s="127" t="s">
        <v>615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7" t="s">
        <v>698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7" t="s">
        <v>627</v>
      </c>
      <c r="Q39" s="127" t="s">
        <v>627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7" t="s">
        <v>629</v>
      </c>
      <c r="Q40" s="127" t="s">
        <v>699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7" t="s">
        <v>252</v>
      </c>
      <c r="Q46" s="127" t="s">
        <v>252</v>
      </c>
      <c r="R46" s="163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639</v>
      </c>
      <c r="J51" s="20" t="s">
        <v>304</v>
      </c>
      <c r="K51" s="13" t="s">
        <v>283</v>
      </c>
      <c r="L51" s="156" t="s">
        <v>646</v>
      </c>
      <c r="M51" s="10" t="s">
        <v>648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640</v>
      </c>
      <c r="J52" s="20" t="s">
        <v>304</v>
      </c>
      <c r="K52" s="13" t="s">
        <v>283</v>
      </c>
      <c r="L52" s="156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713</v>
      </c>
      <c r="O3" s="171" t="s">
        <v>810</v>
      </c>
      <c r="P3" s="125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70" t="s">
        <v>245</v>
      </c>
      <c r="N4" s="125" t="s">
        <v>717</v>
      </c>
      <c r="O4" s="171" t="s">
        <v>811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2" t="s">
        <v>720</v>
      </c>
      <c r="N5" s="125" t="s">
        <v>721</v>
      </c>
      <c r="O5" s="171" t="s">
        <v>812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3" t="s">
        <v>242</v>
      </c>
      <c r="N6" s="124" t="s">
        <v>724</v>
      </c>
      <c r="O6" s="171" t="s">
        <v>725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3" t="s">
        <v>728</v>
      </c>
      <c r="N7" s="124" t="s">
        <v>729</v>
      </c>
      <c r="O7" s="171" t="s">
        <v>725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70" t="s">
        <v>731</v>
      </c>
      <c r="N8" s="124" t="s">
        <v>732</v>
      </c>
      <c r="O8" s="171" t="s">
        <v>733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3" t="s">
        <v>584</v>
      </c>
      <c r="N9" s="124" t="s">
        <v>735</v>
      </c>
      <c r="O9" s="171" t="s">
        <v>733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70" t="s">
        <v>244</v>
      </c>
      <c r="N10" s="124" t="s">
        <v>737</v>
      </c>
      <c r="O10" s="171" t="s">
        <v>738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812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3" t="s">
        <v>742</v>
      </c>
      <c r="N12" s="124" t="s">
        <v>743</v>
      </c>
      <c r="O12" s="171" t="s">
        <v>733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745</v>
      </c>
      <c r="O13" s="171" t="s">
        <v>733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3" t="s">
        <v>615</v>
      </c>
      <c r="N14" s="124" t="s">
        <v>747</v>
      </c>
      <c r="O14" s="171" t="s">
        <v>733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4" t="s">
        <v>749</v>
      </c>
      <c r="N15" s="124" t="s">
        <v>630</v>
      </c>
      <c r="O15" s="171" t="s">
        <v>733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3" t="s">
        <v>248</v>
      </c>
      <c r="N16" s="124" t="s">
        <v>751</v>
      </c>
      <c r="O16" s="171" t="s">
        <v>752</v>
      </c>
      <c r="P16" s="125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2" t="s">
        <v>249</v>
      </c>
      <c r="N17" s="124" t="s">
        <v>754</v>
      </c>
      <c r="O17" s="171" t="s">
        <v>755</v>
      </c>
      <c r="P17" s="125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757</v>
      </c>
      <c r="N18" s="175" t="s">
        <v>758</v>
      </c>
      <c r="O18" s="171" t="s">
        <v>733</v>
      </c>
      <c r="P18" s="125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760</v>
      </c>
      <c r="O19" s="171" t="s">
        <v>761</v>
      </c>
      <c r="P19" s="125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3" t="s">
        <v>255</v>
      </c>
      <c r="N20" s="124" t="s">
        <v>289</v>
      </c>
      <c r="O20" s="171" t="s">
        <v>762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3" t="s">
        <v>254</v>
      </c>
      <c r="N21" s="124" t="s">
        <v>288</v>
      </c>
      <c r="O21" s="171" t="s">
        <v>762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764</v>
      </c>
      <c r="N22" s="124" t="s">
        <v>765</v>
      </c>
      <c r="O22" s="171" t="s">
        <v>766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767</v>
      </c>
      <c r="N23" s="175" t="s">
        <v>265</v>
      </c>
      <c r="O23" s="171" t="s">
        <v>733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768</v>
      </c>
      <c r="O24" s="171" t="s">
        <v>769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770</v>
      </c>
      <c r="N25" s="124" t="s">
        <v>362</v>
      </c>
      <c r="O25" s="171" t="s">
        <v>771</v>
      </c>
      <c r="P25" s="125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70" t="s">
        <v>243</v>
      </c>
      <c r="P29" s="173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3" t="s">
        <v>244</v>
      </c>
      <c r="P30" s="173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3" t="s">
        <v>245</v>
      </c>
      <c r="P31" s="173" t="s">
        <v>718</v>
      </c>
      <c r="R31" t="s">
        <v>780</v>
      </c>
    </row>
    <row r="32" spans="2:18" ht="25.2" thickBot="1">
      <c r="B32" s="176" t="s">
        <v>229</v>
      </c>
      <c r="C32" s="177" t="s">
        <v>230</v>
      </c>
      <c r="D32" s="177" t="s">
        <v>741</v>
      </c>
      <c r="E32" s="177" t="s">
        <v>741</v>
      </c>
      <c r="F32" s="177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8" t="s">
        <v>783</v>
      </c>
      <c r="P32" s="178" t="s">
        <v>694</v>
      </c>
      <c r="R32" t="s">
        <v>784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8" t="s">
        <v>693</v>
      </c>
      <c r="P33" s="178" t="s">
        <v>694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8" t="s">
        <v>786</v>
      </c>
      <c r="P34" s="178" t="s">
        <v>694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739</v>
      </c>
      <c r="E37" s="179" t="s">
        <v>739</v>
      </c>
      <c r="F37" s="179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787</v>
      </c>
      <c r="D38" s="179" t="s">
        <v>739</v>
      </c>
      <c r="E38" s="179" t="s">
        <v>739</v>
      </c>
      <c r="F38" s="179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788</v>
      </c>
      <c r="D39" s="179" t="s">
        <v>741</v>
      </c>
      <c r="E39" s="179" t="s">
        <v>741</v>
      </c>
      <c r="F39" s="179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744</v>
      </c>
      <c r="E40" s="179" t="s">
        <v>744</v>
      </c>
      <c r="F40" s="179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789</v>
      </c>
      <c r="C41" s="183" t="s">
        <v>790</v>
      </c>
      <c r="D41" s="179" t="s">
        <v>741</v>
      </c>
      <c r="E41" s="179" t="s">
        <v>741</v>
      </c>
      <c r="F41" s="179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791</v>
      </c>
      <c r="C42" s="179" t="s">
        <v>792</v>
      </c>
      <c r="D42" s="179" t="s">
        <v>744</v>
      </c>
      <c r="E42" s="179" t="s">
        <v>744</v>
      </c>
      <c r="F42" s="179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793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794</v>
      </c>
      <c r="I45" s="20" t="s">
        <v>304</v>
      </c>
      <c r="U45" s="127"/>
    </row>
    <row r="46" spans="2:21" ht="15.6">
      <c r="G46" s="4"/>
      <c r="H46" s="186" t="s">
        <v>795</v>
      </c>
      <c r="I46" s="20" t="s">
        <v>304</v>
      </c>
      <c r="J46" s="187"/>
    </row>
    <row r="47" spans="2:21" ht="15.6">
      <c r="G47" s="4"/>
      <c r="H47" s="23" t="s">
        <v>840</v>
      </c>
      <c r="I47" s="21" t="s">
        <v>302</v>
      </c>
      <c r="U47" s="161"/>
    </row>
    <row r="48" spans="2:21">
      <c r="H48" s="23" t="s">
        <v>841</v>
      </c>
      <c r="I48" t="s">
        <v>557</v>
      </c>
      <c r="U48" s="161"/>
    </row>
    <row r="49" spans="8:21" ht="15.6">
      <c r="H49" s="186" t="s">
        <v>796</v>
      </c>
      <c r="I49" s="21" t="s">
        <v>302</v>
      </c>
      <c r="U49" s="161"/>
    </row>
    <row r="50" spans="8:21" ht="15.6">
      <c r="H50" s="23" t="s">
        <v>797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798</v>
      </c>
      <c r="I55" s="20" t="s">
        <v>304</v>
      </c>
      <c r="U55" s="126"/>
    </row>
    <row r="56" spans="8:21" ht="15.6">
      <c r="H56" s="23" t="s">
        <v>799</v>
      </c>
      <c r="I56" s="20" t="s">
        <v>304</v>
      </c>
      <c r="U56" s="126"/>
    </row>
    <row r="57" spans="8:21" ht="15.6">
      <c r="H57" s="23" t="s">
        <v>842</v>
      </c>
      <c r="I57" s="20" t="s">
        <v>304</v>
      </c>
      <c r="U57" s="161"/>
    </row>
    <row r="58" spans="8:21" ht="15.6">
      <c r="H58" t="s">
        <v>800</v>
      </c>
      <c r="I58" s="20" t="s">
        <v>304</v>
      </c>
      <c r="U58" s="126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8"/>
  <sheetViews>
    <sheetView tabSelected="1" view="pageBreakPreview" zoomScale="80" zoomScaleNormal="80" zoomScaleSheetLayoutView="80" workbookViewId="0">
      <selection activeCell="J3" sqref="J3:L3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44140625" customWidth="1"/>
    <col min="5" max="6" width="14.21875" customWidth="1"/>
    <col min="7" max="7" width="14.44140625" customWidth="1"/>
    <col min="8" max="8" width="16.8867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3" t="s">
        <v>439</v>
      </c>
      <c r="D1" s="283"/>
      <c r="E1" s="283"/>
      <c r="F1" s="283"/>
      <c r="G1" s="283"/>
      <c r="H1" s="283"/>
      <c r="I1" s="284"/>
      <c r="J1" s="134" t="s">
        <v>93</v>
      </c>
      <c r="K1" s="274" t="s">
        <v>854</v>
      </c>
      <c r="L1" s="275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76">
        <v>45589</v>
      </c>
      <c r="L2" s="277"/>
    </row>
    <row r="3" spans="1:12" ht="27">
      <c r="A3" s="278" t="s">
        <v>292</v>
      </c>
      <c r="B3" s="279"/>
      <c r="C3" s="166" t="s">
        <v>849</v>
      </c>
      <c r="D3" s="140" t="s">
        <v>95</v>
      </c>
      <c r="E3" s="295" t="s">
        <v>850</v>
      </c>
      <c r="F3" s="296"/>
      <c r="G3" s="296"/>
      <c r="H3" s="296"/>
      <c r="I3" s="140" t="s">
        <v>308</v>
      </c>
      <c r="J3" s="289" t="s">
        <v>335</v>
      </c>
      <c r="K3" s="289"/>
      <c r="L3" s="290"/>
    </row>
    <row r="4" spans="1:12" ht="27">
      <c r="A4" s="278" t="s">
        <v>94</v>
      </c>
      <c r="B4" s="279"/>
      <c r="C4" s="291" t="s">
        <v>851</v>
      </c>
      <c r="D4" s="292"/>
      <c r="E4" s="292"/>
      <c r="F4" s="292"/>
      <c r="G4" s="292"/>
      <c r="H4" s="292"/>
      <c r="I4" s="140" t="s">
        <v>601</v>
      </c>
      <c r="J4" s="293" t="s">
        <v>603</v>
      </c>
      <c r="K4" s="293"/>
      <c r="L4" s="294"/>
    </row>
    <row r="5" spans="1:12" ht="27">
      <c r="A5" s="278" t="s">
        <v>340</v>
      </c>
      <c r="B5" s="279"/>
      <c r="C5" s="141" t="s">
        <v>344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5</v>
      </c>
      <c r="I5" s="143" t="s">
        <v>306</v>
      </c>
      <c r="J5" s="140" t="s">
        <v>339</v>
      </c>
      <c r="K5" s="154">
        <v>70</v>
      </c>
      <c r="L5" s="144" t="s">
        <v>307</v>
      </c>
    </row>
    <row r="6" spans="1:12" ht="27">
      <c r="A6" s="278" t="s">
        <v>312</v>
      </c>
      <c r="B6" s="279"/>
      <c r="C6" s="288" t="s">
        <v>852</v>
      </c>
      <c r="D6" s="281"/>
      <c r="E6" s="281"/>
      <c r="F6" s="281"/>
      <c r="G6" s="140" t="s">
        <v>314</v>
      </c>
      <c r="H6" s="281" t="s">
        <v>325</v>
      </c>
      <c r="I6" s="281"/>
      <c r="J6" s="140" t="s">
        <v>315</v>
      </c>
      <c r="K6" s="288" t="s">
        <v>853</v>
      </c>
      <c r="L6" s="282"/>
    </row>
    <row r="7" spans="1:12" ht="27">
      <c r="A7" s="278" t="s">
        <v>313</v>
      </c>
      <c r="B7" s="279"/>
      <c r="C7" s="280" t="s">
        <v>845</v>
      </c>
      <c r="D7" s="280"/>
      <c r="E7" s="280"/>
      <c r="F7" s="280"/>
      <c r="G7" s="140" t="s">
        <v>314</v>
      </c>
      <c r="H7" s="281" t="s">
        <v>845</v>
      </c>
      <c r="I7" s="281"/>
      <c r="J7" s="140" t="s">
        <v>315</v>
      </c>
      <c r="K7" s="281" t="s">
        <v>845</v>
      </c>
      <c r="L7" s="282"/>
    </row>
    <row r="8" spans="1:12" ht="27">
      <c r="A8" s="145"/>
      <c r="B8" s="140" t="s">
        <v>101</v>
      </c>
      <c r="C8" s="154" t="s">
        <v>731</v>
      </c>
      <c r="D8" s="140" t="s">
        <v>314</v>
      </c>
      <c r="E8" s="285" t="str">
        <f>VLOOKUP(C8,'Ref.3'!M3:P25,3,0)</f>
        <v>Sales Executive</v>
      </c>
      <c r="F8" s="285"/>
      <c r="G8" s="140" t="s">
        <v>311</v>
      </c>
      <c r="H8" s="285" t="str">
        <f>VLOOKUP(C8,'Ref.3'!M3:P25,4,0)</f>
        <v>Hospitality</v>
      </c>
      <c r="I8" s="285"/>
      <c r="J8" s="140" t="s">
        <v>315</v>
      </c>
      <c r="K8" s="286" t="str">
        <f>VLOOKUP(C8,'Ref.3'!M3:P25,2,0)</f>
        <v xml:space="preserve">065-2387605 </v>
      </c>
      <c r="L8" s="287"/>
    </row>
    <row r="9" spans="1:12" ht="27">
      <c r="A9" s="145"/>
      <c r="B9" s="140" t="s">
        <v>309</v>
      </c>
      <c r="C9" s="155" t="s">
        <v>175</v>
      </c>
      <c r="D9" s="140" t="s">
        <v>240</v>
      </c>
      <c r="E9" s="304" t="str">
        <f>VLOOKUP(C9,'Ref.3'!B4:G43,2,0)</f>
        <v>RN</v>
      </c>
      <c r="F9" s="304"/>
      <c r="G9" s="140" t="s">
        <v>291</v>
      </c>
      <c r="H9" s="304" t="str">
        <f>VLOOKUP(C9,'Ref.3'!B4:F43,5,0)</f>
        <v>C</v>
      </c>
      <c r="I9" s="304"/>
      <c r="J9" s="140" t="s">
        <v>316</v>
      </c>
      <c r="K9" s="286" t="str">
        <f>VLOOKUP(H9,'Ref.3'!G4:H18,2,0)</f>
        <v>นายมานพ เป่าไม้</v>
      </c>
      <c r="L9" s="287"/>
    </row>
    <row r="10" spans="1:12" ht="27">
      <c r="A10" s="146"/>
      <c r="B10" s="140" t="s">
        <v>296</v>
      </c>
      <c r="C10" s="147" t="str">
        <f>C9</f>
        <v>รางน้ำ</v>
      </c>
      <c r="D10" s="140" t="s">
        <v>310</v>
      </c>
      <c r="E10" s="305" t="str">
        <f>VLOOKUP(C9,'Ref.3'!B4:F43,2,0)</f>
        <v>RN</v>
      </c>
      <c r="F10" s="305"/>
      <c r="G10" s="140" t="s">
        <v>390</v>
      </c>
      <c r="H10" s="304" t="str">
        <f>VLOOKUP(C10,'Ref.3'!B4:F43,3,0)</f>
        <v>B</v>
      </c>
      <c r="I10" s="304"/>
      <c r="J10" s="140" t="s">
        <v>315</v>
      </c>
      <c r="K10" s="285" t="str">
        <f>VLOOKUP(K9,'Ref.3'!M29:N42,2,0)</f>
        <v>089-495-3695</v>
      </c>
      <c r="L10" s="306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09" t="s">
        <v>96</v>
      </c>
      <c r="C12" s="310"/>
      <c r="D12" s="310"/>
      <c r="E12" s="310"/>
      <c r="F12" s="310"/>
      <c r="G12" s="31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297" t="s">
        <v>531</v>
      </c>
      <c r="C13" s="298"/>
      <c r="D13" s="298"/>
      <c r="E13" s="298"/>
      <c r="F13" s="298"/>
      <c r="G13" s="299"/>
      <c r="H13" s="256">
        <v>3500</v>
      </c>
      <c r="I13" s="257">
        <v>1</v>
      </c>
      <c r="J13" s="258" t="s">
        <v>51</v>
      </c>
      <c r="K13" s="259">
        <f>I13*H13</f>
        <v>3500</v>
      </c>
      <c r="L13" s="260" t="s">
        <v>13</v>
      </c>
    </row>
    <row r="14" spans="1:12" ht="24.6">
      <c r="A14" s="255">
        <v>2</v>
      </c>
      <c r="B14" s="297" t="s">
        <v>532</v>
      </c>
      <c r="C14" s="298"/>
      <c r="D14" s="298"/>
      <c r="E14" s="298"/>
      <c r="F14" s="298"/>
      <c r="G14" s="299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300" t="s">
        <v>297</v>
      </c>
      <c r="C15" s="301"/>
      <c r="D15" s="301"/>
      <c r="E15" s="301"/>
      <c r="F15" s="301"/>
      <c r="G15" s="302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07" t="s">
        <v>298</v>
      </c>
      <c r="C16" s="307"/>
      <c r="D16" s="307"/>
      <c r="E16" s="307"/>
      <c r="F16" s="307"/>
      <c r="G16" s="307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25">
        <v>5</v>
      </c>
      <c r="B17" s="264" t="s">
        <v>518</v>
      </c>
      <c r="C17" s="265"/>
      <c r="D17" s="264" t="s">
        <v>523</v>
      </c>
      <c r="E17" s="308"/>
      <c r="F17" s="308"/>
      <c r="G17" s="308"/>
      <c r="H17" s="303" t="s">
        <v>299</v>
      </c>
      <c r="I17" s="303"/>
      <c r="J17" s="303"/>
      <c r="K17" s="267">
        <f>SUM(K13:K16)</f>
        <v>3500</v>
      </c>
      <c r="L17" s="268" t="s">
        <v>13</v>
      </c>
    </row>
    <row r="18" spans="1:12" ht="24.6">
      <c r="A18" s="326"/>
      <c r="B18" s="269" t="s">
        <v>524</v>
      </c>
      <c r="C18" s="266"/>
      <c r="D18" s="269" t="s">
        <v>525</v>
      </c>
      <c r="E18" s="266"/>
      <c r="F18" s="228" t="s">
        <v>517</v>
      </c>
      <c r="G18" s="266"/>
      <c r="H18" s="323" t="s">
        <v>806</v>
      </c>
      <c r="I18" s="323"/>
      <c r="J18" s="323"/>
      <c r="K18" s="267">
        <f>H14</f>
        <v>0</v>
      </c>
      <c r="L18" s="268" t="s">
        <v>13</v>
      </c>
    </row>
    <row r="19" spans="1:12" ht="24.6">
      <c r="A19" s="327"/>
      <c r="B19" s="269" t="s">
        <v>504</v>
      </c>
      <c r="C19" s="266"/>
      <c r="D19" s="272">
        <v>2567</v>
      </c>
      <c r="E19" s="273"/>
      <c r="F19" s="270"/>
      <c r="G19" s="270"/>
      <c r="H19" s="324" t="s">
        <v>304</v>
      </c>
      <c r="I19" s="324"/>
      <c r="J19" s="324"/>
      <c r="K19" s="271">
        <f>VLOOKUP(H19,'Ref.1'!E280:F285,2,0)</f>
        <v>0</v>
      </c>
      <c r="L19" s="268" t="s">
        <v>13</v>
      </c>
    </row>
    <row r="20" spans="1:12" ht="27.6" thickBot="1">
      <c r="A20" s="191">
        <v>6</v>
      </c>
      <c r="B20" s="330" t="s">
        <v>807</v>
      </c>
      <c r="C20" s="331"/>
      <c r="D20" s="332" t="s">
        <v>808</v>
      </c>
      <c r="E20" s="333"/>
      <c r="F20" s="333"/>
      <c r="G20" s="192">
        <f>H13</f>
        <v>3500</v>
      </c>
      <c r="H20" s="193" t="s">
        <v>13</v>
      </c>
      <c r="I20" s="328" t="s">
        <v>809</v>
      </c>
      <c r="J20" s="329"/>
      <c r="K20" s="194">
        <f>K18-K19</f>
        <v>0</v>
      </c>
      <c r="L20" s="195" t="s">
        <v>13</v>
      </c>
    </row>
    <row r="21" spans="1:12" ht="24.6">
      <c r="A21" s="320" t="s">
        <v>521</v>
      </c>
      <c r="B21" s="321"/>
      <c r="C21" s="321"/>
      <c r="D21" s="321"/>
      <c r="E21" s="321"/>
      <c r="F21" s="321"/>
      <c r="G21" s="321"/>
      <c r="H21" s="189"/>
      <c r="I21" s="188"/>
      <c r="J21" s="188"/>
      <c r="K21" s="189"/>
      <c r="L21" s="190"/>
    </row>
    <row r="22" spans="1:12" ht="24.6">
      <c r="A22" s="32" t="s">
        <v>46</v>
      </c>
      <c r="B22" s="322" t="s">
        <v>577</v>
      </c>
      <c r="C22" s="322"/>
      <c r="D22" s="322"/>
      <c r="E22" s="322"/>
      <c r="F22" s="322"/>
      <c r="G22" s="322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312" t="s">
        <v>424</v>
      </c>
      <c r="C23" s="312"/>
      <c r="D23" s="312"/>
      <c r="E23" s="312"/>
      <c r="F23" s="312"/>
      <c r="G23" s="312"/>
      <c r="H23" s="209">
        <f>IFERROR(VLOOKUP(B23,'Ref.1'!$E$2:$F$278,2,FALSE),"")</f>
        <v>2150</v>
      </c>
      <c r="I23" s="210">
        <v>1</v>
      </c>
      <c r="J23" s="211" t="str">
        <f>IFERROR(VLOOKUP(B23,'Ref.1'!$B$2:$C$278,2,FALSE),"")</f>
        <v>ตัว</v>
      </c>
      <c r="K23" s="209">
        <f t="shared" ref="K23:K46" si="2">IFERROR(I23*H23,0)</f>
        <v>2150</v>
      </c>
      <c r="L23" s="212" t="s">
        <v>13</v>
      </c>
    </row>
    <row r="24" spans="1:12" ht="24.6">
      <c r="A24" s="213">
        <v>2</v>
      </c>
      <c r="B24" s="312" t="s">
        <v>57</v>
      </c>
      <c r="C24" s="312"/>
      <c r="D24" s="312"/>
      <c r="E24" s="312"/>
      <c r="F24" s="312"/>
      <c r="G24" s="312"/>
      <c r="H24" s="209">
        <f>IFERROR(VLOOKUP(B24,'Ref.1'!$E$2:$F$278,2,FALSE),"")</f>
        <v>11</v>
      </c>
      <c r="I24" s="210">
        <v>300</v>
      </c>
      <c r="J24" s="211" t="str">
        <f>IFERROR(VLOOKUP(B24,'Ref.1'!$B$2:$C$278,2,FALSE),"")</f>
        <v>เมตร</v>
      </c>
      <c r="K24" s="209">
        <f t="shared" si="2"/>
        <v>3300</v>
      </c>
      <c r="L24" s="214" t="s">
        <v>13</v>
      </c>
    </row>
    <row r="25" spans="1:12" ht="24.6">
      <c r="A25" s="208">
        <v>3</v>
      </c>
      <c r="B25" s="312" t="s">
        <v>137</v>
      </c>
      <c r="C25" s="312"/>
      <c r="D25" s="312"/>
      <c r="E25" s="312"/>
      <c r="F25" s="312"/>
      <c r="G25" s="312"/>
      <c r="H25" s="209">
        <f>IFERROR(VLOOKUP(B25,'Ref.1'!$E$2:$F$278,2,FALSE),"")</f>
        <v>570</v>
      </c>
      <c r="I25" s="210">
        <v>1</v>
      </c>
      <c r="J25" s="211" t="str">
        <f>IFERROR(VLOOKUP(B25,'Ref.1'!$B$2:$C$278,2,FALSE),"")</f>
        <v>ชุด</v>
      </c>
      <c r="K25" s="209">
        <f t="shared" si="2"/>
        <v>570</v>
      </c>
      <c r="L25" s="214" t="s">
        <v>13</v>
      </c>
    </row>
    <row r="26" spans="1:12" ht="24.6">
      <c r="A26" s="213">
        <v>4</v>
      </c>
      <c r="B26" s="312" t="s">
        <v>454</v>
      </c>
      <c r="C26" s="312"/>
      <c r="D26" s="312"/>
      <c r="E26" s="312"/>
      <c r="F26" s="312"/>
      <c r="G26" s="312"/>
      <c r="H26" s="209">
        <f>IFERROR(VLOOKUP(B26,'Ref.1'!$E$2:$F$278,2,FALSE),"")</f>
        <v>180</v>
      </c>
      <c r="I26" s="210">
        <v>2</v>
      </c>
      <c r="J26" s="211" t="str">
        <f>IFERROR(VLOOKUP(B26,'Ref.1'!$B$2:$C$278,2,FALSE),"")</f>
        <v>เส้น</v>
      </c>
      <c r="K26" s="209">
        <f t="shared" si="2"/>
        <v>360</v>
      </c>
      <c r="L26" s="214" t="s">
        <v>13</v>
      </c>
    </row>
    <row r="27" spans="1:12" ht="24.6">
      <c r="A27" s="208">
        <v>5</v>
      </c>
      <c r="B27" s="312" t="s">
        <v>20</v>
      </c>
      <c r="C27" s="312"/>
      <c r="D27" s="312"/>
      <c r="E27" s="312"/>
      <c r="F27" s="312"/>
      <c r="G27" s="312"/>
      <c r="H27" s="209">
        <v>4.49</v>
      </c>
      <c r="I27" s="210">
        <v>20</v>
      </c>
      <c r="J27" s="211" t="s">
        <v>4</v>
      </c>
      <c r="K27" s="209">
        <f t="shared" si="2"/>
        <v>89.800000000000011</v>
      </c>
      <c r="L27" s="214" t="s">
        <v>13</v>
      </c>
    </row>
    <row r="28" spans="1:12" ht="24.6">
      <c r="A28" s="213">
        <v>6</v>
      </c>
      <c r="B28" s="312" t="s">
        <v>21</v>
      </c>
      <c r="C28" s="312"/>
      <c r="D28" s="312"/>
      <c r="E28" s="312"/>
      <c r="F28" s="312"/>
      <c r="G28" s="312"/>
      <c r="H28" s="209">
        <f>IFERROR(VLOOKUP(B28,'Ref.1'!$E$2:$F$278,2,FALSE),"")</f>
        <v>26.75</v>
      </c>
      <c r="I28" s="210">
        <v>2</v>
      </c>
      <c r="J28" s="211" t="str">
        <f>IFERROR(VLOOKUP(B28,'Ref.1'!$B$2:$C$278,2,FALSE),"")</f>
        <v>ตัว</v>
      </c>
      <c r="K28" s="209">
        <f t="shared" si="2"/>
        <v>53.5</v>
      </c>
      <c r="L28" s="214" t="s">
        <v>13</v>
      </c>
    </row>
    <row r="29" spans="1:12" ht="24.6">
      <c r="A29" s="213">
        <v>8</v>
      </c>
      <c r="B29" s="312" t="s">
        <v>19</v>
      </c>
      <c r="C29" s="312"/>
      <c r="D29" s="312"/>
      <c r="E29" s="312"/>
      <c r="F29" s="312"/>
      <c r="G29" s="312"/>
      <c r="H29" s="209">
        <v>2.4900000000000002</v>
      </c>
      <c r="I29" s="210">
        <v>10</v>
      </c>
      <c r="J29" s="211" t="str">
        <f>IFERROR(VLOOKUP(B29,'Ref.1'!$B$2:$C$278,2,FALSE),"")</f>
        <v>ตัว</v>
      </c>
      <c r="K29" s="209">
        <f t="shared" si="2"/>
        <v>24.900000000000002</v>
      </c>
      <c r="L29" s="214" t="s">
        <v>13</v>
      </c>
    </row>
    <row r="30" spans="1:12" ht="24.6">
      <c r="A30" s="208">
        <v>9</v>
      </c>
      <c r="B30" s="312"/>
      <c r="C30" s="312"/>
      <c r="D30" s="312"/>
      <c r="E30" s="312"/>
      <c r="F30" s="312"/>
      <c r="G30" s="312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>
        <f t="shared" si="2"/>
        <v>0</v>
      </c>
      <c r="L30" s="214" t="s">
        <v>13</v>
      </c>
    </row>
    <row r="31" spans="1:12" ht="24.6">
      <c r="A31" s="213">
        <v>10</v>
      </c>
      <c r="B31" s="312"/>
      <c r="C31" s="312"/>
      <c r="D31" s="312"/>
      <c r="E31" s="312"/>
      <c r="F31" s="312"/>
      <c r="G31" s="312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>
      <c r="A32" s="208">
        <v>11</v>
      </c>
      <c r="B32" s="312"/>
      <c r="C32" s="312"/>
      <c r="D32" s="312"/>
      <c r="E32" s="312"/>
      <c r="F32" s="312"/>
      <c r="G32" s="312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13">
        <v>12</v>
      </c>
      <c r="B33" s="312"/>
      <c r="C33" s="312"/>
      <c r="D33" s="312"/>
      <c r="E33" s="312"/>
      <c r="F33" s="312"/>
      <c r="G33" s="312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08">
        <v>13</v>
      </c>
      <c r="B34" s="312"/>
      <c r="C34" s="312"/>
      <c r="D34" s="312"/>
      <c r="E34" s="312"/>
      <c r="F34" s="312"/>
      <c r="G34" s="312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13">
        <v>14</v>
      </c>
      <c r="B35" s="312"/>
      <c r="C35" s="312"/>
      <c r="D35" s="312"/>
      <c r="E35" s="312"/>
      <c r="F35" s="312"/>
      <c r="G35" s="312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08">
        <v>15</v>
      </c>
      <c r="B36" s="312"/>
      <c r="C36" s="312"/>
      <c r="D36" s="312"/>
      <c r="E36" s="312"/>
      <c r="F36" s="312"/>
      <c r="G36" s="312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13">
        <v>16</v>
      </c>
      <c r="B37" s="312"/>
      <c r="C37" s="312"/>
      <c r="D37" s="312"/>
      <c r="E37" s="312"/>
      <c r="F37" s="312"/>
      <c r="G37" s="312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>
      <c r="A38" s="208">
        <v>17</v>
      </c>
      <c r="B38" s="312"/>
      <c r="C38" s="312"/>
      <c r="D38" s="312"/>
      <c r="E38" s="312"/>
      <c r="F38" s="312"/>
      <c r="G38" s="312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13">
        <v>18</v>
      </c>
      <c r="B39" s="317"/>
      <c r="C39" s="318"/>
      <c r="D39" s="318"/>
      <c r="E39" s="318"/>
      <c r="F39" s="318"/>
      <c r="G39" s="319"/>
      <c r="H39" s="209" t="str">
        <f>IFERROR(VLOOKUP(B39,'Ref.1'!$E$2:$F$278,2,FALSE),"")</f>
        <v/>
      </c>
      <c r="I39" s="210"/>
      <c r="J39" s="211" t="str">
        <f>IFERROR(VLOOKUP(B39,'Ref.1'!$B$2:$C$278,2,FALSE),"")</f>
        <v/>
      </c>
      <c r="K39" s="209">
        <f t="shared" si="2"/>
        <v>0</v>
      </c>
      <c r="L39" s="214" t="s">
        <v>13</v>
      </c>
    </row>
    <row r="40" spans="1:12" ht="24.6">
      <c r="A40" s="208">
        <v>19</v>
      </c>
      <c r="B40" s="313" t="s">
        <v>542</v>
      </c>
      <c r="C40" s="313"/>
      <c r="D40" s="313"/>
      <c r="E40" s="313"/>
      <c r="F40" s="313"/>
      <c r="G40" s="313"/>
      <c r="H40" s="215"/>
      <c r="I40" s="215"/>
      <c r="J40" s="215"/>
      <c r="K40" s="209">
        <f t="shared" si="2"/>
        <v>0</v>
      </c>
      <c r="L40" s="214" t="s">
        <v>13</v>
      </c>
    </row>
    <row r="41" spans="1:12" ht="24.6">
      <c r="A41" s="213">
        <v>20</v>
      </c>
      <c r="B41" s="313" t="s">
        <v>542</v>
      </c>
      <c r="C41" s="313"/>
      <c r="D41" s="313"/>
      <c r="E41" s="313"/>
      <c r="F41" s="313"/>
      <c r="G41" s="313"/>
      <c r="H41" s="215"/>
      <c r="I41" s="215"/>
      <c r="J41" s="215"/>
      <c r="K41" s="209">
        <f t="shared" si="2"/>
        <v>0</v>
      </c>
      <c r="L41" s="214" t="s">
        <v>13</v>
      </c>
    </row>
    <row r="42" spans="1:12" ht="24.6" hidden="1">
      <c r="A42" s="208">
        <v>21</v>
      </c>
      <c r="B42" s="314"/>
      <c r="C42" s="315"/>
      <c r="D42" s="315"/>
      <c r="E42" s="315"/>
      <c r="F42" s="315"/>
      <c r="G42" s="316"/>
      <c r="H42" s="209" t="str">
        <f t="shared" ref="H42:H43" si="3">IFERROR(VLOOKUP(B42,Priceนอกอาคาร,2,FALSE),"")</f>
        <v/>
      </c>
      <c r="I42" s="211"/>
      <c r="J42" s="211" t="str">
        <f t="shared" ref="J42:J46" si="4">IFERROR(VLOOKUP(B42,หน่วยนอกอาคาร,2,FALSE),"")</f>
        <v/>
      </c>
      <c r="K42" s="209">
        <f t="shared" si="2"/>
        <v>0</v>
      </c>
      <c r="L42" s="214" t="s">
        <v>13</v>
      </c>
    </row>
    <row r="43" spans="1:12" ht="24.6" hidden="1">
      <c r="A43" s="213">
        <v>22</v>
      </c>
      <c r="B43" s="317"/>
      <c r="C43" s="318"/>
      <c r="D43" s="318"/>
      <c r="E43" s="318"/>
      <c r="F43" s="318"/>
      <c r="G43" s="319"/>
      <c r="H43" s="209" t="str">
        <f t="shared" si="3"/>
        <v/>
      </c>
      <c r="I43" s="211"/>
      <c r="J43" s="211" t="str">
        <f t="shared" si="4"/>
        <v/>
      </c>
      <c r="K43" s="209">
        <f t="shared" si="2"/>
        <v>0</v>
      </c>
      <c r="L43" s="214" t="s">
        <v>13</v>
      </c>
    </row>
    <row r="44" spans="1:12" ht="24.6" hidden="1">
      <c r="A44" s="208">
        <v>23</v>
      </c>
      <c r="B44" s="317"/>
      <c r="C44" s="318"/>
      <c r="D44" s="318"/>
      <c r="E44" s="318"/>
      <c r="F44" s="318"/>
      <c r="G44" s="319"/>
      <c r="H44" s="209" t="str">
        <f>IFERROR(VLOOKUP(B44,Priceนอกอาคาร,2,FALSE),"")</f>
        <v/>
      </c>
      <c r="I44" s="216"/>
      <c r="J44" s="211" t="str">
        <f t="shared" si="4"/>
        <v/>
      </c>
      <c r="K44" s="209">
        <f t="shared" si="2"/>
        <v>0</v>
      </c>
      <c r="L44" s="214" t="s">
        <v>13</v>
      </c>
    </row>
    <row r="45" spans="1:12" ht="24.6" hidden="1">
      <c r="A45" s="213">
        <v>24</v>
      </c>
      <c r="B45" s="317"/>
      <c r="C45" s="318"/>
      <c r="D45" s="318"/>
      <c r="E45" s="318"/>
      <c r="F45" s="318"/>
      <c r="G45" s="319"/>
      <c r="H45" s="209" t="str">
        <f>IFERROR(VLOOKUP(B45,Priceนอกอาคาร,2,FALSE),"")</f>
        <v/>
      </c>
      <c r="I45" s="216"/>
      <c r="J45" s="211" t="str">
        <f t="shared" si="4"/>
        <v/>
      </c>
      <c r="K45" s="209">
        <f t="shared" si="2"/>
        <v>0</v>
      </c>
      <c r="L45" s="214" t="s">
        <v>13</v>
      </c>
    </row>
    <row r="46" spans="1:12" ht="24.6" hidden="1">
      <c r="A46" s="208">
        <v>25</v>
      </c>
      <c r="B46" s="317"/>
      <c r="C46" s="318"/>
      <c r="D46" s="318"/>
      <c r="E46" s="318"/>
      <c r="F46" s="318"/>
      <c r="G46" s="319"/>
      <c r="H46" s="209" t="str">
        <f t="shared" ref="H46" si="5">IFERROR(VLOOKUP(B46,Priceนอกอาคาร,2,FALSE),"")</f>
        <v/>
      </c>
      <c r="I46" s="216"/>
      <c r="J46" s="211" t="str">
        <f t="shared" si="4"/>
        <v/>
      </c>
      <c r="K46" s="209">
        <f t="shared" si="2"/>
        <v>0</v>
      </c>
      <c r="L46" s="214" t="s">
        <v>13</v>
      </c>
    </row>
    <row r="47" spans="1:12" ht="27" thickBot="1">
      <c r="A47" s="335" t="s">
        <v>97</v>
      </c>
      <c r="B47" s="336"/>
      <c r="C47" s="336"/>
      <c r="D47" s="336"/>
      <c r="E47" s="336"/>
      <c r="F47" s="336"/>
      <c r="G47" s="336"/>
      <c r="H47" s="336"/>
      <c r="I47" s="336"/>
      <c r="J47" s="336"/>
      <c r="K47" s="217">
        <f>SUM(K23:K46)</f>
        <v>6548.2</v>
      </c>
      <c r="L47" s="218" t="s">
        <v>13</v>
      </c>
    </row>
    <row r="48" spans="1:12" ht="24.6" hidden="1">
      <c r="A48" s="337" t="s">
        <v>337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9"/>
    </row>
    <row r="49" spans="1:12" ht="27" hidden="1">
      <c r="A49" s="219" t="s">
        <v>46</v>
      </c>
      <c r="B49" s="340" t="s">
        <v>88</v>
      </c>
      <c r="C49" s="340"/>
      <c r="D49" s="340"/>
      <c r="E49" s="340"/>
      <c r="F49" s="340"/>
      <c r="G49" s="340"/>
      <c r="H49" s="221" t="s">
        <v>2</v>
      </c>
      <c r="I49" s="220" t="s">
        <v>30</v>
      </c>
      <c r="J49" s="220" t="s">
        <v>1</v>
      </c>
      <c r="K49" s="221" t="s">
        <v>3</v>
      </c>
      <c r="L49" s="222" t="s">
        <v>1</v>
      </c>
    </row>
    <row r="50" spans="1:12" ht="24.6" hidden="1">
      <c r="A50" s="223">
        <v>1</v>
      </c>
      <c r="B50" s="312" t="s">
        <v>488</v>
      </c>
      <c r="C50" s="312"/>
      <c r="D50" s="312"/>
      <c r="E50" s="312"/>
      <c r="F50" s="312"/>
      <c r="G50" s="312"/>
      <c r="H50" s="209">
        <f t="shared" ref="H50:H61" si="6">IFERROR(VLOOKUP(B50,Priceนอกอาคาร,2,FALSE),"")</f>
        <v>2000</v>
      </c>
      <c r="I50" s="210"/>
      <c r="J50" s="211" t="str">
        <f>IFERROR(VLOOKUP(B50,หน่วยนอกอาคาร,2,FALSE),"")</f>
        <v>ตัว</v>
      </c>
      <c r="K50" s="209">
        <f t="shared" ref="K50:K61" si="7">IFERROR(I50*H50,0)</f>
        <v>0</v>
      </c>
      <c r="L50" s="212" t="s">
        <v>13</v>
      </c>
    </row>
    <row r="51" spans="1:12" ht="24.6" hidden="1">
      <c r="A51" s="223">
        <v>2</v>
      </c>
      <c r="B51" s="312" t="s">
        <v>489</v>
      </c>
      <c r="C51" s="312"/>
      <c r="D51" s="312"/>
      <c r="E51" s="312"/>
      <c r="F51" s="312"/>
      <c r="G51" s="312"/>
      <c r="H51" s="209">
        <f t="shared" si="6"/>
        <v>10890</v>
      </c>
      <c r="I51" s="210"/>
      <c r="J51" s="211" t="str">
        <f t="shared" ref="J51:J79" si="8">IFERROR(VLOOKUP(B51,หน่วยนอกอาคาร,2,FALSE),"")</f>
        <v>ตัว</v>
      </c>
      <c r="K51" s="209">
        <f t="shared" si="7"/>
        <v>0</v>
      </c>
      <c r="L51" s="212" t="s">
        <v>13</v>
      </c>
    </row>
    <row r="52" spans="1:12" ht="24.6" hidden="1">
      <c r="A52" s="223">
        <v>3</v>
      </c>
      <c r="B52" s="312" t="s">
        <v>129</v>
      </c>
      <c r="C52" s="312"/>
      <c r="D52" s="312"/>
      <c r="E52" s="312"/>
      <c r="F52" s="312"/>
      <c r="G52" s="312"/>
      <c r="H52" s="209">
        <f t="shared" si="6"/>
        <v>3785</v>
      </c>
      <c r="I52" s="210"/>
      <c r="J52" s="211" t="str">
        <f t="shared" si="8"/>
        <v>ชุด</v>
      </c>
      <c r="K52" s="209">
        <f t="shared" si="7"/>
        <v>0</v>
      </c>
      <c r="L52" s="212" t="s">
        <v>13</v>
      </c>
    </row>
    <row r="53" spans="1:12" ht="24.6" hidden="1">
      <c r="A53" s="223">
        <v>4</v>
      </c>
      <c r="B53" s="312" t="s">
        <v>130</v>
      </c>
      <c r="C53" s="312"/>
      <c r="D53" s="312"/>
      <c r="E53" s="312"/>
      <c r="F53" s="312"/>
      <c r="G53" s="312"/>
      <c r="H53" s="209" t="str">
        <f t="shared" si="6"/>
        <v/>
      </c>
      <c r="I53" s="210"/>
      <c r="J53" s="211" t="str">
        <f t="shared" si="8"/>
        <v/>
      </c>
      <c r="K53" s="209">
        <f t="shared" si="7"/>
        <v>0</v>
      </c>
      <c r="L53" s="212" t="s">
        <v>13</v>
      </c>
    </row>
    <row r="54" spans="1:12" ht="24.6" hidden="1">
      <c r="A54" s="223">
        <v>5</v>
      </c>
      <c r="B54" s="317" t="s">
        <v>131</v>
      </c>
      <c r="C54" s="318"/>
      <c r="D54" s="318"/>
      <c r="E54" s="318"/>
      <c r="F54" s="318"/>
      <c r="G54" s="319"/>
      <c r="H54" s="209">
        <f t="shared" si="6"/>
        <v>1800</v>
      </c>
      <c r="I54" s="210"/>
      <c r="J54" s="211" t="str">
        <f t="shared" si="8"/>
        <v>กล่อง</v>
      </c>
      <c r="K54" s="209">
        <f t="shared" si="7"/>
        <v>0</v>
      </c>
      <c r="L54" s="212" t="s">
        <v>13</v>
      </c>
    </row>
    <row r="55" spans="1:12" ht="24.6" hidden="1">
      <c r="A55" s="223">
        <v>6</v>
      </c>
      <c r="B55" s="317" t="s">
        <v>41</v>
      </c>
      <c r="C55" s="318"/>
      <c r="D55" s="318"/>
      <c r="E55" s="318"/>
      <c r="F55" s="318"/>
      <c r="G55" s="319"/>
      <c r="H55" s="209">
        <f t="shared" si="6"/>
        <v>50</v>
      </c>
      <c r="I55" s="210"/>
      <c r="J55" s="211" t="str">
        <f t="shared" si="8"/>
        <v>ถุง</v>
      </c>
      <c r="K55" s="209">
        <f t="shared" si="7"/>
        <v>0</v>
      </c>
      <c r="L55" s="212" t="s">
        <v>13</v>
      </c>
    </row>
    <row r="56" spans="1:12" ht="24.6" hidden="1">
      <c r="A56" s="223">
        <v>7</v>
      </c>
      <c r="B56" s="317"/>
      <c r="C56" s="318"/>
      <c r="D56" s="318"/>
      <c r="E56" s="318"/>
      <c r="F56" s="318"/>
      <c r="G56" s="319"/>
      <c r="H56" s="209" t="str">
        <f t="shared" si="6"/>
        <v/>
      </c>
      <c r="I56" s="210"/>
      <c r="J56" s="211" t="str">
        <f t="shared" si="8"/>
        <v/>
      </c>
      <c r="K56" s="209">
        <f t="shared" si="7"/>
        <v>0</v>
      </c>
      <c r="L56" s="212" t="s">
        <v>13</v>
      </c>
    </row>
    <row r="57" spans="1:12" ht="24.6" hidden="1">
      <c r="A57" s="223">
        <v>8</v>
      </c>
      <c r="B57" s="317"/>
      <c r="C57" s="318"/>
      <c r="D57" s="318"/>
      <c r="E57" s="318"/>
      <c r="F57" s="318"/>
      <c r="G57" s="319"/>
      <c r="H57" s="209" t="str">
        <f t="shared" si="6"/>
        <v/>
      </c>
      <c r="I57" s="210"/>
      <c r="J57" s="211" t="str">
        <f t="shared" si="8"/>
        <v/>
      </c>
      <c r="K57" s="209">
        <f t="shared" si="7"/>
        <v>0</v>
      </c>
      <c r="L57" s="212" t="s">
        <v>13</v>
      </c>
    </row>
    <row r="58" spans="1:12" ht="24.6" hidden="1">
      <c r="A58" s="223">
        <v>9</v>
      </c>
      <c r="B58" s="317"/>
      <c r="C58" s="318"/>
      <c r="D58" s="318"/>
      <c r="E58" s="318"/>
      <c r="F58" s="318"/>
      <c r="G58" s="319"/>
      <c r="H58" s="209" t="str">
        <f t="shared" si="6"/>
        <v/>
      </c>
      <c r="I58" s="210"/>
      <c r="J58" s="211" t="str">
        <f t="shared" si="8"/>
        <v/>
      </c>
      <c r="K58" s="209">
        <f t="shared" si="7"/>
        <v>0</v>
      </c>
      <c r="L58" s="212" t="s">
        <v>13</v>
      </c>
    </row>
    <row r="59" spans="1:12" ht="24.6" hidden="1">
      <c r="A59" s="223">
        <v>10</v>
      </c>
      <c r="B59" s="317"/>
      <c r="C59" s="318"/>
      <c r="D59" s="318"/>
      <c r="E59" s="318"/>
      <c r="F59" s="318"/>
      <c r="G59" s="319"/>
      <c r="H59" s="209" t="str">
        <f t="shared" si="6"/>
        <v/>
      </c>
      <c r="I59" s="210"/>
      <c r="J59" s="211" t="str">
        <f t="shared" si="8"/>
        <v/>
      </c>
      <c r="K59" s="209">
        <f t="shared" si="7"/>
        <v>0</v>
      </c>
      <c r="L59" s="212" t="s">
        <v>13</v>
      </c>
    </row>
    <row r="60" spans="1:12" ht="24.6" hidden="1">
      <c r="A60" s="223">
        <v>11</v>
      </c>
      <c r="B60" s="317"/>
      <c r="C60" s="318"/>
      <c r="D60" s="318"/>
      <c r="E60" s="318"/>
      <c r="F60" s="318"/>
      <c r="G60" s="319"/>
      <c r="H60" s="209" t="str">
        <f t="shared" si="6"/>
        <v/>
      </c>
      <c r="I60" s="211"/>
      <c r="J60" s="211" t="str">
        <f t="shared" si="8"/>
        <v/>
      </c>
      <c r="K60" s="209">
        <f t="shared" si="7"/>
        <v>0</v>
      </c>
      <c r="L60" s="212" t="s">
        <v>13</v>
      </c>
    </row>
    <row r="61" spans="1:12" ht="24.6" hidden="1">
      <c r="A61" s="223">
        <v>12</v>
      </c>
      <c r="B61" s="317"/>
      <c r="C61" s="318"/>
      <c r="D61" s="318"/>
      <c r="E61" s="318"/>
      <c r="F61" s="318"/>
      <c r="G61" s="319"/>
      <c r="H61" s="209" t="str">
        <f t="shared" si="6"/>
        <v/>
      </c>
      <c r="I61" s="211"/>
      <c r="J61" s="211" t="str">
        <f t="shared" si="8"/>
        <v/>
      </c>
      <c r="K61" s="209">
        <f t="shared" si="7"/>
        <v>0</v>
      </c>
      <c r="L61" s="212" t="s">
        <v>13</v>
      </c>
    </row>
    <row r="62" spans="1:12" ht="24.6" hidden="1">
      <c r="A62" s="224">
        <v>13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>
      <c r="A63" s="224">
        <v>14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15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16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17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18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19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20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21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22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23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24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25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26</v>
      </c>
      <c r="B75" s="225"/>
      <c r="C75" s="226"/>
      <c r="D75" s="226"/>
      <c r="E75" s="226"/>
      <c r="F75" s="226"/>
      <c r="G75" s="226"/>
      <c r="H75" s="227" t="str">
        <f t="shared" ref="H75:H79" si="9">IFERROR(VLOOKUP(B75,Priceนอกอาคาร,2,FALSE),"")</f>
        <v/>
      </c>
      <c r="I75" s="228"/>
      <c r="J75" s="228" t="str">
        <f t="shared" si="8"/>
        <v/>
      </c>
      <c r="K75" s="227">
        <f>IFERROR(I75*H75,0)</f>
        <v>0</v>
      </c>
      <c r="L75" s="212"/>
    </row>
    <row r="76" spans="1:12" ht="24.6" hidden="1">
      <c r="A76" s="224">
        <v>27</v>
      </c>
      <c r="B76" s="225"/>
      <c r="C76" s="226"/>
      <c r="D76" s="226"/>
      <c r="E76" s="226"/>
      <c r="F76" s="226"/>
      <c r="G76" s="226"/>
      <c r="H76" s="227" t="str">
        <f t="shared" si="9"/>
        <v/>
      </c>
      <c r="I76" s="228"/>
      <c r="J76" s="228" t="str">
        <f t="shared" si="8"/>
        <v/>
      </c>
      <c r="K76" s="227">
        <f>IFERROR(I76*H76,0)</f>
        <v>0</v>
      </c>
      <c r="L76" s="212"/>
    </row>
    <row r="77" spans="1:12" ht="11.55" hidden="1" customHeight="1">
      <c r="A77" s="224">
        <v>28</v>
      </c>
      <c r="B77" s="225"/>
      <c r="C77" s="226"/>
      <c r="D77" s="226"/>
      <c r="E77" s="226"/>
      <c r="F77" s="226"/>
      <c r="G77" s="226"/>
      <c r="H77" s="227" t="str">
        <f t="shared" si="9"/>
        <v/>
      </c>
      <c r="I77" s="228"/>
      <c r="J77" s="228" t="str">
        <f t="shared" si="8"/>
        <v/>
      </c>
      <c r="K77" s="227">
        <f>IFERROR(I77*H77,0)</f>
        <v>0</v>
      </c>
      <c r="L77" s="212"/>
    </row>
    <row r="78" spans="1:12" ht="24.6" hidden="1">
      <c r="A78" s="224">
        <v>29</v>
      </c>
      <c r="B78" s="225"/>
      <c r="C78" s="226"/>
      <c r="D78" s="226"/>
      <c r="E78" s="226"/>
      <c r="F78" s="226"/>
      <c r="G78" s="226"/>
      <c r="H78" s="227" t="str">
        <f t="shared" si="9"/>
        <v/>
      </c>
      <c r="I78" s="228"/>
      <c r="J78" s="228" t="str">
        <f t="shared" si="8"/>
        <v/>
      </c>
      <c r="K78" s="227">
        <f>IFERROR(I78*H78,0)</f>
        <v>0</v>
      </c>
      <c r="L78" s="212"/>
    </row>
    <row r="79" spans="1:12" ht="24.6" hidden="1">
      <c r="A79" s="229">
        <v>30</v>
      </c>
      <c r="B79" s="230"/>
      <c r="C79" s="231"/>
      <c r="D79" s="231"/>
      <c r="E79" s="231"/>
      <c r="F79" s="231"/>
      <c r="G79" s="231"/>
      <c r="H79" s="232" t="str">
        <f t="shared" si="9"/>
        <v/>
      </c>
      <c r="I79" s="228"/>
      <c r="J79" s="228" t="str">
        <f t="shared" si="8"/>
        <v/>
      </c>
      <c r="K79" s="232">
        <f>IFERROR(I79*H79,0)</f>
        <v>0</v>
      </c>
      <c r="L79" s="233"/>
    </row>
    <row r="80" spans="1:12" ht="27" hidden="1" thickBot="1">
      <c r="A80" s="234"/>
      <c r="B80" s="334"/>
      <c r="C80" s="334"/>
      <c r="D80" s="334"/>
      <c r="E80" s="334"/>
      <c r="F80" s="334"/>
      <c r="G80" s="334"/>
      <c r="H80" s="235"/>
      <c r="I80" s="349" t="s">
        <v>97</v>
      </c>
      <c r="J80" s="349"/>
      <c r="K80" s="236">
        <f>SUM(K50:K79)</f>
        <v>0</v>
      </c>
      <c r="L80" s="237" t="s">
        <v>13</v>
      </c>
    </row>
    <row r="81" spans="1:12" ht="24.6">
      <c r="A81" s="238"/>
      <c r="B81" s="350" t="s">
        <v>707</v>
      </c>
      <c r="C81" s="351"/>
      <c r="D81" s="351"/>
      <c r="E81" s="351"/>
      <c r="F81" s="351"/>
      <c r="G81" s="352"/>
      <c r="H81" s="239"/>
      <c r="I81" s="240"/>
      <c r="J81" s="240"/>
      <c r="K81" s="239"/>
      <c r="L81" s="241"/>
    </row>
    <row r="82" spans="1:12" ht="24.6">
      <c r="A82" s="242" t="s">
        <v>46</v>
      </c>
      <c r="B82" s="353" t="s">
        <v>96</v>
      </c>
      <c r="C82" s="353"/>
      <c r="D82" s="353"/>
      <c r="E82" s="353"/>
      <c r="F82" s="353"/>
      <c r="G82" s="353"/>
      <c r="H82" s="244" t="s">
        <v>47</v>
      </c>
      <c r="I82" s="243" t="s">
        <v>48</v>
      </c>
      <c r="J82" s="243" t="s">
        <v>1</v>
      </c>
      <c r="K82" s="244" t="s">
        <v>49</v>
      </c>
      <c r="L82" s="245" t="s">
        <v>1</v>
      </c>
    </row>
    <row r="83" spans="1:12" ht="24.6">
      <c r="A83" s="246">
        <v>1</v>
      </c>
      <c r="B83" s="312" t="s">
        <v>401</v>
      </c>
      <c r="C83" s="312"/>
      <c r="D83" s="312"/>
      <c r="E83" s="312"/>
      <c r="F83" s="312"/>
      <c r="G83" s="312"/>
      <c r="H83" s="209">
        <f t="shared" ref="H83:H97" si="10">IFERROR(VLOOKUP(B83,Priceนอกอาคาร,2,FALSE),"")</f>
        <v>14</v>
      </c>
      <c r="I83" s="210">
        <v>200</v>
      </c>
      <c r="J83" s="211" t="str">
        <f t="shared" ref="J83:J97" si="11">IFERROR(VLOOKUP(B83,หน่วยนอกอาคาร,2,FALSE),"")</f>
        <v>เมตร</v>
      </c>
      <c r="K83" s="209">
        <f t="shared" ref="K83:K97" si="12">IFERROR(I83*H83,0)</f>
        <v>2800</v>
      </c>
      <c r="L83" s="247" t="s">
        <v>13</v>
      </c>
    </row>
    <row r="84" spans="1:12" ht="24.6">
      <c r="A84" s="246">
        <v>2</v>
      </c>
      <c r="B84" s="312" t="s">
        <v>403</v>
      </c>
      <c r="C84" s="312"/>
      <c r="D84" s="312"/>
      <c r="E84" s="312"/>
      <c r="F84" s="312"/>
      <c r="G84" s="312"/>
      <c r="H84" s="209">
        <f t="shared" si="10"/>
        <v>23</v>
      </c>
      <c r="I84" s="215">
        <v>100</v>
      </c>
      <c r="J84" s="211" t="str">
        <f t="shared" si="11"/>
        <v>เมตร</v>
      </c>
      <c r="K84" s="209">
        <f t="shared" si="12"/>
        <v>2300</v>
      </c>
      <c r="L84" s="247" t="s">
        <v>13</v>
      </c>
    </row>
    <row r="85" spans="1:12" ht="24.6" hidden="1">
      <c r="A85" s="246">
        <v>3</v>
      </c>
      <c r="B85" s="312"/>
      <c r="C85" s="312"/>
      <c r="D85" s="312"/>
      <c r="E85" s="312"/>
      <c r="F85" s="312"/>
      <c r="G85" s="312"/>
      <c r="H85" s="209" t="str">
        <f t="shared" si="10"/>
        <v/>
      </c>
      <c r="I85" s="215"/>
      <c r="J85" s="211" t="str">
        <f t="shared" ref="J85" si="13">IFERROR(VLOOKUP(B85,หน่วยนอกอาคาร,2,FALSE),"")</f>
        <v/>
      </c>
      <c r="K85" s="209">
        <f t="shared" ref="K85" si="14">IFERROR(I85*H85,0)</f>
        <v>0</v>
      </c>
      <c r="L85" s="247" t="s">
        <v>13</v>
      </c>
    </row>
    <row r="86" spans="1:12" ht="24.6" hidden="1">
      <c r="A86" s="246">
        <v>4</v>
      </c>
      <c r="B86" s="312"/>
      <c r="C86" s="312"/>
      <c r="D86" s="312"/>
      <c r="E86" s="312"/>
      <c r="F86" s="312"/>
      <c r="G86" s="312"/>
      <c r="H86" s="209" t="str">
        <f t="shared" si="10"/>
        <v/>
      </c>
      <c r="I86" s="215"/>
      <c r="J86" s="211" t="str">
        <f t="shared" ref="J86:J87" si="15">IFERROR(VLOOKUP(B86,หน่วยนอกอาคาร,2,FALSE),"")</f>
        <v/>
      </c>
      <c r="K86" s="209">
        <f t="shared" ref="K86" si="16">IFERROR(I86*H86,0)</f>
        <v>0</v>
      </c>
      <c r="L86" s="247" t="s">
        <v>13</v>
      </c>
    </row>
    <row r="87" spans="1:12" ht="24.6" hidden="1">
      <c r="A87" s="246">
        <v>5</v>
      </c>
      <c r="B87" s="312"/>
      <c r="C87" s="312"/>
      <c r="D87" s="312"/>
      <c r="E87" s="312"/>
      <c r="F87" s="312"/>
      <c r="G87" s="312"/>
      <c r="H87" s="209" t="str">
        <f t="shared" si="10"/>
        <v/>
      </c>
      <c r="I87" s="215"/>
      <c r="J87" s="211" t="str">
        <f t="shared" si="15"/>
        <v/>
      </c>
      <c r="K87" s="209"/>
      <c r="L87" s="247" t="s">
        <v>13</v>
      </c>
    </row>
    <row r="88" spans="1:12" ht="24.6" hidden="1">
      <c r="A88" s="246">
        <v>6</v>
      </c>
      <c r="B88" s="312"/>
      <c r="C88" s="312"/>
      <c r="D88" s="312"/>
      <c r="E88" s="312"/>
      <c r="F88" s="312"/>
      <c r="G88" s="312"/>
      <c r="H88" s="209" t="str">
        <f t="shared" si="10"/>
        <v/>
      </c>
      <c r="I88" s="215"/>
      <c r="J88" s="211" t="str">
        <f t="shared" si="11"/>
        <v/>
      </c>
      <c r="K88" s="209">
        <f t="shared" si="12"/>
        <v>0</v>
      </c>
      <c r="L88" s="247" t="s">
        <v>13</v>
      </c>
    </row>
    <row r="89" spans="1:12" ht="27" thickBot="1">
      <c r="A89" s="335" t="s">
        <v>97</v>
      </c>
      <c r="B89" s="336"/>
      <c r="C89" s="336"/>
      <c r="D89" s="336"/>
      <c r="E89" s="336"/>
      <c r="F89" s="336"/>
      <c r="G89" s="336"/>
      <c r="H89" s="336"/>
      <c r="I89" s="336"/>
      <c r="J89" s="336"/>
      <c r="K89" s="248">
        <f>SUM(K83:K88)</f>
        <v>5100</v>
      </c>
      <c r="L89" s="249" t="s">
        <v>13</v>
      </c>
    </row>
    <row r="90" spans="1:12" ht="24.6">
      <c r="A90" s="238"/>
      <c r="B90" s="350" t="s">
        <v>450</v>
      </c>
      <c r="C90" s="351"/>
      <c r="D90" s="351"/>
      <c r="E90" s="351"/>
      <c r="F90" s="351"/>
      <c r="G90" s="352"/>
      <c r="H90" s="239"/>
      <c r="I90" s="240"/>
      <c r="J90" s="240"/>
      <c r="K90" s="239"/>
      <c r="L90" s="241"/>
    </row>
    <row r="91" spans="1:12" ht="24.6">
      <c r="A91" s="242" t="s">
        <v>46</v>
      </c>
      <c r="B91" s="353" t="s">
        <v>96</v>
      </c>
      <c r="C91" s="353"/>
      <c r="D91" s="353"/>
      <c r="E91" s="353"/>
      <c r="F91" s="353"/>
      <c r="G91" s="353"/>
      <c r="H91" s="244" t="s">
        <v>47</v>
      </c>
      <c r="I91" s="243" t="s">
        <v>48</v>
      </c>
      <c r="J91" s="243" t="s">
        <v>1</v>
      </c>
      <c r="K91" s="244" t="s">
        <v>49</v>
      </c>
      <c r="L91" s="245" t="s">
        <v>1</v>
      </c>
    </row>
    <row r="92" spans="1:12" ht="24.6">
      <c r="A92" s="246">
        <v>1</v>
      </c>
      <c r="B92" s="312" t="s">
        <v>420</v>
      </c>
      <c r="C92" s="312"/>
      <c r="D92" s="312"/>
      <c r="E92" s="312"/>
      <c r="F92" s="312"/>
      <c r="G92" s="312"/>
      <c r="H92" s="209">
        <f t="shared" ref="H92:H94" si="17">IFERROR(VLOOKUP(B92,Priceนอกอาคาร,2,FALSE),"")</f>
        <v>1000</v>
      </c>
      <c r="I92" s="210">
        <v>2</v>
      </c>
      <c r="J92" s="211" t="str">
        <f t="shared" ref="J92:J94" si="18">IFERROR(VLOOKUP(B92,หน่วยนอกอาคาร,2,FALSE),"")</f>
        <v>วัน</v>
      </c>
      <c r="K92" s="209">
        <f t="shared" ref="K92:K94" si="19">IFERROR(I92*H92,0)</f>
        <v>2000</v>
      </c>
      <c r="L92" s="247" t="s">
        <v>13</v>
      </c>
    </row>
    <row r="93" spans="1:12" ht="24.6">
      <c r="A93" s="246">
        <v>2</v>
      </c>
      <c r="B93" s="312" t="s">
        <v>427</v>
      </c>
      <c r="C93" s="312"/>
      <c r="D93" s="312"/>
      <c r="E93" s="312"/>
      <c r="F93" s="312"/>
      <c r="G93" s="312"/>
      <c r="H93" s="209">
        <v>2000</v>
      </c>
      <c r="I93" s="215">
        <v>1</v>
      </c>
      <c r="J93" s="211" t="s">
        <v>0</v>
      </c>
      <c r="K93" s="209">
        <v>2000</v>
      </c>
      <c r="L93" s="247" t="s">
        <v>846</v>
      </c>
    </row>
    <row r="94" spans="1:12" ht="25.2" thickBot="1">
      <c r="A94" s="246">
        <v>3</v>
      </c>
      <c r="B94" s="312" t="s">
        <v>426</v>
      </c>
      <c r="C94" s="312"/>
      <c r="D94" s="312"/>
      <c r="E94" s="312"/>
      <c r="F94" s="312"/>
      <c r="G94" s="312"/>
      <c r="H94" s="209">
        <f t="shared" si="17"/>
        <v>1000</v>
      </c>
      <c r="I94" s="215">
        <v>1</v>
      </c>
      <c r="J94" s="211" t="str">
        <f t="shared" si="18"/>
        <v>จุด</v>
      </c>
      <c r="K94" s="209">
        <f t="shared" si="19"/>
        <v>1000</v>
      </c>
      <c r="L94" s="247" t="s">
        <v>13</v>
      </c>
    </row>
    <row r="95" spans="1:12" ht="24.6" hidden="1">
      <c r="A95" s="246">
        <v>4</v>
      </c>
      <c r="B95" s="312"/>
      <c r="C95" s="312"/>
      <c r="D95" s="312"/>
      <c r="E95" s="312"/>
      <c r="F95" s="312"/>
      <c r="G95" s="312"/>
      <c r="H95" s="209" t="str">
        <f t="shared" si="10"/>
        <v/>
      </c>
      <c r="I95" s="215"/>
      <c r="J95" s="211" t="str">
        <f t="shared" si="11"/>
        <v/>
      </c>
      <c r="K95" s="209">
        <f t="shared" si="12"/>
        <v>0</v>
      </c>
      <c r="L95" s="247" t="s">
        <v>13</v>
      </c>
    </row>
    <row r="96" spans="1:12" ht="25.2" hidden="1" thickBot="1">
      <c r="A96" s="250">
        <v>5</v>
      </c>
      <c r="B96" s="354"/>
      <c r="C96" s="354"/>
      <c r="D96" s="354"/>
      <c r="E96" s="354"/>
      <c r="F96" s="354"/>
      <c r="G96" s="354"/>
      <c r="H96" s="251" t="str">
        <f t="shared" si="10"/>
        <v/>
      </c>
      <c r="I96" s="252"/>
      <c r="J96" s="253" t="str">
        <f t="shared" si="11"/>
        <v/>
      </c>
      <c r="K96" s="251">
        <f t="shared" si="12"/>
        <v>0</v>
      </c>
      <c r="L96" s="254" t="s">
        <v>13</v>
      </c>
    </row>
    <row r="97" spans="1:16" ht="23.55" hidden="1" customHeight="1" thickBot="1">
      <c r="A97" s="94">
        <v>6</v>
      </c>
      <c r="B97" s="343"/>
      <c r="C97" s="344"/>
      <c r="D97" s="344"/>
      <c r="E97" s="344"/>
      <c r="F97" s="344"/>
      <c r="G97" s="345"/>
      <c r="H97" s="95" t="str">
        <f t="shared" si="10"/>
        <v/>
      </c>
      <c r="I97" s="106"/>
      <c r="J97" s="96" t="str">
        <f t="shared" si="11"/>
        <v/>
      </c>
      <c r="K97" s="95">
        <f t="shared" si="12"/>
        <v>0</v>
      </c>
      <c r="L97" s="97" t="s">
        <v>13</v>
      </c>
    </row>
    <row r="98" spans="1:16" ht="28.8" customHeight="1">
      <c r="A98" s="36"/>
      <c r="B98" s="342" t="s">
        <v>848</v>
      </c>
      <c r="C98" s="342"/>
      <c r="D98" s="342"/>
      <c r="E98" s="342"/>
      <c r="F98" s="342"/>
      <c r="G98" s="342"/>
      <c r="H98" s="37"/>
      <c r="I98" s="346" t="s">
        <v>97</v>
      </c>
      <c r="J98" s="346"/>
      <c r="K98" s="167">
        <f>SUM(K92:K96)</f>
        <v>5000</v>
      </c>
      <c r="L98" s="26" t="s">
        <v>13</v>
      </c>
    </row>
    <row r="99" spans="1:16" ht="6.6" hidden="1" customHeight="1">
      <c r="A99" s="36"/>
      <c r="B99" s="342"/>
      <c r="C99" s="342"/>
      <c r="D99" s="342"/>
      <c r="E99" s="342"/>
      <c r="F99" s="342"/>
      <c r="G99" s="342"/>
      <c r="H99" s="37"/>
      <c r="I99" s="39"/>
      <c r="J99" s="39"/>
      <c r="K99" s="38"/>
      <c r="L99" s="26"/>
    </row>
    <row r="100" spans="1:16" ht="28.8">
      <c r="A100" s="27"/>
      <c r="B100" s="342"/>
      <c r="C100" s="342"/>
      <c r="D100" s="342"/>
      <c r="E100" s="342"/>
      <c r="F100" s="342"/>
      <c r="G100" s="342"/>
      <c r="H100" s="100"/>
      <c r="I100" s="27"/>
      <c r="J100" s="40" t="s">
        <v>98</v>
      </c>
      <c r="K100" s="120">
        <f>K89+K80+K47+K98</f>
        <v>16648.2</v>
      </c>
      <c r="L100" s="41" t="s">
        <v>13</v>
      </c>
    </row>
    <row r="101" spans="1:16" ht="27.6" thickBot="1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540</v>
      </c>
      <c r="K101" s="119">
        <f>K15+K16</f>
        <v>0</v>
      </c>
      <c r="L101" s="41" t="s">
        <v>13</v>
      </c>
    </row>
    <row r="102" spans="1:16" ht="28.2" thickTop="1" thickBot="1">
      <c r="A102" s="27"/>
      <c r="B102" s="108"/>
      <c r="C102" s="108"/>
      <c r="D102" s="108"/>
      <c r="E102" s="108"/>
      <c r="F102" s="108"/>
      <c r="G102" s="108"/>
      <c r="H102" s="116"/>
      <c r="I102" s="27"/>
      <c r="J102" s="40" t="s">
        <v>541</v>
      </c>
      <c r="K102" s="119">
        <f>K100-K101</f>
        <v>16648.2</v>
      </c>
      <c r="L102" s="41" t="s">
        <v>13</v>
      </c>
    </row>
    <row r="103" spans="1:16" ht="29.4" thickTop="1">
      <c r="A103" s="27"/>
      <c r="B103" s="342"/>
      <c r="C103" s="342"/>
      <c r="D103" s="342"/>
      <c r="E103" s="342"/>
      <c r="F103" s="342"/>
      <c r="G103" s="342"/>
      <c r="H103" s="355" t="s">
        <v>443</v>
      </c>
      <c r="I103" s="355"/>
      <c r="J103" s="355"/>
      <c r="K103" s="98">
        <f>(K47+K89-K101)/(K20+G20)</f>
        <v>3.3280571428571433</v>
      </c>
      <c r="L103" s="41" t="s">
        <v>51</v>
      </c>
    </row>
    <row r="104" spans="1:16" ht="28.8">
      <c r="A104" s="42"/>
      <c r="B104" s="342"/>
      <c r="C104" s="342"/>
      <c r="D104" s="342"/>
      <c r="E104" s="342"/>
      <c r="F104" s="342"/>
      <c r="G104" s="342"/>
      <c r="H104" s="100"/>
      <c r="I104" s="42"/>
      <c r="J104" s="99" t="s">
        <v>609</v>
      </c>
      <c r="K104" s="98">
        <f>K102/(K20+G20)</f>
        <v>4.7566285714285712</v>
      </c>
      <c r="L104" s="43" t="s">
        <v>51</v>
      </c>
    </row>
    <row r="105" spans="1:16" ht="25.8" customHeight="1">
      <c r="A105" s="36"/>
      <c r="B105" s="342"/>
      <c r="C105" s="342"/>
      <c r="D105" s="342"/>
      <c r="E105" s="342"/>
      <c r="F105" s="342"/>
      <c r="G105" s="342"/>
      <c r="H105" s="44"/>
      <c r="I105" s="39"/>
      <c r="J105" s="115" t="s">
        <v>526</v>
      </c>
      <c r="K105" s="196">
        <f>(K20+G20)/K5</f>
        <v>50</v>
      </c>
      <c r="L105" s="117" t="s">
        <v>13</v>
      </c>
    </row>
    <row r="106" spans="1:16" ht="32.549999999999997" customHeight="1">
      <c r="A106" s="358" t="s">
        <v>580</v>
      </c>
      <c r="B106" s="358"/>
      <c r="C106" s="358"/>
      <c r="D106" s="341"/>
      <c r="E106" s="341"/>
      <c r="F106" s="341"/>
      <c r="G106" s="341"/>
      <c r="H106" s="341" t="s">
        <v>708</v>
      </c>
      <c r="I106" s="341"/>
      <c r="J106" s="341"/>
      <c r="K106" s="341"/>
      <c r="L106" s="341"/>
    </row>
    <row r="107" spans="1:16" ht="49.35" customHeight="1">
      <c r="A107" s="341" t="s">
        <v>490</v>
      </c>
      <c r="B107" s="341"/>
      <c r="C107" s="341"/>
      <c r="D107" s="341"/>
      <c r="E107" s="341"/>
      <c r="F107" s="341"/>
      <c r="G107" s="341"/>
      <c r="H107" s="341" t="s">
        <v>576</v>
      </c>
      <c r="I107" s="341"/>
      <c r="J107" s="341"/>
      <c r="K107" s="341"/>
      <c r="L107" s="341"/>
    </row>
    <row r="108" spans="1:16" ht="20.55" customHeight="1">
      <c r="A108" s="347" t="str">
        <f>C8</f>
        <v>นางสาวชนัฐฎา  สนคะมี</v>
      </c>
      <c r="B108" s="347"/>
      <c r="C108" s="347"/>
      <c r="D108" s="348"/>
      <c r="E108" s="348"/>
      <c r="F108" s="348"/>
      <c r="G108" s="348"/>
      <c r="H108" s="348" t="s">
        <v>847</v>
      </c>
      <c r="I108" s="348"/>
      <c r="J108" s="348"/>
      <c r="K108" s="348"/>
      <c r="L108" s="348"/>
    </row>
    <row r="109" spans="1:16" ht="20.55" customHeight="1">
      <c r="A109" s="348" t="str">
        <f>VLOOKUP(A108,'Ref.3'!M3:O25,3,0)</f>
        <v>Sales Executive</v>
      </c>
      <c r="B109" s="348"/>
      <c r="C109" s="348"/>
      <c r="D109" s="348"/>
      <c r="E109" s="348"/>
      <c r="F109" s="348"/>
      <c r="G109" s="348"/>
      <c r="H109" s="357" t="s">
        <v>614</v>
      </c>
      <c r="I109" s="357"/>
      <c r="J109" s="357"/>
      <c r="K109" s="357"/>
      <c r="L109" s="357"/>
    </row>
    <row r="110" spans="1:16" ht="20.55" customHeight="1">
      <c r="A110" s="204"/>
      <c r="B110" s="204"/>
      <c r="C110" s="204"/>
      <c r="D110" s="204"/>
      <c r="E110" s="205"/>
      <c r="F110" s="205"/>
      <c r="G110" s="205"/>
      <c r="H110" s="206"/>
      <c r="I110" s="206"/>
      <c r="J110" s="204"/>
      <c r="K110" s="204"/>
      <c r="L110" s="207"/>
      <c r="N110" s="356"/>
      <c r="O110" s="356"/>
      <c r="P110" s="356"/>
    </row>
    <row r="111" spans="1:16" ht="24.6">
      <c r="A111" s="341" t="str">
        <f>VLOOKUP(A113,'Ref.3'!I14:J161,2,0)</f>
        <v xml:space="preserve">ผู้อนุมัติส่วนงาน Service </v>
      </c>
      <c r="B111" s="341"/>
      <c r="C111" s="341"/>
      <c r="D111" s="341"/>
      <c r="E111" s="341"/>
      <c r="F111" s="341"/>
      <c r="G111" s="341"/>
      <c r="H111" s="341" t="s">
        <v>706</v>
      </c>
      <c r="I111" s="341"/>
      <c r="J111" s="341"/>
      <c r="K111" s="341"/>
      <c r="L111" s="341"/>
    </row>
    <row r="112" spans="1:16" ht="49.35" customHeight="1">
      <c r="A112" s="341" t="s">
        <v>490</v>
      </c>
      <c r="B112" s="341"/>
      <c r="C112" s="341"/>
      <c r="D112" s="341"/>
      <c r="E112" s="341"/>
      <c r="F112" s="341"/>
      <c r="G112" s="341"/>
      <c r="H112" s="341" t="s">
        <v>491</v>
      </c>
      <c r="I112" s="341"/>
      <c r="J112" s="341"/>
      <c r="K112" s="341"/>
      <c r="L112" s="341"/>
    </row>
    <row r="113" spans="1:12" ht="20.55" customHeight="1">
      <c r="A113" s="348" t="s">
        <v>647</v>
      </c>
      <c r="B113" s="348"/>
      <c r="C113" s="348"/>
      <c r="D113" s="347"/>
      <c r="E113" s="347"/>
      <c r="F113" s="347"/>
      <c r="G113" s="347"/>
      <c r="H113" s="347" t="s">
        <v>539</v>
      </c>
      <c r="I113" s="347"/>
      <c r="J113" s="347"/>
      <c r="K113" s="347"/>
      <c r="L113" s="347"/>
    </row>
    <row r="114" spans="1:12" ht="24.6">
      <c r="A114" s="348" t="str">
        <f>VLOOKUP(A113,'Ref.3'!I14:K16,3,0)</f>
        <v>ผู้ช่วยผู้อำนวยการส่วนงานบริการ</v>
      </c>
      <c r="B114" s="348"/>
      <c r="C114" s="348"/>
      <c r="D114" s="348"/>
      <c r="E114" s="348"/>
      <c r="F114" s="348"/>
      <c r="G114" s="348"/>
      <c r="H114" s="348" t="str">
        <f>VLOOKUP(H113,'Ref.3'!I8:J10,2,0)</f>
        <v>ผู้อนุมัติสายงาน Cable</v>
      </c>
      <c r="I114" s="348"/>
      <c r="J114" s="348"/>
      <c r="K114" s="348"/>
      <c r="L114" s="348"/>
    </row>
    <row r="115" spans="1:1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</sheetData>
  <dataConsolidate/>
  <mergeCells count="133">
    <mergeCell ref="N110:P110"/>
    <mergeCell ref="A109:C109"/>
    <mergeCell ref="D109:G109"/>
    <mergeCell ref="H109:L109"/>
    <mergeCell ref="A114:C114"/>
    <mergeCell ref="B94:G94"/>
    <mergeCell ref="B90:G90"/>
    <mergeCell ref="B91:G91"/>
    <mergeCell ref="B92:G92"/>
    <mergeCell ref="B104:G104"/>
    <mergeCell ref="B105:G105"/>
    <mergeCell ref="H114:L114"/>
    <mergeCell ref="A106:C106"/>
    <mergeCell ref="A107:C107"/>
    <mergeCell ref="A108:C108"/>
    <mergeCell ref="D106:G106"/>
    <mergeCell ref="D114:G114"/>
    <mergeCell ref="A111:C111"/>
    <mergeCell ref="A112:C112"/>
    <mergeCell ref="A113:C113"/>
    <mergeCell ref="D107:G107"/>
    <mergeCell ref="D108:G108"/>
    <mergeCell ref="D112:G112"/>
    <mergeCell ref="D111:G111"/>
    <mergeCell ref="D113:G113"/>
    <mergeCell ref="H111:L111"/>
    <mergeCell ref="H112:L112"/>
    <mergeCell ref="H113:L113"/>
    <mergeCell ref="H108:L108"/>
    <mergeCell ref="I80:J80"/>
    <mergeCell ref="B50:G50"/>
    <mergeCell ref="B51:G51"/>
    <mergeCell ref="B52:G52"/>
    <mergeCell ref="B53:G53"/>
    <mergeCell ref="B54:G54"/>
    <mergeCell ref="B60:G60"/>
    <mergeCell ref="B61:G61"/>
    <mergeCell ref="B55:G55"/>
    <mergeCell ref="B81:G81"/>
    <mergeCell ref="B82:G82"/>
    <mergeCell ref="B83:G83"/>
    <mergeCell ref="B84:G84"/>
    <mergeCell ref="B88:G88"/>
    <mergeCell ref="B96:G96"/>
    <mergeCell ref="B93:G93"/>
    <mergeCell ref="H103:J103"/>
    <mergeCell ref="B85:G85"/>
    <mergeCell ref="B86:G86"/>
    <mergeCell ref="H106:L106"/>
    <mergeCell ref="H107:L107"/>
    <mergeCell ref="B98:G98"/>
    <mergeCell ref="B99:G99"/>
    <mergeCell ref="B97:G97"/>
    <mergeCell ref="I98:J98"/>
    <mergeCell ref="B95:G95"/>
    <mergeCell ref="B103:G103"/>
    <mergeCell ref="B100:G100"/>
    <mergeCell ref="B45:G45"/>
    <mergeCell ref="B46:G46"/>
    <mergeCell ref="B56:G56"/>
    <mergeCell ref="B57:G57"/>
    <mergeCell ref="B58:G58"/>
    <mergeCell ref="B59:G59"/>
    <mergeCell ref="B80:G80"/>
    <mergeCell ref="A47:J47"/>
    <mergeCell ref="A89:J89"/>
    <mergeCell ref="A48:L48"/>
    <mergeCell ref="B49:G49"/>
    <mergeCell ref="B87:G87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0:G40"/>
    <mergeCell ref="B41:G41"/>
    <mergeCell ref="B42:G42"/>
    <mergeCell ref="B44:G44"/>
    <mergeCell ref="B28:G28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29:G29"/>
    <mergeCell ref="B30:G30"/>
    <mergeCell ref="B43:G4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0:B79 B42:B46 B23:B39" xr:uid="{B52077B7-097D-41B0-84C1-9AC060B759BD}">
      <formula1>นอกอาคาร</formula1>
    </dataValidation>
  </dataValidations>
  <hyperlinks>
    <hyperlink ref="E3" r:id="rId1" xr:uid="{1D3FBC9E-1DC0-4BA0-9879-F2B2F027CC0A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B92:G96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B97:G97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A108:C108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D108:G108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H113:L113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A113:C113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B83:G87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70" zoomScaleNormal="70" workbookViewId="0">
      <selection activeCell="I28" sqref="I28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2024-09-30T10:37:12Z</cp:lastPrinted>
  <dcterms:created xsi:type="dcterms:W3CDTF">2021-08-28T09:02:17Z</dcterms:created>
  <dcterms:modified xsi:type="dcterms:W3CDTF">2024-10-26T06:21:02Z</dcterms:modified>
</cp:coreProperties>
</file>